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J26" i="419" l="1"/>
  <c r="J27" i="419" s="1"/>
  <c r="J25" i="419"/>
  <c r="D26" i="419"/>
  <c r="J28" i="419" l="1"/>
  <c r="D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D27" i="419" l="1"/>
  <c r="B26" i="419"/>
  <c r="B27" i="419" s="1"/>
  <c r="D28" i="419"/>
  <c r="A9" i="414"/>
  <c r="A8" i="414"/>
  <c r="A7" i="414"/>
  <c r="H21" i="419" l="1"/>
  <c r="G21" i="419"/>
  <c r="G22" i="419" s="1"/>
  <c r="F21" i="419"/>
  <c r="E21" i="419"/>
  <c r="D21" i="419"/>
  <c r="G20" i="419"/>
  <c r="F20" i="419"/>
  <c r="E20" i="419"/>
  <c r="D20" i="419"/>
  <c r="G19" i="419"/>
  <c r="F19" i="419"/>
  <c r="E19" i="419"/>
  <c r="D19" i="419"/>
  <c r="G17" i="419"/>
  <c r="F17" i="419"/>
  <c r="E17" i="419"/>
  <c r="D17" i="419"/>
  <c r="G16" i="419"/>
  <c r="F16" i="419"/>
  <c r="E16" i="419"/>
  <c r="D16" i="419"/>
  <c r="G14" i="419"/>
  <c r="F14" i="419"/>
  <c r="E14" i="419"/>
  <c r="D14" i="419"/>
  <c r="G13" i="419"/>
  <c r="F13" i="419"/>
  <c r="E13" i="419"/>
  <c r="D13" i="419"/>
  <c r="G12" i="419"/>
  <c r="F12" i="419"/>
  <c r="E12" i="419"/>
  <c r="D12" i="419"/>
  <c r="G11" i="419"/>
  <c r="F11" i="419"/>
  <c r="E11" i="419"/>
  <c r="D11" i="419"/>
  <c r="D18" i="419" l="1"/>
  <c r="D23" i="419"/>
  <c r="F18" i="419"/>
  <c r="G23" i="419"/>
  <c r="G18" i="419"/>
  <c r="E23" i="419"/>
  <c r="F23" i="419"/>
  <c r="H23" i="419"/>
  <c r="E18" i="419"/>
  <c r="D22" i="419"/>
  <c r="E22" i="419"/>
  <c r="F22" i="419"/>
  <c r="H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H6" i="419"/>
  <c r="I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<sst xmlns="http://schemas.openxmlformats.org/spreadsheetml/2006/main" count="4631" uniqueCount="1208">
  <si>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</si>
  <si>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</si>
  <si>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</si>
  <si>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</si>
  <si>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</si>
  <si>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</si>
  <si>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</si>
  <si>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</si>
  <si>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</si>
  <si>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</si>
  <si>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</si>
  <si>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</si>
  <si>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</si>
  <si>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</si>
  <si>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</si>
  <si>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</si>
  <si>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</si>
  <si>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</si>
  <si>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</si>
  <si>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</si>
  <si>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</si>
  <si>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</si>
  <si>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</si>
  <si>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</si>
  <si>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</si>
  <si>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</si>
  <si>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</si>
  <si>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</si>
  <si>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</si>
  <si>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</si>
  <si>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</si>
  <si>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</si>
  <si>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</si>
  <si>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</si>
  <si>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</si>
  <si>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</si>
  <si>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</si>
  <si>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</si>
  <si>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</si>
  <si>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</si>
  <si>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</si>
  <si>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</si>
  <si>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</si>
  <si>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</si>
  <si>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</si>
  <si>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</si>
  <si>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</si>
  <si>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</si>
  <si>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</si>
  <si>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</si>
  <si>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</si>
  <si>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</si>
  <si>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</si>
  <si>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</si>
  <si>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</si>
  <si>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</si>
  <si>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</si>
  <si>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</si>
  <si>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</si>
  <si>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</si>
  <si>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</si>
  <si>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</si>
  <si>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</si>
  <si>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</si>
  <si>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</si>
  <si>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</si>
  <si>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</si>
  <si>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</si>
  <si>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</si>
  <si>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</si>
  <si>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</si>
  <si>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</si>
  <si>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</si>
  <si>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</si>
  <si>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</si>
  <si>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</si>
  <si>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</si>
  <si>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</si>
  <si>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</si>
  <si>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</si>
  <si>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</si>
  <si>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</si>
  <si>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</si>
  <si>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</si>
  <si>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</si>
  <si>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</si>
  <si>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</si>
  <si>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</si>
  <si>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</si>
  <si>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</si>
  <si>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</si>
  <si>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</si>
  <si>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</si>
  <si>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</si>
  <si>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</si>
  <si>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</si>
  <si>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</si>
  <si>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</si>
  <si>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</si>
  <si>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</si>
  <si>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</si>
  <si>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</si>
  <si>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</si>
  <si>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</si>
  <si>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</si>
  <si>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</si>
  <si>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</si>
  <si>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</si>
  <si>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</si>
  <si>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</si>
  <si>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</si>
  <si>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</si>
  <si>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</si>
  <si>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</si>
  <si>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</si>
  <si>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</si>
  <si>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</si>
  <si>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</si>
  <si>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</si>
  <si>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</si>
  <si>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</si>
  <si>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</si>
  <si>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</si>
  <si>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</si>
  <si>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</si>
  <si>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</si>
  <si>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</si>
  <si>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</si>
  <si>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</si>
  <si>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</si>
  <si>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</si>
  <si>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</si>
  <si>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</si>
  <si>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</si>
  <si>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</si>
  <si>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</si>
  <si>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</si>
  <si>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</si>
  <si>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</si>
  <si>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</si>
  <si>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</si>
  <si>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</si>
  <si>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</si>
  <si>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</si>
  <si>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</si>
  <si>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</si>
  <si>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</si>
  <si>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</si>
  <si>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</si>
  <si>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</si>
  <si>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</si>
  <si>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</si>
  <si>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</si>
  <si>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</si>
  <si>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</si>
  <si>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</si>
  <si>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</si>
  <si>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</si>
  <si>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</si>
  <si>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</si>
  <si>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</si>
  <si>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</si>
  <si>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</si>
  <si>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</si>
  <si>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</si>
  <si>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</si>
  <si>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</si>
  <si>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</si>
  <si>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</si>
  <si>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</si>
  <si>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</si>
  <si>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</si>
  <si>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</si>
  <si>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</si>
  <si>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</si>
  <si>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</si>
  <si>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</si>
  <si>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</si>
  <si>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</si>
  <si>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</si>
  <si>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</si>
  <si>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</si>
  <si>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</si>
  <si>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</si>
  <si>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</si>
  <si>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</si>
  <si>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</si>
  <si>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</si>
  <si>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</si>
  <si>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</si>
  <si>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</si>
  <si>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</si>
  <si>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</si>
  <si>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</si>
  <si>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</si>
  <si>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</si>
  <si>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</si>
  <si>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</si>
  <si>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</si>
  <si>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</si>
  <si>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</si>
  <si>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</si>
  <si>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</si>
  <si>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</si>
  <si>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</si>
  <si>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</si>
  <si>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</si>
  <si>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</si>
  <si>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</si>
  <si>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</si>
  <si>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</si>
  <si>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</si>
  <si>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</si>
  <si>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</si>
  <si>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</si>
  <si>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</si>
  <si>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</si>
  <si>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</si>
  <si>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</si>
  <si>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</si>
  <si>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</si>
  <si>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</si>
  <si>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</si>
  <si>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</si>
  <si>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</si>
  <si>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</si>
  <si>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</si>
  <si>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</si>
  <si>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</si>
  <si>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</si>
  <si>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</si>
  <si>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</si>
  <si>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</si>
  <si>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</si>
  <si>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</si>
  <si>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</si>
  <si>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</si>
  <si>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</si>
  <si>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</si>
  <si>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</si>
  <si>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</si>
  <si>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</si>
  <si>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</si>
  <si>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</si>
  <si>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</si>
  <si>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</si>
  <si>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</si>
  <si>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</si>
  <si>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</si>
  <si>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</si>
  <si>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</si>
  <si>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</si>
  <si>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</si>
  <si>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</si>
  <si>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</si>
  <si>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</si>
  <si>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</si>
  <si>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</si>
  <si>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</si>
  <si>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</si>
  <si>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</si>
  <si>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</si>
  <si>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</si>
  <si>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</si>
  <si>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</si>
  <si>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</si>
  <si>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</si>
  <si>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</si>
  <si>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</si>
  <si>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</si>
  <si>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</si>
  <si>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</si>
  <si>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</si>
  <si>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</si>
  <si>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</si>
  <si>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</si>
  <si>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</si>
  <si>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</si>
  <si>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</si>
  <si>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</si>
  <si>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</si>
  <si>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</si>
  <si>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</si>
  <si>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</si>
  <si>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</si>
  <si>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</si>
  <si>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</si>
  <si>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</si>
  <si>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</si>
  <si>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</si>
  <si>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</si>
  <si>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</si>
  <si>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</si>
  <si>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</si>
  <si>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</si>
  <si>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</si>
  <si>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</si>
  <si>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</si>
  <si>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</si>
  <si>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</si>
  <si>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</si>
  <si>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</si>
  <si>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</si>
  <si>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</si>
  <si>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</si>
  <si>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</si>
  <si>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</si>
  <si>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</si>
  <si>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</si>
  <si>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</si>
  <si>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</si>
  <si>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</si>
  <si>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</si>
  <si>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</si>
  <si>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</si>
  <si>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</si>
  <si>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</si>
  <si>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</si>
  <si>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</si>
  <si>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</si>
  <si>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</si>
  <si>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</si>
  <si>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</si>
  <si>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</si>
  <si>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</si>
  <si>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</si>
  <si>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</si>
  <si>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</si>
  <si>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</si>
  <si>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</si>
  <si>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</si>
  <si>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</si>
  <si>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</si>
  <si>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</si>
  <si>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</si>
  <si>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</si>
  <si>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</si>
  <si>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</si>
  <si>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</si>
  <si>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</si>
  <si>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</si>
  <si>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</si>
  <si>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</si>
  <si>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</si>
  <si>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</si>
  <si>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</si>
  <si>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</si>
  <si>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</si>
  <si>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</si>
  <si>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50113009     léky - RTG diagnostika ZUL (LEK)</t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</si>
  <si>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</si>
  <si>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</si>
  <si>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</si>
  <si>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</si>
  <si>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</si>
  <si>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</si>
  <si>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</si>
  <si>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</si>
  <si>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</si>
  <si>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</si>
  <si>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</si>
  <si>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</si>
  <si>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</si>
  <si>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</si>
  <si>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</si>
  <si>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</si>
  <si>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</si>
  <si>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</si>
  <si>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</si>
  <si>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</si>
  <si>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</si>
  <si>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</si>
  <si>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</si>
  <si>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</si>
  <si>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</si>
  <si>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</si>
  <si>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</si>
  <si>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</si>
  <si>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</si>
  <si>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</si>
  <si>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</si>
  <si>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</si>
  <si>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</si>
  <si>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</si>
  <si>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</si>
  <si>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900503</t>
  </si>
  <si>
    <t>KL AQUA PURIF. 1000G</t>
  </si>
  <si>
    <t>905098</t>
  </si>
  <si>
    <t>23989</t>
  </si>
  <si>
    <t>DZ OCTENISEPT 1 l</t>
  </si>
  <si>
    <t>47247</t>
  </si>
  <si>
    <t>GLUKÓZA 5 BRAUN</t>
  </si>
  <si>
    <t>INF SOL 10X1000ML-PE</t>
  </si>
  <si>
    <t>395851</t>
  </si>
  <si>
    <t>OptiLube Active lubrikační gel</t>
  </si>
  <si>
    <t>stříkačka 11ml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</si>
  <si>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</si>
  <si>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</si>
  <si>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</si>
  <si>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</si>
  <si>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</si>
  <si>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</si>
  <si>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</si>
  <si>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</si>
  <si>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</si>
  <si>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</si>
  <si>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</si>
  <si>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</si>
  <si>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</si>
  <si>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</si>
  <si>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</si>
  <si>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</si>
  <si>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</si>
  <si>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</si>
  <si>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</si>
  <si>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</si>
  <si>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</si>
  <si>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</si>
  <si>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</si>
  <si>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</si>
  <si>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</si>
  <si>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</si>
  <si>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</si>
  <si>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</si>
  <si>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</si>
  <si>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</si>
  <si>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</si>
  <si>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</si>
  <si>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</si>
  <si>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</si>
  <si>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</si>
  <si>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</si>
  <si>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</si>
  <si>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</si>
  <si>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</si>
  <si>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</si>
  <si>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</si>
  <si>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</si>
  <si>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</si>
  <si>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</si>
  <si>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132082</t>
  </si>
  <si>
    <t>32082</t>
  </si>
  <si>
    <t>IBALGIN 400 (IBUPROFEN 400)</t>
  </si>
  <si>
    <t>TBL OBD 100X400MG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</si>
  <si>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</si>
  <si>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</si>
  <si>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</si>
  <si>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</si>
  <si>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</si>
  <si>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</si>
  <si>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</si>
  <si>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</si>
  <si>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</si>
  <si>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</si>
  <si>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</si>
  <si>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</si>
  <si>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</si>
  <si>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</si>
  <si>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</si>
  <si>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</si>
  <si>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</si>
  <si>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</si>
  <si>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</si>
  <si>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</si>
  <si>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</si>
  <si>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</si>
  <si>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</si>
  <si>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</si>
  <si>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</si>
  <si>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</si>
  <si>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</si>
  <si>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</si>
  <si>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</si>
  <si>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</si>
  <si>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</si>
  <si>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</si>
  <si>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920294</t>
  </si>
  <si>
    <t>KL SOL.FORMALDEHYDI 3% 1 KG</t>
  </si>
  <si>
    <t>124934</t>
  </si>
  <si>
    <t>ARTISS FROZEN</t>
  </si>
  <si>
    <t>GKU SOL 2ML (1X1ML+1ML)</t>
  </si>
  <si>
    <t>200863</t>
  </si>
  <si>
    <t>OPHTHALMO-SEPTONEX</t>
  </si>
  <si>
    <t>OPH GTT SOL 1X10ML PLAST</t>
  </si>
  <si>
    <t>901176</t>
  </si>
  <si>
    <t>IR AC.BORICI AQ.OPHTAL.50 ML</t>
  </si>
  <si>
    <t>IR OČNI VODA 50 ml</t>
  </si>
  <si>
    <t>203323</t>
  </si>
  <si>
    <t>DRM UNG 1X100GM 10%</t>
  </si>
  <si>
    <t>16326</t>
  </si>
  <si>
    <t>BRAUNOVIDON GÁZA S MASTÍ</t>
  </si>
  <si>
    <t>DRM LIG IPR 10X7.5X10CM</t>
  </si>
  <si>
    <t>16328</t>
  </si>
  <si>
    <t>DRM LIG IPR 10X20X10CM</t>
  </si>
  <si>
    <t>50113013</t>
  </si>
  <si>
    <t>114875</t>
  </si>
  <si>
    <t>14875</t>
  </si>
  <si>
    <t>IALUGEN PLUS</t>
  </si>
  <si>
    <t>CRM 1X20GM</t>
  </si>
  <si>
    <t>188746</t>
  </si>
  <si>
    <t>88746</t>
  </si>
  <si>
    <t>FUCIDIN</t>
  </si>
  <si>
    <t>UNG 1X15GM 2%</t>
  </si>
  <si>
    <t>144328</t>
  </si>
  <si>
    <t>GARAMYCIN SCHWAMM</t>
  </si>
  <si>
    <t>DRM SPO 1X130MG</t>
  </si>
  <si>
    <t>193207</t>
  </si>
  <si>
    <t>93207</t>
  </si>
  <si>
    <t>TOBREX</t>
  </si>
  <si>
    <t>UNG OPH 3.5GM 0.3%</t>
  </si>
  <si>
    <t>198876</t>
  </si>
  <si>
    <t>98876</t>
  </si>
  <si>
    <t>INF SOL 20X500ML</t>
  </si>
  <si>
    <t>Centrální operační sály</t>
  </si>
  <si>
    <t>COSS: centrální operační sály</t>
  </si>
  <si>
    <t>COSS: operační sály dětské chirurgie</t>
  </si>
  <si>
    <t>Lékárna - léčiva</t>
  </si>
  <si>
    <t>Lékárna - antibiotika</t>
  </si>
  <si>
    <t>4764 - COSS: centrální operační sály</t>
  </si>
  <si>
    <t>J01GB03 - Gentamicin</t>
  </si>
  <si>
    <t>J01GB03</t>
  </si>
  <si>
    <t>SPO MED 1X130MG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</si>
  <si>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</si>
  <si>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</si>
  <si>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</si>
  <si>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</si>
  <si>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</si>
  <si>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</si>
  <si>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</si>
  <si>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</si>
  <si>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</si>
  <si>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</si>
  <si>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</si>
  <si>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</si>
  <si>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ZA432</t>
  </si>
  <si>
    <t>Obvaz sádrový safix plus 14 cm x 3 m bal. á 20 ks 3327430</t>
  </si>
  <si>
    <t>ZA436</t>
  </si>
  <si>
    <t>Obvaz elastický síťový pruban č. 12 427312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</si>
  <si>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</si>
  <si>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</si>
  <si>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</si>
  <si>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</si>
  <si>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</si>
  <si>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</si>
  <si>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</si>
  <si>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</si>
  <si>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ZA465</t>
  </si>
  <si>
    <t>Fólie incizní raucodrape sterilní 45 x 50 cm 25445</t>
  </si>
  <si>
    <t>ZA480</t>
  </si>
  <si>
    <t>Fólie incizní raucodrape 15 x 20 cm á 10 ks 25441</t>
  </si>
  <si>
    <t>ZA539</t>
  </si>
  <si>
    <t>Kompresa NT 10 x 10 cm nesterilní 06103</t>
  </si>
  <si>
    <t>ZA547</t>
  </si>
  <si>
    <t>Krytí inadine nepřilnavé 9,5 x 9,5 cm 1/10 SYS01512EE</t>
  </si>
  <si>
    <t>ZA561</t>
  </si>
  <si>
    <t>Kompresa AB 20 x 40 cm/1 ks sterilní NT savá 1230114051</t>
  </si>
  <si>
    <t>ZA593</t>
  </si>
  <si>
    <t>Tampon sterilní stáčený 20 x 20 cm / 5 ks 28003+</t>
  </si>
  <si>
    <t>ZA601</t>
  </si>
  <si>
    <t>Obinadlo fixa crep 12 cm x 4 m 1323100105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</si>
  <si>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</si>
  <si>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</si>
  <si>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</si>
  <si>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</si>
  <si>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</si>
  <si>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</si>
  <si>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</si>
  <si>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</si>
  <si>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Obvaz ortho-pad 15 cm x 3 m pod sádru á 6 ks 1320105005</t>
  </si>
  <si>
    <t>ZC848</t>
  </si>
  <si>
    <t>Obvaz ortho-pad 10 cm x 3 m karton á 120 ks 1320105004</t>
  </si>
  <si>
    <t>Obvaz ortho-pad 10 cm x 3 m pod sádru á 6 ks karton á 120 ks 1320105004</t>
  </si>
  <si>
    <t>ZD104</t>
  </si>
  <si>
    <t>Náplast omniplast 10,0 cm x 10,0 m 9004472 (900535)</t>
  </si>
  <si>
    <t>ZD829</t>
  </si>
  <si>
    <t>Bandáž evelína pod sádru 1321303125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</si>
  <si>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</si>
  <si>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</si>
  <si>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</si>
  <si>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</si>
  <si>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</si>
  <si>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</si>
  <si>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</si>
  <si>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</si>
  <si>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</si>
  <si>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</si>
  <si>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ZJ687</t>
  </si>
  <si>
    <t>Krytí gelitaspon tampon   80 x 30 mm bal. á 5 ks GS -210</t>
  </si>
  <si>
    <t>ZA431</t>
  </si>
  <si>
    <t>Obvaz sádrový safix plus 12 cm x 3 m bal. á 20 ks 3327420</t>
  </si>
  <si>
    <t>ZA437</t>
  </si>
  <si>
    <t>Obvaz elastický síťový pruban č. 14 427314</t>
  </si>
  <si>
    <t>ZA442</t>
  </si>
  <si>
    <t>Steh náplasťový Steri-strip 6 x 75 mm bal. á 50 ks R1541</t>
  </si>
  <si>
    <t>ZB086</t>
  </si>
  <si>
    <t>Krytí surgicel standard 10 x 20,0 cm bal. á 12 ks 1902GB</t>
  </si>
  <si>
    <t>ZL664</t>
  </si>
  <si>
    <t>Krytí mastný tyl pharmatull 10 x 20 cm bal. á 10 ks P-Tull1020</t>
  </si>
  <si>
    <t>ZL662</t>
  </si>
  <si>
    <t>Krytí mastný tyl pharmatull   5 x   5 cm bal. á 10 ks P-Tull5050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</si>
  <si>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</si>
  <si>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</si>
  <si>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</si>
  <si>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</si>
  <si>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</si>
  <si>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</si>
  <si>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ZB049</t>
  </si>
  <si>
    <t>Krytí cellistyp 7 x 10 cm bal. á 15 ks (náhrada za okcel) 2080511</t>
  </si>
  <si>
    <t>ZA645</t>
  </si>
  <si>
    <t>Krytí s mastí atrauman 5 x 5 cm bal. á 10 ks 499571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</si>
  <si>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</si>
  <si>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</si>
  <si>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</si>
  <si>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</si>
  <si>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ZN105</t>
  </si>
  <si>
    <t>Rouška břišní NT Special s RTG vláknem sterilní 30 x 30 cm 130g/m2 bal. á 5 ks 187705-08</t>
  </si>
  <si>
    <t>ZN103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</si>
  <si>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</si>
  <si>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</si>
  <si>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</si>
  <si>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</si>
  <si>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15 x 10 cm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</si>
  <si>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</si>
  <si>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</si>
  <si>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</si>
  <si>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</si>
  <si>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ZA441</t>
  </si>
  <si>
    <t>Steh náplasťový Steri-strip 6 x 38 mm bal. á 200 ks R1542</t>
  </si>
  <si>
    <t>ZE988</t>
  </si>
  <si>
    <t>Krytí nevstřebatelné textilní hemostatikum s kaolínem QuikClot 30 x 30cm bal. á 5 ks 2090303</t>
  </si>
  <si>
    <t>ZN476</t>
  </si>
  <si>
    <t>Obinadlo elastické universal 15 cm x 5 m 1323100315</t>
  </si>
  <si>
    <t>ZN472</t>
  </si>
  <si>
    <t>Vata obvazová 1000 g vinutá nest. 100% ba. 1321901305</t>
  </si>
  <si>
    <t>ZF139</t>
  </si>
  <si>
    <t>Obinadlo elastické idealflex krátkotažné 15 cm x 5 m bal. á 30 ks 931325</t>
  </si>
  <si>
    <t>ZN104</t>
  </si>
  <si>
    <t>Rouška břišní NT Special s RTG vláknem sterilní 40 x 40 cm 130g/m2 zelená bal. á 2 ks 187822</t>
  </si>
  <si>
    <t>ZA531</t>
  </si>
  <si>
    <t>Textilie obv.kombinov. 140-3020 COM 30</t>
  </si>
  <si>
    <t>ZA646</t>
  </si>
  <si>
    <t>Přířez steril. rolo. 12 x 120 cm/4 vr.á 2 ks, bal. 200 ks 1230116032</t>
  </si>
  <si>
    <t>ZA210</t>
  </si>
  <si>
    <t>Cévka vyživovací CV-01 GAM646957</t>
  </si>
  <si>
    <t>ZA674</t>
  </si>
  <si>
    <t>Cévka CN-01, bal.á 40 ks, 646959</t>
  </si>
  <si>
    <t>ZA690</t>
  </si>
  <si>
    <t>Čepelka skalpelová 10 BB510</t>
  </si>
  <si>
    <t>ZA707</t>
  </si>
  <si>
    <t>Katetr močový foley 12CH bal. á 12 ks 1125-02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</si>
  <si>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</si>
  <si>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</si>
  <si>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</si>
  <si>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</si>
  <si>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</si>
  <si>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</si>
  <si>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</si>
  <si>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</si>
  <si>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</si>
  <si>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</si>
  <si>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</si>
  <si>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</si>
  <si>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</si>
  <si>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</si>
  <si>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</si>
  <si>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modrá zátka bal. á 20 ks 400914</t>
  </si>
  <si>
    <t>ZA932</t>
  </si>
  <si>
    <t>Elektroda neutrální ke koagulaci bal. á 50 ks E7509</t>
  </si>
  <si>
    <t>ZA964</t>
  </si>
  <si>
    <t>Stříkačka janett 3-dílná 60 ml sterilní vyplachovací MRG564</t>
  </si>
  <si>
    <t>Stříkačka janett 3-dílná 60 ml sterilní vyplachovací 050ML3CZ-CEW (MRG564)</t>
  </si>
  <si>
    <t>ZB103</t>
  </si>
  <si>
    <t>Láhev k odsávačce flovac 2l hadice 1,8 m 000-036-021</t>
  </si>
  <si>
    <t>ZB249</t>
  </si>
  <si>
    <t>Sáček močový s křížovou výpustí 2000 ml ZAR-TNU201601</t>
  </si>
  <si>
    <t>ZB501</t>
  </si>
  <si>
    <t>Přerušovač sání fingertip sterilní bal. á 100 ks 07.031.00.000</t>
  </si>
  <si>
    <t>ZB598</t>
  </si>
  <si>
    <t>Spojka symetrická přímá 7 x 7 mm 60.23.00 (120 430)</t>
  </si>
  <si>
    <t>ZB758</t>
  </si>
  <si>
    <t>Zkumavka 9 ml K3 edta NR 455036</t>
  </si>
  <si>
    <t>ZB780</t>
  </si>
  <si>
    <t>Kontejner 120 ml sterilní á 50 ks FLME25035</t>
  </si>
  <si>
    <t>ZB844</t>
  </si>
  <si>
    <t>Esmarch 60 x 1250 KVS 06125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</si>
  <si>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</si>
  <si>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</si>
  <si>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</si>
  <si>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</si>
  <si>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</si>
  <si>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</si>
  <si>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</si>
  <si>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</si>
  <si>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</si>
  <si>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</si>
  <si>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ZD208</t>
  </si>
  <si>
    <t>Hadice spojovací k odsávacím soupravám 07.068.25.220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</si>
  <si>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</si>
  <si>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</si>
  <si>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</si>
  <si>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</si>
  <si>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</si>
  <si>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</si>
  <si>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</si>
  <si>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</si>
  <si>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</si>
  <si>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</si>
  <si>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</si>
  <si>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</si>
  <si>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</si>
  <si>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</si>
  <si>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</si>
  <si>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</si>
  <si>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</si>
  <si>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</si>
  <si>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ZK799</t>
  </si>
  <si>
    <t>Zátka combi červená 4495101</t>
  </si>
  <si>
    <t>ZK977</t>
  </si>
  <si>
    <t>Cévka odsávací CH14 s přerušovačem sání P01173a</t>
  </si>
  <si>
    <t>ZB557</t>
  </si>
  <si>
    <t>Přechodka adapter combifix rekord - luer 4090306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</si>
  <si>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</si>
  <si>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</si>
  <si>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</si>
  <si>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</si>
  <si>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</si>
  <si>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Rezervoár balonkový sací J-VAC 100ml bal á 10 ks 2160</t>
  </si>
  <si>
    <t>ZL861</t>
  </si>
  <si>
    <t>Drén silikonový BLAKE plochý 7 mm bal á 10 ks 2211</t>
  </si>
  <si>
    <t>ZA709</t>
  </si>
  <si>
    <t>Katetr močový foley 22CH bal. á 12 ks 1575-02</t>
  </si>
  <si>
    <t>ZM513</t>
  </si>
  <si>
    <t>Konektor ventil jednocestný back check valve 8502802</t>
  </si>
  <si>
    <t>ZM600</t>
  </si>
  <si>
    <t>Spojka flovac žlutá 000-036-102</t>
  </si>
  <si>
    <t>ZA706</t>
  </si>
  <si>
    <t>Katetr močový foley 18CH bal. á 12 ks 1394-02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</si>
  <si>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</si>
  <si>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</si>
  <si>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</si>
  <si>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</si>
  <si>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ZE902</t>
  </si>
  <si>
    <t>Kanyla tracheální hrudní 16 mm 05-520016</t>
  </si>
  <si>
    <t>ZJ703</t>
  </si>
  <si>
    <t>Sonda žaludeční CH8 1200mm s RTG linkou bal. á 50 ks 412008</t>
  </si>
  <si>
    <t>ZH852</t>
  </si>
  <si>
    <t>Souprava odsávací zahnutá Yankauer 6 mm s rukojetí hadice CH 25 délka 2 m 34101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</si>
  <si>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</si>
  <si>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</si>
  <si>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</si>
  <si>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</si>
  <si>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ZN550</t>
  </si>
  <si>
    <t>Páska retrakční silikonová modrá (surgical look) 750 mm x 2,5 mm bal. á 24 ks B1095528</t>
  </si>
  <si>
    <t>ZK040</t>
  </si>
  <si>
    <t>Nůžky chirurgické standardní O/T 105 mm BC320R</t>
  </si>
  <si>
    <t>ZB956</t>
  </si>
  <si>
    <t>Nádoba na histologický mat. s pufrovaným formalínem HISTOFOR 125 ml bal. á 35 ks BFS-125</t>
  </si>
  <si>
    <t>ZH514</t>
  </si>
  <si>
    <t>Hadice pro propl. pumpu rester. A4055</t>
  </si>
  <si>
    <t>ZG893</t>
  </si>
  <si>
    <t>Rouška prošívaná na popáleniny 40 x 60 cm karton á 30 ks 28510</t>
  </si>
  <si>
    <t>ZB399</t>
  </si>
  <si>
    <t>Hadička PVC 1/1,5  á 100 m KVS 599812 , PVC100015</t>
  </si>
  <si>
    <t>ZD294</t>
  </si>
  <si>
    <t>Spojka T 8-8-8 UH bal. á 50 ks 882,08 D</t>
  </si>
  <si>
    <t>ZD296</t>
  </si>
  <si>
    <t>Adaptér touhy-borst 050020</t>
  </si>
  <si>
    <t>ZC018</t>
  </si>
  <si>
    <t>Klip hem-o-lok XL bal. á 14 ks WK544250</t>
  </si>
  <si>
    <t>ZM565</t>
  </si>
  <si>
    <t>Lepidlo tkáňové 5 ml floseal 1503353</t>
  </si>
  <si>
    <t>ZA523</t>
  </si>
  <si>
    <t>Klip hem-o-lok L  14 x 6 klipů WK544240</t>
  </si>
  <si>
    <t>ZK870</t>
  </si>
  <si>
    <t>Trokar s ostřím a fixačním balonkem 12 x 100 mm CFB73</t>
  </si>
  <si>
    <t>ZK872</t>
  </si>
  <si>
    <t>Trokar s ostřím vroubkovaný rukávec 11 x 100 mm CTB33</t>
  </si>
  <si>
    <t>ZC473</t>
  </si>
  <si>
    <t>Obturátor á 24 ks 420023-02</t>
  </si>
  <si>
    <t>Obturátor á 24 ks 420023</t>
  </si>
  <si>
    <t>ZD613</t>
  </si>
  <si>
    <t>Obal na rameno robota bal. á 20 ks 420015-03</t>
  </si>
  <si>
    <t>Obal na rameno robota bal. á 20 ks 420015</t>
  </si>
  <si>
    <t>ZE547</t>
  </si>
  <si>
    <t>Trokar xcel pr. 12 mm D12XT</t>
  </si>
  <si>
    <t>ZE762</t>
  </si>
  <si>
    <t>Nástroj robotický jehelec 8 mm 1 kus = 10 životů 420006-06</t>
  </si>
  <si>
    <t>Nástroj robotický jehelec 8 mm 1 kus = 10 životů 420006</t>
  </si>
  <si>
    <t>ZE765</t>
  </si>
  <si>
    <t>Nástroj robotický kleště 8 mm 420093-8</t>
  </si>
  <si>
    <t>Nástroj robotický kleště 8 mm 420093</t>
  </si>
  <si>
    <t>ZE766</t>
  </si>
  <si>
    <t>Nástroj robotický příslušenství 400180-12</t>
  </si>
  <si>
    <t>Nástroj robotický příslušenství 400180</t>
  </si>
  <si>
    <t>ZE842</t>
  </si>
  <si>
    <t>Obal na kameru sterilní Camera drape bal. á 20 ks 400027-04</t>
  </si>
  <si>
    <t>Obal na kameru sterilní Camera drape bal. á 20 ks 400027</t>
  </si>
  <si>
    <t>ZE843</t>
  </si>
  <si>
    <t>Obal na kameru sterilní Camera arm drape bal. á 20 ks 420022-02</t>
  </si>
  <si>
    <t>Obal na kameru sterilní Camera arm drape bal. á 20 ks 420022</t>
  </si>
  <si>
    <t>ZE916</t>
  </si>
  <si>
    <t>Trokar xcel pr. 12 mm D12LT</t>
  </si>
  <si>
    <t>ZE918</t>
  </si>
  <si>
    <t>Nůžky monopolární na pálení 420179-10</t>
  </si>
  <si>
    <t>Nůžky monopolární na pálení 420179</t>
  </si>
  <si>
    <t>ZE919</t>
  </si>
  <si>
    <t>Kleště biopolární maryland 420172-07</t>
  </si>
  <si>
    <t>Kleště biopolární maryland 420172</t>
  </si>
  <si>
    <t>ZK871</t>
  </si>
  <si>
    <t>Trokar s ostřím a fixačním balonkem 12 x 150 mm CFB71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</si>
  <si>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</si>
  <si>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</si>
  <si>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</si>
  <si>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</si>
  <si>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</si>
  <si>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</si>
  <si>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ZH859</t>
  </si>
  <si>
    <t>Kamera arm sterile adapter 370534-03</t>
  </si>
  <si>
    <t>Kamera arm sterile adapter 370534</t>
  </si>
  <si>
    <t>ZK869</t>
  </si>
  <si>
    <t>Jehla insuflační 120 mm, bal.á 20 ks, C2201</t>
  </si>
  <si>
    <t>ZL839</t>
  </si>
  <si>
    <t>Kabel světelný bifurcated light guide 951021</t>
  </si>
  <si>
    <t>ZD721</t>
  </si>
  <si>
    <t>Set odsávací CH 6-18 bal. á 35 ks 05.000.22.641</t>
  </si>
  <si>
    <t>ZA250</t>
  </si>
  <si>
    <t>Šití ethibond gr 2-0 bal. á 12 ks W6767</t>
  </si>
  <si>
    <t>ZA958</t>
  </si>
  <si>
    <t>Šití safil fialový 2/0 (3) bal. á 36 ks C1048251</t>
  </si>
  <si>
    <t>ZB033</t>
  </si>
  <si>
    <t>Šití dafilon modrý 3/0 (2) bal. á 36 ks C0935468</t>
  </si>
  <si>
    <t>ZB215</t>
  </si>
  <si>
    <t>Šití safil fialový 3/0 (2) bal. á 36 ks C1048041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</si>
  <si>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</si>
  <si>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</si>
  <si>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</si>
  <si>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</si>
  <si>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</si>
  <si>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</si>
  <si>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</si>
  <si>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</si>
  <si>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</si>
  <si>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</si>
  <si>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</si>
  <si>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</si>
  <si>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</si>
  <si>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</si>
  <si>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</si>
  <si>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</si>
  <si>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</si>
  <si>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</si>
  <si>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</si>
  <si>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</si>
  <si>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ZA917</t>
  </si>
  <si>
    <t>Šití silon pletený bílý 3EP bal. á 20 ks SB2056</t>
  </si>
  <si>
    <t>ZB036</t>
  </si>
  <si>
    <t>Šití safil fialový 2 (5) bal. á 36 ks C1038210</t>
  </si>
  <si>
    <t>ZB185</t>
  </si>
  <si>
    <t>Šití vicryl un 4-0 bal. á 12 ks W9951</t>
  </si>
  <si>
    <t>ZB211</t>
  </si>
  <si>
    <t>Šití safil fialový 2/0 (3) bal. á 36 ks C1048047</t>
  </si>
  <si>
    <t>ZB279</t>
  </si>
  <si>
    <t>Šití prolene bl 6-0 bal. á 12 ks W8815</t>
  </si>
  <si>
    <t>ZB286</t>
  </si>
  <si>
    <t>Šití prolene bl 7-0 bal. á 12 ks W8704</t>
  </si>
  <si>
    <t>ZB878</t>
  </si>
  <si>
    <t>Šití safil quick + bezb. 2/0 (3) bal. á 36 ks C1046042</t>
  </si>
  <si>
    <t>ZC789</t>
  </si>
  <si>
    <t>Šití safil fialový 0 (3,5) bal. á 12 ks G1038717</t>
  </si>
  <si>
    <t>ZD067</t>
  </si>
  <si>
    <t>Šití safil fialový 2/0 (3) bal. á 36 ks C1048042</t>
  </si>
  <si>
    <t>ZG561</t>
  </si>
  <si>
    <t>Šití monofil chiralen bl EP 0,7- USP 6/0 bal. á 24 ks PP 5001-2</t>
  </si>
  <si>
    <t>ZG876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</si>
  <si>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</si>
  <si>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</si>
  <si>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</si>
  <si>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</si>
  <si>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</si>
  <si>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ZD196</t>
  </si>
  <si>
    <t>Šití monosyn bezbarvý 4/0 (1.5) bal. á 36 ks C0023634</t>
  </si>
  <si>
    <t>ZA975</t>
  </si>
  <si>
    <t>Šití safil fialový 4/0 (1.5) bal. á 36 ks C1048220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</si>
  <si>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</si>
  <si>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</si>
  <si>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</si>
  <si>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</si>
  <si>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</si>
  <si>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</si>
  <si>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ZE197</t>
  </si>
  <si>
    <t>Šití mopylen monofil modrý 4/0 USP bal. á 36 ks 7148</t>
  </si>
  <si>
    <t>ZB508</t>
  </si>
  <si>
    <t>Šití safil fialový 2/0 (3) bal. á 12 ks G1038716</t>
  </si>
  <si>
    <t>ZB555</t>
  </si>
  <si>
    <t>Šití prolene bl 3-0 bal. á 12 ks W8522</t>
  </si>
  <si>
    <t>ZB166</t>
  </si>
  <si>
    <t>Šití safil fialový 2/0 (3) bal. á 36 ks C1048095</t>
  </si>
  <si>
    <t>ZB717</t>
  </si>
  <si>
    <t>Šití prolene bl 4-0 bal. á 12 ks W8845</t>
  </si>
  <si>
    <t>ZA248</t>
  </si>
  <si>
    <t>Šití prolen bl 2-0 bal. á 12 ks W8977</t>
  </si>
  <si>
    <t>ZB528</t>
  </si>
  <si>
    <t>Šití monosyn bezbarvý 4/0 (1.5) bal. á 36 ks C0023624</t>
  </si>
  <si>
    <t>ZB219</t>
  </si>
  <si>
    <t>Šití safil fialový 2 (5) bal. á 24 ks B1048535</t>
  </si>
  <si>
    <t>ZA865</t>
  </si>
  <si>
    <t>Šití prolen bl 2-0 bal. á 12 ks W8400</t>
  </si>
  <si>
    <t>ZB241</t>
  </si>
  <si>
    <t>Šití vicryl plus vi 5-0 bal. á 36 ks VCP303H</t>
  </si>
  <si>
    <t>ZB304</t>
  </si>
  <si>
    <t>Šití vicryl vi 2-0 bal. á 12 ks W9158</t>
  </si>
  <si>
    <t>ZJ135</t>
  </si>
  <si>
    <t>Šití supolene zelený 3,5EP 0 USP á 36 ks 90618</t>
  </si>
  <si>
    <t>ZI487</t>
  </si>
  <si>
    <t>Šití vicryl rapide un 4-0 bal. á 12 ks W9930</t>
  </si>
  <si>
    <t>ZE741</t>
  </si>
  <si>
    <t>Šití monofil nylon 10/0 bal. á 24 ks 5071</t>
  </si>
  <si>
    <t>ZJ134</t>
  </si>
  <si>
    <t>Šití supolene zelený 2EP 3/0 USP á 36 ks 9063</t>
  </si>
  <si>
    <t>ZB712</t>
  </si>
  <si>
    <t>Šití prolene bl 7-0 bal. á 12 ks W8801</t>
  </si>
  <si>
    <t>ZB214</t>
  </si>
  <si>
    <t>Šití safil fialový 4/0 (1.5) bal. á 36 ks C1048029</t>
  </si>
  <si>
    <t>ZA779</t>
  </si>
  <si>
    <t>Šití maxon 1 bal. á 36 ks 8886628771</t>
  </si>
  <si>
    <t>ZA853</t>
  </si>
  <si>
    <t>Šití prolene bl 5-0 bal. á 12 ks W8830</t>
  </si>
  <si>
    <t>ZJ622</t>
  </si>
  <si>
    <t>Šití monofil nylon 8/0 bal. á 24ks 5076</t>
  </si>
  <si>
    <t>ZD188</t>
  </si>
  <si>
    <t>Šití monocryl un 5-0 bal. á 12 ks W3221</t>
  </si>
  <si>
    <t>ZC878</t>
  </si>
  <si>
    <t>Šití vicryl plus vi 4-0 bal. á 36 ks VCP3100H</t>
  </si>
  <si>
    <t>ZF643</t>
  </si>
  <si>
    <t>Šití vicryl vi 7-0 bal. á 12 ks W9565</t>
  </si>
  <si>
    <t>ZB529</t>
  </si>
  <si>
    <t>Šití monosyn bezbarvý 3/0 (2) bal. á 36 ks C0023635</t>
  </si>
  <si>
    <t>ZB183</t>
  </si>
  <si>
    <t>Šití vicryl un 2-0 bal. á 24 ks W9532T</t>
  </si>
  <si>
    <t>ZB718</t>
  </si>
  <si>
    <t>Šití prolene bl 4-0 bal. á 12 ks W8840</t>
  </si>
  <si>
    <t>ZM044</t>
  </si>
  <si>
    <t>Šití PDSII vi 4-0 bal. á 36 ks W9115H</t>
  </si>
  <si>
    <t>ZB847</t>
  </si>
  <si>
    <t>Šití safil fialový 2/0 (3) bal. á 36 ks C1048055</t>
  </si>
  <si>
    <t>ZM354</t>
  </si>
  <si>
    <t>Šití PDSII vi 5-0 bal. á 36 ks W9108H</t>
  </si>
  <si>
    <t>ZE801</t>
  </si>
  <si>
    <t>Šití monocryl vi 3-0 bal. á 12 ks W3637</t>
  </si>
  <si>
    <t>ZN693</t>
  </si>
  <si>
    <t>Šití securex P 3/0, 45 cm GS60(m) rovná řezací  jehla, 2x fixační svorka bal. á 12 ks G0994725</t>
  </si>
  <si>
    <t>ZA854</t>
  </si>
  <si>
    <t>Šití PDSII vi 1 bal. á 24 ks W9262T</t>
  </si>
  <si>
    <t>ZC600</t>
  </si>
  <si>
    <t>Šití PDSII vi 1 bal. á 12 ks W9394</t>
  </si>
  <si>
    <t>ZB188</t>
  </si>
  <si>
    <t>Šití vicryl plus vi 3-0 bal. á 36 ks VCP452H</t>
  </si>
  <si>
    <t>ZC876</t>
  </si>
  <si>
    <t>Šití vicryl rapide un 5-0 bal. á 36 ks V4930H</t>
  </si>
  <si>
    <t>ZI485</t>
  </si>
  <si>
    <t>Šití monosyn bezbarvý 5/0 (1) bal. á 36 ks C0023613</t>
  </si>
  <si>
    <t>ZL257</t>
  </si>
  <si>
    <t>Šití safil quick + bezb. 5/0 (1) bal. á 36 ks C1046311</t>
  </si>
  <si>
    <t>ZB200</t>
  </si>
  <si>
    <t>Šití ethibond gr 2-0 bal. á 20 ks X41003</t>
  </si>
  <si>
    <t>ZH167</t>
  </si>
  <si>
    <t>Šití PDS plus 1 bal. á 24 ks PDP1935T</t>
  </si>
  <si>
    <t>ZA866</t>
  </si>
  <si>
    <t>Šití prolene bl 6-0 bal. á 12 ks W8802</t>
  </si>
  <si>
    <t>ZF649</t>
  </si>
  <si>
    <t>Šití monomax fialový 1 (4)  bal. á 24 ks B0041222</t>
  </si>
  <si>
    <t>ZO386</t>
  </si>
  <si>
    <t>Šití Monocryl Plus fialový antibacterial 6/0 70cm jehla 17 mm RB-1 bal. á 36 ks MCP212H</t>
  </si>
  <si>
    <t>ZO362</t>
  </si>
  <si>
    <t>Šití Monocryl fialový 6/0 45cm jehla 13 mm RB-2 bal. á 12 ks W3224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</si>
  <si>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</si>
  <si>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</si>
  <si>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</si>
  <si>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</si>
  <si>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</si>
  <si>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</si>
  <si>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</si>
  <si>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</si>
  <si>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</si>
  <si>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0,9 x 36 B10</t>
  </si>
  <si>
    <t>ZB204</t>
  </si>
  <si>
    <t>Jehla chirurgická G11</t>
  </si>
  <si>
    <t>ZB248</t>
  </si>
  <si>
    <t>Jehla chirurgická G7</t>
  </si>
  <si>
    <t>ZB460</t>
  </si>
  <si>
    <t>Jehla chirurgicka 1,0 x 45 G8</t>
  </si>
  <si>
    <t>ZB478</t>
  </si>
  <si>
    <t>Jehla chirurgická 0,8 x 32 B11</t>
  </si>
  <si>
    <t>ZB480</t>
  </si>
  <si>
    <t>Jehla chirurgická 0,7 x 28 G10</t>
  </si>
  <si>
    <t>ZB556</t>
  </si>
  <si>
    <t>Jehla injekční 1,2 x 40 mm růžová 4665120</t>
  </si>
  <si>
    <t>ZH201</t>
  </si>
  <si>
    <t>Jehla injekční 0,8 x 120 mm zelená 4665643</t>
  </si>
  <si>
    <t>ZB133</t>
  </si>
  <si>
    <t>Jehla chirurgická 0,9 x 40 G9</t>
  </si>
  <si>
    <t>ZA310</t>
  </si>
  <si>
    <t>Jehla bioptická tru cat bal. á 5 ks HSPRE1415</t>
  </si>
  <si>
    <t>ZB482</t>
  </si>
  <si>
    <t>Jehla chirurgická G12</t>
  </si>
  <si>
    <t>ZB996</t>
  </si>
  <si>
    <t>Jehla chirurgická B9</t>
  </si>
  <si>
    <t>ZK196</t>
  </si>
  <si>
    <t>Jehla redon mírně zahnutá CH 14 BN905R</t>
  </si>
  <si>
    <t>ZF984</t>
  </si>
  <si>
    <t>Jehla chirurgická B7</t>
  </si>
  <si>
    <t>ZB276</t>
  </si>
  <si>
    <t>Jehla chirurgická B8</t>
  </si>
  <si>
    <t>ZB206</t>
  </si>
  <si>
    <t>Jehla chirurgická G6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</si>
  <si>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</si>
  <si>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</si>
  <si>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</si>
  <si>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</si>
  <si>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</si>
  <si>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</si>
  <si>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</si>
  <si>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</si>
  <si>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ZK499</t>
  </si>
  <si>
    <t>Rukavice operační gammex PFXP cytostatické vel. 6,5 latex chemo bal. á 50 párů 330054065</t>
  </si>
  <si>
    <t>ZL289</t>
  </si>
  <si>
    <t>Rukavice operační latexové s pudrem ansell medigrip plus vel. 9,0 bal. á 100 párů 303508EU (302928)</t>
  </si>
  <si>
    <t>ZL691</t>
  </si>
  <si>
    <t>Rukavice operační ansell sensi - touch vel. 5,5 bal. á 40 párů 8050190(8050150)</t>
  </si>
  <si>
    <t>ZK500</t>
  </si>
  <si>
    <t>Rukavice operační gammex PFXP cytostatické vel. 7,0 latex chemo bal. á 50 párů 330054070</t>
  </si>
  <si>
    <t>ZM293</t>
  </si>
  <si>
    <t>Rukavice nitril sempercare bez p. L bal. á 200 ks 30804</t>
  </si>
  <si>
    <t>ZN041</t>
  </si>
  <si>
    <t>Rukavice operační gammex ansell PF bez pudru 6,5 330048065</t>
  </si>
  <si>
    <t>Rukavice operační gammex latex PF bez pudru 6,5 330048065</t>
  </si>
  <si>
    <t>ZN126</t>
  </si>
  <si>
    <t>Rukavice operační gammex ansell PF bez pudru 7,0 330048070</t>
  </si>
  <si>
    <t>Rukavice operační gammex latex PF bez pudru 7,0 330048070</t>
  </si>
  <si>
    <t>ZN130</t>
  </si>
  <si>
    <t>Rukavice operační gammex ansell PF bez pudru 6,0 330048060</t>
  </si>
  <si>
    <t>Rukavice operační gammex latex PF bez pudru 6,0 330048060</t>
  </si>
  <si>
    <t>ZN108</t>
  </si>
  <si>
    <t>Rukavice operační gammex ansell PF bez pudru 8,0 330048080</t>
  </si>
  <si>
    <t>Rukavice operační gammex latex PF bez pudru 8,0 330048080</t>
  </si>
  <si>
    <t>ZN125</t>
  </si>
  <si>
    <t>Rukavice operační gammex ansell PF bez pudru 7,5 330048075</t>
  </si>
  <si>
    <t>Rukavice operační gammex latex PF bez pudru 7,5 330048075</t>
  </si>
  <si>
    <t>ZL172</t>
  </si>
  <si>
    <t>Rukavice operační ansell dipos-a-glove vel. S bal. á 50 párů kopolymerové MDG651EU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</si>
  <si>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</si>
  <si>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</si>
  <si>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</si>
  <si>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</si>
  <si>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</si>
  <si>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</si>
  <si>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ZF107</t>
  </si>
  <si>
    <t>Rukavice operační latexové bez pudru ortpedic vel. 7,0 5788203</t>
  </si>
  <si>
    <t>ZH072</t>
  </si>
  <si>
    <t>Hadice spojovací k odsávacím soupravám CH30 délka 3 m 07.068.30.301</t>
  </si>
  <si>
    <t>ZE385</t>
  </si>
  <si>
    <t>Hadice silikon 1 x 3,0 mm á 25 m (34.000.00.100) 70232</t>
  </si>
  <si>
    <t>ZK719</t>
  </si>
  <si>
    <t>Hadice 3 m splash vac 57270</t>
  </si>
  <si>
    <t>ZB026</t>
  </si>
  <si>
    <t>Hadice silikon 5 x 9 x 2,00 mm á 10 m pro drenáž těl.dutin KVS 60-050090</t>
  </si>
  <si>
    <t>ZB404</t>
  </si>
  <si>
    <t>Náplast cosmos 8 cm x 1 m 5403353</t>
  </si>
  <si>
    <t>ZC506</t>
  </si>
  <si>
    <t>Kompresa NT 10 x 10 cm/5 ks sterilní 1325020275</t>
  </si>
  <si>
    <t>Krytí surgicel standard 10 x 20,0 cm bal. á 24 ks 1902GB</t>
  </si>
  <si>
    <t>ZL663</t>
  </si>
  <si>
    <t>Krytí mastný tyl pharmatull 10 x 10 cm bal. á 10 ks P-Tull1010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</si>
  <si>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</si>
  <si>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</si>
  <si>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</si>
  <si>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</si>
  <si>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</si>
  <si>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</si>
  <si>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</si>
  <si>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</si>
  <si>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ZE824</t>
  </si>
  <si>
    <t>Krytí ccellistyp 5 x 7 cm bal. á 15 ks (náhrada za okcel) 2080508</t>
  </si>
  <si>
    <t>ZL987</t>
  </si>
  <si>
    <t>Soft port 69 cm s koncovkou 15 x 10 cm 66800799</t>
  </si>
  <si>
    <t>ZL978</t>
  </si>
  <si>
    <t>Kanystr renasys GO 300 ml 66800914</t>
  </si>
  <si>
    <t>ZM582</t>
  </si>
  <si>
    <t>Obinadlo elastické lenkideal krátkotažné 15 cm x 5 m bal. á 10 ks 19584</t>
  </si>
  <si>
    <t>ZL988</t>
  </si>
  <si>
    <t>Spojka renasys Y pro soft port 66800971</t>
  </si>
  <si>
    <t>ZC096</t>
  </si>
  <si>
    <t>Polštářek vatový 10 x 10 sterilní á 2 ks karton á 600 ks 28500</t>
  </si>
  <si>
    <t>ZA746</t>
  </si>
  <si>
    <t>Stříkačka injekční 3-dílná 1 ml L tuberculin Omnifix Solo 9161406V</t>
  </si>
  <si>
    <t>ZA812</t>
  </si>
  <si>
    <t>Uzávěr do katetrů 4435001</t>
  </si>
  <si>
    <t>ZA890</t>
  </si>
  <si>
    <t>Elektroda neutrální jednorázová 20193-071</t>
  </si>
  <si>
    <t>ZB575</t>
  </si>
  <si>
    <t>Katetr močový foley urologický 10CH bal. á 12 ks 2910-02</t>
  </si>
  <si>
    <t>ZH521</t>
  </si>
  <si>
    <t>Gumička spojovací k laparosk. redukci bal.10 ks A5858</t>
  </si>
  <si>
    <t>ZA678</t>
  </si>
  <si>
    <t>Katetr močový foley 8CH bal. á 12 ks 2908-02</t>
  </si>
  <si>
    <t>ZB680</t>
  </si>
  <si>
    <t>Svorka šicí á 50 ks 8840764</t>
  </si>
  <si>
    <t>ZB708</t>
  </si>
  <si>
    <t>Katetr močový foley CH6 silikon 23.000.14.206</t>
  </si>
  <si>
    <t>ZB131</t>
  </si>
  <si>
    <t>Pumpa fms - jednodenní set artoskop bal. á 24 ks 284504</t>
  </si>
  <si>
    <t>ZF176</t>
  </si>
  <si>
    <t>Nádoba na histologický mat. 5700 ml 333000086003</t>
  </si>
  <si>
    <t>ZG547</t>
  </si>
  <si>
    <t>Gumička těsnící k laparosk. trokarům A5839</t>
  </si>
  <si>
    <t>ZN766</t>
  </si>
  <si>
    <t>Pinzeta na chalazia vel. 2 DESMARRES fig. 2 celková délka 92 mm otevřený horní ovál s vnitř. rozměry 14 x 22 mm se zajišťovacím šroubkem</t>
  </si>
  <si>
    <t>ZN951</t>
  </si>
  <si>
    <t>Nádoba na histologický mat. s pufrovaným formalínem HISTOFOR 500 ml bal. á 24 ks BFS-500</t>
  </si>
  <si>
    <t>ZE456</t>
  </si>
  <si>
    <t>Nádoba na histologický mat. 1000 ml 1396</t>
  </si>
  <si>
    <t>ZF104</t>
  </si>
  <si>
    <t>Nádoba na kontaminovaný odpad 10 l 15-0006</t>
  </si>
  <si>
    <t>ZO095</t>
  </si>
  <si>
    <t>Elektroda k radiofrekvenční ablaci RFA Cool-Tip jednoduchá ESeries RFA1520</t>
  </si>
  <si>
    <t>ZF174</t>
  </si>
  <si>
    <t>Nádoba na histologický mat. 400 ml 333000041012</t>
  </si>
  <si>
    <t>ZO091</t>
  </si>
  <si>
    <t>Kanyla odsávací DE BAKEY D= 9,0 mm 275 mm B397134910053</t>
  </si>
  <si>
    <t>ZO184</t>
  </si>
  <si>
    <t>Sonda na varixy plastová B397133910066</t>
  </si>
  <si>
    <t>ZO201</t>
  </si>
  <si>
    <t>Adaptér k optice Olympus RTQ/Storz/Wisap/Aesculap B00-21010-71</t>
  </si>
  <si>
    <t>ZM541</t>
  </si>
  <si>
    <t>Můstek sterilní pooperační smyčkový 70 mm bal. á 10 ks 5025</t>
  </si>
  <si>
    <t>ZJ588</t>
  </si>
  <si>
    <t>Souprava cystofix CH 10,5 minipaed pediatrický bal. á 50 ks 4450180</t>
  </si>
  <si>
    <t>ZH523</t>
  </si>
  <si>
    <t>Trubice sácí proplach 5 mm pro A5798</t>
  </si>
  <si>
    <t>ZM715</t>
  </si>
  <si>
    <t>Nádoba na histologický mat. 5000 ml 1399</t>
  </si>
  <si>
    <t>ZE175</t>
  </si>
  <si>
    <t>Nádoba na histologický mat. 3800 ml 333000086002</t>
  </si>
  <si>
    <t>ZO267</t>
  </si>
  <si>
    <t>Svorka cévní rovná COOLEY mini bulldog 48 mm čelist 27 mm pressure 20 g Z0000131084</t>
  </si>
  <si>
    <t>ZO266</t>
  </si>
  <si>
    <t>Svorka cévní rovná WELDON mini bulldog 33 mm pressure 75 g Z0000131085</t>
  </si>
  <si>
    <t>ZO381</t>
  </si>
  <si>
    <t>Adaptér ke světelnému zdroji Olymp./ACMI B00-21116-63</t>
  </si>
  <si>
    <t>ZO265</t>
  </si>
  <si>
    <t>Nůžky Metzenbaum zahnuté primusline super cut 180 mm TK8353-18-B</t>
  </si>
  <si>
    <t>ZE174</t>
  </si>
  <si>
    <t>Nádoba na histologický mat. 920 ml Z1333000041024</t>
  </si>
  <si>
    <t>ZD125</t>
  </si>
  <si>
    <t>Převodník k harmonickému skalpelu HP054</t>
  </si>
  <si>
    <t>ZE235</t>
  </si>
  <si>
    <t>Čelisti k PO647R</t>
  </si>
  <si>
    <t>ZH427</t>
  </si>
  <si>
    <t>Kabel s převodníkem - modrý HP BLUE</t>
  </si>
  <si>
    <t>ZB114</t>
  </si>
  <si>
    <t>Šití safil quick + bezb. 0 (3,5) bal. á 36 ks C1046662</t>
  </si>
  <si>
    <t>ZB061</t>
  </si>
  <si>
    <t>Šití prolen bl 4-0 bal. á 24 ks W8011T</t>
  </si>
  <si>
    <t>ZE535</t>
  </si>
  <si>
    <t>Šití vicryl rapide un 6-0 bal. á 12 ks W9913</t>
  </si>
  <si>
    <t>ZB187</t>
  </si>
  <si>
    <t>Šití vicryl plus vi 4-0 bal. á 36 ks VCP392ZH</t>
  </si>
  <si>
    <t>ZB913</t>
  </si>
  <si>
    <t>Šití orthocord modrý bal. á 12 ks 223111</t>
  </si>
  <si>
    <t>ZG672</t>
  </si>
  <si>
    <t>Šití safil quick + bezb. 4/0 (1.5) bal. á 36 ks C1046013</t>
  </si>
  <si>
    <t>ZA781</t>
  </si>
  <si>
    <t>Šití maxon 3/0 bal. á 36 ks 8886621741</t>
  </si>
  <si>
    <t>ZC013</t>
  </si>
  <si>
    <t>Šití safil fialový 2/0 (3) bal. á 36 ks C1048485</t>
  </si>
  <si>
    <t>ZF431</t>
  </si>
  <si>
    <t>Rukavice operační gammex PF sensitive vel. 7,5 bal. á 50 ks 330051075</t>
  </si>
  <si>
    <t>Rukavice operační gammex PF sensitive vel. 7,5 latex chemo bal. á 50 párů 330051075</t>
  </si>
  <si>
    <t>ZK482</t>
  </si>
  <si>
    <t>Rukavice operační latexové bez pudru ortpedic vel. 8,0 5788205</t>
  </si>
  <si>
    <t>ZK683</t>
  </si>
  <si>
    <t>Rukavice operační gammex PF sensitive vel. 7,0 bal. á 50 párů 330051070</t>
  </si>
  <si>
    <t>ZJ718</t>
  </si>
  <si>
    <t>Rukavice operační gammex PF sensitive vel. 6,5 bal. á 50 párů 330051065</t>
  </si>
  <si>
    <t>ZJ719</t>
  </si>
  <si>
    <t>Rukavice operační gammex PF sensitive vel. 6,0 bal. á 50 párů 330051060</t>
  </si>
  <si>
    <t>ZE992</t>
  </si>
  <si>
    <t>Rukavice operační ansell sensi - touch vel. 6,0 bal. á 40 párů 8050151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</si>
  <si>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</si>
  <si>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</si>
  <si>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</si>
  <si>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</si>
  <si>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</si>
  <si>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</si>
  <si>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</si>
  <si>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</si>
  <si>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</si>
  <si>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</si>
  <si>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</si>
  <si>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</si>
  <si>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</si>
  <si>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</si>
  <si>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</si>
  <si>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</si>
  <si>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50115080</t>
  </si>
  <si>
    <t>523 SZM staplery, endosk., optika, extraktory (112 02 102)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</si>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</sst>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9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53" fillId="2" borderId="6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64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5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75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2" xfId="0" applyFont="1" applyFill="1" applyBorder="1"/>
    <xf numFmtId="0" fontId="32" fillId="0" borderId="73" xfId="0" applyFont="1" applyBorder="1" applyAlignment="1"/>
    <xf numFmtId="9" fontId="32" fillId="0" borderId="71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9" xfId="0" applyNumberFormat="1" applyFont="1" applyBorder="1"/>
    <xf numFmtId="9" fontId="32" fillId="0" borderId="71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4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9" fontId="3" fillId="2" borderId="9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3" fontId="3" fillId="2" borderId="82" xfId="80" applyNumberFormat="1" applyFont="1" applyFill="1" applyBorder="1" applyAlignment="1">
      <alignment horizontal="left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5" xfId="0" applyNumberFormat="1" applyFont="1" applyFill="1" applyBorder="1" applyAlignment="1">
      <alignment horizontal="right" vertical="top"/>
    </xf>
    <xf numFmtId="3" fontId="33" fillId="9" borderId="96" xfId="0" applyNumberFormat="1" applyFont="1" applyFill="1" applyBorder="1" applyAlignment="1">
      <alignment horizontal="right" vertical="top"/>
    </xf>
    <xf numFmtId="176" fontId="33" fillId="9" borderId="97" xfId="0" applyNumberFormat="1" applyFont="1" applyFill="1" applyBorder="1" applyAlignment="1">
      <alignment horizontal="right" vertical="top"/>
    </xf>
    <xf numFmtId="3" fontId="33" fillId="0" borderId="95" xfId="0" applyNumberFormat="1" applyFont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5" fillId="9" borderId="100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0" fontId="35" fillId="9" borderId="102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0" fontId="33" fillId="9" borderId="97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0" fontId="37" fillId="10" borderId="94" xfId="0" applyFont="1" applyFill="1" applyBorder="1" applyAlignment="1">
      <alignment vertical="top"/>
    </xf>
    <xf numFmtId="0" fontId="37" fillId="10" borderId="94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4"/>
    </xf>
    <xf numFmtId="0" fontId="38" fillId="10" borderId="99" xfId="0" applyFont="1" applyFill="1" applyBorder="1" applyAlignment="1">
      <alignment vertical="top" indent="6"/>
    </xf>
    <xf numFmtId="0" fontId="37" fillId="10" borderId="94" xfId="0" applyFont="1" applyFill="1" applyBorder="1" applyAlignment="1">
      <alignment vertical="top" indent="8"/>
    </xf>
    <xf numFmtId="0" fontId="38" fillId="10" borderId="99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6"/>
    </xf>
    <xf numFmtId="0" fontId="38" fillId="10" borderId="99" xfId="0" applyFont="1" applyFill="1" applyBorder="1" applyAlignment="1">
      <alignment vertical="top" indent="4"/>
    </xf>
    <xf numFmtId="0" fontId="32" fillId="10" borderId="9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8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9" xfId="0" applyNumberFormat="1" applyFont="1" applyFill="1" applyBorder="1"/>
    <xf numFmtId="3" fontId="32" fillId="0" borderId="111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8" xfId="0" applyFont="1" applyFill="1" applyBorder="1"/>
    <xf numFmtId="3" fontId="39" fillId="2" borderId="110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9" xfId="0" applyNumberFormat="1" applyFont="1" applyFill="1" applyBorder="1"/>
    <xf numFmtId="9" fontId="32" fillId="0" borderId="61" xfId="0" applyNumberFormat="1" applyFont="1" applyFill="1" applyBorder="1"/>
    <xf numFmtId="9" fontId="32" fillId="0" borderId="64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8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09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76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2" xfId="0" applyNumberFormat="1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0" fontId="39" fillId="0" borderId="91" xfId="0" applyFont="1" applyFill="1" applyBorder="1"/>
    <xf numFmtId="0" fontId="39" fillId="0" borderId="89" xfId="0" applyFont="1" applyFill="1" applyBorder="1" applyAlignment="1">
      <alignment horizontal="left" indent="1"/>
    </xf>
    <xf numFmtId="0" fontId="39" fillId="0" borderId="90" xfId="0" applyFont="1" applyFill="1" applyBorder="1" applyAlignment="1">
      <alignment horizontal="left" indent="1"/>
    </xf>
    <xf numFmtId="9" fontId="32" fillId="0" borderId="83" xfId="0" applyNumberFormat="1" applyFont="1" applyFill="1" applyBorder="1"/>
    <xf numFmtId="9" fontId="32" fillId="0" borderId="73" xfId="0" applyNumberFormat="1" applyFont="1" applyFill="1" applyBorder="1"/>
    <xf numFmtId="9" fontId="32" fillId="0" borderId="81" xfId="0" applyNumberFormat="1" applyFont="1" applyFill="1" applyBorder="1"/>
    <xf numFmtId="3" fontId="32" fillId="0" borderId="60" xfId="0" applyNumberFormat="1" applyFont="1" applyFill="1" applyBorder="1"/>
    <xf numFmtId="3" fontId="32" fillId="0" borderId="70" xfId="0" applyNumberFormat="1" applyFont="1" applyFill="1" applyBorder="1"/>
    <xf numFmtId="3" fontId="32" fillId="0" borderId="63" xfId="0" applyNumberFormat="1" applyFont="1" applyFill="1" applyBorder="1"/>
    <xf numFmtId="9" fontId="32" fillId="0" borderId="87" xfId="0" applyNumberFormat="1" applyFont="1" applyFill="1" applyBorder="1"/>
    <xf numFmtId="9" fontId="32" fillId="0" borderId="85" xfId="0" applyNumberFormat="1" applyFont="1" applyFill="1" applyBorder="1"/>
    <xf numFmtId="9" fontId="32" fillId="0" borderId="86" xfId="0" applyNumberFormat="1" applyFont="1" applyFill="1" applyBorder="1"/>
    <xf numFmtId="0" fontId="0" fillId="0" borderId="112" xfId="0" applyBorder="1" applyAlignment="1">
      <alignment horizontal="center"/>
    </xf>
    <xf numFmtId="173" fontId="39" fillId="4" borderId="112" xfId="0" applyNumberFormat="1" applyFont="1" applyFill="1" applyBorder="1" applyAlignment="1">
      <alignment horizontal="center"/>
    </xf>
    <xf numFmtId="0" fontId="0" fillId="0" borderId="113" xfId="0" applyBorder="1"/>
    <xf numFmtId="0" fontId="0" fillId="0" borderId="114" xfId="0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14" xfId="0" applyBorder="1" applyAlignment="1">
      <alignment horizontal="right" wrapText="1"/>
    </xf>
    <xf numFmtId="175" fontId="32" fillId="0" borderId="114" xfId="0" applyNumberFormat="1" applyFont="1" applyBorder="1" applyAlignment="1">
      <alignment horizontal="right"/>
    </xf>
    <xf numFmtId="0" fontId="0" fillId="0" borderId="115" xfId="0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17" xfId="0" applyBorder="1"/>
    <xf numFmtId="0" fontId="0" fillId="0" borderId="116" xfId="0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3" fontId="32" fillId="0" borderId="119" xfId="0" applyNumberFormat="1" applyFont="1" applyBorder="1" applyAlignment="1">
      <alignment horizontal="right" wrapText="1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32" xfId="0" applyBorder="1" applyAlignment="1"/>
    <xf numFmtId="0" fontId="0" fillId="0" borderId="68" xfId="0" applyBorder="1" applyAlignment="1">
      <alignment horizontal="right"/>
    </xf>
    <xf numFmtId="0" fontId="0" fillId="0" borderId="79" xfId="0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2" t="s">
        <v>66</v>
      </c>
      <c r="B1" s="272"/>
    </row>
    <row r="2" spans="1:3" ht="14.4" customHeight="1" thickBot="1" x14ac:dyDescent="0.35">
      <c r="A2" s="187" t="s">
        <v>191</v>
      </c>
      <c r="B2" s="46"/>
    </row>
    <row r="3" spans="1:3" ht="14.4" customHeight="1" thickBot="1" x14ac:dyDescent="0.35">
      <c r="A3" s="268" t="s">
        <v>89</v>
      </c>
      <c r="B3" s="269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193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0" t="s">
        <v>67</v>
      </c>
      <c r="B9" s="269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2" t="s">
        <v>107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522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0" t="s">
        <v>149</v>
      </c>
      <c r="C14" s="47" t="s">
        <v>159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1206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1" t="s">
        <v>68</v>
      </c>
      <c r="B19" s="269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4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0" t="s">
        <v>149</v>
      </c>
      <c r="B1" s="310"/>
      <c r="C1" s="310"/>
      <c r="D1" s="310"/>
      <c r="E1" s="310"/>
      <c r="F1" s="273"/>
      <c r="G1" s="273"/>
      <c r="H1" s="273"/>
      <c r="I1" s="273"/>
      <c r="J1" s="303"/>
      <c r="K1" s="303"/>
      <c r="L1" s="303"/>
      <c r="M1" s="303"/>
      <c r="N1" s="303"/>
      <c r="O1" s="303"/>
      <c r="P1" s="303"/>
      <c r="Q1" s="303"/>
    </row>
    <row r="2" spans="1:17" ht="14.4" customHeight="1" thickBot="1" x14ac:dyDescent="0.35">
      <c r="A2" s="187" t="s">
        <v>191</v>
      </c>
      <c r="B2" s="181"/>
      <c r="C2" s="181"/>
      <c r="D2" s="181"/>
      <c r="E2" s="181"/>
    </row>
    <row r="3" spans="1:17" ht="14.4" customHeight="1" thickBot="1" x14ac:dyDescent="0.35">
      <c r="A3" s="253" t="s">
        <v>3</v>
      </c>
      <c r="B3" s="257">
        <f>SUM(B6:B1048576)</f>
        <v>521</v>
      </c>
      <c r="C3" s="258">
        <f>SUM(C6:C1048576)</f>
        <v>0</v>
      </c>
      <c r="D3" s="258">
        <f>SUM(D6:D1048576)</f>
        <v>0</v>
      </c>
      <c r="E3" s="259">
        <f>SUM(E6:E1048576)</f>
        <v>0</v>
      </c>
      <c r="F3" s="256">
        <f>IF(SUM($B3:$E3)=0,"",B3/SUM($B3:$E3))</f>
        <v>1</v>
      </c>
      <c r="G3" s="254">
        <f t="shared" ref="G3:I3" si="0">IF(SUM($B3:$E3)=0,"",C3/SUM($B3:$E3))</f>
        <v>0</v>
      </c>
      <c r="H3" s="254">
        <f t="shared" si="0"/>
        <v>0</v>
      </c>
      <c r="I3" s="255">
        <f t="shared" si="0"/>
        <v>0</v>
      </c>
      <c r="J3" s="258">
        <f>SUM(J6:J1048576)</f>
        <v>147</v>
      </c>
      <c r="K3" s="258">
        <f>SUM(K6:K1048576)</f>
        <v>0</v>
      </c>
      <c r="L3" s="258">
        <f>SUM(L6:L1048576)</f>
        <v>0</v>
      </c>
      <c r="M3" s="259">
        <f>SUM(M6:M1048576)</f>
        <v>0</v>
      </c>
      <c r="N3" s="256">
        <f>IF(SUM($J3:$M3)=0,"",J3/SUM($J3:$M3))</f>
        <v>1</v>
      </c>
      <c r="O3" s="254">
        <f t="shared" ref="O3:Q3" si="1">IF(SUM($J3:$M3)=0,"",K3/SUM($J3:$M3))</f>
        <v>0</v>
      </c>
      <c r="P3" s="254">
        <f t="shared" si="1"/>
        <v>0</v>
      </c>
      <c r="Q3" s="255">
        <f t="shared" si="1"/>
        <v>0</v>
      </c>
    </row>
    <row r="4" spans="1:17" ht="14.4" customHeight="1" thickBot="1" x14ac:dyDescent="0.35">
      <c r="A4" s="252"/>
      <c r="B4" s="323" t="s">
        <v>151</v>
      </c>
      <c r="C4" s="324"/>
      <c r="D4" s="324"/>
      <c r="E4" s="325"/>
      <c r="F4" s="320" t="s">
        <v>156</v>
      </c>
      <c r="G4" s="321"/>
      <c r="H4" s="321"/>
      <c r="I4" s="322"/>
      <c r="J4" s="323" t="s">
        <v>157</v>
      </c>
      <c r="K4" s="324"/>
      <c r="L4" s="324"/>
      <c r="M4" s="325"/>
      <c r="N4" s="320" t="s">
        <v>158</v>
      </c>
      <c r="O4" s="321"/>
      <c r="P4" s="321"/>
      <c r="Q4" s="322"/>
    </row>
    <row r="5" spans="1:17" ht="14.4" customHeight="1" thickBot="1" x14ac:dyDescent="0.35">
      <c r="A5" s="407" t="s">
        <v>150</v>
      </c>
      <c r="B5" s="408" t="s">
        <v>152</v>
      </c>
      <c r="C5" s="408" t="s">
        <v>153</v>
      </c>
      <c r="D5" s="408" t="s">
        <v>154</v>
      </c>
      <c r="E5" s="409" t="s">
        <v>155</v>
      </c>
      <c r="F5" s="410" t="s">
        <v>152</v>
      </c>
      <c r="G5" s="411" t="s">
        <v>153</v>
      </c>
      <c r="H5" s="411" t="s">
        <v>154</v>
      </c>
      <c r="I5" s="412" t="s">
        <v>155</v>
      </c>
      <c r="J5" s="408" t="s">
        <v>152</v>
      </c>
      <c r="K5" s="408" t="s">
        <v>153</v>
      </c>
      <c r="L5" s="408" t="s">
        <v>154</v>
      </c>
      <c r="M5" s="409" t="s">
        <v>155</v>
      </c>
      <c r="N5" s="410" t="s">
        <v>152</v>
      </c>
      <c r="O5" s="411" t="s">
        <v>153</v>
      </c>
      <c r="P5" s="411" t="s">
        <v>154</v>
      </c>
      <c r="Q5" s="412" t="s">
        <v>155</v>
      </c>
    </row>
    <row r="6" spans="1:17" ht="14.4" customHeight="1" x14ac:dyDescent="0.3">
      <c r="A6" s="417" t="s">
        <v>523</v>
      </c>
      <c r="B6" s="423"/>
      <c r="C6" s="373"/>
      <c r="D6" s="373"/>
      <c r="E6" s="374"/>
      <c r="F6" s="420"/>
      <c r="G6" s="392"/>
      <c r="H6" s="392"/>
      <c r="I6" s="426"/>
      <c r="J6" s="423"/>
      <c r="K6" s="373"/>
      <c r="L6" s="373"/>
      <c r="M6" s="374"/>
      <c r="N6" s="420"/>
      <c r="O6" s="392"/>
      <c r="P6" s="392"/>
      <c r="Q6" s="413"/>
    </row>
    <row r="7" spans="1:17" ht="14.4" customHeight="1" x14ac:dyDescent="0.3">
      <c r="A7" s="418" t="s">
        <v>524</v>
      </c>
      <c r="B7" s="424">
        <v>500</v>
      </c>
      <c r="C7" s="379"/>
      <c r="D7" s="379"/>
      <c r="E7" s="380"/>
      <c r="F7" s="421">
        <v>1</v>
      </c>
      <c r="G7" s="414">
        <v>0</v>
      </c>
      <c r="H7" s="414">
        <v>0</v>
      </c>
      <c r="I7" s="427">
        <v>0</v>
      </c>
      <c r="J7" s="424">
        <v>134</v>
      </c>
      <c r="K7" s="379"/>
      <c r="L7" s="379"/>
      <c r="M7" s="380"/>
      <c r="N7" s="421">
        <v>1</v>
      </c>
      <c r="O7" s="414">
        <v>0</v>
      </c>
      <c r="P7" s="414">
        <v>0</v>
      </c>
      <c r="Q7" s="415">
        <v>0</v>
      </c>
    </row>
    <row r="8" spans="1:17" ht="14.4" customHeight="1" thickBot="1" x14ac:dyDescent="0.35">
      <c r="A8" s="419" t="s">
        <v>525</v>
      </c>
      <c r="B8" s="425">
        <v>21</v>
      </c>
      <c r="C8" s="385"/>
      <c r="D8" s="385"/>
      <c r="E8" s="386"/>
      <c r="F8" s="422">
        <v>1</v>
      </c>
      <c r="G8" s="393">
        <v>0</v>
      </c>
      <c r="H8" s="393">
        <v>0</v>
      </c>
      <c r="I8" s="428">
        <v>0</v>
      </c>
      <c r="J8" s="425">
        <v>13</v>
      </c>
      <c r="K8" s="385"/>
      <c r="L8" s="385"/>
      <c r="M8" s="386"/>
      <c r="N8" s="422">
        <v>1</v>
      </c>
      <c r="O8" s="393">
        <v>0</v>
      </c>
      <c r="P8" s="393">
        <v>0</v>
      </c>
      <c r="Q8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88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346</v>
      </c>
      <c r="B5" s="358" t="s">
        <v>347</v>
      </c>
      <c r="C5" s="359" t="s">
        <v>348</v>
      </c>
      <c r="D5" s="359" t="s">
        <v>348</v>
      </c>
      <c r="E5" s="359"/>
      <c r="F5" s="359" t="s">
        <v>348</v>
      </c>
      <c r="G5" s="359" t="s">
        <v>348</v>
      </c>
      <c r="H5" s="359" t="s">
        <v>348</v>
      </c>
      <c r="I5" s="360" t="s">
        <v>348</v>
      </c>
      <c r="J5" s="361" t="s">
        <v>56</v>
      </c>
    </row>
    <row r="6" spans="1:10" ht="14.4" customHeight="1" x14ac:dyDescent="0.3">
      <c r="A6" s="357" t="s">
        <v>346</v>
      </c>
      <c r="B6" s="358" t="s">
        <v>204</v>
      </c>
      <c r="C6" s="359">
        <v>1.41489</v>
      </c>
      <c r="D6" s="359">
        <v>0.68969000000000003</v>
      </c>
      <c r="E6" s="359"/>
      <c r="F6" s="359">
        <v>0</v>
      </c>
      <c r="G6" s="359">
        <v>4.6666670879706666</v>
      </c>
      <c r="H6" s="359">
        <v>-4.6666670879706666</v>
      </c>
      <c r="I6" s="360">
        <v>0</v>
      </c>
      <c r="J6" s="361" t="s">
        <v>1</v>
      </c>
    </row>
    <row r="7" spans="1:10" ht="14.4" customHeight="1" x14ac:dyDescent="0.3">
      <c r="A7" s="357" t="s">
        <v>346</v>
      </c>
      <c r="B7" s="358" t="s">
        <v>205</v>
      </c>
      <c r="C7" s="359">
        <v>1062.2639300000001</v>
      </c>
      <c r="D7" s="359">
        <v>2248.9622600000002</v>
      </c>
      <c r="E7" s="359"/>
      <c r="F7" s="359">
        <v>1959.8220999999999</v>
      </c>
      <c r="G7" s="359">
        <v>2574.6668991062465</v>
      </c>
      <c r="H7" s="359">
        <v>-614.84479910624668</v>
      </c>
      <c r="I7" s="360">
        <v>0.7611944289493604</v>
      </c>
      <c r="J7" s="361" t="s">
        <v>1</v>
      </c>
    </row>
    <row r="8" spans="1:10" ht="14.4" customHeight="1" x14ac:dyDescent="0.3">
      <c r="A8" s="357" t="s">
        <v>346</v>
      </c>
      <c r="B8" s="358" t="s">
        <v>206</v>
      </c>
      <c r="C8" s="359">
        <v>1103.0232900000001</v>
      </c>
      <c r="D8" s="359">
        <v>1245.6931299999999</v>
      </c>
      <c r="E8" s="359"/>
      <c r="F8" s="359">
        <v>1148.5203700000002</v>
      </c>
      <c r="G8" s="359">
        <v>1246.6667792150879</v>
      </c>
      <c r="H8" s="359">
        <v>-98.146409215087715</v>
      </c>
      <c r="I8" s="360">
        <v>0.92127294089212719</v>
      </c>
      <c r="J8" s="361" t="s">
        <v>1</v>
      </c>
    </row>
    <row r="9" spans="1:10" ht="14.4" customHeight="1" x14ac:dyDescent="0.3">
      <c r="A9" s="357" t="s">
        <v>346</v>
      </c>
      <c r="B9" s="358" t="s">
        <v>207</v>
      </c>
      <c r="C9" s="359">
        <v>1828.7707100000102</v>
      </c>
      <c r="D9" s="359">
        <v>2954.5980499999996</v>
      </c>
      <c r="E9" s="359"/>
      <c r="F9" s="359">
        <v>2751.2345599999999</v>
      </c>
      <c r="G9" s="359">
        <v>0</v>
      </c>
      <c r="H9" s="359">
        <v>2751.2345599999999</v>
      </c>
      <c r="I9" s="360" t="s">
        <v>348</v>
      </c>
      <c r="J9" s="361" t="s">
        <v>1</v>
      </c>
    </row>
    <row r="10" spans="1:10" ht="14.4" customHeight="1" x14ac:dyDescent="0.3">
      <c r="A10" s="357" t="s">
        <v>346</v>
      </c>
      <c r="B10" s="358" t="s">
        <v>208</v>
      </c>
      <c r="C10" s="359">
        <v>20.971689999999999</v>
      </c>
      <c r="D10" s="359">
        <v>37.871120000000005</v>
      </c>
      <c r="E10" s="359"/>
      <c r="F10" s="359">
        <v>11.413329999999998</v>
      </c>
      <c r="G10" s="359">
        <v>40.000003611179331</v>
      </c>
      <c r="H10" s="359">
        <v>-28.586673611179332</v>
      </c>
      <c r="I10" s="360">
        <v>0.28533322424026392</v>
      </c>
      <c r="J10" s="361" t="s">
        <v>1</v>
      </c>
    </row>
    <row r="11" spans="1:10" ht="14.4" customHeight="1" x14ac:dyDescent="0.3">
      <c r="A11" s="357" t="s">
        <v>346</v>
      </c>
      <c r="B11" s="358" t="s">
        <v>209</v>
      </c>
      <c r="C11" s="359">
        <v>2567.3135800000009</v>
      </c>
      <c r="D11" s="359">
        <v>2590.0775200000007</v>
      </c>
      <c r="E11" s="359"/>
      <c r="F11" s="359">
        <v>2641.075710000001</v>
      </c>
      <c r="G11" s="359">
        <v>2733.3335800972577</v>
      </c>
      <c r="H11" s="359">
        <v>-92.257870097256728</v>
      </c>
      <c r="I11" s="360">
        <v>0.96624712374331789</v>
      </c>
      <c r="J11" s="361" t="s">
        <v>1</v>
      </c>
    </row>
    <row r="12" spans="1:10" ht="14.4" customHeight="1" x14ac:dyDescent="0.3">
      <c r="A12" s="357" t="s">
        <v>346</v>
      </c>
      <c r="B12" s="358" t="s">
        <v>210</v>
      </c>
      <c r="C12" s="359">
        <v>40.721389999999992</v>
      </c>
      <c r="D12" s="359">
        <v>53.635840000000009</v>
      </c>
      <c r="E12" s="359"/>
      <c r="F12" s="359">
        <v>34.931459999999994</v>
      </c>
      <c r="G12" s="359">
        <v>73.33333995382867</v>
      </c>
      <c r="H12" s="359">
        <v>-38.401879953828676</v>
      </c>
      <c r="I12" s="360">
        <v>0.47633804790553869</v>
      </c>
      <c r="J12" s="361" t="s">
        <v>1</v>
      </c>
    </row>
    <row r="13" spans="1:10" ht="14.4" customHeight="1" x14ac:dyDescent="0.3">
      <c r="A13" s="357" t="s">
        <v>346</v>
      </c>
      <c r="B13" s="358" t="s">
        <v>211</v>
      </c>
      <c r="C13" s="359">
        <v>0</v>
      </c>
      <c r="D13" s="359">
        <v>22.653739999999999</v>
      </c>
      <c r="E13" s="359"/>
      <c r="F13" s="359">
        <v>0</v>
      </c>
      <c r="G13" s="359">
        <v>5.5131124092611125E-6</v>
      </c>
      <c r="H13" s="359">
        <v>-5.5131124092611125E-6</v>
      </c>
      <c r="I13" s="360">
        <v>0</v>
      </c>
      <c r="J13" s="361" t="s">
        <v>1</v>
      </c>
    </row>
    <row r="14" spans="1:10" ht="14.4" customHeight="1" x14ac:dyDescent="0.3">
      <c r="A14" s="357" t="s">
        <v>346</v>
      </c>
      <c r="B14" s="358" t="s">
        <v>212</v>
      </c>
      <c r="C14" s="359">
        <v>499.57704999999999</v>
      </c>
      <c r="D14" s="359">
        <v>343.05786000000001</v>
      </c>
      <c r="E14" s="359"/>
      <c r="F14" s="359">
        <v>513.43626999999992</v>
      </c>
      <c r="G14" s="359">
        <v>540.00004875092134</v>
      </c>
      <c r="H14" s="359">
        <v>-26.563778750921415</v>
      </c>
      <c r="I14" s="360">
        <v>0.95080782156896781</v>
      </c>
      <c r="J14" s="361" t="s">
        <v>1</v>
      </c>
    </row>
    <row r="15" spans="1:10" ht="14.4" customHeight="1" x14ac:dyDescent="0.3">
      <c r="A15" s="357" t="s">
        <v>346</v>
      </c>
      <c r="B15" s="358" t="s">
        <v>213</v>
      </c>
      <c r="C15" s="359">
        <v>0.82764000000000004</v>
      </c>
      <c r="D15" s="359">
        <v>0</v>
      </c>
      <c r="E15" s="359"/>
      <c r="F15" s="359">
        <v>0</v>
      </c>
      <c r="G15" s="359">
        <v>6.0000005416766662</v>
      </c>
      <c r="H15" s="359">
        <v>-6.0000005416766662</v>
      </c>
      <c r="I15" s="360">
        <v>0</v>
      </c>
      <c r="J15" s="361" t="s">
        <v>1</v>
      </c>
    </row>
    <row r="16" spans="1:10" ht="14.4" customHeight="1" x14ac:dyDescent="0.3">
      <c r="A16" s="357" t="s">
        <v>346</v>
      </c>
      <c r="B16" s="358" t="s">
        <v>214</v>
      </c>
      <c r="C16" s="359" t="s">
        <v>348</v>
      </c>
      <c r="D16" s="359">
        <v>119.15329000000001</v>
      </c>
      <c r="E16" s="359"/>
      <c r="F16" s="359">
        <v>106.36041</v>
      </c>
      <c r="G16" s="359">
        <v>126.66667810206732</v>
      </c>
      <c r="H16" s="359">
        <v>-20.306268102067321</v>
      </c>
      <c r="I16" s="360">
        <v>0.83968737156188278</v>
      </c>
      <c r="J16" s="361" t="s">
        <v>1</v>
      </c>
    </row>
    <row r="17" spans="1:10" ht="14.4" customHeight="1" x14ac:dyDescent="0.3">
      <c r="A17" s="357" t="s">
        <v>346</v>
      </c>
      <c r="B17" s="358" t="s">
        <v>216</v>
      </c>
      <c r="C17" s="359">
        <v>186.64995999999999</v>
      </c>
      <c r="D17" s="359">
        <v>376.2978</v>
      </c>
      <c r="E17" s="359"/>
      <c r="F17" s="359">
        <v>233.41145</v>
      </c>
      <c r="G17" s="359">
        <v>446.66670699150262</v>
      </c>
      <c r="H17" s="359">
        <v>-213.25525699150262</v>
      </c>
      <c r="I17" s="360">
        <v>0.52256290058448529</v>
      </c>
      <c r="J17" s="361" t="s">
        <v>1</v>
      </c>
    </row>
    <row r="18" spans="1:10" ht="14.4" customHeight="1" x14ac:dyDescent="0.3">
      <c r="A18" s="357" t="s">
        <v>346</v>
      </c>
      <c r="B18" s="358" t="s">
        <v>350</v>
      </c>
      <c r="C18" s="359">
        <v>7311.5341300000109</v>
      </c>
      <c r="D18" s="359">
        <v>9992.690300000002</v>
      </c>
      <c r="E18" s="359"/>
      <c r="F18" s="359">
        <v>9400.2056599999996</v>
      </c>
      <c r="G18" s="359">
        <v>7792.0007089708515</v>
      </c>
      <c r="H18" s="359">
        <v>1608.2049510291481</v>
      </c>
      <c r="I18" s="360">
        <v>1.2063917870512559</v>
      </c>
      <c r="J18" s="361" t="s">
        <v>351</v>
      </c>
    </row>
    <row r="20" spans="1:10" ht="14.4" customHeight="1" x14ac:dyDescent="0.3">
      <c r="A20" s="357" t="s">
        <v>346</v>
      </c>
      <c r="B20" s="358" t="s">
        <v>347</v>
      </c>
      <c r="C20" s="359" t="s">
        <v>348</v>
      </c>
      <c r="D20" s="359" t="s">
        <v>348</v>
      </c>
      <c r="E20" s="359"/>
      <c r="F20" s="359" t="s">
        <v>348</v>
      </c>
      <c r="G20" s="359" t="s">
        <v>348</v>
      </c>
      <c r="H20" s="359" t="s">
        <v>348</v>
      </c>
      <c r="I20" s="360" t="s">
        <v>348</v>
      </c>
      <c r="J20" s="361" t="s">
        <v>56</v>
      </c>
    </row>
    <row r="21" spans="1:10" ht="14.4" customHeight="1" x14ac:dyDescent="0.3">
      <c r="A21" s="357" t="s">
        <v>352</v>
      </c>
      <c r="B21" s="358" t="s">
        <v>353</v>
      </c>
      <c r="C21" s="359" t="s">
        <v>348</v>
      </c>
      <c r="D21" s="359" t="s">
        <v>348</v>
      </c>
      <c r="E21" s="359"/>
      <c r="F21" s="359" t="s">
        <v>348</v>
      </c>
      <c r="G21" s="359" t="s">
        <v>348</v>
      </c>
      <c r="H21" s="359" t="s">
        <v>348</v>
      </c>
      <c r="I21" s="360" t="s">
        <v>348</v>
      </c>
      <c r="J21" s="361" t="s">
        <v>0</v>
      </c>
    </row>
    <row r="22" spans="1:10" ht="14.4" customHeight="1" x14ac:dyDescent="0.3">
      <c r="A22" s="357" t="s">
        <v>352</v>
      </c>
      <c r="B22" s="358" t="s">
        <v>204</v>
      </c>
      <c r="C22" s="359">
        <v>1.41489</v>
      </c>
      <c r="D22" s="359">
        <v>0.68969000000000003</v>
      </c>
      <c r="E22" s="359"/>
      <c r="F22" s="359">
        <v>0</v>
      </c>
      <c r="G22" s="359">
        <v>4.6666670879706666</v>
      </c>
      <c r="H22" s="359">
        <v>-4.6666670879706666</v>
      </c>
      <c r="I22" s="360">
        <v>0</v>
      </c>
      <c r="J22" s="361" t="s">
        <v>1</v>
      </c>
    </row>
    <row r="23" spans="1:10" ht="14.4" customHeight="1" x14ac:dyDescent="0.3">
      <c r="A23" s="357" t="s">
        <v>352</v>
      </c>
      <c r="B23" s="358" t="s">
        <v>205</v>
      </c>
      <c r="C23" s="359">
        <v>770.9342200000001</v>
      </c>
      <c r="D23" s="359">
        <v>1516.9169400000001</v>
      </c>
      <c r="E23" s="359"/>
      <c r="F23" s="359">
        <v>1602.7031899999999</v>
      </c>
      <c r="G23" s="359">
        <v>1900.9789837440733</v>
      </c>
      <c r="H23" s="359">
        <v>-298.27579374407333</v>
      </c>
      <c r="I23" s="360">
        <v>0.84309358688616098</v>
      </c>
      <c r="J23" s="361" t="s">
        <v>1</v>
      </c>
    </row>
    <row r="24" spans="1:10" ht="14.4" customHeight="1" x14ac:dyDescent="0.3">
      <c r="A24" s="357" t="s">
        <v>352</v>
      </c>
      <c r="B24" s="358" t="s">
        <v>206</v>
      </c>
      <c r="C24" s="359">
        <v>583.25461000000007</v>
      </c>
      <c r="D24" s="359">
        <v>794.80916999999999</v>
      </c>
      <c r="E24" s="359"/>
      <c r="F24" s="359">
        <v>714.9747900000001</v>
      </c>
      <c r="G24" s="359">
        <v>728.81533689511332</v>
      </c>
      <c r="H24" s="359">
        <v>-13.840546895113221</v>
      </c>
      <c r="I24" s="360">
        <v>0.98100952848484713</v>
      </c>
      <c r="J24" s="361" t="s">
        <v>1</v>
      </c>
    </row>
    <row r="25" spans="1:10" ht="14.4" customHeight="1" x14ac:dyDescent="0.3">
      <c r="A25" s="357" t="s">
        <v>352</v>
      </c>
      <c r="B25" s="358" t="s">
        <v>207</v>
      </c>
      <c r="C25" s="359">
        <v>1828.7707100000102</v>
      </c>
      <c r="D25" s="359">
        <v>2954.5980499999996</v>
      </c>
      <c r="E25" s="359"/>
      <c r="F25" s="359">
        <v>2751.2345599999999</v>
      </c>
      <c r="G25" s="359">
        <v>0</v>
      </c>
      <c r="H25" s="359">
        <v>2751.2345599999999</v>
      </c>
      <c r="I25" s="360" t="s">
        <v>348</v>
      </c>
      <c r="J25" s="361" t="s">
        <v>1</v>
      </c>
    </row>
    <row r="26" spans="1:10" ht="14.4" customHeight="1" x14ac:dyDescent="0.3">
      <c r="A26" s="357" t="s">
        <v>352</v>
      </c>
      <c r="B26" s="358" t="s">
        <v>208</v>
      </c>
      <c r="C26" s="359">
        <v>20.971689999999999</v>
      </c>
      <c r="D26" s="359">
        <v>37.871120000000005</v>
      </c>
      <c r="E26" s="359"/>
      <c r="F26" s="359">
        <v>11.413329999999998</v>
      </c>
      <c r="G26" s="359">
        <v>40.000003611179331</v>
      </c>
      <c r="H26" s="359">
        <v>-28.586673611179332</v>
      </c>
      <c r="I26" s="360">
        <v>0.28533322424026392</v>
      </c>
      <c r="J26" s="361" t="s">
        <v>1</v>
      </c>
    </row>
    <row r="27" spans="1:10" ht="14.4" customHeight="1" x14ac:dyDescent="0.3">
      <c r="A27" s="357" t="s">
        <v>352</v>
      </c>
      <c r="B27" s="358" t="s">
        <v>209</v>
      </c>
      <c r="C27" s="359">
        <v>2316.372010000001</v>
      </c>
      <c r="D27" s="359">
        <v>2345.7248700000009</v>
      </c>
      <c r="E27" s="359"/>
      <c r="F27" s="359">
        <v>2383.6302500000011</v>
      </c>
      <c r="G27" s="359">
        <v>2458.2716896525199</v>
      </c>
      <c r="H27" s="359">
        <v>-74.641439652518784</v>
      </c>
      <c r="I27" s="360">
        <v>0.96963661910654408</v>
      </c>
      <c r="J27" s="361" t="s">
        <v>1</v>
      </c>
    </row>
    <row r="28" spans="1:10" ht="14.4" customHeight="1" x14ac:dyDescent="0.3">
      <c r="A28" s="357" t="s">
        <v>352</v>
      </c>
      <c r="B28" s="358" t="s">
        <v>210</v>
      </c>
      <c r="C28" s="359">
        <v>40.537389999999995</v>
      </c>
      <c r="D28" s="359">
        <v>51.69971000000001</v>
      </c>
      <c r="E28" s="359"/>
      <c r="F28" s="359">
        <v>34.931459999999994</v>
      </c>
      <c r="G28" s="359">
        <v>71.640667611438673</v>
      </c>
      <c r="H28" s="359">
        <v>-36.709207611438678</v>
      </c>
      <c r="I28" s="360">
        <v>0.48759260856500702</v>
      </c>
      <c r="J28" s="361" t="s">
        <v>1</v>
      </c>
    </row>
    <row r="29" spans="1:10" ht="14.4" customHeight="1" x14ac:dyDescent="0.3">
      <c r="A29" s="357" t="s">
        <v>352</v>
      </c>
      <c r="B29" s="358" t="s">
        <v>211</v>
      </c>
      <c r="C29" s="359">
        <v>0</v>
      </c>
      <c r="D29" s="359">
        <v>22.653739999999999</v>
      </c>
      <c r="E29" s="359"/>
      <c r="F29" s="359">
        <v>0</v>
      </c>
      <c r="G29" s="359">
        <v>5.5131124092611125E-6</v>
      </c>
      <c r="H29" s="359">
        <v>-5.5131124092611125E-6</v>
      </c>
      <c r="I29" s="360">
        <v>0</v>
      </c>
      <c r="J29" s="361" t="s">
        <v>1</v>
      </c>
    </row>
    <row r="30" spans="1:10" ht="14.4" customHeight="1" x14ac:dyDescent="0.3">
      <c r="A30" s="357" t="s">
        <v>352</v>
      </c>
      <c r="B30" s="358" t="s">
        <v>212</v>
      </c>
      <c r="C30" s="359">
        <v>377.83037999999999</v>
      </c>
      <c r="D30" s="359">
        <v>318.04527999999999</v>
      </c>
      <c r="E30" s="359"/>
      <c r="F30" s="359">
        <v>384.90058999999997</v>
      </c>
      <c r="G30" s="359">
        <v>390.04963345573805</v>
      </c>
      <c r="H30" s="359">
        <v>-5.1490434557380809</v>
      </c>
      <c r="I30" s="360">
        <v>0.98679900450073776</v>
      </c>
      <c r="J30" s="361" t="s">
        <v>1</v>
      </c>
    </row>
    <row r="31" spans="1:10" ht="14.4" customHeight="1" x14ac:dyDescent="0.3">
      <c r="A31" s="357" t="s">
        <v>352</v>
      </c>
      <c r="B31" s="358" t="s">
        <v>213</v>
      </c>
      <c r="C31" s="359">
        <v>0.82764000000000004</v>
      </c>
      <c r="D31" s="359">
        <v>0</v>
      </c>
      <c r="E31" s="359"/>
      <c r="F31" s="359">
        <v>0</v>
      </c>
      <c r="G31" s="359">
        <v>6.0000005416766662</v>
      </c>
      <c r="H31" s="359">
        <v>-6.0000005416766662</v>
      </c>
      <c r="I31" s="360">
        <v>0</v>
      </c>
      <c r="J31" s="361" t="s">
        <v>1</v>
      </c>
    </row>
    <row r="32" spans="1:10" ht="14.4" customHeight="1" x14ac:dyDescent="0.3">
      <c r="A32" s="357" t="s">
        <v>352</v>
      </c>
      <c r="B32" s="358" t="s">
        <v>214</v>
      </c>
      <c r="C32" s="359" t="s">
        <v>348</v>
      </c>
      <c r="D32" s="359">
        <v>115.02066000000002</v>
      </c>
      <c r="E32" s="359"/>
      <c r="F32" s="359">
        <v>106.36041</v>
      </c>
      <c r="G32" s="359">
        <v>123.81543139067533</v>
      </c>
      <c r="H32" s="359">
        <v>-17.455021390675327</v>
      </c>
      <c r="I32" s="360">
        <v>0.85902386160898292</v>
      </c>
      <c r="J32" s="361" t="s">
        <v>1</v>
      </c>
    </row>
    <row r="33" spans="1:10" ht="14.4" customHeight="1" x14ac:dyDescent="0.3">
      <c r="A33" s="357" t="s">
        <v>352</v>
      </c>
      <c r="B33" s="358" t="s">
        <v>216</v>
      </c>
      <c r="C33" s="359">
        <v>2.8716499999999998</v>
      </c>
      <c r="D33" s="359">
        <v>2.8716499999999998</v>
      </c>
      <c r="E33" s="359"/>
      <c r="F33" s="359">
        <v>0</v>
      </c>
      <c r="G33" s="359">
        <v>16.243995330427335</v>
      </c>
      <c r="H33" s="359">
        <v>-16.243995330427335</v>
      </c>
      <c r="I33" s="360">
        <v>0</v>
      </c>
      <c r="J33" s="361" t="s">
        <v>1</v>
      </c>
    </row>
    <row r="34" spans="1:10" ht="14.4" customHeight="1" x14ac:dyDescent="0.3">
      <c r="A34" s="357" t="s">
        <v>352</v>
      </c>
      <c r="B34" s="358" t="s">
        <v>354</v>
      </c>
      <c r="C34" s="359">
        <v>5943.7851900000123</v>
      </c>
      <c r="D34" s="359">
        <v>8160.9008800000001</v>
      </c>
      <c r="E34" s="359"/>
      <c r="F34" s="359">
        <v>7990.1485800000009</v>
      </c>
      <c r="G34" s="359">
        <v>5740.4824148339248</v>
      </c>
      <c r="H34" s="359">
        <v>2249.6661651660761</v>
      </c>
      <c r="I34" s="360">
        <v>1.3918949667632001</v>
      </c>
      <c r="J34" s="361" t="s">
        <v>355</v>
      </c>
    </row>
    <row r="35" spans="1:10" ht="14.4" customHeight="1" x14ac:dyDescent="0.3">
      <c r="A35" s="357" t="s">
        <v>348</v>
      </c>
      <c r="B35" s="358" t="s">
        <v>348</v>
      </c>
      <c r="C35" s="359" t="s">
        <v>348</v>
      </c>
      <c r="D35" s="359" t="s">
        <v>348</v>
      </c>
      <c r="E35" s="359"/>
      <c r="F35" s="359" t="s">
        <v>348</v>
      </c>
      <c r="G35" s="359" t="s">
        <v>348</v>
      </c>
      <c r="H35" s="359" t="s">
        <v>348</v>
      </c>
      <c r="I35" s="360" t="s">
        <v>348</v>
      </c>
      <c r="J35" s="361" t="s">
        <v>356</v>
      </c>
    </row>
    <row r="36" spans="1:10" ht="14.4" customHeight="1" x14ac:dyDescent="0.3">
      <c r="A36" s="357" t="s">
        <v>357</v>
      </c>
      <c r="B36" s="358" t="s">
        <v>358</v>
      </c>
      <c r="C36" s="359" t="s">
        <v>348</v>
      </c>
      <c r="D36" s="359" t="s">
        <v>348</v>
      </c>
      <c r="E36" s="359"/>
      <c r="F36" s="359" t="s">
        <v>348</v>
      </c>
      <c r="G36" s="359" t="s">
        <v>348</v>
      </c>
      <c r="H36" s="359" t="s">
        <v>348</v>
      </c>
      <c r="I36" s="360" t="s">
        <v>348</v>
      </c>
      <c r="J36" s="361" t="s">
        <v>0</v>
      </c>
    </row>
    <row r="37" spans="1:10" ht="14.4" customHeight="1" x14ac:dyDescent="0.3">
      <c r="A37" s="357" t="s">
        <v>357</v>
      </c>
      <c r="B37" s="358" t="s">
        <v>204</v>
      </c>
      <c r="C37" s="359">
        <v>0</v>
      </c>
      <c r="D37" s="359">
        <v>0</v>
      </c>
      <c r="E37" s="359"/>
      <c r="F37" s="359" t="s">
        <v>348</v>
      </c>
      <c r="G37" s="359" t="s">
        <v>348</v>
      </c>
      <c r="H37" s="359" t="s">
        <v>348</v>
      </c>
      <c r="I37" s="360" t="s">
        <v>348</v>
      </c>
      <c r="J37" s="361" t="s">
        <v>1</v>
      </c>
    </row>
    <row r="38" spans="1:10" ht="14.4" customHeight="1" x14ac:dyDescent="0.3">
      <c r="A38" s="357" t="s">
        <v>357</v>
      </c>
      <c r="B38" s="358" t="s">
        <v>205</v>
      </c>
      <c r="C38" s="359">
        <v>291.32970999999998</v>
      </c>
      <c r="D38" s="359">
        <v>732.04531999999995</v>
      </c>
      <c r="E38" s="359"/>
      <c r="F38" s="359">
        <v>357.11891000000003</v>
      </c>
      <c r="G38" s="359">
        <v>673.68791536217338</v>
      </c>
      <c r="H38" s="359">
        <v>-316.56900536217336</v>
      </c>
      <c r="I38" s="360">
        <v>0.53009546684240816</v>
      </c>
      <c r="J38" s="361" t="s">
        <v>1</v>
      </c>
    </row>
    <row r="39" spans="1:10" ht="14.4" customHeight="1" x14ac:dyDescent="0.3">
      <c r="A39" s="357" t="s">
        <v>357</v>
      </c>
      <c r="B39" s="358" t="s">
        <v>206</v>
      </c>
      <c r="C39" s="359">
        <v>519.76868000000002</v>
      </c>
      <c r="D39" s="359">
        <v>450.88395999999995</v>
      </c>
      <c r="E39" s="359"/>
      <c r="F39" s="359">
        <v>433.54557999999997</v>
      </c>
      <c r="G39" s="359">
        <v>517.85144231997469</v>
      </c>
      <c r="H39" s="359">
        <v>-84.305862319974722</v>
      </c>
      <c r="I39" s="360">
        <v>0.83720068067729148</v>
      </c>
      <c r="J39" s="361" t="s">
        <v>1</v>
      </c>
    </row>
    <row r="40" spans="1:10" ht="14.4" customHeight="1" x14ac:dyDescent="0.3">
      <c r="A40" s="357" t="s">
        <v>357</v>
      </c>
      <c r="B40" s="358" t="s">
        <v>209</v>
      </c>
      <c r="C40" s="359">
        <v>250.94157000000001</v>
      </c>
      <c r="D40" s="359">
        <v>244.35264999999998</v>
      </c>
      <c r="E40" s="359"/>
      <c r="F40" s="359">
        <v>257.44546000000003</v>
      </c>
      <c r="G40" s="359">
        <v>275.06189044473803</v>
      </c>
      <c r="H40" s="359">
        <v>-17.616430444738</v>
      </c>
      <c r="I40" s="360">
        <v>0.93595466672517014</v>
      </c>
      <c r="J40" s="361" t="s">
        <v>1</v>
      </c>
    </row>
    <row r="41" spans="1:10" ht="14.4" customHeight="1" x14ac:dyDescent="0.3">
      <c r="A41" s="357" t="s">
        <v>357</v>
      </c>
      <c r="B41" s="358" t="s">
        <v>210</v>
      </c>
      <c r="C41" s="359">
        <v>0.184</v>
      </c>
      <c r="D41" s="359">
        <v>1.9361299999999999</v>
      </c>
      <c r="E41" s="359"/>
      <c r="F41" s="359">
        <v>0</v>
      </c>
      <c r="G41" s="359">
        <v>1.6926723423899999</v>
      </c>
      <c r="H41" s="359">
        <v>-1.6926723423899999</v>
      </c>
      <c r="I41" s="360">
        <v>0</v>
      </c>
      <c r="J41" s="361" t="s">
        <v>1</v>
      </c>
    </row>
    <row r="42" spans="1:10" ht="14.4" customHeight="1" x14ac:dyDescent="0.3">
      <c r="A42" s="357" t="s">
        <v>357</v>
      </c>
      <c r="B42" s="358" t="s">
        <v>211</v>
      </c>
      <c r="C42" s="359">
        <v>0</v>
      </c>
      <c r="D42" s="359" t="s">
        <v>348</v>
      </c>
      <c r="E42" s="359"/>
      <c r="F42" s="359" t="s">
        <v>348</v>
      </c>
      <c r="G42" s="359" t="s">
        <v>348</v>
      </c>
      <c r="H42" s="359" t="s">
        <v>348</v>
      </c>
      <c r="I42" s="360" t="s">
        <v>348</v>
      </c>
      <c r="J42" s="361" t="s">
        <v>1</v>
      </c>
    </row>
    <row r="43" spans="1:10" ht="14.4" customHeight="1" x14ac:dyDescent="0.3">
      <c r="A43" s="357" t="s">
        <v>357</v>
      </c>
      <c r="B43" s="358" t="s">
        <v>212</v>
      </c>
      <c r="C43" s="359">
        <v>121.74666999999999</v>
      </c>
      <c r="D43" s="359">
        <v>25.01258</v>
      </c>
      <c r="E43" s="359"/>
      <c r="F43" s="359">
        <v>128.53567999999999</v>
      </c>
      <c r="G43" s="359">
        <v>149.95041529518332</v>
      </c>
      <c r="H43" s="359">
        <v>-21.414735295183334</v>
      </c>
      <c r="I43" s="360">
        <v>0.85718788938978541</v>
      </c>
      <c r="J43" s="361" t="s">
        <v>1</v>
      </c>
    </row>
    <row r="44" spans="1:10" ht="14.4" customHeight="1" x14ac:dyDescent="0.3">
      <c r="A44" s="357" t="s">
        <v>357</v>
      </c>
      <c r="B44" s="358" t="s">
        <v>213</v>
      </c>
      <c r="C44" s="359">
        <v>0</v>
      </c>
      <c r="D44" s="359" t="s">
        <v>348</v>
      </c>
      <c r="E44" s="359"/>
      <c r="F44" s="359" t="s">
        <v>348</v>
      </c>
      <c r="G44" s="359" t="s">
        <v>348</v>
      </c>
      <c r="H44" s="359" t="s">
        <v>348</v>
      </c>
      <c r="I44" s="360" t="s">
        <v>348</v>
      </c>
      <c r="J44" s="361" t="s">
        <v>1</v>
      </c>
    </row>
    <row r="45" spans="1:10" ht="14.4" customHeight="1" x14ac:dyDescent="0.3">
      <c r="A45" s="357" t="s">
        <v>357</v>
      </c>
      <c r="B45" s="358" t="s">
        <v>214</v>
      </c>
      <c r="C45" s="359" t="s">
        <v>348</v>
      </c>
      <c r="D45" s="359">
        <v>4.1326299999999918</v>
      </c>
      <c r="E45" s="359"/>
      <c r="F45" s="359">
        <v>0</v>
      </c>
      <c r="G45" s="359">
        <v>2.8512467113919997</v>
      </c>
      <c r="H45" s="359">
        <v>-2.8512467113919997</v>
      </c>
      <c r="I45" s="360">
        <v>0</v>
      </c>
      <c r="J45" s="361" t="s">
        <v>1</v>
      </c>
    </row>
    <row r="46" spans="1:10" ht="14.4" customHeight="1" x14ac:dyDescent="0.3">
      <c r="A46" s="357" t="s">
        <v>357</v>
      </c>
      <c r="B46" s="358" t="s">
        <v>216</v>
      </c>
      <c r="C46" s="359">
        <v>183.77831</v>
      </c>
      <c r="D46" s="359">
        <v>373.42615000000001</v>
      </c>
      <c r="E46" s="359"/>
      <c r="F46" s="359">
        <v>233.41145</v>
      </c>
      <c r="G46" s="359">
        <v>430.42271166107531</v>
      </c>
      <c r="H46" s="359">
        <v>-197.01126166107531</v>
      </c>
      <c r="I46" s="360">
        <v>0.54228423286314298</v>
      </c>
      <c r="J46" s="361" t="s">
        <v>1</v>
      </c>
    </row>
    <row r="47" spans="1:10" ht="14.4" customHeight="1" x14ac:dyDescent="0.3">
      <c r="A47" s="357" t="s">
        <v>357</v>
      </c>
      <c r="B47" s="358" t="s">
        <v>359</v>
      </c>
      <c r="C47" s="359">
        <v>1367.7489399999999</v>
      </c>
      <c r="D47" s="359">
        <v>1831.7894200000001</v>
      </c>
      <c r="E47" s="359"/>
      <c r="F47" s="359">
        <v>1410.05708</v>
      </c>
      <c r="G47" s="359">
        <v>2051.5182941369267</v>
      </c>
      <c r="H47" s="359">
        <v>-641.46121413692663</v>
      </c>
      <c r="I47" s="360">
        <v>0.68732366853848148</v>
      </c>
      <c r="J47" s="361" t="s">
        <v>355</v>
      </c>
    </row>
    <row r="48" spans="1:10" ht="14.4" customHeight="1" x14ac:dyDescent="0.3">
      <c r="A48" s="357" t="s">
        <v>348</v>
      </c>
      <c r="B48" s="358" t="s">
        <v>348</v>
      </c>
      <c r="C48" s="359" t="s">
        <v>348</v>
      </c>
      <c r="D48" s="359" t="s">
        <v>348</v>
      </c>
      <c r="E48" s="359"/>
      <c r="F48" s="359" t="s">
        <v>348</v>
      </c>
      <c r="G48" s="359" t="s">
        <v>348</v>
      </c>
      <c r="H48" s="359" t="s">
        <v>348</v>
      </c>
      <c r="I48" s="360" t="s">
        <v>348</v>
      </c>
      <c r="J48" s="361" t="s">
        <v>356</v>
      </c>
    </row>
    <row r="49" spans="1:10" ht="14.4" customHeight="1" x14ac:dyDescent="0.3">
      <c r="A49" s="357" t="s">
        <v>346</v>
      </c>
      <c r="B49" s="358" t="s">
        <v>350</v>
      </c>
      <c r="C49" s="359">
        <v>7311.5341300000127</v>
      </c>
      <c r="D49" s="359">
        <v>9992.6903000000002</v>
      </c>
      <c r="E49" s="359"/>
      <c r="F49" s="359">
        <v>9400.2056600000014</v>
      </c>
      <c r="G49" s="359">
        <v>7792.0007089708524</v>
      </c>
      <c r="H49" s="359">
        <v>1608.204951029149</v>
      </c>
      <c r="I49" s="360">
        <v>1.2063917870512562</v>
      </c>
      <c r="J49" s="361" t="s">
        <v>351</v>
      </c>
    </row>
  </sheetData>
  <mergeCells count="3">
    <mergeCell ref="A1:I1"/>
    <mergeCell ref="F3:I3"/>
    <mergeCell ref="C4:D4"/>
  </mergeCells>
  <conditionalFormatting sqref="F19 F50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49">
    <cfRule type="expression" dxfId="12" priority="5">
      <formula>$H20&gt;0</formula>
    </cfRule>
  </conditionalFormatting>
  <conditionalFormatting sqref="A20:A49">
    <cfRule type="expression" dxfId="11" priority="2">
      <formula>AND($J20&lt;&gt;"mezeraKL",$J20&lt;&gt;"")</formula>
    </cfRule>
  </conditionalFormatting>
  <conditionalFormatting sqref="I20:I49">
    <cfRule type="expression" dxfId="10" priority="6">
      <formula>$I20&gt;1</formula>
    </cfRule>
  </conditionalFormatting>
  <conditionalFormatting sqref="B20:B49">
    <cfRule type="expression" dxfId="9" priority="1">
      <formula>OR($J20="NS",$J20="SumaNS",$J20="Účet")</formula>
    </cfRule>
  </conditionalFormatting>
  <conditionalFormatting sqref="A20:D49 F20:I49">
    <cfRule type="expression" dxfId="8" priority="8">
      <formula>AND($J20&lt;&gt;"",$J20&lt;&gt;"mezeraKL")</formula>
    </cfRule>
  </conditionalFormatting>
  <conditionalFormatting sqref="B20:D49 F20:I49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49 F20:I49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8" t="s">
        <v>1206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4"/>
      <c r="D3" s="305"/>
      <c r="E3" s="305"/>
      <c r="F3" s="305"/>
      <c r="G3" s="305"/>
      <c r="H3" s="119" t="s">
        <v>78</v>
      </c>
      <c r="I3" s="81">
        <f>IF(J3&lt;&gt;0,K3/J3,0)</f>
        <v>52.512013446701118</v>
      </c>
      <c r="J3" s="81">
        <f>SUBTOTAL(9,J5:J1048576)</f>
        <v>370946</v>
      </c>
      <c r="K3" s="82">
        <f>SUBTOTAL(9,K5:K1048576)</f>
        <v>19479121.339999992</v>
      </c>
    </row>
    <row r="4" spans="1:11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91</v>
      </c>
      <c r="J4" s="365" t="s">
        <v>13</v>
      </c>
      <c r="K4" s="366" t="s">
        <v>102</v>
      </c>
    </row>
    <row r="5" spans="1:11" ht="14.4" customHeight="1" x14ac:dyDescent="0.3">
      <c r="A5" s="369" t="s">
        <v>346</v>
      </c>
      <c r="B5" s="370" t="s">
        <v>513</v>
      </c>
      <c r="C5" s="371" t="s">
        <v>352</v>
      </c>
      <c r="D5" s="372" t="s">
        <v>514</v>
      </c>
      <c r="E5" s="371" t="s">
        <v>1188</v>
      </c>
      <c r="F5" s="372" t="s">
        <v>1189</v>
      </c>
      <c r="G5" s="371" t="s">
        <v>526</v>
      </c>
      <c r="H5" s="371" t="s">
        <v>527</v>
      </c>
      <c r="I5" s="373">
        <v>183.09</v>
      </c>
      <c r="J5" s="373">
        <v>4</v>
      </c>
      <c r="K5" s="374">
        <v>732.36</v>
      </c>
    </row>
    <row r="6" spans="1:11" ht="14.4" customHeight="1" x14ac:dyDescent="0.3">
      <c r="A6" s="375" t="s">
        <v>346</v>
      </c>
      <c r="B6" s="376" t="s">
        <v>513</v>
      </c>
      <c r="C6" s="377" t="s">
        <v>352</v>
      </c>
      <c r="D6" s="378" t="s">
        <v>514</v>
      </c>
      <c r="E6" s="377" t="s">
        <v>1188</v>
      </c>
      <c r="F6" s="378" t="s">
        <v>1189</v>
      </c>
      <c r="G6" s="377" t="s">
        <v>528</v>
      </c>
      <c r="H6" s="377" t="s">
        <v>529</v>
      </c>
      <c r="I6" s="379">
        <v>2.5062499999999996</v>
      </c>
      <c r="J6" s="379">
        <v>580</v>
      </c>
      <c r="K6" s="380">
        <v>1453.8</v>
      </c>
    </row>
    <row r="7" spans="1:11" ht="14.4" customHeight="1" x14ac:dyDescent="0.3">
      <c r="A7" s="375" t="s">
        <v>346</v>
      </c>
      <c r="B7" s="376" t="s">
        <v>513</v>
      </c>
      <c r="C7" s="377" t="s">
        <v>352</v>
      </c>
      <c r="D7" s="378" t="s">
        <v>514</v>
      </c>
      <c r="E7" s="377" t="s">
        <v>1188</v>
      </c>
      <c r="F7" s="378" t="s">
        <v>1189</v>
      </c>
      <c r="G7" s="377" t="s">
        <v>530</v>
      </c>
      <c r="H7" s="377" t="s">
        <v>531</v>
      </c>
      <c r="I7" s="379">
        <v>3.2614285714285711</v>
      </c>
      <c r="J7" s="379">
        <v>520</v>
      </c>
      <c r="K7" s="380">
        <v>1695.8</v>
      </c>
    </row>
    <row r="8" spans="1:11" ht="14.4" customHeight="1" x14ac:dyDescent="0.3">
      <c r="A8" s="375" t="s">
        <v>346</v>
      </c>
      <c r="B8" s="376" t="s">
        <v>513</v>
      </c>
      <c r="C8" s="377" t="s">
        <v>352</v>
      </c>
      <c r="D8" s="378" t="s">
        <v>514</v>
      </c>
      <c r="E8" s="377" t="s">
        <v>1188</v>
      </c>
      <c r="F8" s="378" t="s">
        <v>1189</v>
      </c>
      <c r="G8" s="377" t="s">
        <v>532</v>
      </c>
      <c r="H8" s="377" t="s">
        <v>533</v>
      </c>
      <c r="I8" s="379">
        <v>3.9687499999999996</v>
      </c>
      <c r="J8" s="379">
        <v>680</v>
      </c>
      <c r="K8" s="380">
        <v>2699</v>
      </c>
    </row>
    <row r="9" spans="1:11" ht="14.4" customHeight="1" x14ac:dyDescent="0.3">
      <c r="A9" s="375" t="s">
        <v>346</v>
      </c>
      <c r="B9" s="376" t="s">
        <v>513</v>
      </c>
      <c r="C9" s="377" t="s">
        <v>352</v>
      </c>
      <c r="D9" s="378" t="s">
        <v>514</v>
      </c>
      <c r="E9" s="377" t="s">
        <v>1188</v>
      </c>
      <c r="F9" s="378" t="s">
        <v>1189</v>
      </c>
      <c r="G9" s="377" t="s">
        <v>534</v>
      </c>
      <c r="H9" s="377" t="s">
        <v>535</v>
      </c>
      <c r="I9" s="379">
        <v>17.55</v>
      </c>
      <c r="J9" s="379">
        <v>60</v>
      </c>
      <c r="K9" s="380">
        <v>1053.29</v>
      </c>
    </row>
    <row r="10" spans="1:11" ht="14.4" customHeight="1" x14ac:dyDescent="0.3">
      <c r="A10" s="375" t="s">
        <v>346</v>
      </c>
      <c r="B10" s="376" t="s">
        <v>513</v>
      </c>
      <c r="C10" s="377" t="s">
        <v>352</v>
      </c>
      <c r="D10" s="378" t="s">
        <v>514</v>
      </c>
      <c r="E10" s="377" t="s">
        <v>1188</v>
      </c>
      <c r="F10" s="378" t="s">
        <v>1189</v>
      </c>
      <c r="G10" s="377" t="s">
        <v>536</v>
      </c>
      <c r="H10" s="377" t="s">
        <v>537</v>
      </c>
      <c r="I10" s="379">
        <v>210.63</v>
      </c>
      <c r="J10" s="379">
        <v>2</v>
      </c>
      <c r="K10" s="380">
        <v>421.26</v>
      </c>
    </row>
    <row r="11" spans="1:11" ht="14.4" customHeight="1" x14ac:dyDescent="0.3">
      <c r="A11" s="375" t="s">
        <v>346</v>
      </c>
      <c r="B11" s="376" t="s">
        <v>513</v>
      </c>
      <c r="C11" s="377" t="s">
        <v>352</v>
      </c>
      <c r="D11" s="378" t="s">
        <v>514</v>
      </c>
      <c r="E11" s="377" t="s">
        <v>1188</v>
      </c>
      <c r="F11" s="378" t="s">
        <v>1189</v>
      </c>
      <c r="G11" s="377" t="s">
        <v>538</v>
      </c>
      <c r="H11" s="377" t="s">
        <v>539</v>
      </c>
      <c r="I11" s="379">
        <v>10.119999999999999</v>
      </c>
      <c r="J11" s="379">
        <v>1</v>
      </c>
      <c r="K11" s="380">
        <v>10.119999999999999</v>
      </c>
    </row>
    <row r="12" spans="1:11" ht="14.4" customHeight="1" x14ac:dyDescent="0.3">
      <c r="A12" s="375" t="s">
        <v>346</v>
      </c>
      <c r="B12" s="376" t="s">
        <v>513</v>
      </c>
      <c r="C12" s="377" t="s">
        <v>352</v>
      </c>
      <c r="D12" s="378" t="s">
        <v>514</v>
      </c>
      <c r="E12" s="377" t="s">
        <v>1188</v>
      </c>
      <c r="F12" s="378" t="s">
        <v>1189</v>
      </c>
      <c r="G12" s="377" t="s">
        <v>540</v>
      </c>
      <c r="H12" s="377" t="s">
        <v>541</v>
      </c>
      <c r="I12" s="379">
        <v>28.734999999999999</v>
      </c>
      <c r="J12" s="379">
        <v>48</v>
      </c>
      <c r="K12" s="380">
        <v>1379.28</v>
      </c>
    </row>
    <row r="13" spans="1:11" ht="14.4" customHeight="1" x14ac:dyDescent="0.3">
      <c r="A13" s="375" t="s">
        <v>346</v>
      </c>
      <c r="B13" s="376" t="s">
        <v>513</v>
      </c>
      <c r="C13" s="377" t="s">
        <v>352</v>
      </c>
      <c r="D13" s="378" t="s">
        <v>514</v>
      </c>
      <c r="E13" s="377" t="s">
        <v>1188</v>
      </c>
      <c r="F13" s="378" t="s">
        <v>1189</v>
      </c>
      <c r="G13" s="377" t="s">
        <v>542</v>
      </c>
      <c r="H13" s="377" t="s">
        <v>543</v>
      </c>
      <c r="I13" s="379">
        <v>46.32</v>
      </c>
      <c r="J13" s="379">
        <v>31</v>
      </c>
      <c r="K13" s="380">
        <v>1435.92</v>
      </c>
    </row>
    <row r="14" spans="1:11" ht="14.4" customHeight="1" x14ac:dyDescent="0.3">
      <c r="A14" s="375" t="s">
        <v>346</v>
      </c>
      <c r="B14" s="376" t="s">
        <v>513</v>
      </c>
      <c r="C14" s="377" t="s">
        <v>352</v>
      </c>
      <c r="D14" s="378" t="s">
        <v>514</v>
      </c>
      <c r="E14" s="377" t="s">
        <v>1188</v>
      </c>
      <c r="F14" s="378" t="s">
        <v>1189</v>
      </c>
      <c r="G14" s="377" t="s">
        <v>544</v>
      </c>
      <c r="H14" s="377" t="s">
        <v>545</v>
      </c>
      <c r="I14" s="379">
        <v>6.24</v>
      </c>
      <c r="J14" s="379">
        <v>500</v>
      </c>
      <c r="K14" s="380">
        <v>3120</v>
      </c>
    </row>
    <row r="15" spans="1:11" ht="14.4" customHeight="1" x14ac:dyDescent="0.3">
      <c r="A15" s="375" t="s">
        <v>346</v>
      </c>
      <c r="B15" s="376" t="s">
        <v>513</v>
      </c>
      <c r="C15" s="377" t="s">
        <v>352</v>
      </c>
      <c r="D15" s="378" t="s">
        <v>514</v>
      </c>
      <c r="E15" s="377" t="s">
        <v>1188</v>
      </c>
      <c r="F15" s="378" t="s">
        <v>1189</v>
      </c>
      <c r="G15" s="377" t="s">
        <v>546</v>
      </c>
      <c r="H15" s="377" t="s">
        <v>547</v>
      </c>
      <c r="I15" s="379">
        <v>65.2</v>
      </c>
      <c r="J15" s="379">
        <v>220</v>
      </c>
      <c r="K15" s="380">
        <v>14343.98</v>
      </c>
    </row>
    <row r="16" spans="1:11" ht="14.4" customHeight="1" x14ac:dyDescent="0.3">
      <c r="A16" s="375" t="s">
        <v>346</v>
      </c>
      <c r="B16" s="376" t="s">
        <v>513</v>
      </c>
      <c r="C16" s="377" t="s">
        <v>352</v>
      </c>
      <c r="D16" s="378" t="s">
        <v>514</v>
      </c>
      <c r="E16" s="377" t="s">
        <v>1188</v>
      </c>
      <c r="F16" s="378" t="s">
        <v>1189</v>
      </c>
      <c r="G16" s="377" t="s">
        <v>548</v>
      </c>
      <c r="H16" s="377" t="s">
        <v>549</v>
      </c>
      <c r="I16" s="379">
        <v>15.529999999999998</v>
      </c>
      <c r="J16" s="379">
        <v>240</v>
      </c>
      <c r="K16" s="380">
        <v>3727.1899999999996</v>
      </c>
    </row>
    <row r="17" spans="1:11" ht="14.4" customHeight="1" x14ac:dyDescent="0.3">
      <c r="A17" s="375" t="s">
        <v>346</v>
      </c>
      <c r="B17" s="376" t="s">
        <v>513</v>
      </c>
      <c r="C17" s="377" t="s">
        <v>352</v>
      </c>
      <c r="D17" s="378" t="s">
        <v>514</v>
      </c>
      <c r="E17" s="377" t="s">
        <v>1188</v>
      </c>
      <c r="F17" s="378" t="s">
        <v>1189</v>
      </c>
      <c r="G17" s="377" t="s">
        <v>550</v>
      </c>
      <c r="H17" s="377" t="s">
        <v>551</v>
      </c>
      <c r="I17" s="379">
        <v>0.43625000000000003</v>
      </c>
      <c r="J17" s="379">
        <v>15000</v>
      </c>
      <c r="K17" s="380">
        <v>6540</v>
      </c>
    </row>
    <row r="18" spans="1:11" ht="14.4" customHeight="1" x14ac:dyDescent="0.3">
      <c r="A18" s="375" t="s">
        <v>346</v>
      </c>
      <c r="B18" s="376" t="s">
        <v>513</v>
      </c>
      <c r="C18" s="377" t="s">
        <v>352</v>
      </c>
      <c r="D18" s="378" t="s">
        <v>514</v>
      </c>
      <c r="E18" s="377" t="s">
        <v>1188</v>
      </c>
      <c r="F18" s="378" t="s">
        <v>1189</v>
      </c>
      <c r="G18" s="377" t="s">
        <v>552</v>
      </c>
      <c r="H18" s="377" t="s">
        <v>553</v>
      </c>
      <c r="I18" s="379">
        <v>30.175714285714289</v>
      </c>
      <c r="J18" s="379">
        <v>185</v>
      </c>
      <c r="K18" s="380">
        <v>5582.5499999999993</v>
      </c>
    </row>
    <row r="19" spans="1:11" ht="14.4" customHeight="1" x14ac:dyDescent="0.3">
      <c r="A19" s="375" t="s">
        <v>346</v>
      </c>
      <c r="B19" s="376" t="s">
        <v>513</v>
      </c>
      <c r="C19" s="377" t="s">
        <v>352</v>
      </c>
      <c r="D19" s="378" t="s">
        <v>514</v>
      </c>
      <c r="E19" s="377" t="s">
        <v>1188</v>
      </c>
      <c r="F19" s="378" t="s">
        <v>1189</v>
      </c>
      <c r="G19" s="377" t="s">
        <v>554</v>
      </c>
      <c r="H19" s="377" t="s">
        <v>555</v>
      </c>
      <c r="I19" s="379">
        <v>13.04</v>
      </c>
      <c r="J19" s="379">
        <v>280</v>
      </c>
      <c r="K19" s="380">
        <v>3651.2</v>
      </c>
    </row>
    <row r="20" spans="1:11" ht="14.4" customHeight="1" x14ac:dyDescent="0.3">
      <c r="A20" s="375" t="s">
        <v>346</v>
      </c>
      <c r="B20" s="376" t="s">
        <v>513</v>
      </c>
      <c r="C20" s="377" t="s">
        <v>352</v>
      </c>
      <c r="D20" s="378" t="s">
        <v>514</v>
      </c>
      <c r="E20" s="377" t="s">
        <v>1188</v>
      </c>
      <c r="F20" s="378" t="s">
        <v>1189</v>
      </c>
      <c r="G20" s="377" t="s">
        <v>556</v>
      </c>
      <c r="H20" s="377" t="s">
        <v>557</v>
      </c>
      <c r="I20" s="379">
        <v>0.66500000000000004</v>
      </c>
      <c r="J20" s="379">
        <v>3500</v>
      </c>
      <c r="K20" s="380">
        <v>2335</v>
      </c>
    </row>
    <row r="21" spans="1:11" ht="14.4" customHeight="1" x14ac:dyDescent="0.3">
      <c r="A21" s="375" t="s">
        <v>346</v>
      </c>
      <c r="B21" s="376" t="s">
        <v>513</v>
      </c>
      <c r="C21" s="377" t="s">
        <v>352</v>
      </c>
      <c r="D21" s="378" t="s">
        <v>514</v>
      </c>
      <c r="E21" s="377" t="s">
        <v>1188</v>
      </c>
      <c r="F21" s="378" t="s">
        <v>1189</v>
      </c>
      <c r="G21" s="377" t="s">
        <v>558</v>
      </c>
      <c r="H21" s="377" t="s">
        <v>559</v>
      </c>
      <c r="I21" s="379">
        <v>4.4850000000000003</v>
      </c>
      <c r="J21" s="379">
        <v>540</v>
      </c>
      <c r="K21" s="380">
        <v>2421.6000000000004</v>
      </c>
    </row>
    <row r="22" spans="1:11" ht="14.4" customHeight="1" x14ac:dyDescent="0.3">
      <c r="A22" s="375" t="s">
        <v>346</v>
      </c>
      <c r="B22" s="376" t="s">
        <v>513</v>
      </c>
      <c r="C22" s="377" t="s">
        <v>352</v>
      </c>
      <c r="D22" s="378" t="s">
        <v>514</v>
      </c>
      <c r="E22" s="377" t="s">
        <v>1188</v>
      </c>
      <c r="F22" s="378" t="s">
        <v>1189</v>
      </c>
      <c r="G22" s="377" t="s">
        <v>560</v>
      </c>
      <c r="H22" s="377" t="s">
        <v>561</v>
      </c>
      <c r="I22" s="379">
        <v>8.5771428571428565</v>
      </c>
      <c r="J22" s="379">
        <v>540</v>
      </c>
      <c r="K22" s="380">
        <v>4632</v>
      </c>
    </row>
    <row r="23" spans="1:11" ht="14.4" customHeight="1" x14ac:dyDescent="0.3">
      <c r="A23" s="375" t="s">
        <v>346</v>
      </c>
      <c r="B23" s="376" t="s">
        <v>513</v>
      </c>
      <c r="C23" s="377" t="s">
        <v>352</v>
      </c>
      <c r="D23" s="378" t="s">
        <v>514</v>
      </c>
      <c r="E23" s="377" t="s">
        <v>1188</v>
      </c>
      <c r="F23" s="378" t="s">
        <v>1189</v>
      </c>
      <c r="G23" s="377" t="s">
        <v>562</v>
      </c>
      <c r="H23" s="377" t="s">
        <v>563</v>
      </c>
      <c r="I23" s="379">
        <v>352.2833333333333</v>
      </c>
      <c r="J23" s="379">
        <v>360</v>
      </c>
      <c r="K23" s="380">
        <v>126822</v>
      </c>
    </row>
    <row r="24" spans="1:11" ht="14.4" customHeight="1" x14ac:dyDescent="0.3">
      <c r="A24" s="375" t="s">
        <v>346</v>
      </c>
      <c r="B24" s="376" t="s">
        <v>513</v>
      </c>
      <c r="C24" s="377" t="s">
        <v>352</v>
      </c>
      <c r="D24" s="378" t="s">
        <v>514</v>
      </c>
      <c r="E24" s="377" t="s">
        <v>1188</v>
      </c>
      <c r="F24" s="378" t="s">
        <v>1189</v>
      </c>
      <c r="G24" s="377" t="s">
        <v>564</v>
      </c>
      <c r="H24" s="377" t="s">
        <v>565</v>
      </c>
      <c r="I24" s="379">
        <v>68.149999999999991</v>
      </c>
      <c r="J24" s="379">
        <v>420</v>
      </c>
      <c r="K24" s="380">
        <v>28622.699999999997</v>
      </c>
    </row>
    <row r="25" spans="1:11" ht="14.4" customHeight="1" x14ac:dyDescent="0.3">
      <c r="A25" s="375" t="s">
        <v>346</v>
      </c>
      <c r="B25" s="376" t="s">
        <v>513</v>
      </c>
      <c r="C25" s="377" t="s">
        <v>352</v>
      </c>
      <c r="D25" s="378" t="s">
        <v>514</v>
      </c>
      <c r="E25" s="377" t="s">
        <v>1188</v>
      </c>
      <c r="F25" s="378" t="s">
        <v>1189</v>
      </c>
      <c r="G25" s="377" t="s">
        <v>566</v>
      </c>
      <c r="H25" s="377" t="s">
        <v>567</v>
      </c>
      <c r="I25" s="379">
        <v>11.26</v>
      </c>
      <c r="J25" s="379">
        <v>120</v>
      </c>
      <c r="K25" s="380">
        <v>1351.2</v>
      </c>
    </row>
    <row r="26" spans="1:11" ht="14.4" customHeight="1" x14ac:dyDescent="0.3">
      <c r="A26" s="375" t="s">
        <v>346</v>
      </c>
      <c r="B26" s="376" t="s">
        <v>513</v>
      </c>
      <c r="C26" s="377" t="s">
        <v>352</v>
      </c>
      <c r="D26" s="378" t="s">
        <v>514</v>
      </c>
      <c r="E26" s="377" t="s">
        <v>1188</v>
      </c>
      <c r="F26" s="378" t="s">
        <v>1189</v>
      </c>
      <c r="G26" s="377" t="s">
        <v>566</v>
      </c>
      <c r="H26" s="377" t="s">
        <v>568</v>
      </c>
      <c r="I26" s="379">
        <v>11.26</v>
      </c>
      <c r="J26" s="379">
        <v>240</v>
      </c>
      <c r="K26" s="380">
        <v>2702.2200000000003</v>
      </c>
    </row>
    <row r="27" spans="1:11" ht="14.4" customHeight="1" x14ac:dyDescent="0.3">
      <c r="A27" s="375" t="s">
        <v>346</v>
      </c>
      <c r="B27" s="376" t="s">
        <v>513</v>
      </c>
      <c r="C27" s="377" t="s">
        <v>352</v>
      </c>
      <c r="D27" s="378" t="s">
        <v>514</v>
      </c>
      <c r="E27" s="377" t="s">
        <v>1188</v>
      </c>
      <c r="F27" s="378" t="s">
        <v>1189</v>
      </c>
      <c r="G27" s="377" t="s">
        <v>569</v>
      </c>
      <c r="H27" s="377" t="s">
        <v>570</v>
      </c>
      <c r="I27" s="379">
        <v>9.73</v>
      </c>
      <c r="J27" s="379">
        <v>240</v>
      </c>
      <c r="K27" s="380">
        <v>2335.08</v>
      </c>
    </row>
    <row r="28" spans="1:11" ht="14.4" customHeight="1" x14ac:dyDescent="0.3">
      <c r="A28" s="375" t="s">
        <v>346</v>
      </c>
      <c r="B28" s="376" t="s">
        <v>513</v>
      </c>
      <c r="C28" s="377" t="s">
        <v>352</v>
      </c>
      <c r="D28" s="378" t="s">
        <v>514</v>
      </c>
      <c r="E28" s="377" t="s">
        <v>1188</v>
      </c>
      <c r="F28" s="378" t="s">
        <v>1189</v>
      </c>
      <c r="G28" s="377" t="s">
        <v>569</v>
      </c>
      <c r="H28" s="377" t="s">
        <v>571</v>
      </c>
      <c r="I28" s="379">
        <v>9.73</v>
      </c>
      <c r="J28" s="379">
        <v>360</v>
      </c>
      <c r="K28" s="380">
        <v>3502.44</v>
      </c>
    </row>
    <row r="29" spans="1:11" ht="14.4" customHeight="1" x14ac:dyDescent="0.3">
      <c r="A29" s="375" t="s">
        <v>346</v>
      </c>
      <c r="B29" s="376" t="s">
        <v>513</v>
      </c>
      <c r="C29" s="377" t="s">
        <v>352</v>
      </c>
      <c r="D29" s="378" t="s">
        <v>514</v>
      </c>
      <c r="E29" s="377" t="s">
        <v>1188</v>
      </c>
      <c r="F29" s="378" t="s">
        <v>1189</v>
      </c>
      <c r="G29" s="377" t="s">
        <v>572</v>
      </c>
      <c r="H29" s="377" t="s">
        <v>573</v>
      </c>
      <c r="I29" s="379">
        <v>98.373333333333335</v>
      </c>
      <c r="J29" s="379">
        <v>30</v>
      </c>
      <c r="K29" s="380">
        <v>2951.2</v>
      </c>
    </row>
    <row r="30" spans="1:11" ht="14.4" customHeight="1" x14ac:dyDescent="0.3">
      <c r="A30" s="375" t="s">
        <v>346</v>
      </c>
      <c r="B30" s="376" t="s">
        <v>513</v>
      </c>
      <c r="C30" s="377" t="s">
        <v>352</v>
      </c>
      <c r="D30" s="378" t="s">
        <v>514</v>
      </c>
      <c r="E30" s="377" t="s">
        <v>1188</v>
      </c>
      <c r="F30" s="378" t="s">
        <v>1189</v>
      </c>
      <c r="G30" s="377" t="s">
        <v>574</v>
      </c>
      <c r="H30" s="377" t="s">
        <v>575</v>
      </c>
      <c r="I30" s="379">
        <v>224.74555555555557</v>
      </c>
      <c r="J30" s="379">
        <v>95</v>
      </c>
      <c r="K30" s="380">
        <v>21350.75</v>
      </c>
    </row>
    <row r="31" spans="1:11" ht="14.4" customHeight="1" x14ac:dyDescent="0.3">
      <c r="A31" s="375" t="s">
        <v>346</v>
      </c>
      <c r="B31" s="376" t="s">
        <v>513</v>
      </c>
      <c r="C31" s="377" t="s">
        <v>352</v>
      </c>
      <c r="D31" s="378" t="s">
        <v>514</v>
      </c>
      <c r="E31" s="377" t="s">
        <v>1188</v>
      </c>
      <c r="F31" s="378" t="s">
        <v>1189</v>
      </c>
      <c r="G31" s="377" t="s">
        <v>576</v>
      </c>
      <c r="H31" s="377" t="s">
        <v>577</v>
      </c>
      <c r="I31" s="379">
        <v>0.8537499999999999</v>
      </c>
      <c r="J31" s="379">
        <v>3600</v>
      </c>
      <c r="K31" s="380">
        <v>3075</v>
      </c>
    </row>
    <row r="32" spans="1:11" ht="14.4" customHeight="1" x14ac:dyDescent="0.3">
      <c r="A32" s="375" t="s">
        <v>346</v>
      </c>
      <c r="B32" s="376" t="s">
        <v>513</v>
      </c>
      <c r="C32" s="377" t="s">
        <v>352</v>
      </c>
      <c r="D32" s="378" t="s">
        <v>514</v>
      </c>
      <c r="E32" s="377" t="s">
        <v>1188</v>
      </c>
      <c r="F32" s="378" t="s">
        <v>1189</v>
      </c>
      <c r="G32" s="377" t="s">
        <v>578</v>
      </c>
      <c r="H32" s="377" t="s">
        <v>579</v>
      </c>
      <c r="I32" s="379">
        <v>1.5174999999999998</v>
      </c>
      <c r="J32" s="379">
        <v>2700</v>
      </c>
      <c r="K32" s="380">
        <v>4096</v>
      </c>
    </row>
    <row r="33" spans="1:11" ht="14.4" customHeight="1" x14ac:dyDescent="0.3">
      <c r="A33" s="375" t="s">
        <v>346</v>
      </c>
      <c r="B33" s="376" t="s">
        <v>513</v>
      </c>
      <c r="C33" s="377" t="s">
        <v>352</v>
      </c>
      <c r="D33" s="378" t="s">
        <v>514</v>
      </c>
      <c r="E33" s="377" t="s">
        <v>1188</v>
      </c>
      <c r="F33" s="378" t="s">
        <v>1189</v>
      </c>
      <c r="G33" s="377" t="s">
        <v>580</v>
      </c>
      <c r="H33" s="377" t="s">
        <v>581</v>
      </c>
      <c r="I33" s="379">
        <v>2.06</v>
      </c>
      <c r="J33" s="379">
        <v>900</v>
      </c>
      <c r="K33" s="380">
        <v>1854</v>
      </c>
    </row>
    <row r="34" spans="1:11" ht="14.4" customHeight="1" x14ac:dyDescent="0.3">
      <c r="A34" s="375" t="s">
        <v>346</v>
      </c>
      <c r="B34" s="376" t="s">
        <v>513</v>
      </c>
      <c r="C34" s="377" t="s">
        <v>352</v>
      </c>
      <c r="D34" s="378" t="s">
        <v>514</v>
      </c>
      <c r="E34" s="377" t="s">
        <v>1188</v>
      </c>
      <c r="F34" s="378" t="s">
        <v>1189</v>
      </c>
      <c r="G34" s="377" t="s">
        <v>582</v>
      </c>
      <c r="H34" s="377" t="s">
        <v>583</v>
      </c>
      <c r="I34" s="379">
        <v>3.3628571428571425</v>
      </c>
      <c r="J34" s="379">
        <v>2400</v>
      </c>
      <c r="K34" s="380">
        <v>8072</v>
      </c>
    </row>
    <row r="35" spans="1:11" ht="14.4" customHeight="1" x14ac:dyDescent="0.3">
      <c r="A35" s="375" t="s">
        <v>346</v>
      </c>
      <c r="B35" s="376" t="s">
        <v>513</v>
      </c>
      <c r="C35" s="377" t="s">
        <v>352</v>
      </c>
      <c r="D35" s="378" t="s">
        <v>514</v>
      </c>
      <c r="E35" s="377" t="s">
        <v>1188</v>
      </c>
      <c r="F35" s="378" t="s">
        <v>1189</v>
      </c>
      <c r="G35" s="377" t="s">
        <v>584</v>
      </c>
      <c r="H35" s="377" t="s">
        <v>585</v>
      </c>
      <c r="I35" s="379">
        <v>5.875</v>
      </c>
      <c r="J35" s="379">
        <v>800</v>
      </c>
      <c r="K35" s="380">
        <v>4701.5</v>
      </c>
    </row>
    <row r="36" spans="1:11" ht="14.4" customHeight="1" x14ac:dyDescent="0.3">
      <c r="A36" s="375" t="s">
        <v>346</v>
      </c>
      <c r="B36" s="376" t="s">
        <v>513</v>
      </c>
      <c r="C36" s="377" t="s">
        <v>352</v>
      </c>
      <c r="D36" s="378" t="s">
        <v>514</v>
      </c>
      <c r="E36" s="377" t="s">
        <v>1188</v>
      </c>
      <c r="F36" s="378" t="s">
        <v>1189</v>
      </c>
      <c r="G36" s="377" t="s">
        <v>586</v>
      </c>
      <c r="H36" s="377" t="s">
        <v>587</v>
      </c>
      <c r="I36" s="379">
        <v>114.005</v>
      </c>
      <c r="J36" s="379">
        <v>70</v>
      </c>
      <c r="K36" s="380">
        <v>7980.8600000000006</v>
      </c>
    </row>
    <row r="37" spans="1:11" ht="14.4" customHeight="1" x14ac:dyDescent="0.3">
      <c r="A37" s="375" t="s">
        <v>346</v>
      </c>
      <c r="B37" s="376" t="s">
        <v>513</v>
      </c>
      <c r="C37" s="377" t="s">
        <v>352</v>
      </c>
      <c r="D37" s="378" t="s">
        <v>514</v>
      </c>
      <c r="E37" s="377" t="s">
        <v>1188</v>
      </c>
      <c r="F37" s="378" t="s">
        <v>1189</v>
      </c>
      <c r="G37" s="377" t="s">
        <v>588</v>
      </c>
      <c r="H37" s="377" t="s">
        <v>589</v>
      </c>
      <c r="I37" s="379">
        <v>15.49</v>
      </c>
      <c r="J37" s="379">
        <v>60</v>
      </c>
      <c r="K37" s="380">
        <v>929.33</v>
      </c>
    </row>
    <row r="38" spans="1:11" ht="14.4" customHeight="1" x14ac:dyDescent="0.3">
      <c r="A38" s="375" t="s">
        <v>346</v>
      </c>
      <c r="B38" s="376" t="s">
        <v>513</v>
      </c>
      <c r="C38" s="377" t="s">
        <v>352</v>
      </c>
      <c r="D38" s="378" t="s">
        <v>514</v>
      </c>
      <c r="E38" s="377" t="s">
        <v>1188</v>
      </c>
      <c r="F38" s="378" t="s">
        <v>1189</v>
      </c>
      <c r="G38" s="377" t="s">
        <v>590</v>
      </c>
      <c r="H38" s="377" t="s">
        <v>591</v>
      </c>
      <c r="I38" s="379">
        <v>243.52500000000001</v>
      </c>
      <c r="J38" s="379">
        <v>3</v>
      </c>
      <c r="K38" s="380">
        <v>730.58</v>
      </c>
    </row>
    <row r="39" spans="1:11" ht="14.4" customHeight="1" x14ac:dyDescent="0.3">
      <c r="A39" s="375" t="s">
        <v>346</v>
      </c>
      <c r="B39" s="376" t="s">
        <v>513</v>
      </c>
      <c r="C39" s="377" t="s">
        <v>352</v>
      </c>
      <c r="D39" s="378" t="s">
        <v>514</v>
      </c>
      <c r="E39" s="377" t="s">
        <v>1188</v>
      </c>
      <c r="F39" s="378" t="s">
        <v>1189</v>
      </c>
      <c r="G39" s="377" t="s">
        <v>592</v>
      </c>
      <c r="H39" s="377" t="s">
        <v>593</v>
      </c>
      <c r="I39" s="379">
        <v>3.01</v>
      </c>
      <c r="J39" s="379">
        <v>100</v>
      </c>
      <c r="K39" s="380">
        <v>300.98</v>
      </c>
    </row>
    <row r="40" spans="1:11" ht="14.4" customHeight="1" x14ac:dyDescent="0.3">
      <c r="A40" s="375" t="s">
        <v>346</v>
      </c>
      <c r="B40" s="376" t="s">
        <v>513</v>
      </c>
      <c r="C40" s="377" t="s">
        <v>352</v>
      </c>
      <c r="D40" s="378" t="s">
        <v>514</v>
      </c>
      <c r="E40" s="377" t="s">
        <v>1188</v>
      </c>
      <c r="F40" s="378" t="s">
        <v>1189</v>
      </c>
      <c r="G40" s="377" t="s">
        <v>594</v>
      </c>
      <c r="H40" s="377" t="s">
        <v>595</v>
      </c>
      <c r="I40" s="379">
        <v>659.91</v>
      </c>
      <c r="J40" s="379">
        <v>240</v>
      </c>
      <c r="K40" s="380">
        <v>158378</v>
      </c>
    </row>
    <row r="41" spans="1:11" ht="14.4" customHeight="1" x14ac:dyDescent="0.3">
      <c r="A41" s="375" t="s">
        <v>346</v>
      </c>
      <c r="B41" s="376" t="s">
        <v>513</v>
      </c>
      <c r="C41" s="377" t="s">
        <v>352</v>
      </c>
      <c r="D41" s="378" t="s">
        <v>514</v>
      </c>
      <c r="E41" s="377" t="s">
        <v>1188</v>
      </c>
      <c r="F41" s="378" t="s">
        <v>1189</v>
      </c>
      <c r="G41" s="377" t="s">
        <v>596</v>
      </c>
      <c r="H41" s="377" t="s">
        <v>597</v>
      </c>
      <c r="I41" s="379">
        <v>9.7799999999999994</v>
      </c>
      <c r="J41" s="379">
        <v>210</v>
      </c>
      <c r="K41" s="380">
        <v>2052.75</v>
      </c>
    </row>
    <row r="42" spans="1:11" ht="14.4" customHeight="1" x14ac:dyDescent="0.3">
      <c r="A42" s="375" t="s">
        <v>346</v>
      </c>
      <c r="B42" s="376" t="s">
        <v>513</v>
      </c>
      <c r="C42" s="377" t="s">
        <v>352</v>
      </c>
      <c r="D42" s="378" t="s">
        <v>514</v>
      </c>
      <c r="E42" s="377" t="s">
        <v>1188</v>
      </c>
      <c r="F42" s="378" t="s">
        <v>1189</v>
      </c>
      <c r="G42" s="377" t="s">
        <v>598</v>
      </c>
      <c r="H42" s="377" t="s">
        <v>599</v>
      </c>
      <c r="I42" s="379">
        <v>3.6199999999999997</v>
      </c>
      <c r="J42" s="379">
        <v>180</v>
      </c>
      <c r="K42" s="380">
        <v>652.04999999999995</v>
      </c>
    </row>
    <row r="43" spans="1:11" ht="14.4" customHeight="1" x14ac:dyDescent="0.3">
      <c r="A43" s="375" t="s">
        <v>346</v>
      </c>
      <c r="B43" s="376" t="s">
        <v>513</v>
      </c>
      <c r="C43" s="377" t="s">
        <v>352</v>
      </c>
      <c r="D43" s="378" t="s">
        <v>514</v>
      </c>
      <c r="E43" s="377" t="s">
        <v>1188</v>
      </c>
      <c r="F43" s="378" t="s">
        <v>1189</v>
      </c>
      <c r="G43" s="377" t="s">
        <v>600</v>
      </c>
      <c r="H43" s="377" t="s">
        <v>601</v>
      </c>
      <c r="I43" s="379">
        <v>9.41</v>
      </c>
      <c r="J43" s="379">
        <v>1</v>
      </c>
      <c r="K43" s="380">
        <v>9.41</v>
      </c>
    </row>
    <row r="44" spans="1:11" ht="14.4" customHeight="1" x14ac:dyDescent="0.3">
      <c r="A44" s="375" t="s">
        <v>346</v>
      </c>
      <c r="B44" s="376" t="s">
        <v>513</v>
      </c>
      <c r="C44" s="377" t="s">
        <v>352</v>
      </c>
      <c r="D44" s="378" t="s">
        <v>514</v>
      </c>
      <c r="E44" s="377" t="s">
        <v>1188</v>
      </c>
      <c r="F44" s="378" t="s">
        <v>1189</v>
      </c>
      <c r="G44" s="377" t="s">
        <v>602</v>
      </c>
      <c r="H44" s="377" t="s">
        <v>603</v>
      </c>
      <c r="I44" s="379">
        <v>8.2799999999999994</v>
      </c>
      <c r="J44" s="379">
        <v>6</v>
      </c>
      <c r="K44" s="380">
        <v>49.679999999999993</v>
      </c>
    </row>
    <row r="45" spans="1:11" ht="14.4" customHeight="1" x14ac:dyDescent="0.3">
      <c r="A45" s="375" t="s">
        <v>346</v>
      </c>
      <c r="B45" s="376" t="s">
        <v>513</v>
      </c>
      <c r="C45" s="377" t="s">
        <v>352</v>
      </c>
      <c r="D45" s="378" t="s">
        <v>514</v>
      </c>
      <c r="E45" s="377" t="s">
        <v>1188</v>
      </c>
      <c r="F45" s="378" t="s">
        <v>1189</v>
      </c>
      <c r="G45" s="377" t="s">
        <v>604</v>
      </c>
      <c r="H45" s="377" t="s">
        <v>605</v>
      </c>
      <c r="I45" s="379">
        <v>5.92</v>
      </c>
      <c r="J45" s="379">
        <v>2</v>
      </c>
      <c r="K45" s="380">
        <v>11.84</v>
      </c>
    </row>
    <row r="46" spans="1:11" ht="14.4" customHeight="1" x14ac:dyDescent="0.3">
      <c r="A46" s="375" t="s">
        <v>346</v>
      </c>
      <c r="B46" s="376" t="s">
        <v>513</v>
      </c>
      <c r="C46" s="377" t="s">
        <v>352</v>
      </c>
      <c r="D46" s="378" t="s">
        <v>514</v>
      </c>
      <c r="E46" s="377" t="s">
        <v>1188</v>
      </c>
      <c r="F46" s="378" t="s">
        <v>1189</v>
      </c>
      <c r="G46" s="377" t="s">
        <v>606</v>
      </c>
      <c r="H46" s="377" t="s">
        <v>607</v>
      </c>
      <c r="I46" s="379">
        <v>167.83</v>
      </c>
      <c r="J46" s="379">
        <v>45</v>
      </c>
      <c r="K46" s="380">
        <v>7552.36</v>
      </c>
    </row>
    <row r="47" spans="1:11" ht="14.4" customHeight="1" x14ac:dyDescent="0.3">
      <c r="A47" s="375" t="s">
        <v>346</v>
      </c>
      <c r="B47" s="376" t="s">
        <v>513</v>
      </c>
      <c r="C47" s="377" t="s">
        <v>352</v>
      </c>
      <c r="D47" s="378" t="s">
        <v>514</v>
      </c>
      <c r="E47" s="377" t="s">
        <v>1188</v>
      </c>
      <c r="F47" s="378" t="s">
        <v>1189</v>
      </c>
      <c r="G47" s="377" t="s">
        <v>608</v>
      </c>
      <c r="H47" s="377" t="s">
        <v>609</v>
      </c>
      <c r="I47" s="379">
        <v>21.06</v>
      </c>
      <c r="J47" s="379">
        <v>30</v>
      </c>
      <c r="K47" s="380">
        <v>631.9</v>
      </c>
    </row>
    <row r="48" spans="1:11" ht="14.4" customHeight="1" x14ac:dyDescent="0.3">
      <c r="A48" s="375" t="s">
        <v>346</v>
      </c>
      <c r="B48" s="376" t="s">
        <v>513</v>
      </c>
      <c r="C48" s="377" t="s">
        <v>352</v>
      </c>
      <c r="D48" s="378" t="s">
        <v>514</v>
      </c>
      <c r="E48" s="377" t="s">
        <v>1188</v>
      </c>
      <c r="F48" s="378" t="s">
        <v>1189</v>
      </c>
      <c r="G48" s="377" t="s">
        <v>610</v>
      </c>
      <c r="H48" s="377" t="s">
        <v>611</v>
      </c>
      <c r="I48" s="379">
        <v>69</v>
      </c>
      <c r="J48" s="379">
        <v>400</v>
      </c>
      <c r="K48" s="380">
        <v>27600</v>
      </c>
    </row>
    <row r="49" spans="1:11" ht="14.4" customHeight="1" x14ac:dyDescent="0.3">
      <c r="A49" s="375" t="s">
        <v>346</v>
      </c>
      <c r="B49" s="376" t="s">
        <v>513</v>
      </c>
      <c r="C49" s="377" t="s">
        <v>352</v>
      </c>
      <c r="D49" s="378" t="s">
        <v>514</v>
      </c>
      <c r="E49" s="377" t="s">
        <v>1188</v>
      </c>
      <c r="F49" s="378" t="s">
        <v>1189</v>
      </c>
      <c r="G49" s="377" t="s">
        <v>612</v>
      </c>
      <c r="H49" s="377" t="s">
        <v>613</v>
      </c>
      <c r="I49" s="379">
        <v>517.5</v>
      </c>
      <c r="J49" s="379">
        <v>20</v>
      </c>
      <c r="K49" s="380">
        <v>10350</v>
      </c>
    </row>
    <row r="50" spans="1:11" ht="14.4" customHeight="1" x14ac:dyDescent="0.3">
      <c r="A50" s="375" t="s">
        <v>346</v>
      </c>
      <c r="B50" s="376" t="s">
        <v>513</v>
      </c>
      <c r="C50" s="377" t="s">
        <v>352</v>
      </c>
      <c r="D50" s="378" t="s">
        <v>514</v>
      </c>
      <c r="E50" s="377" t="s">
        <v>1188</v>
      </c>
      <c r="F50" s="378" t="s">
        <v>1189</v>
      </c>
      <c r="G50" s="377" t="s">
        <v>614</v>
      </c>
      <c r="H50" s="377" t="s">
        <v>615</v>
      </c>
      <c r="I50" s="379">
        <v>16.210000000000004</v>
      </c>
      <c r="J50" s="379">
        <v>49500</v>
      </c>
      <c r="K50" s="380">
        <v>802638</v>
      </c>
    </row>
    <row r="51" spans="1:11" ht="14.4" customHeight="1" x14ac:dyDescent="0.3">
      <c r="A51" s="375" t="s">
        <v>346</v>
      </c>
      <c r="B51" s="376" t="s">
        <v>513</v>
      </c>
      <c r="C51" s="377" t="s">
        <v>352</v>
      </c>
      <c r="D51" s="378" t="s">
        <v>514</v>
      </c>
      <c r="E51" s="377" t="s">
        <v>1188</v>
      </c>
      <c r="F51" s="378" t="s">
        <v>1189</v>
      </c>
      <c r="G51" s="377" t="s">
        <v>616</v>
      </c>
      <c r="H51" s="377" t="s">
        <v>617</v>
      </c>
      <c r="I51" s="379">
        <v>5.63</v>
      </c>
      <c r="J51" s="379">
        <v>12600</v>
      </c>
      <c r="K51" s="380">
        <v>71001</v>
      </c>
    </row>
    <row r="52" spans="1:11" ht="14.4" customHeight="1" x14ac:dyDescent="0.3">
      <c r="A52" s="375" t="s">
        <v>346</v>
      </c>
      <c r="B52" s="376" t="s">
        <v>513</v>
      </c>
      <c r="C52" s="377" t="s">
        <v>352</v>
      </c>
      <c r="D52" s="378" t="s">
        <v>514</v>
      </c>
      <c r="E52" s="377" t="s">
        <v>1188</v>
      </c>
      <c r="F52" s="378" t="s">
        <v>1189</v>
      </c>
      <c r="G52" s="377" t="s">
        <v>618</v>
      </c>
      <c r="H52" s="377" t="s">
        <v>619</v>
      </c>
      <c r="I52" s="379">
        <v>0.9</v>
      </c>
      <c r="J52" s="379">
        <v>39000</v>
      </c>
      <c r="K52" s="380">
        <v>34983</v>
      </c>
    </row>
    <row r="53" spans="1:11" ht="14.4" customHeight="1" x14ac:dyDescent="0.3">
      <c r="A53" s="375" t="s">
        <v>346</v>
      </c>
      <c r="B53" s="376" t="s">
        <v>513</v>
      </c>
      <c r="C53" s="377" t="s">
        <v>352</v>
      </c>
      <c r="D53" s="378" t="s">
        <v>514</v>
      </c>
      <c r="E53" s="377" t="s">
        <v>1188</v>
      </c>
      <c r="F53" s="378" t="s">
        <v>1189</v>
      </c>
      <c r="G53" s="377" t="s">
        <v>620</v>
      </c>
      <c r="H53" s="377" t="s">
        <v>621</v>
      </c>
      <c r="I53" s="379">
        <v>58.6</v>
      </c>
      <c r="J53" s="379">
        <v>30</v>
      </c>
      <c r="K53" s="380">
        <v>1758.12</v>
      </c>
    </row>
    <row r="54" spans="1:11" ht="14.4" customHeight="1" x14ac:dyDescent="0.3">
      <c r="A54" s="375" t="s">
        <v>346</v>
      </c>
      <c r="B54" s="376" t="s">
        <v>513</v>
      </c>
      <c r="C54" s="377" t="s">
        <v>352</v>
      </c>
      <c r="D54" s="378" t="s">
        <v>514</v>
      </c>
      <c r="E54" s="377" t="s">
        <v>1188</v>
      </c>
      <c r="F54" s="378" t="s">
        <v>1189</v>
      </c>
      <c r="G54" s="377" t="s">
        <v>622</v>
      </c>
      <c r="H54" s="377" t="s">
        <v>623</v>
      </c>
      <c r="I54" s="379">
        <v>2.5399999999999996</v>
      </c>
      <c r="J54" s="379">
        <v>24000</v>
      </c>
      <c r="K54" s="380">
        <v>60940.799999999988</v>
      </c>
    </row>
    <row r="55" spans="1:11" ht="14.4" customHeight="1" x14ac:dyDescent="0.3">
      <c r="A55" s="375" t="s">
        <v>346</v>
      </c>
      <c r="B55" s="376" t="s">
        <v>513</v>
      </c>
      <c r="C55" s="377" t="s">
        <v>352</v>
      </c>
      <c r="D55" s="378" t="s">
        <v>514</v>
      </c>
      <c r="E55" s="377" t="s">
        <v>1188</v>
      </c>
      <c r="F55" s="378" t="s">
        <v>1189</v>
      </c>
      <c r="G55" s="377" t="s">
        <v>624</v>
      </c>
      <c r="H55" s="377" t="s">
        <v>625</v>
      </c>
      <c r="I55" s="379">
        <v>0.53</v>
      </c>
      <c r="J55" s="379">
        <v>12000</v>
      </c>
      <c r="K55" s="380">
        <v>6348</v>
      </c>
    </row>
    <row r="56" spans="1:11" ht="14.4" customHeight="1" x14ac:dyDescent="0.3">
      <c r="A56" s="375" t="s">
        <v>346</v>
      </c>
      <c r="B56" s="376" t="s">
        <v>513</v>
      </c>
      <c r="C56" s="377" t="s">
        <v>352</v>
      </c>
      <c r="D56" s="378" t="s">
        <v>514</v>
      </c>
      <c r="E56" s="377" t="s">
        <v>1188</v>
      </c>
      <c r="F56" s="378" t="s">
        <v>1189</v>
      </c>
      <c r="G56" s="377" t="s">
        <v>626</v>
      </c>
      <c r="H56" s="377" t="s">
        <v>627</v>
      </c>
      <c r="I56" s="379">
        <v>2.9</v>
      </c>
      <c r="J56" s="379">
        <v>400</v>
      </c>
      <c r="K56" s="380">
        <v>1159.2</v>
      </c>
    </row>
    <row r="57" spans="1:11" ht="14.4" customHeight="1" x14ac:dyDescent="0.3">
      <c r="A57" s="375" t="s">
        <v>346</v>
      </c>
      <c r="B57" s="376" t="s">
        <v>513</v>
      </c>
      <c r="C57" s="377" t="s">
        <v>352</v>
      </c>
      <c r="D57" s="378" t="s">
        <v>514</v>
      </c>
      <c r="E57" s="377" t="s">
        <v>1188</v>
      </c>
      <c r="F57" s="378" t="s">
        <v>1189</v>
      </c>
      <c r="G57" s="377" t="s">
        <v>628</v>
      </c>
      <c r="H57" s="377" t="s">
        <v>629</v>
      </c>
      <c r="I57" s="379">
        <v>3031.17</v>
      </c>
      <c r="J57" s="379">
        <v>13</v>
      </c>
      <c r="K57" s="380">
        <v>39405.21</v>
      </c>
    </row>
    <row r="58" spans="1:11" ht="14.4" customHeight="1" x14ac:dyDescent="0.3">
      <c r="A58" s="375" t="s">
        <v>346</v>
      </c>
      <c r="B58" s="376" t="s">
        <v>513</v>
      </c>
      <c r="C58" s="377" t="s">
        <v>352</v>
      </c>
      <c r="D58" s="378" t="s">
        <v>514</v>
      </c>
      <c r="E58" s="377" t="s">
        <v>1188</v>
      </c>
      <c r="F58" s="378" t="s">
        <v>1189</v>
      </c>
      <c r="G58" s="377" t="s">
        <v>630</v>
      </c>
      <c r="H58" s="377" t="s">
        <v>631</v>
      </c>
      <c r="I58" s="379">
        <v>13.226666666666668</v>
      </c>
      <c r="J58" s="379">
        <v>360</v>
      </c>
      <c r="K58" s="380">
        <v>4761.6000000000004</v>
      </c>
    </row>
    <row r="59" spans="1:11" ht="14.4" customHeight="1" x14ac:dyDescent="0.3">
      <c r="A59" s="375" t="s">
        <v>346</v>
      </c>
      <c r="B59" s="376" t="s">
        <v>513</v>
      </c>
      <c r="C59" s="377" t="s">
        <v>352</v>
      </c>
      <c r="D59" s="378" t="s">
        <v>514</v>
      </c>
      <c r="E59" s="377" t="s">
        <v>1188</v>
      </c>
      <c r="F59" s="378" t="s">
        <v>1189</v>
      </c>
      <c r="G59" s="377" t="s">
        <v>632</v>
      </c>
      <c r="H59" s="377" t="s">
        <v>633</v>
      </c>
      <c r="I59" s="379">
        <v>109.25</v>
      </c>
      <c r="J59" s="379">
        <v>3</v>
      </c>
      <c r="K59" s="380">
        <v>327.75</v>
      </c>
    </row>
    <row r="60" spans="1:11" ht="14.4" customHeight="1" x14ac:dyDescent="0.3">
      <c r="A60" s="375" t="s">
        <v>346</v>
      </c>
      <c r="B60" s="376" t="s">
        <v>513</v>
      </c>
      <c r="C60" s="377" t="s">
        <v>352</v>
      </c>
      <c r="D60" s="378" t="s">
        <v>514</v>
      </c>
      <c r="E60" s="377" t="s">
        <v>1188</v>
      </c>
      <c r="F60" s="378" t="s">
        <v>1189</v>
      </c>
      <c r="G60" s="377" t="s">
        <v>634</v>
      </c>
      <c r="H60" s="377" t="s">
        <v>635</v>
      </c>
      <c r="I60" s="379">
        <v>14.71</v>
      </c>
      <c r="J60" s="379">
        <v>90</v>
      </c>
      <c r="K60" s="380">
        <v>1323.93</v>
      </c>
    </row>
    <row r="61" spans="1:11" ht="14.4" customHeight="1" x14ac:dyDescent="0.3">
      <c r="A61" s="375" t="s">
        <v>346</v>
      </c>
      <c r="B61" s="376" t="s">
        <v>513</v>
      </c>
      <c r="C61" s="377" t="s">
        <v>352</v>
      </c>
      <c r="D61" s="378" t="s">
        <v>514</v>
      </c>
      <c r="E61" s="377" t="s">
        <v>1188</v>
      </c>
      <c r="F61" s="378" t="s">
        <v>1189</v>
      </c>
      <c r="G61" s="377" t="s">
        <v>636</v>
      </c>
      <c r="H61" s="377" t="s">
        <v>637</v>
      </c>
      <c r="I61" s="379">
        <v>29.1</v>
      </c>
      <c r="J61" s="379">
        <v>2880</v>
      </c>
      <c r="K61" s="380">
        <v>83793.600000000006</v>
      </c>
    </row>
    <row r="62" spans="1:11" ht="14.4" customHeight="1" x14ac:dyDescent="0.3">
      <c r="A62" s="375" t="s">
        <v>346</v>
      </c>
      <c r="B62" s="376" t="s">
        <v>513</v>
      </c>
      <c r="C62" s="377" t="s">
        <v>352</v>
      </c>
      <c r="D62" s="378" t="s">
        <v>514</v>
      </c>
      <c r="E62" s="377" t="s">
        <v>1188</v>
      </c>
      <c r="F62" s="378" t="s">
        <v>1189</v>
      </c>
      <c r="G62" s="377" t="s">
        <v>638</v>
      </c>
      <c r="H62" s="377" t="s">
        <v>639</v>
      </c>
      <c r="I62" s="379">
        <v>96.6</v>
      </c>
      <c r="J62" s="379">
        <v>30</v>
      </c>
      <c r="K62" s="380">
        <v>2898</v>
      </c>
    </row>
    <row r="63" spans="1:11" ht="14.4" customHeight="1" x14ac:dyDescent="0.3">
      <c r="A63" s="375" t="s">
        <v>346</v>
      </c>
      <c r="B63" s="376" t="s">
        <v>513</v>
      </c>
      <c r="C63" s="377" t="s">
        <v>352</v>
      </c>
      <c r="D63" s="378" t="s">
        <v>514</v>
      </c>
      <c r="E63" s="377" t="s">
        <v>1188</v>
      </c>
      <c r="F63" s="378" t="s">
        <v>1189</v>
      </c>
      <c r="G63" s="377" t="s">
        <v>640</v>
      </c>
      <c r="H63" s="377" t="s">
        <v>641</v>
      </c>
      <c r="I63" s="379">
        <v>9.11</v>
      </c>
      <c r="J63" s="379">
        <v>600</v>
      </c>
      <c r="K63" s="380">
        <v>5464.8</v>
      </c>
    </row>
    <row r="64" spans="1:11" ht="14.4" customHeight="1" x14ac:dyDescent="0.3">
      <c r="A64" s="375" t="s">
        <v>346</v>
      </c>
      <c r="B64" s="376" t="s">
        <v>513</v>
      </c>
      <c r="C64" s="377" t="s">
        <v>352</v>
      </c>
      <c r="D64" s="378" t="s">
        <v>514</v>
      </c>
      <c r="E64" s="377" t="s">
        <v>1190</v>
      </c>
      <c r="F64" s="378" t="s">
        <v>1191</v>
      </c>
      <c r="G64" s="377" t="s">
        <v>642</v>
      </c>
      <c r="H64" s="377" t="s">
        <v>643</v>
      </c>
      <c r="I64" s="379">
        <v>11.676666666666668</v>
      </c>
      <c r="J64" s="379">
        <v>240</v>
      </c>
      <c r="K64" s="380">
        <v>2802.4</v>
      </c>
    </row>
    <row r="65" spans="1:11" ht="14.4" customHeight="1" x14ac:dyDescent="0.3">
      <c r="A65" s="375" t="s">
        <v>346</v>
      </c>
      <c r="B65" s="376" t="s">
        <v>513</v>
      </c>
      <c r="C65" s="377" t="s">
        <v>352</v>
      </c>
      <c r="D65" s="378" t="s">
        <v>514</v>
      </c>
      <c r="E65" s="377" t="s">
        <v>1190</v>
      </c>
      <c r="F65" s="378" t="s">
        <v>1191</v>
      </c>
      <c r="G65" s="377" t="s">
        <v>644</v>
      </c>
      <c r="H65" s="377" t="s">
        <v>645</v>
      </c>
      <c r="I65" s="379">
        <v>16.3825</v>
      </c>
      <c r="J65" s="379">
        <v>160</v>
      </c>
      <c r="K65" s="380">
        <v>2620.7600000000002</v>
      </c>
    </row>
    <row r="66" spans="1:11" ht="14.4" customHeight="1" x14ac:dyDescent="0.3">
      <c r="A66" s="375" t="s">
        <v>346</v>
      </c>
      <c r="B66" s="376" t="s">
        <v>513</v>
      </c>
      <c r="C66" s="377" t="s">
        <v>352</v>
      </c>
      <c r="D66" s="378" t="s">
        <v>514</v>
      </c>
      <c r="E66" s="377" t="s">
        <v>1190</v>
      </c>
      <c r="F66" s="378" t="s">
        <v>1191</v>
      </c>
      <c r="G66" s="377" t="s">
        <v>646</v>
      </c>
      <c r="H66" s="377" t="s">
        <v>647</v>
      </c>
      <c r="I66" s="379">
        <v>2.9024999999999994</v>
      </c>
      <c r="J66" s="379">
        <v>2500</v>
      </c>
      <c r="K66" s="380">
        <v>7256.4</v>
      </c>
    </row>
    <row r="67" spans="1:11" ht="14.4" customHeight="1" x14ac:dyDescent="0.3">
      <c r="A67" s="375" t="s">
        <v>346</v>
      </c>
      <c r="B67" s="376" t="s">
        <v>513</v>
      </c>
      <c r="C67" s="377" t="s">
        <v>352</v>
      </c>
      <c r="D67" s="378" t="s">
        <v>514</v>
      </c>
      <c r="E67" s="377" t="s">
        <v>1190</v>
      </c>
      <c r="F67" s="378" t="s">
        <v>1191</v>
      </c>
      <c r="G67" s="377" t="s">
        <v>648</v>
      </c>
      <c r="H67" s="377" t="s">
        <v>649</v>
      </c>
      <c r="I67" s="379">
        <v>18.39</v>
      </c>
      <c r="J67" s="379">
        <v>24</v>
      </c>
      <c r="K67" s="380">
        <v>441.41</v>
      </c>
    </row>
    <row r="68" spans="1:11" ht="14.4" customHeight="1" x14ac:dyDescent="0.3">
      <c r="A68" s="375" t="s">
        <v>346</v>
      </c>
      <c r="B68" s="376" t="s">
        <v>513</v>
      </c>
      <c r="C68" s="377" t="s">
        <v>352</v>
      </c>
      <c r="D68" s="378" t="s">
        <v>514</v>
      </c>
      <c r="E68" s="377" t="s">
        <v>1190</v>
      </c>
      <c r="F68" s="378" t="s">
        <v>1191</v>
      </c>
      <c r="G68" s="377" t="s">
        <v>650</v>
      </c>
      <c r="H68" s="377" t="s">
        <v>651</v>
      </c>
      <c r="I68" s="379">
        <v>7.4279999999999999</v>
      </c>
      <c r="J68" s="379">
        <v>340</v>
      </c>
      <c r="K68" s="380">
        <v>2525.6</v>
      </c>
    </row>
    <row r="69" spans="1:11" ht="14.4" customHeight="1" x14ac:dyDescent="0.3">
      <c r="A69" s="375" t="s">
        <v>346</v>
      </c>
      <c r="B69" s="376" t="s">
        <v>513</v>
      </c>
      <c r="C69" s="377" t="s">
        <v>352</v>
      </c>
      <c r="D69" s="378" t="s">
        <v>514</v>
      </c>
      <c r="E69" s="377" t="s">
        <v>1190</v>
      </c>
      <c r="F69" s="378" t="s">
        <v>1191</v>
      </c>
      <c r="G69" s="377" t="s">
        <v>652</v>
      </c>
      <c r="H69" s="377" t="s">
        <v>653</v>
      </c>
      <c r="I69" s="379">
        <v>8.4700000000000006</v>
      </c>
      <c r="J69" s="379">
        <v>1200</v>
      </c>
      <c r="K69" s="380">
        <v>10164</v>
      </c>
    </row>
    <row r="70" spans="1:11" ht="14.4" customHeight="1" x14ac:dyDescent="0.3">
      <c r="A70" s="375" t="s">
        <v>346</v>
      </c>
      <c r="B70" s="376" t="s">
        <v>513</v>
      </c>
      <c r="C70" s="377" t="s">
        <v>352</v>
      </c>
      <c r="D70" s="378" t="s">
        <v>514</v>
      </c>
      <c r="E70" s="377" t="s">
        <v>1190</v>
      </c>
      <c r="F70" s="378" t="s">
        <v>1191</v>
      </c>
      <c r="G70" s="377" t="s">
        <v>654</v>
      </c>
      <c r="H70" s="377" t="s">
        <v>655</v>
      </c>
      <c r="I70" s="379">
        <v>8.4700000000000006</v>
      </c>
      <c r="J70" s="379">
        <v>800</v>
      </c>
      <c r="K70" s="380">
        <v>6776</v>
      </c>
    </row>
    <row r="71" spans="1:11" ht="14.4" customHeight="1" x14ac:dyDescent="0.3">
      <c r="A71" s="375" t="s">
        <v>346</v>
      </c>
      <c r="B71" s="376" t="s">
        <v>513</v>
      </c>
      <c r="C71" s="377" t="s">
        <v>352</v>
      </c>
      <c r="D71" s="378" t="s">
        <v>514</v>
      </c>
      <c r="E71" s="377" t="s">
        <v>1190</v>
      </c>
      <c r="F71" s="378" t="s">
        <v>1191</v>
      </c>
      <c r="G71" s="377" t="s">
        <v>656</v>
      </c>
      <c r="H71" s="377" t="s">
        <v>657</v>
      </c>
      <c r="I71" s="379">
        <v>8.4700000000000006</v>
      </c>
      <c r="J71" s="379">
        <v>700</v>
      </c>
      <c r="K71" s="380">
        <v>5929</v>
      </c>
    </row>
    <row r="72" spans="1:11" ht="14.4" customHeight="1" x14ac:dyDescent="0.3">
      <c r="A72" s="375" t="s">
        <v>346</v>
      </c>
      <c r="B72" s="376" t="s">
        <v>513</v>
      </c>
      <c r="C72" s="377" t="s">
        <v>352</v>
      </c>
      <c r="D72" s="378" t="s">
        <v>514</v>
      </c>
      <c r="E72" s="377" t="s">
        <v>1190</v>
      </c>
      <c r="F72" s="378" t="s">
        <v>1191</v>
      </c>
      <c r="G72" s="377" t="s">
        <v>658</v>
      </c>
      <c r="H72" s="377" t="s">
        <v>659</v>
      </c>
      <c r="I72" s="379">
        <v>1.0900000000000001</v>
      </c>
      <c r="J72" s="379">
        <v>1900</v>
      </c>
      <c r="K72" s="380">
        <v>2071</v>
      </c>
    </row>
    <row r="73" spans="1:11" ht="14.4" customHeight="1" x14ac:dyDescent="0.3">
      <c r="A73" s="375" t="s">
        <v>346</v>
      </c>
      <c r="B73" s="376" t="s">
        <v>513</v>
      </c>
      <c r="C73" s="377" t="s">
        <v>352</v>
      </c>
      <c r="D73" s="378" t="s">
        <v>514</v>
      </c>
      <c r="E73" s="377" t="s">
        <v>1190</v>
      </c>
      <c r="F73" s="378" t="s">
        <v>1191</v>
      </c>
      <c r="G73" s="377" t="s">
        <v>660</v>
      </c>
      <c r="H73" s="377" t="s">
        <v>661</v>
      </c>
      <c r="I73" s="379">
        <v>1.6737499999999998</v>
      </c>
      <c r="J73" s="379">
        <v>4100</v>
      </c>
      <c r="K73" s="380">
        <v>6861</v>
      </c>
    </row>
    <row r="74" spans="1:11" ht="14.4" customHeight="1" x14ac:dyDescent="0.3">
      <c r="A74" s="375" t="s">
        <v>346</v>
      </c>
      <c r="B74" s="376" t="s">
        <v>513</v>
      </c>
      <c r="C74" s="377" t="s">
        <v>352</v>
      </c>
      <c r="D74" s="378" t="s">
        <v>514</v>
      </c>
      <c r="E74" s="377" t="s">
        <v>1190</v>
      </c>
      <c r="F74" s="378" t="s">
        <v>1191</v>
      </c>
      <c r="G74" s="377" t="s">
        <v>662</v>
      </c>
      <c r="H74" s="377" t="s">
        <v>663</v>
      </c>
      <c r="I74" s="379">
        <v>0.47</v>
      </c>
      <c r="J74" s="379">
        <v>100</v>
      </c>
      <c r="K74" s="380">
        <v>47</v>
      </c>
    </row>
    <row r="75" spans="1:11" ht="14.4" customHeight="1" x14ac:dyDescent="0.3">
      <c r="A75" s="375" t="s">
        <v>346</v>
      </c>
      <c r="B75" s="376" t="s">
        <v>513</v>
      </c>
      <c r="C75" s="377" t="s">
        <v>352</v>
      </c>
      <c r="D75" s="378" t="s">
        <v>514</v>
      </c>
      <c r="E75" s="377" t="s">
        <v>1190</v>
      </c>
      <c r="F75" s="378" t="s">
        <v>1191</v>
      </c>
      <c r="G75" s="377" t="s">
        <v>664</v>
      </c>
      <c r="H75" s="377" t="s">
        <v>665</v>
      </c>
      <c r="I75" s="379">
        <v>1.9675</v>
      </c>
      <c r="J75" s="379">
        <v>300</v>
      </c>
      <c r="K75" s="380">
        <v>590</v>
      </c>
    </row>
    <row r="76" spans="1:11" ht="14.4" customHeight="1" x14ac:dyDescent="0.3">
      <c r="A76" s="375" t="s">
        <v>346</v>
      </c>
      <c r="B76" s="376" t="s">
        <v>513</v>
      </c>
      <c r="C76" s="377" t="s">
        <v>352</v>
      </c>
      <c r="D76" s="378" t="s">
        <v>514</v>
      </c>
      <c r="E76" s="377" t="s">
        <v>1190</v>
      </c>
      <c r="F76" s="378" t="s">
        <v>1191</v>
      </c>
      <c r="G76" s="377" t="s">
        <v>666</v>
      </c>
      <c r="H76" s="377" t="s">
        <v>667</v>
      </c>
      <c r="I76" s="379">
        <v>62.56</v>
      </c>
      <c r="J76" s="379">
        <v>1200</v>
      </c>
      <c r="K76" s="380">
        <v>75069.600000000006</v>
      </c>
    </row>
    <row r="77" spans="1:11" ht="14.4" customHeight="1" x14ac:dyDescent="0.3">
      <c r="A77" s="375" t="s">
        <v>346</v>
      </c>
      <c r="B77" s="376" t="s">
        <v>513</v>
      </c>
      <c r="C77" s="377" t="s">
        <v>352</v>
      </c>
      <c r="D77" s="378" t="s">
        <v>514</v>
      </c>
      <c r="E77" s="377" t="s">
        <v>1190</v>
      </c>
      <c r="F77" s="378" t="s">
        <v>1191</v>
      </c>
      <c r="G77" s="377" t="s">
        <v>668</v>
      </c>
      <c r="H77" s="377" t="s">
        <v>669</v>
      </c>
      <c r="I77" s="379">
        <v>6.24</v>
      </c>
      <c r="J77" s="379">
        <v>90</v>
      </c>
      <c r="K77" s="380">
        <v>561.6</v>
      </c>
    </row>
    <row r="78" spans="1:11" ht="14.4" customHeight="1" x14ac:dyDescent="0.3">
      <c r="A78" s="375" t="s">
        <v>346</v>
      </c>
      <c r="B78" s="376" t="s">
        <v>513</v>
      </c>
      <c r="C78" s="377" t="s">
        <v>352</v>
      </c>
      <c r="D78" s="378" t="s">
        <v>514</v>
      </c>
      <c r="E78" s="377" t="s">
        <v>1190</v>
      </c>
      <c r="F78" s="378" t="s">
        <v>1191</v>
      </c>
      <c r="G78" s="377" t="s">
        <v>668</v>
      </c>
      <c r="H78" s="377" t="s">
        <v>670</v>
      </c>
      <c r="I78" s="379">
        <v>6.23</v>
      </c>
      <c r="J78" s="379">
        <v>120</v>
      </c>
      <c r="K78" s="380">
        <v>747.6</v>
      </c>
    </row>
    <row r="79" spans="1:11" ht="14.4" customHeight="1" x14ac:dyDescent="0.3">
      <c r="A79" s="375" t="s">
        <v>346</v>
      </c>
      <c r="B79" s="376" t="s">
        <v>513</v>
      </c>
      <c r="C79" s="377" t="s">
        <v>352</v>
      </c>
      <c r="D79" s="378" t="s">
        <v>514</v>
      </c>
      <c r="E79" s="377" t="s">
        <v>1190</v>
      </c>
      <c r="F79" s="378" t="s">
        <v>1191</v>
      </c>
      <c r="G79" s="377" t="s">
        <v>671</v>
      </c>
      <c r="H79" s="377" t="s">
        <v>672</v>
      </c>
      <c r="I79" s="379">
        <v>80.571999999999974</v>
      </c>
      <c r="J79" s="379">
        <v>1962</v>
      </c>
      <c r="K79" s="380">
        <v>158084.06</v>
      </c>
    </row>
    <row r="80" spans="1:11" ht="14.4" customHeight="1" x14ac:dyDescent="0.3">
      <c r="A80" s="375" t="s">
        <v>346</v>
      </c>
      <c r="B80" s="376" t="s">
        <v>513</v>
      </c>
      <c r="C80" s="377" t="s">
        <v>352</v>
      </c>
      <c r="D80" s="378" t="s">
        <v>514</v>
      </c>
      <c r="E80" s="377" t="s">
        <v>1190</v>
      </c>
      <c r="F80" s="378" t="s">
        <v>1191</v>
      </c>
      <c r="G80" s="377" t="s">
        <v>673</v>
      </c>
      <c r="H80" s="377" t="s">
        <v>674</v>
      </c>
      <c r="I80" s="379">
        <v>6.1725000000000003</v>
      </c>
      <c r="J80" s="379">
        <v>1950</v>
      </c>
      <c r="K80" s="380">
        <v>12037</v>
      </c>
    </row>
    <row r="81" spans="1:11" ht="14.4" customHeight="1" x14ac:dyDescent="0.3">
      <c r="A81" s="375" t="s">
        <v>346</v>
      </c>
      <c r="B81" s="376" t="s">
        <v>513</v>
      </c>
      <c r="C81" s="377" t="s">
        <v>352</v>
      </c>
      <c r="D81" s="378" t="s">
        <v>514</v>
      </c>
      <c r="E81" s="377" t="s">
        <v>1190</v>
      </c>
      <c r="F81" s="378" t="s">
        <v>1191</v>
      </c>
      <c r="G81" s="377" t="s">
        <v>675</v>
      </c>
      <c r="H81" s="377" t="s">
        <v>676</v>
      </c>
      <c r="I81" s="379">
        <v>2.63</v>
      </c>
      <c r="J81" s="379">
        <v>100</v>
      </c>
      <c r="K81" s="380">
        <v>263</v>
      </c>
    </row>
    <row r="82" spans="1:11" ht="14.4" customHeight="1" x14ac:dyDescent="0.3">
      <c r="A82" s="375" t="s">
        <v>346</v>
      </c>
      <c r="B82" s="376" t="s">
        <v>513</v>
      </c>
      <c r="C82" s="377" t="s">
        <v>352</v>
      </c>
      <c r="D82" s="378" t="s">
        <v>514</v>
      </c>
      <c r="E82" s="377" t="s">
        <v>1190</v>
      </c>
      <c r="F82" s="378" t="s">
        <v>1191</v>
      </c>
      <c r="G82" s="377" t="s">
        <v>677</v>
      </c>
      <c r="H82" s="377" t="s">
        <v>678</v>
      </c>
      <c r="I82" s="379">
        <v>9.68</v>
      </c>
      <c r="J82" s="379">
        <v>1600</v>
      </c>
      <c r="K82" s="380">
        <v>15488</v>
      </c>
    </row>
    <row r="83" spans="1:11" ht="14.4" customHeight="1" x14ac:dyDescent="0.3">
      <c r="A83" s="375" t="s">
        <v>346</v>
      </c>
      <c r="B83" s="376" t="s">
        <v>513</v>
      </c>
      <c r="C83" s="377" t="s">
        <v>352</v>
      </c>
      <c r="D83" s="378" t="s">
        <v>514</v>
      </c>
      <c r="E83" s="377" t="s">
        <v>1190</v>
      </c>
      <c r="F83" s="378" t="s">
        <v>1191</v>
      </c>
      <c r="G83" s="377" t="s">
        <v>679</v>
      </c>
      <c r="H83" s="377" t="s">
        <v>680</v>
      </c>
      <c r="I83" s="379">
        <v>2.0299999999999998</v>
      </c>
      <c r="J83" s="379">
        <v>60</v>
      </c>
      <c r="K83" s="380">
        <v>121.8</v>
      </c>
    </row>
    <row r="84" spans="1:11" ht="14.4" customHeight="1" x14ac:dyDescent="0.3">
      <c r="A84" s="375" t="s">
        <v>346</v>
      </c>
      <c r="B84" s="376" t="s">
        <v>513</v>
      </c>
      <c r="C84" s="377" t="s">
        <v>352</v>
      </c>
      <c r="D84" s="378" t="s">
        <v>514</v>
      </c>
      <c r="E84" s="377" t="s">
        <v>1190</v>
      </c>
      <c r="F84" s="378" t="s">
        <v>1191</v>
      </c>
      <c r="G84" s="377" t="s">
        <v>681</v>
      </c>
      <c r="H84" s="377" t="s">
        <v>682</v>
      </c>
      <c r="I84" s="379">
        <v>3.9950000000000001</v>
      </c>
      <c r="J84" s="379">
        <v>500</v>
      </c>
      <c r="K84" s="380">
        <v>1998</v>
      </c>
    </row>
    <row r="85" spans="1:11" ht="14.4" customHeight="1" x14ac:dyDescent="0.3">
      <c r="A85" s="375" t="s">
        <v>346</v>
      </c>
      <c r="B85" s="376" t="s">
        <v>513</v>
      </c>
      <c r="C85" s="377" t="s">
        <v>352</v>
      </c>
      <c r="D85" s="378" t="s">
        <v>514</v>
      </c>
      <c r="E85" s="377" t="s">
        <v>1190</v>
      </c>
      <c r="F85" s="378" t="s">
        <v>1191</v>
      </c>
      <c r="G85" s="377" t="s">
        <v>683</v>
      </c>
      <c r="H85" s="377" t="s">
        <v>684</v>
      </c>
      <c r="I85" s="379">
        <v>33.880000000000003</v>
      </c>
      <c r="J85" s="379">
        <v>1</v>
      </c>
      <c r="K85" s="380">
        <v>33.880000000000003</v>
      </c>
    </row>
    <row r="86" spans="1:11" ht="14.4" customHeight="1" x14ac:dyDescent="0.3">
      <c r="A86" s="375" t="s">
        <v>346</v>
      </c>
      <c r="B86" s="376" t="s">
        <v>513</v>
      </c>
      <c r="C86" s="377" t="s">
        <v>352</v>
      </c>
      <c r="D86" s="378" t="s">
        <v>514</v>
      </c>
      <c r="E86" s="377" t="s">
        <v>1190</v>
      </c>
      <c r="F86" s="378" t="s">
        <v>1191</v>
      </c>
      <c r="G86" s="377" t="s">
        <v>685</v>
      </c>
      <c r="H86" s="377" t="s">
        <v>686</v>
      </c>
      <c r="I86" s="379">
        <v>2.9040000000000004</v>
      </c>
      <c r="J86" s="379">
        <v>1400</v>
      </c>
      <c r="K86" s="380">
        <v>4065</v>
      </c>
    </row>
    <row r="87" spans="1:11" ht="14.4" customHeight="1" x14ac:dyDescent="0.3">
      <c r="A87" s="375" t="s">
        <v>346</v>
      </c>
      <c r="B87" s="376" t="s">
        <v>513</v>
      </c>
      <c r="C87" s="377" t="s">
        <v>352</v>
      </c>
      <c r="D87" s="378" t="s">
        <v>514</v>
      </c>
      <c r="E87" s="377" t="s">
        <v>1190</v>
      </c>
      <c r="F87" s="378" t="s">
        <v>1191</v>
      </c>
      <c r="G87" s="377" t="s">
        <v>687</v>
      </c>
      <c r="H87" s="377" t="s">
        <v>688</v>
      </c>
      <c r="I87" s="379">
        <v>2.9024999999999999</v>
      </c>
      <c r="J87" s="379">
        <v>800</v>
      </c>
      <c r="K87" s="380">
        <v>2322</v>
      </c>
    </row>
    <row r="88" spans="1:11" ht="14.4" customHeight="1" x14ac:dyDescent="0.3">
      <c r="A88" s="375" t="s">
        <v>346</v>
      </c>
      <c r="B88" s="376" t="s">
        <v>513</v>
      </c>
      <c r="C88" s="377" t="s">
        <v>352</v>
      </c>
      <c r="D88" s="378" t="s">
        <v>514</v>
      </c>
      <c r="E88" s="377" t="s">
        <v>1190</v>
      </c>
      <c r="F88" s="378" t="s">
        <v>1191</v>
      </c>
      <c r="G88" s="377" t="s">
        <v>689</v>
      </c>
      <c r="H88" s="377" t="s">
        <v>690</v>
      </c>
      <c r="I88" s="379">
        <v>2.9042857142857144</v>
      </c>
      <c r="J88" s="379">
        <v>1990</v>
      </c>
      <c r="K88" s="380">
        <v>5778.7</v>
      </c>
    </row>
    <row r="89" spans="1:11" ht="14.4" customHeight="1" x14ac:dyDescent="0.3">
      <c r="A89" s="375" t="s">
        <v>346</v>
      </c>
      <c r="B89" s="376" t="s">
        <v>513</v>
      </c>
      <c r="C89" s="377" t="s">
        <v>352</v>
      </c>
      <c r="D89" s="378" t="s">
        <v>514</v>
      </c>
      <c r="E89" s="377" t="s">
        <v>1190</v>
      </c>
      <c r="F89" s="378" t="s">
        <v>1191</v>
      </c>
      <c r="G89" s="377" t="s">
        <v>691</v>
      </c>
      <c r="H89" s="377" t="s">
        <v>692</v>
      </c>
      <c r="I89" s="379">
        <v>2.901666666666666</v>
      </c>
      <c r="J89" s="379">
        <v>3100</v>
      </c>
      <c r="K89" s="380">
        <v>9000</v>
      </c>
    </row>
    <row r="90" spans="1:11" ht="14.4" customHeight="1" x14ac:dyDescent="0.3">
      <c r="A90" s="375" t="s">
        <v>346</v>
      </c>
      <c r="B90" s="376" t="s">
        <v>513</v>
      </c>
      <c r="C90" s="377" t="s">
        <v>352</v>
      </c>
      <c r="D90" s="378" t="s">
        <v>514</v>
      </c>
      <c r="E90" s="377" t="s">
        <v>1190</v>
      </c>
      <c r="F90" s="378" t="s">
        <v>1191</v>
      </c>
      <c r="G90" s="377" t="s">
        <v>693</v>
      </c>
      <c r="H90" s="377" t="s">
        <v>694</v>
      </c>
      <c r="I90" s="379">
        <v>37.15</v>
      </c>
      <c r="J90" s="379">
        <v>240</v>
      </c>
      <c r="K90" s="380">
        <v>8915.2800000000007</v>
      </c>
    </row>
    <row r="91" spans="1:11" ht="14.4" customHeight="1" x14ac:dyDescent="0.3">
      <c r="A91" s="375" t="s">
        <v>346</v>
      </c>
      <c r="B91" s="376" t="s">
        <v>513</v>
      </c>
      <c r="C91" s="377" t="s">
        <v>352</v>
      </c>
      <c r="D91" s="378" t="s">
        <v>514</v>
      </c>
      <c r="E91" s="377" t="s">
        <v>1190</v>
      </c>
      <c r="F91" s="378" t="s">
        <v>1191</v>
      </c>
      <c r="G91" s="377" t="s">
        <v>695</v>
      </c>
      <c r="H91" s="377" t="s">
        <v>696</v>
      </c>
      <c r="I91" s="379">
        <v>28.8</v>
      </c>
      <c r="J91" s="379">
        <v>150</v>
      </c>
      <c r="K91" s="380">
        <v>4319.7</v>
      </c>
    </row>
    <row r="92" spans="1:11" ht="14.4" customHeight="1" x14ac:dyDescent="0.3">
      <c r="A92" s="375" t="s">
        <v>346</v>
      </c>
      <c r="B92" s="376" t="s">
        <v>513</v>
      </c>
      <c r="C92" s="377" t="s">
        <v>352</v>
      </c>
      <c r="D92" s="378" t="s">
        <v>514</v>
      </c>
      <c r="E92" s="377" t="s">
        <v>1190</v>
      </c>
      <c r="F92" s="378" t="s">
        <v>1191</v>
      </c>
      <c r="G92" s="377" t="s">
        <v>697</v>
      </c>
      <c r="H92" s="377" t="s">
        <v>698</v>
      </c>
      <c r="I92" s="379">
        <v>82.644999999999996</v>
      </c>
      <c r="J92" s="379">
        <v>285</v>
      </c>
      <c r="K92" s="380">
        <v>23598.63</v>
      </c>
    </row>
    <row r="93" spans="1:11" ht="14.4" customHeight="1" x14ac:dyDescent="0.3">
      <c r="A93" s="375" t="s">
        <v>346</v>
      </c>
      <c r="B93" s="376" t="s">
        <v>513</v>
      </c>
      <c r="C93" s="377" t="s">
        <v>352</v>
      </c>
      <c r="D93" s="378" t="s">
        <v>514</v>
      </c>
      <c r="E93" s="377" t="s">
        <v>1190</v>
      </c>
      <c r="F93" s="378" t="s">
        <v>1191</v>
      </c>
      <c r="G93" s="377" t="s">
        <v>699</v>
      </c>
      <c r="H93" s="377" t="s">
        <v>700</v>
      </c>
      <c r="I93" s="379">
        <v>12.103749999999998</v>
      </c>
      <c r="J93" s="379">
        <v>500</v>
      </c>
      <c r="K93" s="380">
        <v>6052</v>
      </c>
    </row>
    <row r="94" spans="1:11" ht="14.4" customHeight="1" x14ac:dyDescent="0.3">
      <c r="A94" s="375" t="s">
        <v>346</v>
      </c>
      <c r="B94" s="376" t="s">
        <v>513</v>
      </c>
      <c r="C94" s="377" t="s">
        <v>352</v>
      </c>
      <c r="D94" s="378" t="s">
        <v>514</v>
      </c>
      <c r="E94" s="377" t="s">
        <v>1190</v>
      </c>
      <c r="F94" s="378" t="s">
        <v>1191</v>
      </c>
      <c r="G94" s="377" t="s">
        <v>701</v>
      </c>
      <c r="H94" s="377" t="s">
        <v>702</v>
      </c>
      <c r="I94" s="379">
        <v>13.199999999999998</v>
      </c>
      <c r="J94" s="379">
        <v>60</v>
      </c>
      <c r="K94" s="380">
        <v>792</v>
      </c>
    </row>
    <row r="95" spans="1:11" ht="14.4" customHeight="1" x14ac:dyDescent="0.3">
      <c r="A95" s="375" t="s">
        <v>346</v>
      </c>
      <c r="B95" s="376" t="s">
        <v>513</v>
      </c>
      <c r="C95" s="377" t="s">
        <v>352</v>
      </c>
      <c r="D95" s="378" t="s">
        <v>514</v>
      </c>
      <c r="E95" s="377" t="s">
        <v>1190</v>
      </c>
      <c r="F95" s="378" t="s">
        <v>1191</v>
      </c>
      <c r="G95" s="377" t="s">
        <v>703</v>
      </c>
      <c r="H95" s="377" t="s">
        <v>704</v>
      </c>
      <c r="I95" s="379">
        <v>13.2</v>
      </c>
      <c r="J95" s="379">
        <v>100</v>
      </c>
      <c r="K95" s="380">
        <v>1320</v>
      </c>
    </row>
    <row r="96" spans="1:11" ht="14.4" customHeight="1" x14ac:dyDescent="0.3">
      <c r="A96" s="375" t="s">
        <v>346</v>
      </c>
      <c r="B96" s="376" t="s">
        <v>513</v>
      </c>
      <c r="C96" s="377" t="s">
        <v>352</v>
      </c>
      <c r="D96" s="378" t="s">
        <v>514</v>
      </c>
      <c r="E96" s="377" t="s">
        <v>1190</v>
      </c>
      <c r="F96" s="378" t="s">
        <v>1191</v>
      </c>
      <c r="G96" s="377" t="s">
        <v>705</v>
      </c>
      <c r="H96" s="377" t="s">
        <v>706</v>
      </c>
      <c r="I96" s="379">
        <v>21.23</v>
      </c>
      <c r="J96" s="379">
        <v>760</v>
      </c>
      <c r="K96" s="380">
        <v>16134.800000000001</v>
      </c>
    </row>
    <row r="97" spans="1:11" ht="14.4" customHeight="1" x14ac:dyDescent="0.3">
      <c r="A97" s="375" t="s">
        <v>346</v>
      </c>
      <c r="B97" s="376" t="s">
        <v>513</v>
      </c>
      <c r="C97" s="377" t="s">
        <v>352</v>
      </c>
      <c r="D97" s="378" t="s">
        <v>514</v>
      </c>
      <c r="E97" s="377" t="s">
        <v>1190</v>
      </c>
      <c r="F97" s="378" t="s">
        <v>1191</v>
      </c>
      <c r="G97" s="377" t="s">
        <v>707</v>
      </c>
      <c r="H97" s="377" t="s">
        <v>708</v>
      </c>
      <c r="I97" s="379">
        <v>6.65</v>
      </c>
      <c r="J97" s="379">
        <v>100</v>
      </c>
      <c r="K97" s="380">
        <v>665</v>
      </c>
    </row>
    <row r="98" spans="1:11" ht="14.4" customHeight="1" x14ac:dyDescent="0.3">
      <c r="A98" s="375" t="s">
        <v>346</v>
      </c>
      <c r="B98" s="376" t="s">
        <v>513</v>
      </c>
      <c r="C98" s="377" t="s">
        <v>352</v>
      </c>
      <c r="D98" s="378" t="s">
        <v>514</v>
      </c>
      <c r="E98" s="377" t="s">
        <v>1190</v>
      </c>
      <c r="F98" s="378" t="s">
        <v>1191</v>
      </c>
      <c r="G98" s="377" t="s">
        <v>709</v>
      </c>
      <c r="H98" s="377" t="s">
        <v>710</v>
      </c>
      <c r="I98" s="379">
        <v>6.66</v>
      </c>
      <c r="J98" s="379">
        <v>100</v>
      </c>
      <c r="K98" s="380">
        <v>666</v>
      </c>
    </row>
    <row r="99" spans="1:11" ht="14.4" customHeight="1" x14ac:dyDescent="0.3">
      <c r="A99" s="375" t="s">
        <v>346</v>
      </c>
      <c r="B99" s="376" t="s">
        <v>513</v>
      </c>
      <c r="C99" s="377" t="s">
        <v>352</v>
      </c>
      <c r="D99" s="378" t="s">
        <v>514</v>
      </c>
      <c r="E99" s="377" t="s">
        <v>1190</v>
      </c>
      <c r="F99" s="378" t="s">
        <v>1191</v>
      </c>
      <c r="G99" s="377" t="s">
        <v>711</v>
      </c>
      <c r="H99" s="377" t="s">
        <v>712</v>
      </c>
      <c r="I99" s="379">
        <v>6.6550000000000002</v>
      </c>
      <c r="J99" s="379">
        <v>60</v>
      </c>
      <c r="K99" s="380">
        <v>399.3</v>
      </c>
    </row>
    <row r="100" spans="1:11" ht="14.4" customHeight="1" x14ac:dyDescent="0.3">
      <c r="A100" s="375" t="s">
        <v>346</v>
      </c>
      <c r="B100" s="376" t="s">
        <v>513</v>
      </c>
      <c r="C100" s="377" t="s">
        <v>352</v>
      </c>
      <c r="D100" s="378" t="s">
        <v>514</v>
      </c>
      <c r="E100" s="377" t="s">
        <v>1190</v>
      </c>
      <c r="F100" s="378" t="s">
        <v>1191</v>
      </c>
      <c r="G100" s="377" t="s">
        <v>713</v>
      </c>
      <c r="H100" s="377" t="s">
        <v>714</v>
      </c>
      <c r="I100" s="379">
        <v>6.6550000000000002</v>
      </c>
      <c r="J100" s="379">
        <v>100</v>
      </c>
      <c r="K100" s="380">
        <v>665.5</v>
      </c>
    </row>
    <row r="101" spans="1:11" ht="14.4" customHeight="1" x14ac:dyDescent="0.3">
      <c r="A101" s="375" t="s">
        <v>346</v>
      </c>
      <c r="B101" s="376" t="s">
        <v>513</v>
      </c>
      <c r="C101" s="377" t="s">
        <v>352</v>
      </c>
      <c r="D101" s="378" t="s">
        <v>514</v>
      </c>
      <c r="E101" s="377" t="s">
        <v>1190</v>
      </c>
      <c r="F101" s="378" t="s">
        <v>1191</v>
      </c>
      <c r="G101" s="377" t="s">
        <v>715</v>
      </c>
      <c r="H101" s="377" t="s">
        <v>716</v>
      </c>
      <c r="I101" s="379">
        <v>0.47</v>
      </c>
      <c r="J101" s="379">
        <v>100</v>
      </c>
      <c r="K101" s="380">
        <v>47</v>
      </c>
    </row>
    <row r="102" spans="1:11" ht="14.4" customHeight="1" x14ac:dyDescent="0.3">
      <c r="A102" s="375" t="s">
        <v>346</v>
      </c>
      <c r="B102" s="376" t="s">
        <v>513</v>
      </c>
      <c r="C102" s="377" t="s">
        <v>352</v>
      </c>
      <c r="D102" s="378" t="s">
        <v>514</v>
      </c>
      <c r="E102" s="377" t="s">
        <v>1190</v>
      </c>
      <c r="F102" s="378" t="s">
        <v>1191</v>
      </c>
      <c r="G102" s="377" t="s">
        <v>717</v>
      </c>
      <c r="H102" s="377" t="s">
        <v>718</v>
      </c>
      <c r="I102" s="379">
        <v>2.91</v>
      </c>
      <c r="J102" s="379">
        <v>50</v>
      </c>
      <c r="K102" s="380">
        <v>145.5</v>
      </c>
    </row>
    <row r="103" spans="1:11" ht="14.4" customHeight="1" x14ac:dyDescent="0.3">
      <c r="A103" s="375" t="s">
        <v>346</v>
      </c>
      <c r="B103" s="376" t="s">
        <v>513</v>
      </c>
      <c r="C103" s="377" t="s">
        <v>352</v>
      </c>
      <c r="D103" s="378" t="s">
        <v>514</v>
      </c>
      <c r="E103" s="377" t="s">
        <v>1190</v>
      </c>
      <c r="F103" s="378" t="s">
        <v>1191</v>
      </c>
      <c r="G103" s="377" t="s">
        <v>719</v>
      </c>
      <c r="H103" s="377" t="s">
        <v>720</v>
      </c>
      <c r="I103" s="379">
        <v>2.34</v>
      </c>
      <c r="J103" s="379">
        <v>200</v>
      </c>
      <c r="K103" s="380">
        <v>468</v>
      </c>
    </row>
    <row r="104" spans="1:11" ht="14.4" customHeight="1" x14ac:dyDescent="0.3">
      <c r="A104" s="375" t="s">
        <v>346</v>
      </c>
      <c r="B104" s="376" t="s">
        <v>513</v>
      </c>
      <c r="C104" s="377" t="s">
        <v>352</v>
      </c>
      <c r="D104" s="378" t="s">
        <v>514</v>
      </c>
      <c r="E104" s="377" t="s">
        <v>1190</v>
      </c>
      <c r="F104" s="378" t="s">
        <v>1191</v>
      </c>
      <c r="G104" s="377" t="s">
        <v>721</v>
      </c>
      <c r="H104" s="377" t="s">
        <v>722</v>
      </c>
      <c r="I104" s="379">
        <v>30.86</v>
      </c>
      <c r="J104" s="379">
        <v>100</v>
      </c>
      <c r="K104" s="380">
        <v>3085.5</v>
      </c>
    </row>
    <row r="105" spans="1:11" ht="14.4" customHeight="1" x14ac:dyDescent="0.3">
      <c r="A105" s="375" t="s">
        <v>346</v>
      </c>
      <c r="B105" s="376" t="s">
        <v>513</v>
      </c>
      <c r="C105" s="377" t="s">
        <v>352</v>
      </c>
      <c r="D105" s="378" t="s">
        <v>514</v>
      </c>
      <c r="E105" s="377" t="s">
        <v>1190</v>
      </c>
      <c r="F105" s="378" t="s">
        <v>1191</v>
      </c>
      <c r="G105" s="377" t="s">
        <v>723</v>
      </c>
      <c r="H105" s="377" t="s">
        <v>724</v>
      </c>
      <c r="I105" s="379">
        <v>50.649999999999991</v>
      </c>
      <c r="J105" s="379">
        <v>2300</v>
      </c>
      <c r="K105" s="380">
        <v>116496.26</v>
      </c>
    </row>
    <row r="106" spans="1:11" ht="14.4" customHeight="1" x14ac:dyDescent="0.3">
      <c r="A106" s="375" t="s">
        <v>346</v>
      </c>
      <c r="B106" s="376" t="s">
        <v>513</v>
      </c>
      <c r="C106" s="377" t="s">
        <v>352</v>
      </c>
      <c r="D106" s="378" t="s">
        <v>514</v>
      </c>
      <c r="E106" s="377" t="s">
        <v>1190</v>
      </c>
      <c r="F106" s="378" t="s">
        <v>1191</v>
      </c>
      <c r="G106" s="377" t="s">
        <v>725</v>
      </c>
      <c r="H106" s="377" t="s">
        <v>726</v>
      </c>
      <c r="I106" s="379">
        <v>496.35</v>
      </c>
      <c r="J106" s="379">
        <v>10</v>
      </c>
      <c r="K106" s="380">
        <v>4963.54</v>
      </c>
    </row>
    <row r="107" spans="1:11" ht="14.4" customHeight="1" x14ac:dyDescent="0.3">
      <c r="A107" s="375" t="s">
        <v>346</v>
      </c>
      <c r="B107" s="376" t="s">
        <v>513</v>
      </c>
      <c r="C107" s="377" t="s">
        <v>352</v>
      </c>
      <c r="D107" s="378" t="s">
        <v>514</v>
      </c>
      <c r="E107" s="377" t="s">
        <v>1190</v>
      </c>
      <c r="F107" s="378" t="s">
        <v>1191</v>
      </c>
      <c r="G107" s="377" t="s">
        <v>727</v>
      </c>
      <c r="H107" s="377" t="s">
        <v>728</v>
      </c>
      <c r="I107" s="379">
        <v>839.98</v>
      </c>
      <c r="J107" s="379">
        <v>10</v>
      </c>
      <c r="K107" s="380">
        <v>8399.76</v>
      </c>
    </row>
    <row r="108" spans="1:11" ht="14.4" customHeight="1" x14ac:dyDescent="0.3">
      <c r="A108" s="375" t="s">
        <v>346</v>
      </c>
      <c r="B108" s="376" t="s">
        <v>513</v>
      </c>
      <c r="C108" s="377" t="s">
        <v>352</v>
      </c>
      <c r="D108" s="378" t="s">
        <v>514</v>
      </c>
      <c r="E108" s="377" t="s">
        <v>1190</v>
      </c>
      <c r="F108" s="378" t="s">
        <v>1191</v>
      </c>
      <c r="G108" s="377" t="s">
        <v>729</v>
      </c>
      <c r="H108" s="377" t="s">
        <v>730</v>
      </c>
      <c r="I108" s="379">
        <v>18.39</v>
      </c>
      <c r="J108" s="379">
        <v>36</v>
      </c>
      <c r="K108" s="380">
        <v>662.06</v>
      </c>
    </row>
    <row r="109" spans="1:11" ht="14.4" customHeight="1" x14ac:dyDescent="0.3">
      <c r="A109" s="375" t="s">
        <v>346</v>
      </c>
      <c r="B109" s="376" t="s">
        <v>513</v>
      </c>
      <c r="C109" s="377" t="s">
        <v>352</v>
      </c>
      <c r="D109" s="378" t="s">
        <v>514</v>
      </c>
      <c r="E109" s="377" t="s">
        <v>1190</v>
      </c>
      <c r="F109" s="378" t="s">
        <v>1191</v>
      </c>
      <c r="G109" s="377" t="s">
        <v>731</v>
      </c>
      <c r="H109" s="377" t="s">
        <v>732</v>
      </c>
      <c r="I109" s="379">
        <v>3.87</v>
      </c>
      <c r="J109" s="379">
        <v>100</v>
      </c>
      <c r="K109" s="380">
        <v>387.2</v>
      </c>
    </row>
    <row r="110" spans="1:11" ht="14.4" customHeight="1" x14ac:dyDescent="0.3">
      <c r="A110" s="375" t="s">
        <v>346</v>
      </c>
      <c r="B110" s="376" t="s">
        <v>513</v>
      </c>
      <c r="C110" s="377" t="s">
        <v>352</v>
      </c>
      <c r="D110" s="378" t="s">
        <v>514</v>
      </c>
      <c r="E110" s="377" t="s">
        <v>1190</v>
      </c>
      <c r="F110" s="378" t="s">
        <v>1191</v>
      </c>
      <c r="G110" s="377" t="s">
        <v>733</v>
      </c>
      <c r="H110" s="377" t="s">
        <v>734</v>
      </c>
      <c r="I110" s="379">
        <v>5.84</v>
      </c>
      <c r="J110" s="379">
        <v>200</v>
      </c>
      <c r="K110" s="380">
        <v>1167.79</v>
      </c>
    </row>
    <row r="111" spans="1:11" ht="14.4" customHeight="1" x14ac:dyDescent="0.3">
      <c r="A111" s="375" t="s">
        <v>346</v>
      </c>
      <c r="B111" s="376" t="s">
        <v>513</v>
      </c>
      <c r="C111" s="377" t="s">
        <v>352</v>
      </c>
      <c r="D111" s="378" t="s">
        <v>514</v>
      </c>
      <c r="E111" s="377" t="s">
        <v>1190</v>
      </c>
      <c r="F111" s="378" t="s">
        <v>1191</v>
      </c>
      <c r="G111" s="377" t="s">
        <v>735</v>
      </c>
      <c r="H111" s="377" t="s">
        <v>736</v>
      </c>
      <c r="I111" s="379">
        <v>18.39</v>
      </c>
      <c r="J111" s="379">
        <v>48</v>
      </c>
      <c r="K111" s="380">
        <v>882.82</v>
      </c>
    </row>
    <row r="112" spans="1:11" ht="14.4" customHeight="1" x14ac:dyDescent="0.3">
      <c r="A112" s="375" t="s">
        <v>346</v>
      </c>
      <c r="B112" s="376" t="s">
        <v>513</v>
      </c>
      <c r="C112" s="377" t="s">
        <v>352</v>
      </c>
      <c r="D112" s="378" t="s">
        <v>514</v>
      </c>
      <c r="E112" s="377" t="s">
        <v>1190</v>
      </c>
      <c r="F112" s="378" t="s">
        <v>1191</v>
      </c>
      <c r="G112" s="377" t="s">
        <v>737</v>
      </c>
      <c r="H112" s="377" t="s">
        <v>738</v>
      </c>
      <c r="I112" s="379">
        <v>6.32</v>
      </c>
      <c r="J112" s="379">
        <v>1300</v>
      </c>
      <c r="K112" s="380">
        <v>8211.82</v>
      </c>
    </row>
    <row r="113" spans="1:11" ht="14.4" customHeight="1" x14ac:dyDescent="0.3">
      <c r="A113" s="375" t="s">
        <v>346</v>
      </c>
      <c r="B113" s="376" t="s">
        <v>513</v>
      </c>
      <c r="C113" s="377" t="s">
        <v>352</v>
      </c>
      <c r="D113" s="378" t="s">
        <v>514</v>
      </c>
      <c r="E113" s="377" t="s">
        <v>1190</v>
      </c>
      <c r="F113" s="378" t="s">
        <v>1191</v>
      </c>
      <c r="G113" s="377" t="s">
        <v>739</v>
      </c>
      <c r="H113" s="377" t="s">
        <v>740</v>
      </c>
      <c r="I113" s="379">
        <v>5.38</v>
      </c>
      <c r="J113" s="379">
        <v>700</v>
      </c>
      <c r="K113" s="380">
        <v>3767.8</v>
      </c>
    </row>
    <row r="114" spans="1:11" ht="14.4" customHeight="1" x14ac:dyDescent="0.3">
      <c r="A114" s="375" t="s">
        <v>346</v>
      </c>
      <c r="B114" s="376" t="s">
        <v>513</v>
      </c>
      <c r="C114" s="377" t="s">
        <v>352</v>
      </c>
      <c r="D114" s="378" t="s">
        <v>514</v>
      </c>
      <c r="E114" s="377" t="s">
        <v>1190</v>
      </c>
      <c r="F114" s="378" t="s">
        <v>1191</v>
      </c>
      <c r="G114" s="377" t="s">
        <v>741</v>
      </c>
      <c r="H114" s="377" t="s">
        <v>742</v>
      </c>
      <c r="I114" s="379">
        <v>6776</v>
      </c>
      <c r="J114" s="379">
        <v>1</v>
      </c>
      <c r="K114" s="380">
        <v>6776</v>
      </c>
    </row>
    <row r="115" spans="1:11" ht="14.4" customHeight="1" x14ac:dyDescent="0.3">
      <c r="A115" s="375" t="s">
        <v>346</v>
      </c>
      <c r="B115" s="376" t="s">
        <v>513</v>
      </c>
      <c r="C115" s="377" t="s">
        <v>352</v>
      </c>
      <c r="D115" s="378" t="s">
        <v>514</v>
      </c>
      <c r="E115" s="377" t="s">
        <v>1190</v>
      </c>
      <c r="F115" s="378" t="s">
        <v>1191</v>
      </c>
      <c r="G115" s="377" t="s">
        <v>743</v>
      </c>
      <c r="H115" s="377" t="s">
        <v>744</v>
      </c>
      <c r="I115" s="379">
        <v>6.66</v>
      </c>
      <c r="J115" s="379">
        <v>50</v>
      </c>
      <c r="K115" s="380">
        <v>332.75</v>
      </c>
    </row>
    <row r="116" spans="1:11" ht="14.4" customHeight="1" x14ac:dyDescent="0.3">
      <c r="A116" s="375" t="s">
        <v>346</v>
      </c>
      <c r="B116" s="376" t="s">
        <v>513</v>
      </c>
      <c r="C116" s="377" t="s">
        <v>352</v>
      </c>
      <c r="D116" s="378" t="s">
        <v>514</v>
      </c>
      <c r="E116" s="377" t="s">
        <v>1190</v>
      </c>
      <c r="F116" s="378" t="s">
        <v>1191</v>
      </c>
      <c r="G116" s="377" t="s">
        <v>745</v>
      </c>
      <c r="H116" s="377" t="s">
        <v>746</v>
      </c>
      <c r="I116" s="379">
        <v>37.51</v>
      </c>
      <c r="J116" s="379">
        <v>200</v>
      </c>
      <c r="K116" s="380">
        <v>7502</v>
      </c>
    </row>
    <row r="117" spans="1:11" ht="14.4" customHeight="1" x14ac:dyDescent="0.3">
      <c r="A117" s="375" t="s">
        <v>346</v>
      </c>
      <c r="B117" s="376" t="s">
        <v>513</v>
      </c>
      <c r="C117" s="377" t="s">
        <v>352</v>
      </c>
      <c r="D117" s="378" t="s">
        <v>514</v>
      </c>
      <c r="E117" s="377" t="s">
        <v>1190</v>
      </c>
      <c r="F117" s="378" t="s">
        <v>1191</v>
      </c>
      <c r="G117" s="377" t="s">
        <v>747</v>
      </c>
      <c r="H117" s="377" t="s">
        <v>748</v>
      </c>
      <c r="I117" s="379">
        <v>48.278750000000002</v>
      </c>
      <c r="J117" s="379">
        <v>1100</v>
      </c>
      <c r="K117" s="380">
        <v>53107.18</v>
      </c>
    </row>
    <row r="118" spans="1:11" ht="14.4" customHeight="1" x14ac:dyDescent="0.3">
      <c r="A118" s="375" t="s">
        <v>346</v>
      </c>
      <c r="B118" s="376" t="s">
        <v>513</v>
      </c>
      <c r="C118" s="377" t="s">
        <v>352</v>
      </c>
      <c r="D118" s="378" t="s">
        <v>514</v>
      </c>
      <c r="E118" s="377" t="s">
        <v>1190</v>
      </c>
      <c r="F118" s="378" t="s">
        <v>1191</v>
      </c>
      <c r="G118" s="377" t="s">
        <v>749</v>
      </c>
      <c r="H118" s="377" t="s">
        <v>750</v>
      </c>
      <c r="I118" s="379">
        <v>48.28</v>
      </c>
      <c r="J118" s="379">
        <v>400</v>
      </c>
      <c r="K118" s="380">
        <v>19311.699999999997</v>
      </c>
    </row>
    <row r="119" spans="1:11" ht="14.4" customHeight="1" x14ac:dyDescent="0.3">
      <c r="A119" s="375" t="s">
        <v>346</v>
      </c>
      <c r="B119" s="376" t="s">
        <v>513</v>
      </c>
      <c r="C119" s="377" t="s">
        <v>352</v>
      </c>
      <c r="D119" s="378" t="s">
        <v>514</v>
      </c>
      <c r="E119" s="377" t="s">
        <v>1190</v>
      </c>
      <c r="F119" s="378" t="s">
        <v>1191</v>
      </c>
      <c r="G119" s="377" t="s">
        <v>751</v>
      </c>
      <c r="H119" s="377" t="s">
        <v>752</v>
      </c>
      <c r="I119" s="379">
        <v>80</v>
      </c>
      <c r="J119" s="379">
        <v>72</v>
      </c>
      <c r="K119" s="380">
        <v>5759.78</v>
      </c>
    </row>
    <row r="120" spans="1:11" ht="14.4" customHeight="1" x14ac:dyDescent="0.3">
      <c r="A120" s="375" t="s">
        <v>346</v>
      </c>
      <c r="B120" s="376" t="s">
        <v>513</v>
      </c>
      <c r="C120" s="377" t="s">
        <v>352</v>
      </c>
      <c r="D120" s="378" t="s">
        <v>514</v>
      </c>
      <c r="E120" s="377" t="s">
        <v>1190</v>
      </c>
      <c r="F120" s="378" t="s">
        <v>1191</v>
      </c>
      <c r="G120" s="377" t="s">
        <v>753</v>
      </c>
      <c r="H120" s="377" t="s">
        <v>754</v>
      </c>
      <c r="I120" s="379">
        <v>621.94000000000005</v>
      </c>
      <c r="J120" s="379">
        <v>4</v>
      </c>
      <c r="K120" s="380">
        <v>2487.7600000000002</v>
      </c>
    </row>
    <row r="121" spans="1:11" ht="14.4" customHeight="1" x14ac:dyDescent="0.3">
      <c r="A121" s="375" t="s">
        <v>346</v>
      </c>
      <c r="B121" s="376" t="s">
        <v>513</v>
      </c>
      <c r="C121" s="377" t="s">
        <v>352</v>
      </c>
      <c r="D121" s="378" t="s">
        <v>514</v>
      </c>
      <c r="E121" s="377" t="s">
        <v>1190</v>
      </c>
      <c r="F121" s="378" t="s">
        <v>1191</v>
      </c>
      <c r="G121" s="377" t="s">
        <v>755</v>
      </c>
      <c r="H121" s="377" t="s">
        <v>756</v>
      </c>
      <c r="I121" s="379">
        <v>12.521111111111109</v>
      </c>
      <c r="J121" s="379">
        <v>1510</v>
      </c>
      <c r="K121" s="380">
        <v>18910.87</v>
      </c>
    </row>
    <row r="122" spans="1:11" ht="14.4" customHeight="1" x14ac:dyDescent="0.3">
      <c r="A122" s="375" t="s">
        <v>346</v>
      </c>
      <c r="B122" s="376" t="s">
        <v>513</v>
      </c>
      <c r="C122" s="377" t="s">
        <v>352</v>
      </c>
      <c r="D122" s="378" t="s">
        <v>514</v>
      </c>
      <c r="E122" s="377" t="s">
        <v>1190</v>
      </c>
      <c r="F122" s="378" t="s">
        <v>1191</v>
      </c>
      <c r="G122" s="377" t="s">
        <v>757</v>
      </c>
      <c r="H122" s="377" t="s">
        <v>758</v>
      </c>
      <c r="I122" s="379">
        <v>8518.4</v>
      </c>
      <c r="J122" s="379">
        <v>2</v>
      </c>
      <c r="K122" s="380">
        <v>17036.8</v>
      </c>
    </row>
    <row r="123" spans="1:11" ht="14.4" customHeight="1" x14ac:dyDescent="0.3">
      <c r="A123" s="375" t="s">
        <v>346</v>
      </c>
      <c r="B123" s="376" t="s">
        <v>513</v>
      </c>
      <c r="C123" s="377" t="s">
        <v>352</v>
      </c>
      <c r="D123" s="378" t="s">
        <v>514</v>
      </c>
      <c r="E123" s="377" t="s">
        <v>1190</v>
      </c>
      <c r="F123" s="378" t="s">
        <v>1191</v>
      </c>
      <c r="G123" s="377" t="s">
        <v>759</v>
      </c>
      <c r="H123" s="377" t="s">
        <v>760</v>
      </c>
      <c r="I123" s="379">
        <v>47.15</v>
      </c>
      <c r="J123" s="379">
        <v>90</v>
      </c>
      <c r="K123" s="380">
        <v>4243.5</v>
      </c>
    </row>
    <row r="124" spans="1:11" ht="14.4" customHeight="1" x14ac:dyDescent="0.3">
      <c r="A124" s="375" t="s">
        <v>346</v>
      </c>
      <c r="B124" s="376" t="s">
        <v>513</v>
      </c>
      <c r="C124" s="377" t="s">
        <v>352</v>
      </c>
      <c r="D124" s="378" t="s">
        <v>514</v>
      </c>
      <c r="E124" s="377" t="s">
        <v>1190</v>
      </c>
      <c r="F124" s="378" t="s">
        <v>1191</v>
      </c>
      <c r="G124" s="377" t="s">
        <v>761</v>
      </c>
      <c r="H124" s="377" t="s">
        <v>762</v>
      </c>
      <c r="I124" s="379">
        <v>217.80199999999999</v>
      </c>
      <c r="J124" s="379">
        <v>36</v>
      </c>
      <c r="K124" s="380">
        <v>7840.82</v>
      </c>
    </row>
    <row r="125" spans="1:11" ht="14.4" customHeight="1" x14ac:dyDescent="0.3">
      <c r="A125" s="375" t="s">
        <v>346</v>
      </c>
      <c r="B125" s="376" t="s">
        <v>513</v>
      </c>
      <c r="C125" s="377" t="s">
        <v>352</v>
      </c>
      <c r="D125" s="378" t="s">
        <v>514</v>
      </c>
      <c r="E125" s="377" t="s">
        <v>1190</v>
      </c>
      <c r="F125" s="378" t="s">
        <v>1191</v>
      </c>
      <c r="G125" s="377" t="s">
        <v>763</v>
      </c>
      <c r="H125" s="377" t="s">
        <v>764</v>
      </c>
      <c r="I125" s="379">
        <v>19.96</v>
      </c>
      <c r="J125" s="379">
        <v>50</v>
      </c>
      <c r="K125" s="380">
        <v>998.25</v>
      </c>
    </row>
    <row r="126" spans="1:11" ht="14.4" customHeight="1" x14ac:dyDescent="0.3">
      <c r="A126" s="375" t="s">
        <v>346</v>
      </c>
      <c r="B126" s="376" t="s">
        <v>513</v>
      </c>
      <c r="C126" s="377" t="s">
        <v>352</v>
      </c>
      <c r="D126" s="378" t="s">
        <v>514</v>
      </c>
      <c r="E126" s="377" t="s">
        <v>1190</v>
      </c>
      <c r="F126" s="378" t="s">
        <v>1191</v>
      </c>
      <c r="G126" s="377" t="s">
        <v>765</v>
      </c>
      <c r="H126" s="377" t="s">
        <v>766</v>
      </c>
      <c r="I126" s="379">
        <v>211.73</v>
      </c>
      <c r="J126" s="379">
        <v>30</v>
      </c>
      <c r="K126" s="380">
        <v>6352</v>
      </c>
    </row>
    <row r="127" spans="1:11" ht="14.4" customHeight="1" x14ac:dyDescent="0.3">
      <c r="A127" s="375" t="s">
        <v>346</v>
      </c>
      <c r="B127" s="376" t="s">
        <v>513</v>
      </c>
      <c r="C127" s="377" t="s">
        <v>352</v>
      </c>
      <c r="D127" s="378" t="s">
        <v>514</v>
      </c>
      <c r="E127" s="377" t="s">
        <v>1190</v>
      </c>
      <c r="F127" s="378" t="s">
        <v>1191</v>
      </c>
      <c r="G127" s="377" t="s">
        <v>767</v>
      </c>
      <c r="H127" s="377" t="s">
        <v>768</v>
      </c>
      <c r="I127" s="379">
        <v>432.3</v>
      </c>
      <c r="J127" s="379">
        <v>28</v>
      </c>
      <c r="K127" s="380">
        <v>12104.31</v>
      </c>
    </row>
    <row r="128" spans="1:11" ht="14.4" customHeight="1" x14ac:dyDescent="0.3">
      <c r="A128" s="375" t="s">
        <v>346</v>
      </c>
      <c r="B128" s="376" t="s">
        <v>513</v>
      </c>
      <c r="C128" s="377" t="s">
        <v>352</v>
      </c>
      <c r="D128" s="378" t="s">
        <v>514</v>
      </c>
      <c r="E128" s="377" t="s">
        <v>1190</v>
      </c>
      <c r="F128" s="378" t="s">
        <v>1191</v>
      </c>
      <c r="G128" s="377" t="s">
        <v>769</v>
      </c>
      <c r="H128" s="377" t="s">
        <v>770</v>
      </c>
      <c r="I128" s="379">
        <v>6343</v>
      </c>
      <c r="J128" s="379">
        <v>1</v>
      </c>
      <c r="K128" s="380">
        <v>6343</v>
      </c>
    </row>
    <row r="129" spans="1:11" ht="14.4" customHeight="1" x14ac:dyDescent="0.3">
      <c r="A129" s="375" t="s">
        <v>346</v>
      </c>
      <c r="B129" s="376" t="s">
        <v>513</v>
      </c>
      <c r="C129" s="377" t="s">
        <v>352</v>
      </c>
      <c r="D129" s="378" t="s">
        <v>514</v>
      </c>
      <c r="E129" s="377" t="s">
        <v>1192</v>
      </c>
      <c r="F129" s="378" t="s">
        <v>1193</v>
      </c>
      <c r="G129" s="377" t="s">
        <v>771</v>
      </c>
      <c r="H129" s="377" t="s">
        <v>772</v>
      </c>
      <c r="I129" s="379">
        <v>432.3</v>
      </c>
      <c r="J129" s="379">
        <v>420</v>
      </c>
      <c r="K129" s="380">
        <v>181564.61</v>
      </c>
    </row>
    <row r="130" spans="1:11" ht="14.4" customHeight="1" x14ac:dyDescent="0.3">
      <c r="A130" s="375" t="s">
        <v>346</v>
      </c>
      <c r="B130" s="376" t="s">
        <v>513</v>
      </c>
      <c r="C130" s="377" t="s">
        <v>352</v>
      </c>
      <c r="D130" s="378" t="s">
        <v>514</v>
      </c>
      <c r="E130" s="377" t="s">
        <v>1192</v>
      </c>
      <c r="F130" s="378" t="s">
        <v>1193</v>
      </c>
      <c r="G130" s="377" t="s">
        <v>773</v>
      </c>
      <c r="H130" s="377" t="s">
        <v>774</v>
      </c>
      <c r="I130" s="379">
        <v>1493.8699999999997</v>
      </c>
      <c r="J130" s="379">
        <v>132</v>
      </c>
      <c r="K130" s="380">
        <v>197190.32</v>
      </c>
    </row>
    <row r="131" spans="1:11" ht="14.4" customHeight="1" x14ac:dyDescent="0.3">
      <c r="A131" s="375" t="s">
        <v>346</v>
      </c>
      <c r="B131" s="376" t="s">
        <v>513</v>
      </c>
      <c r="C131" s="377" t="s">
        <v>352</v>
      </c>
      <c r="D131" s="378" t="s">
        <v>514</v>
      </c>
      <c r="E131" s="377" t="s">
        <v>1192</v>
      </c>
      <c r="F131" s="378" t="s">
        <v>1193</v>
      </c>
      <c r="G131" s="377" t="s">
        <v>775</v>
      </c>
      <c r="H131" s="377" t="s">
        <v>776</v>
      </c>
      <c r="I131" s="379">
        <v>1493.87</v>
      </c>
      <c r="J131" s="379">
        <v>24</v>
      </c>
      <c r="K131" s="380">
        <v>35852.79</v>
      </c>
    </row>
    <row r="132" spans="1:11" ht="14.4" customHeight="1" x14ac:dyDescent="0.3">
      <c r="A132" s="375" t="s">
        <v>346</v>
      </c>
      <c r="B132" s="376" t="s">
        <v>513</v>
      </c>
      <c r="C132" s="377" t="s">
        <v>352</v>
      </c>
      <c r="D132" s="378" t="s">
        <v>514</v>
      </c>
      <c r="E132" s="377" t="s">
        <v>1192</v>
      </c>
      <c r="F132" s="378" t="s">
        <v>1193</v>
      </c>
      <c r="G132" s="377" t="s">
        <v>777</v>
      </c>
      <c r="H132" s="377" t="s">
        <v>778</v>
      </c>
      <c r="I132" s="379">
        <v>981.1925</v>
      </c>
      <c r="J132" s="379">
        <v>192</v>
      </c>
      <c r="K132" s="380">
        <v>188388.28999999998</v>
      </c>
    </row>
    <row r="133" spans="1:11" ht="14.4" customHeight="1" x14ac:dyDescent="0.3">
      <c r="A133" s="375" t="s">
        <v>346</v>
      </c>
      <c r="B133" s="376" t="s">
        <v>513</v>
      </c>
      <c r="C133" s="377" t="s">
        <v>352</v>
      </c>
      <c r="D133" s="378" t="s">
        <v>514</v>
      </c>
      <c r="E133" s="377" t="s">
        <v>1192</v>
      </c>
      <c r="F133" s="378" t="s">
        <v>1193</v>
      </c>
      <c r="G133" s="377" t="s">
        <v>777</v>
      </c>
      <c r="H133" s="377" t="s">
        <v>779</v>
      </c>
      <c r="I133" s="379">
        <v>983.55</v>
      </c>
      <c r="J133" s="379">
        <v>48</v>
      </c>
      <c r="K133" s="380">
        <v>47210.33</v>
      </c>
    </row>
    <row r="134" spans="1:11" ht="14.4" customHeight="1" x14ac:dyDescent="0.3">
      <c r="A134" s="375" t="s">
        <v>346</v>
      </c>
      <c r="B134" s="376" t="s">
        <v>513</v>
      </c>
      <c r="C134" s="377" t="s">
        <v>352</v>
      </c>
      <c r="D134" s="378" t="s">
        <v>514</v>
      </c>
      <c r="E134" s="377" t="s">
        <v>1192</v>
      </c>
      <c r="F134" s="378" t="s">
        <v>1193</v>
      </c>
      <c r="G134" s="377" t="s">
        <v>780</v>
      </c>
      <c r="H134" s="377" t="s">
        <v>781</v>
      </c>
      <c r="I134" s="379">
        <v>1765.93625</v>
      </c>
      <c r="J134" s="379">
        <v>480</v>
      </c>
      <c r="K134" s="380">
        <v>847649.29999999981</v>
      </c>
    </row>
    <row r="135" spans="1:11" ht="14.4" customHeight="1" x14ac:dyDescent="0.3">
      <c r="A135" s="375" t="s">
        <v>346</v>
      </c>
      <c r="B135" s="376" t="s">
        <v>513</v>
      </c>
      <c r="C135" s="377" t="s">
        <v>352</v>
      </c>
      <c r="D135" s="378" t="s">
        <v>514</v>
      </c>
      <c r="E135" s="377" t="s">
        <v>1192</v>
      </c>
      <c r="F135" s="378" t="s">
        <v>1193</v>
      </c>
      <c r="G135" s="377" t="s">
        <v>780</v>
      </c>
      <c r="H135" s="377" t="s">
        <v>782</v>
      </c>
      <c r="I135" s="379">
        <v>1767.3366666666668</v>
      </c>
      <c r="J135" s="379">
        <v>180</v>
      </c>
      <c r="K135" s="380">
        <v>318120.86</v>
      </c>
    </row>
    <row r="136" spans="1:11" ht="14.4" customHeight="1" x14ac:dyDescent="0.3">
      <c r="A136" s="375" t="s">
        <v>346</v>
      </c>
      <c r="B136" s="376" t="s">
        <v>513</v>
      </c>
      <c r="C136" s="377" t="s">
        <v>352</v>
      </c>
      <c r="D136" s="378" t="s">
        <v>514</v>
      </c>
      <c r="E136" s="377" t="s">
        <v>1192</v>
      </c>
      <c r="F136" s="378" t="s">
        <v>1193</v>
      </c>
      <c r="G136" s="377" t="s">
        <v>783</v>
      </c>
      <c r="H136" s="377" t="s">
        <v>784</v>
      </c>
      <c r="I136" s="379">
        <v>2939.45</v>
      </c>
      <c r="J136" s="379">
        <v>30</v>
      </c>
      <c r="K136" s="380">
        <v>88183.6</v>
      </c>
    </row>
    <row r="137" spans="1:11" ht="14.4" customHeight="1" x14ac:dyDescent="0.3">
      <c r="A137" s="375" t="s">
        <v>346</v>
      </c>
      <c r="B137" s="376" t="s">
        <v>513</v>
      </c>
      <c r="C137" s="377" t="s">
        <v>352</v>
      </c>
      <c r="D137" s="378" t="s">
        <v>514</v>
      </c>
      <c r="E137" s="377" t="s">
        <v>1192</v>
      </c>
      <c r="F137" s="378" t="s">
        <v>1193</v>
      </c>
      <c r="G137" s="377" t="s">
        <v>785</v>
      </c>
      <c r="H137" s="377" t="s">
        <v>786</v>
      </c>
      <c r="I137" s="379">
        <v>86367.45</v>
      </c>
      <c r="J137" s="379">
        <v>16</v>
      </c>
      <c r="K137" s="380">
        <v>1381753.71</v>
      </c>
    </row>
    <row r="138" spans="1:11" ht="14.4" customHeight="1" x14ac:dyDescent="0.3">
      <c r="A138" s="375" t="s">
        <v>346</v>
      </c>
      <c r="B138" s="376" t="s">
        <v>513</v>
      </c>
      <c r="C138" s="377" t="s">
        <v>352</v>
      </c>
      <c r="D138" s="378" t="s">
        <v>514</v>
      </c>
      <c r="E138" s="377" t="s">
        <v>1192</v>
      </c>
      <c r="F138" s="378" t="s">
        <v>1193</v>
      </c>
      <c r="G138" s="377" t="s">
        <v>785</v>
      </c>
      <c r="H138" s="377" t="s">
        <v>787</v>
      </c>
      <c r="I138" s="379">
        <v>86440.464999999997</v>
      </c>
      <c r="J138" s="379">
        <v>5</v>
      </c>
      <c r="K138" s="380">
        <v>432314.12</v>
      </c>
    </row>
    <row r="139" spans="1:11" ht="14.4" customHeight="1" x14ac:dyDescent="0.3">
      <c r="A139" s="375" t="s">
        <v>346</v>
      </c>
      <c r="B139" s="376" t="s">
        <v>513</v>
      </c>
      <c r="C139" s="377" t="s">
        <v>352</v>
      </c>
      <c r="D139" s="378" t="s">
        <v>514</v>
      </c>
      <c r="E139" s="377" t="s">
        <v>1192</v>
      </c>
      <c r="F139" s="378" t="s">
        <v>1193</v>
      </c>
      <c r="G139" s="377" t="s">
        <v>788</v>
      </c>
      <c r="H139" s="377" t="s">
        <v>789</v>
      </c>
      <c r="I139" s="379">
        <v>86367.451428571439</v>
      </c>
      <c r="J139" s="379">
        <v>16</v>
      </c>
      <c r="K139" s="380">
        <v>1381881.4899999998</v>
      </c>
    </row>
    <row r="140" spans="1:11" ht="14.4" customHeight="1" x14ac:dyDescent="0.3">
      <c r="A140" s="375" t="s">
        <v>346</v>
      </c>
      <c r="B140" s="376" t="s">
        <v>513</v>
      </c>
      <c r="C140" s="377" t="s">
        <v>352</v>
      </c>
      <c r="D140" s="378" t="s">
        <v>514</v>
      </c>
      <c r="E140" s="377" t="s">
        <v>1192</v>
      </c>
      <c r="F140" s="378" t="s">
        <v>1193</v>
      </c>
      <c r="G140" s="377" t="s">
        <v>788</v>
      </c>
      <c r="H140" s="377" t="s">
        <v>790</v>
      </c>
      <c r="I140" s="379">
        <v>86380.57</v>
      </c>
      <c r="J140" s="379">
        <v>6</v>
      </c>
      <c r="K140" s="380">
        <v>518658.74999999994</v>
      </c>
    </row>
    <row r="141" spans="1:11" ht="14.4" customHeight="1" x14ac:dyDescent="0.3">
      <c r="A141" s="375" t="s">
        <v>346</v>
      </c>
      <c r="B141" s="376" t="s">
        <v>513</v>
      </c>
      <c r="C141" s="377" t="s">
        <v>352</v>
      </c>
      <c r="D141" s="378" t="s">
        <v>514</v>
      </c>
      <c r="E141" s="377" t="s">
        <v>1192</v>
      </c>
      <c r="F141" s="378" t="s">
        <v>1193</v>
      </c>
      <c r="G141" s="377" t="s">
        <v>791</v>
      </c>
      <c r="H141" s="377" t="s">
        <v>792</v>
      </c>
      <c r="I141" s="379">
        <v>784.96777777777766</v>
      </c>
      <c r="J141" s="379">
        <v>180</v>
      </c>
      <c r="K141" s="380">
        <v>141294.13</v>
      </c>
    </row>
    <row r="142" spans="1:11" ht="14.4" customHeight="1" x14ac:dyDescent="0.3">
      <c r="A142" s="375" t="s">
        <v>346</v>
      </c>
      <c r="B142" s="376" t="s">
        <v>513</v>
      </c>
      <c r="C142" s="377" t="s">
        <v>352</v>
      </c>
      <c r="D142" s="378" t="s">
        <v>514</v>
      </c>
      <c r="E142" s="377" t="s">
        <v>1192</v>
      </c>
      <c r="F142" s="378" t="s">
        <v>1193</v>
      </c>
      <c r="G142" s="377" t="s">
        <v>791</v>
      </c>
      <c r="H142" s="377" t="s">
        <v>793</v>
      </c>
      <c r="I142" s="379">
        <v>785.48666666666668</v>
      </c>
      <c r="J142" s="379">
        <v>60</v>
      </c>
      <c r="K142" s="380">
        <v>47129.020000000004</v>
      </c>
    </row>
    <row r="143" spans="1:11" ht="14.4" customHeight="1" x14ac:dyDescent="0.3">
      <c r="A143" s="375" t="s">
        <v>346</v>
      </c>
      <c r="B143" s="376" t="s">
        <v>513</v>
      </c>
      <c r="C143" s="377" t="s">
        <v>352</v>
      </c>
      <c r="D143" s="378" t="s">
        <v>514</v>
      </c>
      <c r="E143" s="377" t="s">
        <v>1192</v>
      </c>
      <c r="F143" s="378" t="s">
        <v>1193</v>
      </c>
      <c r="G143" s="377" t="s">
        <v>794</v>
      </c>
      <c r="H143" s="377" t="s">
        <v>795</v>
      </c>
      <c r="I143" s="379">
        <v>981.17111111111126</v>
      </c>
      <c r="J143" s="379">
        <v>180</v>
      </c>
      <c r="K143" s="380">
        <v>176610.38999999998</v>
      </c>
    </row>
    <row r="144" spans="1:11" ht="14.4" customHeight="1" x14ac:dyDescent="0.3">
      <c r="A144" s="375" t="s">
        <v>346</v>
      </c>
      <c r="B144" s="376" t="s">
        <v>513</v>
      </c>
      <c r="C144" s="377" t="s">
        <v>352</v>
      </c>
      <c r="D144" s="378" t="s">
        <v>514</v>
      </c>
      <c r="E144" s="377" t="s">
        <v>1192</v>
      </c>
      <c r="F144" s="378" t="s">
        <v>1193</v>
      </c>
      <c r="G144" s="377" t="s">
        <v>794</v>
      </c>
      <c r="H144" s="377" t="s">
        <v>796</v>
      </c>
      <c r="I144" s="379">
        <v>981.85666666666657</v>
      </c>
      <c r="J144" s="379">
        <v>60</v>
      </c>
      <c r="K144" s="380">
        <v>58911.270000000004</v>
      </c>
    </row>
    <row r="145" spans="1:11" ht="14.4" customHeight="1" x14ac:dyDescent="0.3">
      <c r="A145" s="375" t="s">
        <v>346</v>
      </c>
      <c r="B145" s="376" t="s">
        <v>513</v>
      </c>
      <c r="C145" s="377" t="s">
        <v>352</v>
      </c>
      <c r="D145" s="378" t="s">
        <v>514</v>
      </c>
      <c r="E145" s="377" t="s">
        <v>1192</v>
      </c>
      <c r="F145" s="378" t="s">
        <v>1193</v>
      </c>
      <c r="G145" s="377" t="s">
        <v>797</v>
      </c>
      <c r="H145" s="377" t="s">
        <v>798</v>
      </c>
      <c r="I145" s="379">
        <v>1157.7766666666664</v>
      </c>
      <c r="J145" s="379">
        <v>180</v>
      </c>
      <c r="K145" s="380">
        <v>208400.24999999997</v>
      </c>
    </row>
    <row r="146" spans="1:11" ht="14.4" customHeight="1" x14ac:dyDescent="0.3">
      <c r="A146" s="375" t="s">
        <v>346</v>
      </c>
      <c r="B146" s="376" t="s">
        <v>513</v>
      </c>
      <c r="C146" s="377" t="s">
        <v>352</v>
      </c>
      <c r="D146" s="378" t="s">
        <v>514</v>
      </c>
      <c r="E146" s="377" t="s">
        <v>1192</v>
      </c>
      <c r="F146" s="378" t="s">
        <v>1193</v>
      </c>
      <c r="G146" s="377" t="s">
        <v>797</v>
      </c>
      <c r="H146" s="377" t="s">
        <v>799</v>
      </c>
      <c r="I146" s="379">
        <v>1158.5899999999999</v>
      </c>
      <c r="J146" s="379">
        <v>60</v>
      </c>
      <c r="K146" s="380">
        <v>69515.3</v>
      </c>
    </row>
    <row r="147" spans="1:11" ht="14.4" customHeight="1" x14ac:dyDescent="0.3">
      <c r="A147" s="375" t="s">
        <v>346</v>
      </c>
      <c r="B147" s="376" t="s">
        <v>513</v>
      </c>
      <c r="C147" s="377" t="s">
        <v>352</v>
      </c>
      <c r="D147" s="378" t="s">
        <v>514</v>
      </c>
      <c r="E147" s="377" t="s">
        <v>1192</v>
      </c>
      <c r="F147" s="378" t="s">
        <v>1193</v>
      </c>
      <c r="G147" s="377" t="s">
        <v>800</v>
      </c>
      <c r="H147" s="377" t="s">
        <v>801</v>
      </c>
      <c r="I147" s="379">
        <v>3006.65</v>
      </c>
      <c r="J147" s="379">
        <v>30</v>
      </c>
      <c r="K147" s="380">
        <v>90199.45</v>
      </c>
    </row>
    <row r="148" spans="1:11" ht="14.4" customHeight="1" x14ac:dyDescent="0.3">
      <c r="A148" s="375" t="s">
        <v>346</v>
      </c>
      <c r="B148" s="376" t="s">
        <v>513</v>
      </c>
      <c r="C148" s="377" t="s">
        <v>352</v>
      </c>
      <c r="D148" s="378" t="s">
        <v>514</v>
      </c>
      <c r="E148" s="377" t="s">
        <v>1192</v>
      </c>
      <c r="F148" s="378" t="s">
        <v>1193</v>
      </c>
      <c r="G148" s="377" t="s">
        <v>802</v>
      </c>
      <c r="H148" s="377" t="s">
        <v>803</v>
      </c>
      <c r="I148" s="379">
        <v>125625.37714285713</v>
      </c>
      <c r="J148" s="379">
        <v>18</v>
      </c>
      <c r="K148" s="380">
        <v>2261216.9699999997</v>
      </c>
    </row>
    <row r="149" spans="1:11" ht="14.4" customHeight="1" x14ac:dyDescent="0.3">
      <c r="A149" s="375" t="s">
        <v>346</v>
      </c>
      <c r="B149" s="376" t="s">
        <v>513</v>
      </c>
      <c r="C149" s="377" t="s">
        <v>352</v>
      </c>
      <c r="D149" s="378" t="s">
        <v>514</v>
      </c>
      <c r="E149" s="377" t="s">
        <v>1192</v>
      </c>
      <c r="F149" s="378" t="s">
        <v>1193</v>
      </c>
      <c r="G149" s="377" t="s">
        <v>802</v>
      </c>
      <c r="H149" s="377" t="s">
        <v>804</v>
      </c>
      <c r="I149" s="379">
        <v>125677.37666666666</v>
      </c>
      <c r="J149" s="379">
        <v>8</v>
      </c>
      <c r="K149" s="380">
        <v>1005527.4400000001</v>
      </c>
    </row>
    <row r="150" spans="1:11" ht="14.4" customHeight="1" x14ac:dyDescent="0.3">
      <c r="A150" s="375" t="s">
        <v>346</v>
      </c>
      <c r="B150" s="376" t="s">
        <v>513</v>
      </c>
      <c r="C150" s="377" t="s">
        <v>352</v>
      </c>
      <c r="D150" s="378" t="s">
        <v>514</v>
      </c>
      <c r="E150" s="377" t="s">
        <v>1192</v>
      </c>
      <c r="F150" s="378" t="s">
        <v>1193</v>
      </c>
      <c r="G150" s="377" t="s">
        <v>805</v>
      </c>
      <c r="H150" s="377" t="s">
        <v>806</v>
      </c>
      <c r="I150" s="379">
        <v>105996.4157142857</v>
      </c>
      <c r="J150" s="379">
        <v>17</v>
      </c>
      <c r="K150" s="380">
        <v>1801855.0499999998</v>
      </c>
    </row>
    <row r="151" spans="1:11" ht="14.4" customHeight="1" x14ac:dyDescent="0.3">
      <c r="A151" s="375" t="s">
        <v>346</v>
      </c>
      <c r="B151" s="376" t="s">
        <v>513</v>
      </c>
      <c r="C151" s="377" t="s">
        <v>352</v>
      </c>
      <c r="D151" s="378" t="s">
        <v>514</v>
      </c>
      <c r="E151" s="377" t="s">
        <v>1192</v>
      </c>
      <c r="F151" s="378" t="s">
        <v>1193</v>
      </c>
      <c r="G151" s="377" t="s">
        <v>805</v>
      </c>
      <c r="H151" s="377" t="s">
        <v>807</v>
      </c>
      <c r="I151" s="379">
        <v>106040.28666666667</v>
      </c>
      <c r="J151" s="379">
        <v>8</v>
      </c>
      <c r="K151" s="380">
        <v>848413.76</v>
      </c>
    </row>
    <row r="152" spans="1:11" ht="14.4" customHeight="1" x14ac:dyDescent="0.3">
      <c r="A152" s="375" t="s">
        <v>346</v>
      </c>
      <c r="B152" s="376" t="s">
        <v>513</v>
      </c>
      <c r="C152" s="377" t="s">
        <v>352</v>
      </c>
      <c r="D152" s="378" t="s">
        <v>514</v>
      </c>
      <c r="E152" s="377" t="s">
        <v>1192</v>
      </c>
      <c r="F152" s="378" t="s">
        <v>1193</v>
      </c>
      <c r="G152" s="377" t="s">
        <v>808</v>
      </c>
      <c r="H152" s="377" t="s">
        <v>809</v>
      </c>
      <c r="I152" s="379">
        <v>1493.8699999999997</v>
      </c>
      <c r="J152" s="379">
        <v>120</v>
      </c>
      <c r="K152" s="380">
        <v>179263.93</v>
      </c>
    </row>
    <row r="153" spans="1:11" ht="14.4" customHeight="1" x14ac:dyDescent="0.3">
      <c r="A153" s="375" t="s">
        <v>346</v>
      </c>
      <c r="B153" s="376" t="s">
        <v>513</v>
      </c>
      <c r="C153" s="377" t="s">
        <v>352</v>
      </c>
      <c r="D153" s="378" t="s">
        <v>514</v>
      </c>
      <c r="E153" s="377" t="s">
        <v>1192</v>
      </c>
      <c r="F153" s="378" t="s">
        <v>1193</v>
      </c>
      <c r="G153" s="377" t="s">
        <v>810</v>
      </c>
      <c r="H153" s="377" t="s">
        <v>811</v>
      </c>
      <c r="I153" s="379">
        <v>14235.65</v>
      </c>
      <c r="J153" s="379">
        <v>5</v>
      </c>
      <c r="K153" s="380">
        <v>71178.25</v>
      </c>
    </row>
    <row r="154" spans="1:11" ht="14.4" customHeight="1" x14ac:dyDescent="0.3">
      <c r="A154" s="375" t="s">
        <v>346</v>
      </c>
      <c r="B154" s="376" t="s">
        <v>513</v>
      </c>
      <c r="C154" s="377" t="s">
        <v>352</v>
      </c>
      <c r="D154" s="378" t="s">
        <v>514</v>
      </c>
      <c r="E154" s="377" t="s">
        <v>1192</v>
      </c>
      <c r="F154" s="378" t="s">
        <v>1193</v>
      </c>
      <c r="G154" s="377" t="s">
        <v>812</v>
      </c>
      <c r="H154" s="377" t="s">
        <v>813</v>
      </c>
      <c r="I154" s="379">
        <v>589.31500000000005</v>
      </c>
      <c r="J154" s="379">
        <v>40</v>
      </c>
      <c r="K154" s="380">
        <v>23572.489999999998</v>
      </c>
    </row>
    <row r="155" spans="1:11" ht="14.4" customHeight="1" x14ac:dyDescent="0.3">
      <c r="A155" s="375" t="s">
        <v>346</v>
      </c>
      <c r="B155" s="376" t="s">
        <v>513</v>
      </c>
      <c r="C155" s="377" t="s">
        <v>352</v>
      </c>
      <c r="D155" s="378" t="s">
        <v>514</v>
      </c>
      <c r="E155" s="377" t="s">
        <v>1192</v>
      </c>
      <c r="F155" s="378" t="s">
        <v>1193</v>
      </c>
      <c r="G155" s="377" t="s">
        <v>814</v>
      </c>
      <c r="H155" s="377" t="s">
        <v>815</v>
      </c>
      <c r="I155" s="379">
        <v>598.94999999999993</v>
      </c>
      <c r="J155" s="379">
        <v>120</v>
      </c>
      <c r="K155" s="380">
        <v>71874</v>
      </c>
    </row>
    <row r="156" spans="1:11" ht="14.4" customHeight="1" x14ac:dyDescent="0.3">
      <c r="A156" s="375" t="s">
        <v>346</v>
      </c>
      <c r="B156" s="376" t="s">
        <v>513</v>
      </c>
      <c r="C156" s="377" t="s">
        <v>352</v>
      </c>
      <c r="D156" s="378" t="s">
        <v>514</v>
      </c>
      <c r="E156" s="377" t="s">
        <v>1192</v>
      </c>
      <c r="F156" s="378" t="s">
        <v>1193</v>
      </c>
      <c r="G156" s="377" t="s">
        <v>816</v>
      </c>
      <c r="H156" s="377" t="s">
        <v>817</v>
      </c>
      <c r="I156" s="379">
        <v>37271.39</v>
      </c>
      <c r="J156" s="379">
        <v>1</v>
      </c>
      <c r="K156" s="380">
        <v>37271.39</v>
      </c>
    </row>
    <row r="157" spans="1:11" ht="14.4" customHeight="1" x14ac:dyDescent="0.3">
      <c r="A157" s="375" t="s">
        <v>346</v>
      </c>
      <c r="B157" s="376" t="s">
        <v>513</v>
      </c>
      <c r="C157" s="377" t="s">
        <v>352</v>
      </c>
      <c r="D157" s="378" t="s">
        <v>514</v>
      </c>
      <c r="E157" s="377" t="s">
        <v>1192</v>
      </c>
      <c r="F157" s="378" t="s">
        <v>1193</v>
      </c>
      <c r="G157" s="377" t="s">
        <v>816</v>
      </c>
      <c r="H157" s="377" t="s">
        <v>818</v>
      </c>
      <c r="I157" s="379">
        <v>37374.839999999997</v>
      </c>
      <c r="J157" s="379">
        <v>1</v>
      </c>
      <c r="K157" s="380">
        <v>37374.839999999997</v>
      </c>
    </row>
    <row r="158" spans="1:11" ht="14.4" customHeight="1" x14ac:dyDescent="0.3">
      <c r="A158" s="375" t="s">
        <v>346</v>
      </c>
      <c r="B158" s="376" t="s">
        <v>513</v>
      </c>
      <c r="C158" s="377" t="s">
        <v>352</v>
      </c>
      <c r="D158" s="378" t="s">
        <v>514</v>
      </c>
      <c r="E158" s="377" t="s">
        <v>1192</v>
      </c>
      <c r="F158" s="378" t="s">
        <v>1193</v>
      </c>
      <c r="G158" s="377" t="s">
        <v>819</v>
      </c>
      <c r="H158" s="377" t="s">
        <v>820</v>
      </c>
      <c r="I158" s="379">
        <v>424.35</v>
      </c>
      <c r="J158" s="379">
        <v>20</v>
      </c>
      <c r="K158" s="380">
        <v>8486.94</v>
      </c>
    </row>
    <row r="159" spans="1:11" ht="14.4" customHeight="1" x14ac:dyDescent="0.3">
      <c r="A159" s="375" t="s">
        <v>346</v>
      </c>
      <c r="B159" s="376" t="s">
        <v>513</v>
      </c>
      <c r="C159" s="377" t="s">
        <v>352</v>
      </c>
      <c r="D159" s="378" t="s">
        <v>514</v>
      </c>
      <c r="E159" s="377" t="s">
        <v>1192</v>
      </c>
      <c r="F159" s="378" t="s">
        <v>1193</v>
      </c>
      <c r="G159" s="377" t="s">
        <v>821</v>
      </c>
      <c r="H159" s="377" t="s">
        <v>822</v>
      </c>
      <c r="I159" s="379">
        <v>37292.080000000002</v>
      </c>
      <c r="J159" s="379">
        <v>2</v>
      </c>
      <c r="K159" s="380">
        <v>74584.160000000003</v>
      </c>
    </row>
    <row r="160" spans="1:11" ht="14.4" customHeight="1" x14ac:dyDescent="0.3">
      <c r="A160" s="375" t="s">
        <v>346</v>
      </c>
      <c r="B160" s="376" t="s">
        <v>513</v>
      </c>
      <c r="C160" s="377" t="s">
        <v>352</v>
      </c>
      <c r="D160" s="378" t="s">
        <v>514</v>
      </c>
      <c r="E160" s="377" t="s">
        <v>1194</v>
      </c>
      <c r="F160" s="378" t="s">
        <v>1195</v>
      </c>
      <c r="G160" s="377" t="s">
        <v>823</v>
      </c>
      <c r="H160" s="377" t="s">
        <v>824</v>
      </c>
      <c r="I160" s="379">
        <v>46.59</v>
      </c>
      <c r="J160" s="379">
        <v>245</v>
      </c>
      <c r="K160" s="380">
        <v>11413.33</v>
      </c>
    </row>
    <row r="161" spans="1:11" ht="14.4" customHeight="1" x14ac:dyDescent="0.3">
      <c r="A161" s="375" t="s">
        <v>346</v>
      </c>
      <c r="B161" s="376" t="s">
        <v>513</v>
      </c>
      <c r="C161" s="377" t="s">
        <v>352</v>
      </c>
      <c r="D161" s="378" t="s">
        <v>514</v>
      </c>
      <c r="E161" s="377" t="s">
        <v>1196</v>
      </c>
      <c r="F161" s="378" t="s">
        <v>1197</v>
      </c>
      <c r="G161" s="377" t="s">
        <v>825</v>
      </c>
      <c r="H161" s="377" t="s">
        <v>826</v>
      </c>
      <c r="I161" s="379">
        <v>108.5</v>
      </c>
      <c r="J161" s="379">
        <v>120</v>
      </c>
      <c r="K161" s="380">
        <v>13020.3</v>
      </c>
    </row>
    <row r="162" spans="1:11" ht="14.4" customHeight="1" x14ac:dyDescent="0.3">
      <c r="A162" s="375" t="s">
        <v>346</v>
      </c>
      <c r="B162" s="376" t="s">
        <v>513</v>
      </c>
      <c r="C162" s="377" t="s">
        <v>352</v>
      </c>
      <c r="D162" s="378" t="s">
        <v>514</v>
      </c>
      <c r="E162" s="377" t="s">
        <v>1196</v>
      </c>
      <c r="F162" s="378" t="s">
        <v>1197</v>
      </c>
      <c r="G162" s="377" t="s">
        <v>827</v>
      </c>
      <c r="H162" s="377" t="s">
        <v>828</v>
      </c>
      <c r="I162" s="379">
        <v>50.48</v>
      </c>
      <c r="J162" s="379">
        <v>396</v>
      </c>
      <c r="K162" s="380">
        <v>19988.760000000002</v>
      </c>
    </row>
    <row r="163" spans="1:11" ht="14.4" customHeight="1" x14ac:dyDescent="0.3">
      <c r="A163" s="375" t="s">
        <v>346</v>
      </c>
      <c r="B163" s="376" t="s">
        <v>513</v>
      </c>
      <c r="C163" s="377" t="s">
        <v>352</v>
      </c>
      <c r="D163" s="378" t="s">
        <v>514</v>
      </c>
      <c r="E163" s="377" t="s">
        <v>1196</v>
      </c>
      <c r="F163" s="378" t="s">
        <v>1197</v>
      </c>
      <c r="G163" s="377" t="s">
        <v>829</v>
      </c>
      <c r="H163" s="377" t="s">
        <v>830</v>
      </c>
      <c r="I163" s="379">
        <v>28.06</v>
      </c>
      <c r="J163" s="379">
        <v>2160</v>
      </c>
      <c r="K163" s="380">
        <v>60609.599999999999</v>
      </c>
    </row>
    <row r="164" spans="1:11" ht="14.4" customHeight="1" x14ac:dyDescent="0.3">
      <c r="A164" s="375" t="s">
        <v>346</v>
      </c>
      <c r="B164" s="376" t="s">
        <v>513</v>
      </c>
      <c r="C164" s="377" t="s">
        <v>352</v>
      </c>
      <c r="D164" s="378" t="s">
        <v>514</v>
      </c>
      <c r="E164" s="377" t="s">
        <v>1196</v>
      </c>
      <c r="F164" s="378" t="s">
        <v>1197</v>
      </c>
      <c r="G164" s="377" t="s">
        <v>831</v>
      </c>
      <c r="H164" s="377" t="s">
        <v>832</v>
      </c>
      <c r="I164" s="379">
        <v>34.159999999999997</v>
      </c>
      <c r="J164" s="379">
        <v>1440</v>
      </c>
      <c r="K164" s="380">
        <v>49187.81</v>
      </c>
    </row>
    <row r="165" spans="1:11" ht="14.4" customHeight="1" x14ac:dyDescent="0.3">
      <c r="A165" s="375" t="s">
        <v>346</v>
      </c>
      <c r="B165" s="376" t="s">
        <v>513</v>
      </c>
      <c r="C165" s="377" t="s">
        <v>352</v>
      </c>
      <c r="D165" s="378" t="s">
        <v>514</v>
      </c>
      <c r="E165" s="377" t="s">
        <v>1196</v>
      </c>
      <c r="F165" s="378" t="s">
        <v>1197</v>
      </c>
      <c r="G165" s="377" t="s">
        <v>833</v>
      </c>
      <c r="H165" s="377" t="s">
        <v>834</v>
      </c>
      <c r="I165" s="379">
        <v>27.25</v>
      </c>
      <c r="J165" s="379">
        <v>2844</v>
      </c>
      <c r="K165" s="380">
        <v>77513.22</v>
      </c>
    </row>
    <row r="166" spans="1:11" ht="14.4" customHeight="1" x14ac:dyDescent="0.3">
      <c r="A166" s="375" t="s">
        <v>346</v>
      </c>
      <c r="B166" s="376" t="s">
        <v>513</v>
      </c>
      <c r="C166" s="377" t="s">
        <v>352</v>
      </c>
      <c r="D166" s="378" t="s">
        <v>514</v>
      </c>
      <c r="E166" s="377" t="s">
        <v>1196</v>
      </c>
      <c r="F166" s="378" t="s">
        <v>1197</v>
      </c>
      <c r="G166" s="377" t="s">
        <v>835</v>
      </c>
      <c r="H166" s="377" t="s">
        <v>836</v>
      </c>
      <c r="I166" s="379">
        <v>41.81</v>
      </c>
      <c r="J166" s="379">
        <v>1296</v>
      </c>
      <c r="K166" s="380">
        <v>54184.319999999992</v>
      </c>
    </row>
    <row r="167" spans="1:11" ht="14.4" customHeight="1" x14ac:dyDescent="0.3">
      <c r="A167" s="375" t="s">
        <v>346</v>
      </c>
      <c r="B167" s="376" t="s">
        <v>513</v>
      </c>
      <c r="C167" s="377" t="s">
        <v>352</v>
      </c>
      <c r="D167" s="378" t="s">
        <v>514</v>
      </c>
      <c r="E167" s="377" t="s">
        <v>1196</v>
      </c>
      <c r="F167" s="378" t="s">
        <v>1197</v>
      </c>
      <c r="G167" s="377" t="s">
        <v>837</v>
      </c>
      <c r="H167" s="377" t="s">
        <v>838</v>
      </c>
      <c r="I167" s="379">
        <v>75.649999999999991</v>
      </c>
      <c r="J167" s="379">
        <v>564</v>
      </c>
      <c r="K167" s="380">
        <v>42667.07</v>
      </c>
    </row>
    <row r="168" spans="1:11" ht="14.4" customHeight="1" x14ac:dyDescent="0.3">
      <c r="A168" s="375" t="s">
        <v>346</v>
      </c>
      <c r="B168" s="376" t="s">
        <v>513</v>
      </c>
      <c r="C168" s="377" t="s">
        <v>352</v>
      </c>
      <c r="D168" s="378" t="s">
        <v>514</v>
      </c>
      <c r="E168" s="377" t="s">
        <v>1196</v>
      </c>
      <c r="F168" s="378" t="s">
        <v>1197</v>
      </c>
      <c r="G168" s="377" t="s">
        <v>839</v>
      </c>
      <c r="H168" s="377" t="s">
        <v>840</v>
      </c>
      <c r="I168" s="379">
        <v>28.86</v>
      </c>
      <c r="J168" s="379">
        <v>1260</v>
      </c>
      <c r="K168" s="380">
        <v>36365.870000000003</v>
      </c>
    </row>
    <row r="169" spans="1:11" ht="14.4" customHeight="1" x14ac:dyDescent="0.3">
      <c r="A169" s="375" t="s">
        <v>346</v>
      </c>
      <c r="B169" s="376" t="s">
        <v>513</v>
      </c>
      <c r="C169" s="377" t="s">
        <v>352</v>
      </c>
      <c r="D169" s="378" t="s">
        <v>514</v>
      </c>
      <c r="E169" s="377" t="s">
        <v>1196</v>
      </c>
      <c r="F169" s="378" t="s">
        <v>1197</v>
      </c>
      <c r="G169" s="377" t="s">
        <v>841</v>
      </c>
      <c r="H169" s="377" t="s">
        <v>842</v>
      </c>
      <c r="I169" s="379">
        <v>39.74</v>
      </c>
      <c r="J169" s="379">
        <v>504</v>
      </c>
      <c r="K169" s="380">
        <v>20028.400000000001</v>
      </c>
    </row>
    <row r="170" spans="1:11" ht="14.4" customHeight="1" x14ac:dyDescent="0.3">
      <c r="A170" s="375" t="s">
        <v>346</v>
      </c>
      <c r="B170" s="376" t="s">
        <v>513</v>
      </c>
      <c r="C170" s="377" t="s">
        <v>352</v>
      </c>
      <c r="D170" s="378" t="s">
        <v>514</v>
      </c>
      <c r="E170" s="377" t="s">
        <v>1196</v>
      </c>
      <c r="F170" s="378" t="s">
        <v>1197</v>
      </c>
      <c r="G170" s="377" t="s">
        <v>843</v>
      </c>
      <c r="H170" s="377" t="s">
        <v>844</v>
      </c>
      <c r="I170" s="379">
        <v>26.57</v>
      </c>
      <c r="J170" s="379">
        <v>72</v>
      </c>
      <c r="K170" s="380">
        <v>1912.68</v>
      </c>
    </row>
    <row r="171" spans="1:11" ht="14.4" customHeight="1" x14ac:dyDescent="0.3">
      <c r="A171" s="375" t="s">
        <v>346</v>
      </c>
      <c r="B171" s="376" t="s">
        <v>513</v>
      </c>
      <c r="C171" s="377" t="s">
        <v>352</v>
      </c>
      <c r="D171" s="378" t="s">
        <v>514</v>
      </c>
      <c r="E171" s="377" t="s">
        <v>1196</v>
      </c>
      <c r="F171" s="378" t="s">
        <v>1197</v>
      </c>
      <c r="G171" s="377" t="s">
        <v>845</v>
      </c>
      <c r="H171" s="377" t="s">
        <v>846</v>
      </c>
      <c r="I171" s="379">
        <v>31.360000000000007</v>
      </c>
      <c r="J171" s="379">
        <v>6000</v>
      </c>
      <c r="K171" s="380">
        <v>188140</v>
      </c>
    </row>
    <row r="172" spans="1:11" ht="14.4" customHeight="1" x14ac:dyDescent="0.3">
      <c r="A172" s="375" t="s">
        <v>346</v>
      </c>
      <c r="B172" s="376" t="s">
        <v>513</v>
      </c>
      <c r="C172" s="377" t="s">
        <v>352</v>
      </c>
      <c r="D172" s="378" t="s">
        <v>514</v>
      </c>
      <c r="E172" s="377" t="s">
        <v>1196</v>
      </c>
      <c r="F172" s="378" t="s">
        <v>1197</v>
      </c>
      <c r="G172" s="377" t="s">
        <v>847</v>
      </c>
      <c r="H172" s="377" t="s">
        <v>848</v>
      </c>
      <c r="I172" s="379">
        <v>30.309999999999995</v>
      </c>
      <c r="J172" s="379">
        <v>4176</v>
      </c>
      <c r="K172" s="380">
        <v>126583.31</v>
      </c>
    </row>
    <row r="173" spans="1:11" ht="14.4" customHeight="1" x14ac:dyDescent="0.3">
      <c r="A173" s="375" t="s">
        <v>346</v>
      </c>
      <c r="B173" s="376" t="s">
        <v>513</v>
      </c>
      <c r="C173" s="377" t="s">
        <v>352</v>
      </c>
      <c r="D173" s="378" t="s">
        <v>514</v>
      </c>
      <c r="E173" s="377" t="s">
        <v>1196</v>
      </c>
      <c r="F173" s="378" t="s">
        <v>1197</v>
      </c>
      <c r="G173" s="377" t="s">
        <v>849</v>
      </c>
      <c r="H173" s="377" t="s">
        <v>850</v>
      </c>
      <c r="I173" s="379">
        <v>32.409999999999997</v>
      </c>
      <c r="J173" s="379">
        <v>2160</v>
      </c>
      <c r="K173" s="380">
        <v>70007.38</v>
      </c>
    </row>
    <row r="174" spans="1:11" ht="14.4" customHeight="1" x14ac:dyDescent="0.3">
      <c r="A174" s="375" t="s">
        <v>346</v>
      </c>
      <c r="B174" s="376" t="s">
        <v>513</v>
      </c>
      <c r="C174" s="377" t="s">
        <v>352</v>
      </c>
      <c r="D174" s="378" t="s">
        <v>514</v>
      </c>
      <c r="E174" s="377" t="s">
        <v>1196</v>
      </c>
      <c r="F174" s="378" t="s">
        <v>1197</v>
      </c>
      <c r="G174" s="377" t="s">
        <v>851</v>
      </c>
      <c r="H174" s="377" t="s">
        <v>852</v>
      </c>
      <c r="I174" s="379">
        <v>148.58000000000001</v>
      </c>
      <c r="J174" s="379">
        <v>312</v>
      </c>
      <c r="K174" s="380">
        <v>46356.959999999999</v>
      </c>
    </row>
    <row r="175" spans="1:11" ht="14.4" customHeight="1" x14ac:dyDescent="0.3">
      <c r="A175" s="375" t="s">
        <v>346</v>
      </c>
      <c r="B175" s="376" t="s">
        <v>513</v>
      </c>
      <c r="C175" s="377" t="s">
        <v>352</v>
      </c>
      <c r="D175" s="378" t="s">
        <v>514</v>
      </c>
      <c r="E175" s="377" t="s">
        <v>1196</v>
      </c>
      <c r="F175" s="378" t="s">
        <v>1197</v>
      </c>
      <c r="G175" s="377" t="s">
        <v>853</v>
      </c>
      <c r="H175" s="377" t="s">
        <v>854</v>
      </c>
      <c r="I175" s="379">
        <v>26.9</v>
      </c>
      <c r="J175" s="379">
        <v>120</v>
      </c>
      <c r="K175" s="380">
        <v>3228.24</v>
      </c>
    </row>
    <row r="176" spans="1:11" ht="14.4" customHeight="1" x14ac:dyDescent="0.3">
      <c r="A176" s="375" t="s">
        <v>346</v>
      </c>
      <c r="B176" s="376" t="s">
        <v>513</v>
      </c>
      <c r="C176" s="377" t="s">
        <v>352</v>
      </c>
      <c r="D176" s="378" t="s">
        <v>514</v>
      </c>
      <c r="E176" s="377" t="s">
        <v>1196</v>
      </c>
      <c r="F176" s="378" t="s">
        <v>1197</v>
      </c>
      <c r="G176" s="377" t="s">
        <v>855</v>
      </c>
      <c r="H176" s="377" t="s">
        <v>856</v>
      </c>
      <c r="I176" s="379">
        <v>57.11</v>
      </c>
      <c r="J176" s="379">
        <v>144</v>
      </c>
      <c r="K176" s="380">
        <v>8223.42</v>
      </c>
    </row>
    <row r="177" spans="1:11" ht="14.4" customHeight="1" x14ac:dyDescent="0.3">
      <c r="A177" s="375" t="s">
        <v>346</v>
      </c>
      <c r="B177" s="376" t="s">
        <v>513</v>
      </c>
      <c r="C177" s="377" t="s">
        <v>352</v>
      </c>
      <c r="D177" s="378" t="s">
        <v>514</v>
      </c>
      <c r="E177" s="377" t="s">
        <v>1196</v>
      </c>
      <c r="F177" s="378" t="s">
        <v>1197</v>
      </c>
      <c r="G177" s="377" t="s">
        <v>857</v>
      </c>
      <c r="H177" s="377" t="s">
        <v>858</v>
      </c>
      <c r="I177" s="379">
        <v>78.2</v>
      </c>
      <c r="J177" s="379">
        <v>72</v>
      </c>
      <c r="K177" s="380">
        <v>5630.4</v>
      </c>
    </row>
    <row r="178" spans="1:11" ht="14.4" customHeight="1" x14ac:dyDescent="0.3">
      <c r="A178" s="375" t="s">
        <v>346</v>
      </c>
      <c r="B178" s="376" t="s">
        <v>513</v>
      </c>
      <c r="C178" s="377" t="s">
        <v>352</v>
      </c>
      <c r="D178" s="378" t="s">
        <v>514</v>
      </c>
      <c r="E178" s="377" t="s">
        <v>1196</v>
      </c>
      <c r="F178" s="378" t="s">
        <v>1197</v>
      </c>
      <c r="G178" s="377" t="s">
        <v>859</v>
      </c>
      <c r="H178" s="377" t="s">
        <v>860</v>
      </c>
      <c r="I178" s="379">
        <v>45.03</v>
      </c>
      <c r="J178" s="379">
        <v>684</v>
      </c>
      <c r="K178" s="380">
        <v>30797.59</v>
      </c>
    </row>
    <row r="179" spans="1:11" ht="14.4" customHeight="1" x14ac:dyDescent="0.3">
      <c r="A179" s="375" t="s">
        <v>346</v>
      </c>
      <c r="B179" s="376" t="s">
        <v>513</v>
      </c>
      <c r="C179" s="377" t="s">
        <v>352</v>
      </c>
      <c r="D179" s="378" t="s">
        <v>514</v>
      </c>
      <c r="E179" s="377" t="s">
        <v>1196</v>
      </c>
      <c r="F179" s="378" t="s">
        <v>1197</v>
      </c>
      <c r="G179" s="377" t="s">
        <v>861</v>
      </c>
      <c r="H179" s="377" t="s">
        <v>862</v>
      </c>
      <c r="I179" s="379">
        <v>258.06</v>
      </c>
      <c r="J179" s="379">
        <v>504</v>
      </c>
      <c r="K179" s="380">
        <v>130062.23999999999</v>
      </c>
    </row>
    <row r="180" spans="1:11" ht="14.4" customHeight="1" x14ac:dyDescent="0.3">
      <c r="A180" s="375" t="s">
        <v>346</v>
      </c>
      <c r="B180" s="376" t="s">
        <v>513</v>
      </c>
      <c r="C180" s="377" t="s">
        <v>352</v>
      </c>
      <c r="D180" s="378" t="s">
        <v>514</v>
      </c>
      <c r="E180" s="377" t="s">
        <v>1196</v>
      </c>
      <c r="F180" s="378" t="s">
        <v>1197</v>
      </c>
      <c r="G180" s="377" t="s">
        <v>863</v>
      </c>
      <c r="H180" s="377" t="s">
        <v>864</v>
      </c>
      <c r="I180" s="379">
        <v>337.24</v>
      </c>
      <c r="J180" s="379">
        <v>72</v>
      </c>
      <c r="K180" s="380">
        <v>24281.1</v>
      </c>
    </row>
    <row r="181" spans="1:11" ht="14.4" customHeight="1" x14ac:dyDescent="0.3">
      <c r="A181" s="375" t="s">
        <v>346</v>
      </c>
      <c r="B181" s="376" t="s">
        <v>513</v>
      </c>
      <c r="C181" s="377" t="s">
        <v>352</v>
      </c>
      <c r="D181" s="378" t="s">
        <v>514</v>
      </c>
      <c r="E181" s="377" t="s">
        <v>1196</v>
      </c>
      <c r="F181" s="378" t="s">
        <v>1197</v>
      </c>
      <c r="G181" s="377" t="s">
        <v>865</v>
      </c>
      <c r="H181" s="377" t="s">
        <v>866</v>
      </c>
      <c r="I181" s="379">
        <v>64.709999999999994</v>
      </c>
      <c r="J181" s="379">
        <v>540</v>
      </c>
      <c r="K181" s="380">
        <v>34943.33</v>
      </c>
    </row>
    <row r="182" spans="1:11" ht="14.4" customHeight="1" x14ac:dyDescent="0.3">
      <c r="A182" s="375" t="s">
        <v>346</v>
      </c>
      <c r="B182" s="376" t="s">
        <v>513</v>
      </c>
      <c r="C182" s="377" t="s">
        <v>352</v>
      </c>
      <c r="D182" s="378" t="s">
        <v>514</v>
      </c>
      <c r="E182" s="377" t="s">
        <v>1196</v>
      </c>
      <c r="F182" s="378" t="s">
        <v>1197</v>
      </c>
      <c r="G182" s="377" t="s">
        <v>867</v>
      </c>
      <c r="H182" s="377" t="s">
        <v>868</v>
      </c>
      <c r="I182" s="379">
        <v>89.41</v>
      </c>
      <c r="J182" s="379">
        <v>48</v>
      </c>
      <c r="K182" s="380">
        <v>4291.8</v>
      </c>
    </row>
    <row r="183" spans="1:11" ht="14.4" customHeight="1" x14ac:dyDescent="0.3">
      <c r="A183" s="375" t="s">
        <v>346</v>
      </c>
      <c r="B183" s="376" t="s">
        <v>513</v>
      </c>
      <c r="C183" s="377" t="s">
        <v>352</v>
      </c>
      <c r="D183" s="378" t="s">
        <v>514</v>
      </c>
      <c r="E183" s="377" t="s">
        <v>1196</v>
      </c>
      <c r="F183" s="378" t="s">
        <v>1197</v>
      </c>
      <c r="G183" s="377" t="s">
        <v>869</v>
      </c>
      <c r="H183" s="377" t="s">
        <v>870</v>
      </c>
      <c r="I183" s="379">
        <v>45.03</v>
      </c>
      <c r="J183" s="379">
        <v>324</v>
      </c>
      <c r="K183" s="380">
        <v>14588.33</v>
      </c>
    </row>
    <row r="184" spans="1:11" ht="14.4" customHeight="1" x14ac:dyDescent="0.3">
      <c r="A184" s="375" t="s">
        <v>346</v>
      </c>
      <c r="B184" s="376" t="s">
        <v>513</v>
      </c>
      <c r="C184" s="377" t="s">
        <v>352</v>
      </c>
      <c r="D184" s="378" t="s">
        <v>514</v>
      </c>
      <c r="E184" s="377" t="s">
        <v>1196</v>
      </c>
      <c r="F184" s="378" t="s">
        <v>1197</v>
      </c>
      <c r="G184" s="377" t="s">
        <v>871</v>
      </c>
      <c r="H184" s="377" t="s">
        <v>872</v>
      </c>
      <c r="I184" s="379">
        <v>118.11</v>
      </c>
      <c r="J184" s="379">
        <v>48</v>
      </c>
      <c r="K184" s="380">
        <v>5669.37</v>
      </c>
    </row>
    <row r="185" spans="1:11" ht="14.4" customHeight="1" x14ac:dyDescent="0.3">
      <c r="A185" s="375" t="s">
        <v>346</v>
      </c>
      <c r="B185" s="376" t="s">
        <v>513</v>
      </c>
      <c r="C185" s="377" t="s">
        <v>352</v>
      </c>
      <c r="D185" s="378" t="s">
        <v>514</v>
      </c>
      <c r="E185" s="377" t="s">
        <v>1196</v>
      </c>
      <c r="F185" s="378" t="s">
        <v>1197</v>
      </c>
      <c r="G185" s="377" t="s">
        <v>873</v>
      </c>
      <c r="H185" s="377" t="s">
        <v>874</v>
      </c>
      <c r="I185" s="379">
        <v>31.36</v>
      </c>
      <c r="J185" s="379">
        <v>1320</v>
      </c>
      <c r="K185" s="380">
        <v>41390.800000000003</v>
      </c>
    </row>
    <row r="186" spans="1:11" ht="14.4" customHeight="1" x14ac:dyDescent="0.3">
      <c r="A186" s="375" t="s">
        <v>346</v>
      </c>
      <c r="B186" s="376" t="s">
        <v>513</v>
      </c>
      <c r="C186" s="377" t="s">
        <v>352</v>
      </c>
      <c r="D186" s="378" t="s">
        <v>514</v>
      </c>
      <c r="E186" s="377" t="s">
        <v>1196</v>
      </c>
      <c r="F186" s="378" t="s">
        <v>1197</v>
      </c>
      <c r="G186" s="377" t="s">
        <v>875</v>
      </c>
      <c r="H186" s="377" t="s">
        <v>876</v>
      </c>
      <c r="I186" s="379">
        <v>72.69</v>
      </c>
      <c r="J186" s="379">
        <v>252</v>
      </c>
      <c r="K186" s="380">
        <v>18317.79</v>
      </c>
    </row>
    <row r="187" spans="1:11" ht="14.4" customHeight="1" x14ac:dyDescent="0.3">
      <c r="A187" s="375" t="s">
        <v>346</v>
      </c>
      <c r="B187" s="376" t="s">
        <v>513</v>
      </c>
      <c r="C187" s="377" t="s">
        <v>352</v>
      </c>
      <c r="D187" s="378" t="s">
        <v>514</v>
      </c>
      <c r="E187" s="377" t="s">
        <v>1196</v>
      </c>
      <c r="F187" s="378" t="s">
        <v>1197</v>
      </c>
      <c r="G187" s="377" t="s">
        <v>877</v>
      </c>
      <c r="H187" s="377" t="s">
        <v>878</v>
      </c>
      <c r="I187" s="379">
        <v>108.21</v>
      </c>
      <c r="J187" s="379">
        <v>528</v>
      </c>
      <c r="K187" s="380">
        <v>57137.04</v>
      </c>
    </row>
    <row r="188" spans="1:11" ht="14.4" customHeight="1" x14ac:dyDescent="0.3">
      <c r="A188" s="375" t="s">
        <v>346</v>
      </c>
      <c r="B188" s="376" t="s">
        <v>513</v>
      </c>
      <c r="C188" s="377" t="s">
        <v>352</v>
      </c>
      <c r="D188" s="378" t="s">
        <v>514</v>
      </c>
      <c r="E188" s="377" t="s">
        <v>1196</v>
      </c>
      <c r="F188" s="378" t="s">
        <v>1197</v>
      </c>
      <c r="G188" s="377" t="s">
        <v>879</v>
      </c>
      <c r="H188" s="377" t="s">
        <v>880</v>
      </c>
      <c r="I188" s="379">
        <v>110.61</v>
      </c>
      <c r="J188" s="379">
        <v>504</v>
      </c>
      <c r="K188" s="380">
        <v>55749.49</v>
      </c>
    </row>
    <row r="189" spans="1:11" ht="14.4" customHeight="1" x14ac:dyDescent="0.3">
      <c r="A189" s="375" t="s">
        <v>346</v>
      </c>
      <c r="B189" s="376" t="s">
        <v>513</v>
      </c>
      <c r="C189" s="377" t="s">
        <v>352</v>
      </c>
      <c r="D189" s="378" t="s">
        <v>514</v>
      </c>
      <c r="E189" s="377" t="s">
        <v>1196</v>
      </c>
      <c r="F189" s="378" t="s">
        <v>1197</v>
      </c>
      <c r="G189" s="377" t="s">
        <v>881</v>
      </c>
      <c r="H189" s="377" t="s">
        <v>882</v>
      </c>
      <c r="I189" s="379">
        <v>40.01</v>
      </c>
      <c r="J189" s="379">
        <v>504</v>
      </c>
      <c r="K189" s="380">
        <v>20163.64</v>
      </c>
    </row>
    <row r="190" spans="1:11" ht="14.4" customHeight="1" x14ac:dyDescent="0.3">
      <c r="A190" s="375" t="s">
        <v>346</v>
      </c>
      <c r="B190" s="376" t="s">
        <v>513</v>
      </c>
      <c r="C190" s="377" t="s">
        <v>352</v>
      </c>
      <c r="D190" s="378" t="s">
        <v>514</v>
      </c>
      <c r="E190" s="377" t="s">
        <v>1196</v>
      </c>
      <c r="F190" s="378" t="s">
        <v>1197</v>
      </c>
      <c r="G190" s="377" t="s">
        <v>883</v>
      </c>
      <c r="H190" s="377" t="s">
        <v>884</v>
      </c>
      <c r="I190" s="379">
        <v>80.156666666666666</v>
      </c>
      <c r="J190" s="379">
        <v>96</v>
      </c>
      <c r="K190" s="380">
        <v>7694.82</v>
      </c>
    </row>
    <row r="191" spans="1:11" ht="14.4" customHeight="1" x14ac:dyDescent="0.3">
      <c r="A191" s="375" t="s">
        <v>346</v>
      </c>
      <c r="B191" s="376" t="s">
        <v>513</v>
      </c>
      <c r="C191" s="377" t="s">
        <v>352</v>
      </c>
      <c r="D191" s="378" t="s">
        <v>514</v>
      </c>
      <c r="E191" s="377" t="s">
        <v>1196</v>
      </c>
      <c r="F191" s="378" t="s">
        <v>1197</v>
      </c>
      <c r="G191" s="377" t="s">
        <v>885</v>
      </c>
      <c r="H191" s="377" t="s">
        <v>886</v>
      </c>
      <c r="I191" s="379">
        <v>47.74</v>
      </c>
      <c r="J191" s="379">
        <v>324</v>
      </c>
      <c r="K191" s="380">
        <v>15469.109999999999</v>
      </c>
    </row>
    <row r="192" spans="1:11" ht="14.4" customHeight="1" x14ac:dyDescent="0.3">
      <c r="A192" s="375" t="s">
        <v>346</v>
      </c>
      <c r="B192" s="376" t="s">
        <v>513</v>
      </c>
      <c r="C192" s="377" t="s">
        <v>352</v>
      </c>
      <c r="D192" s="378" t="s">
        <v>514</v>
      </c>
      <c r="E192" s="377" t="s">
        <v>1196</v>
      </c>
      <c r="F192" s="378" t="s">
        <v>1197</v>
      </c>
      <c r="G192" s="377" t="s">
        <v>887</v>
      </c>
      <c r="H192" s="377" t="s">
        <v>888</v>
      </c>
      <c r="I192" s="379">
        <v>341.15</v>
      </c>
      <c r="J192" s="379">
        <v>288</v>
      </c>
      <c r="K192" s="380">
        <v>98250.48</v>
      </c>
    </row>
    <row r="193" spans="1:11" ht="14.4" customHeight="1" x14ac:dyDescent="0.3">
      <c r="A193" s="375" t="s">
        <v>346</v>
      </c>
      <c r="B193" s="376" t="s">
        <v>513</v>
      </c>
      <c r="C193" s="377" t="s">
        <v>352</v>
      </c>
      <c r="D193" s="378" t="s">
        <v>514</v>
      </c>
      <c r="E193" s="377" t="s">
        <v>1196</v>
      </c>
      <c r="F193" s="378" t="s">
        <v>1197</v>
      </c>
      <c r="G193" s="377" t="s">
        <v>889</v>
      </c>
      <c r="H193" s="377" t="s">
        <v>890</v>
      </c>
      <c r="I193" s="379">
        <v>46.96</v>
      </c>
      <c r="J193" s="379">
        <v>36</v>
      </c>
      <c r="K193" s="380">
        <v>1690.5</v>
      </c>
    </row>
    <row r="194" spans="1:11" ht="14.4" customHeight="1" x14ac:dyDescent="0.3">
      <c r="A194" s="375" t="s">
        <v>346</v>
      </c>
      <c r="B194" s="376" t="s">
        <v>513</v>
      </c>
      <c r="C194" s="377" t="s">
        <v>352</v>
      </c>
      <c r="D194" s="378" t="s">
        <v>514</v>
      </c>
      <c r="E194" s="377" t="s">
        <v>1196</v>
      </c>
      <c r="F194" s="378" t="s">
        <v>1197</v>
      </c>
      <c r="G194" s="377" t="s">
        <v>891</v>
      </c>
      <c r="H194" s="377" t="s">
        <v>892</v>
      </c>
      <c r="I194" s="379">
        <v>77.900000000000006</v>
      </c>
      <c r="J194" s="379">
        <v>192</v>
      </c>
      <c r="K194" s="380">
        <v>14957.37</v>
      </c>
    </row>
    <row r="195" spans="1:11" ht="14.4" customHeight="1" x14ac:dyDescent="0.3">
      <c r="A195" s="375" t="s">
        <v>346</v>
      </c>
      <c r="B195" s="376" t="s">
        <v>513</v>
      </c>
      <c r="C195" s="377" t="s">
        <v>352</v>
      </c>
      <c r="D195" s="378" t="s">
        <v>514</v>
      </c>
      <c r="E195" s="377" t="s">
        <v>1196</v>
      </c>
      <c r="F195" s="378" t="s">
        <v>1197</v>
      </c>
      <c r="G195" s="377" t="s">
        <v>893</v>
      </c>
      <c r="H195" s="377" t="s">
        <v>894</v>
      </c>
      <c r="I195" s="379">
        <v>125.12</v>
      </c>
      <c r="J195" s="379">
        <v>180</v>
      </c>
      <c r="K195" s="380">
        <v>22521.599999999999</v>
      </c>
    </row>
    <row r="196" spans="1:11" ht="14.4" customHeight="1" x14ac:dyDescent="0.3">
      <c r="A196" s="375" t="s">
        <v>346</v>
      </c>
      <c r="B196" s="376" t="s">
        <v>513</v>
      </c>
      <c r="C196" s="377" t="s">
        <v>352</v>
      </c>
      <c r="D196" s="378" t="s">
        <v>514</v>
      </c>
      <c r="E196" s="377" t="s">
        <v>1196</v>
      </c>
      <c r="F196" s="378" t="s">
        <v>1197</v>
      </c>
      <c r="G196" s="377" t="s">
        <v>895</v>
      </c>
      <c r="H196" s="377" t="s">
        <v>896</v>
      </c>
      <c r="I196" s="379">
        <v>42</v>
      </c>
      <c r="J196" s="379">
        <v>576</v>
      </c>
      <c r="K196" s="380">
        <v>24190.489999999998</v>
      </c>
    </row>
    <row r="197" spans="1:11" ht="14.4" customHeight="1" x14ac:dyDescent="0.3">
      <c r="A197" s="375" t="s">
        <v>346</v>
      </c>
      <c r="B197" s="376" t="s">
        <v>513</v>
      </c>
      <c r="C197" s="377" t="s">
        <v>352</v>
      </c>
      <c r="D197" s="378" t="s">
        <v>514</v>
      </c>
      <c r="E197" s="377" t="s">
        <v>1196</v>
      </c>
      <c r="F197" s="378" t="s">
        <v>1197</v>
      </c>
      <c r="G197" s="377" t="s">
        <v>897</v>
      </c>
      <c r="H197" s="377" t="s">
        <v>898</v>
      </c>
      <c r="I197" s="379">
        <v>167.15</v>
      </c>
      <c r="J197" s="379">
        <v>144</v>
      </c>
      <c r="K197" s="380">
        <v>24069.96</v>
      </c>
    </row>
    <row r="198" spans="1:11" ht="14.4" customHeight="1" x14ac:dyDescent="0.3">
      <c r="A198" s="375" t="s">
        <v>346</v>
      </c>
      <c r="B198" s="376" t="s">
        <v>513</v>
      </c>
      <c r="C198" s="377" t="s">
        <v>352</v>
      </c>
      <c r="D198" s="378" t="s">
        <v>514</v>
      </c>
      <c r="E198" s="377" t="s">
        <v>1196</v>
      </c>
      <c r="F198" s="378" t="s">
        <v>1197</v>
      </c>
      <c r="G198" s="377" t="s">
        <v>899</v>
      </c>
      <c r="H198" s="377" t="s">
        <v>900</v>
      </c>
      <c r="I198" s="379">
        <v>153.47</v>
      </c>
      <c r="J198" s="379">
        <v>120</v>
      </c>
      <c r="K198" s="380">
        <v>18416.099999999999</v>
      </c>
    </row>
    <row r="199" spans="1:11" ht="14.4" customHeight="1" x14ac:dyDescent="0.3">
      <c r="A199" s="375" t="s">
        <v>346</v>
      </c>
      <c r="B199" s="376" t="s">
        <v>513</v>
      </c>
      <c r="C199" s="377" t="s">
        <v>352</v>
      </c>
      <c r="D199" s="378" t="s">
        <v>514</v>
      </c>
      <c r="E199" s="377" t="s">
        <v>1196</v>
      </c>
      <c r="F199" s="378" t="s">
        <v>1197</v>
      </c>
      <c r="G199" s="377" t="s">
        <v>901</v>
      </c>
      <c r="H199" s="377" t="s">
        <v>902</v>
      </c>
      <c r="I199" s="379">
        <v>115.41</v>
      </c>
      <c r="J199" s="379">
        <v>72</v>
      </c>
      <c r="K199" s="380">
        <v>8309.44</v>
      </c>
    </row>
    <row r="200" spans="1:11" ht="14.4" customHeight="1" x14ac:dyDescent="0.3">
      <c r="A200" s="375" t="s">
        <v>346</v>
      </c>
      <c r="B200" s="376" t="s">
        <v>513</v>
      </c>
      <c r="C200" s="377" t="s">
        <v>352</v>
      </c>
      <c r="D200" s="378" t="s">
        <v>514</v>
      </c>
      <c r="E200" s="377" t="s">
        <v>1196</v>
      </c>
      <c r="F200" s="378" t="s">
        <v>1197</v>
      </c>
      <c r="G200" s="377" t="s">
        <v>903</v>
      </c>
      <c r="H200" s="377" t="s">
        <v>904</v>
      </c>
      <c r="I200" s="379">
        <v>86.25</v>
      </c>
      <c r="J200" s="379">
        <v>1080</v>
      </c>
      <c r="K200" s="380">
        <v>93149.94</v>
      </c>
    </row>
    <row r="201" spans="1:11" ht="14.4" customHeight="1" x14ac:dyDescent="0.3">
      <c r="A201" s="375" t="s">
        <v>346</v>
      </c>
      <c r="B201" s="376" t="s">
        <v>513</v>
      </c>
      <c r="C201" s="377" t="s">
        <v>352</v>
      </c>
      <c r="D201" s="378" t="s">
        <v>514</v>
      </c>
      <c r="E201" s="377" t="s">
        <v>1196</v>
      </c>
      <c r="F201" s="378" t="s">
        <v>1197</v>
      </c>
      <c r="G201" s="377" t="s">
        <v>905</v>
      </c>
      <c r="H201" s="377" t="s">
        <v>906</v>
      </c>
      <c r="I201" s="379">
        <v>219.94</v>
      </c>
      <c r="J201" s="379">
        <v>72</v>
      </c>
      <c r="K201" s="380">
        <v>15835.5</v>
      </c>
    </row>
    <row r="202" spans="1:11" ht="14.4" customHeight="1" x14ac:dyDescent="0.3">
      <c r="A202" s="375" t="s">
        <v>346</v>
      </c>
      <c r="B202" s="376" t="s">
        <v>513</v>
      </c>
      <c r="C202" s="377" t="s">
        <v>352</v>
      </c>
      <c r="D202" s="378" t="s">
        <v>514</v>
      </c>
      <c r="E202" s="377" t="s">
        <v>1196</v>
      </c>
      <c r="F202" s="378" t="s">
        <v>1197</v>
      </c>
      <c r="G202" s="377" t="s">
        <v>907</v>
      </c>
      <c r="H202" s="377" t="s">
        <v>908</v>
      </c>
      <c r="I202" s="379">
        <v>108.5</v>
      </c>
      <c r="J202" s="379">
        <v>108</v>
      </c>
      <c r="K202" s="380">
        <v>11718.27</v>
      </c>
    </row>
    <row r="203" spans="1:11" ht="14.4" customHeight="1" x14ac:dyDescent="0.3">
      <c r="A203" s="375" t="s">
        <v>346</v>
      </c>
      <c r="B203" s="376" t="s">
        <v>513</v>
      </c>
      <c r="C203" s="377" t="s">
        <v>352</v>
      </c>
      <c r="D203" s="378" t="s">
        <v>514</v>
      </c>
      <c r="E203" s="377" t="s">
        <v>1196</v>
      </c>
      <c r="F203" s="378" t="s">
        <v>1197</v>
      </c>
      <c r="G203" s="377" t="s">
        <v>909</v>
      </c>
      <c r="H203" s="377" t="s">
        <v>910</v>
      </c>
      <c r="I203" s="379">
        <v>104.59</v>
      </c>
      <c r="J203" s="379">
        <v>48</v>
      </c>
      <c r="K203" s="380">
        <v>5020.32</v>
      </c>
    </row>
    <row r="204" spans="1:11" ht="14.4" customHeight="1" x14ac:dyDescent="0.3">
      <c r="A204" s="375" t="s">
        <v>346</v>
      </c>
      <c r="B204" s="376" t="s">
        <v>513</v>
      </c>
      <c r="C204" s="377" t="s">
        <v>352</v>
      </c>
      <c r="D204" s="378" t="s">
        <v>514</v>
      </c>
      <c r="E204" s="377" t="s">
        <v>1196</v>
      </c>
      <c r="F204" s="378" t="s">
        <v>1197</v>
      </c>
      <c r="G204" s="377" t="s">
        <v>911</v>
      </c>
      <c r="H204" s="377" t="s">
        <v>912</v>
      </c>
      <c r="I204" s="379">
        <v>73.795000000000002</v>
      </c>
      <c r="J204" s="379">
        <v>144</v>
      </c>
      <c r="K204" s="380">
        <v>10626.5</v>
      </c>
    </row>
    <row r="205" spans="1:11" ht="14.4" customHeight="1" x14ac:dyDescent="0.3">
      <c r="A205" s="375" t="s">
        <v>346</v>
      </c>
      <c r="B205" s="376" t="s">
        <v>513</v>
      </c>
      <c r="C205" s="377" t="s">
        <v>352</v>
      </c>
      <c r="D205" s="378" t="s">
        <v>514</v>
      </c>
      <c r="E205" s="377" t="s">
        <v>1196</v>
      </c>
      <c r="F205" s="378" t="s">
        <v>1197</v>
      </c>
      <c r="G205" s="377" t="s">
        <v>913</v>
      </c>
      <c r="H205" s="377" t="s">
        <v>914</v>
      </c>
      <c r="I205" s="379">
        <v>111.44</v>
      </c>
      <c r="J205" s="379">
        <v>120</v>
      </c>
      <c r="K205" s="380">
        <v>13372.2</v>
      </c>
    </row>
    <row r="206" spans="1:11" ht="14.4" customHeight="1" x14ac:dyDescent="0.3">
      <c r="A206" s="375" t="s">
        <v>346</v>
      </c>
      <c r="B206" s="376" t="s">
        <v>513</v>
      </c>
      <c r="C206" s="377" t="s">
        <v>352</v>
      </c>
      <c r="D206" s="378" t="s">
        <v>514</v>
      </c>
      <c r="E206" s="377" t="s">
        <v>1196</v>
      </c>
      <c r="F206" s="378" t="s">
        <v>1197</v>
      </c>
      <c r="G206" s="377" t="s">
        <v>915</v>
      </c>
      <c r="H206" s="377" t="s">
        <v>916</v>
      </c>
      <c r="I206" s="379">
        <v>153.33000000000001</v>
      </c>
      <c r="J206" s="379">
        <v>48</v>
      </c>
      <c r="K206" s="380">
        <v>7360</v>
      </c>
    </row>
    <row r="207" spans="1:11" ht="14.4" customHeight="1" x14ac:dyDescent="0.3">
      <c r="A207" s="375" t="s">
        <v>346</v>
      </c>
      <c r="B207" s="376" t="s">
        <v>513</v>
      </c>
      <c r="C207" s="377" t="s">
        <v>352</v>
      </c>
      <c r="D207" s="378" t="s">
        <v>514</v>
      </c>
      <c r="E207" s="377" t="s">
        <v>1196</v>
      </c>
      <c r="F207" s="378" t="s">
        <v>1197</v>
      </c>
      <c r="G207" s="377" t="s">
        <v>917</v>
      </c>
      <c r="H207" s="377" t="s">
        <v>918</v>
      </c>
      <c r="I207" s="379">
        <v>73.81</v>
      </c>
      <c r="J207" s="379">
        <v>36</v>
      </c>
      <c r="K207" s="380">
        <v>2657</v>
      </c>
    </row>
    <row r="208" spans="1:11" ht="14.4" customHeight="1" x14ac:dyDescent="0.3">
      <c r="A208" s="375" t="s">
        <v>346</v>
      </c>
      <c r="B208" s="376" t="s">
        <v>513</v>
      </c>
      <c r="C208" s="377" t="s">
        <v>352</v>
      </c>
      <c r="D208" s="378" t="s">
        <v>514</v>
      </c>
      <c r="E208" s="377" t="s">
        <v>1196</v>
      </c>
      <c r="F208" s="378" t="s">
        <v>1197</v>
      </c>
      <c r="G208" s="377" t="s">
        <v>919</v>
      </c>
      <c r="H208" s="377" t="s">
        <v>920</v>
      </c>
      <c r="I208" s="379">
        <v>216.03</v>
      </c>
      <c r="J208" s="379">
        <v>84</v>
      </c>
      <c r="K208" s="380">
        <v>18146.309999999998</v>
      </c>
    </row>
    <row r="209" spans="1:11" ht="14.4" customHeight="1" x14ac:dyDescent="0.3">
      <c r="A209" s="375" t="s">
        <v>346</v>
      </c>
      <c r="B209" s="376" t="s">
        <v>513</v>
      </c>
      <c r="C209" s="377" t="s">
        <v>352</v>
      </c>
      <c r="D209" s="378" t="s">
        <v>514</v>
      </c>
      <c r="E209" s="377" t="s">
        <v>1196</v>
      </c>
      <c r="F209" s="378" t="s">
        <v>1197</v>
      </c>
      <c r="G209" s="377" t="s">
        <v>921</v>
      </c>
      <c r="H209" s="377" t="s">
        <v>922</v>
      </c>
      <c r="I209" s="379">
        <v>40.639999999999993</v>
      </c>
      <c r="J209" s="379">
        <v>2340</v>
      </c>
      <c r="K209" s="380">
        <v>95089.48</v>
      </c>
    </row>
    <row r="210" spans="1:11" ht="14.4" customHeight="1" x14ac:dyDescent="0.3">
      <c r="A210" s="375" t="s">
        <v>346</v>
      </c>
      <c r="B210" s="376" t="s">
        <v>513</v>
      </c>
      <c r="C210" s="377" t="s">
        <v>352</v>
      </c>
      <c r="D210" s="378" t="s">
        <v>514</v>
      </c>
      <c r="E210" s="377" t="s">
        <v>1196</v>
      </c>
      <c r="F210" s="378" t="s">
        <v>1197</v>
      </c>
      <c r="G210" s="377" t="s">
        <v>923</v>
      </c>
      <c r="H210" s="377" t="s">
        <v>924</v>
      </c>
      <c r="I210" s="379">
        <v>104.2</v>
      </c>
      <c r="J210" s="379">
        <v>72</v>
      </c>
      <c r="K210" s="380">
        <v>7502.51</v>
      </c>
    </row>
    <row r="211" spans="1:11" ht="14.4" customHeight="1" x14ac:dyDescent="0.3">
      <c r="A211" s="375" t="s">
        <v>346</v>
      </c>
      <c r="B211" s="376" t="s">
        <v>513</v>
      </c>
      <c r="C211" s="377" t="s">
        <v>352</v>
      </c>
      <c r="D211" s="378" t="s">
        <v>514</v>
      </c>
      <c r="E211" s="377" t="s">
        <v>1196</v>
      </c>
      <c r="F211" s="378" t="s">
        <v>1197</v>
      </c>
      <c r="G211" s="377" t="s">
        <v>925</v>
      </c>
      <c r="H211" s="377" t="s">
        <v>926</v>
      </c>
      <c r="I211" s="379">
        <v>210.16</v>
      </c>
      <c r="J211" s="379">
        <v>720</v>
      </c>
      <c r="K211" s="380">
        <v>151317</v>
      </c>
    </row>
    <row r="212" spans="1:11" ht="14.4" customHeight="1" x14ac:dyDescent="0.3">
      <c r="A212" s="375" t="s">
        <v>346</v>
      </c>
      <c r="B212" s="376" t="s">
        <v>513</v>
      </c>
      <c r="C212" s="377" t="s">
        <v>352</v>
      </c>
      <c r="D212" s="378" t="s">
        <v>514</v>
      </c>
      <c r="E212" s="377" t="s">
        <v>1196</v>
      </c>
      <c r="F212" s="378" t="s">
        <v>1197</v>
      </c>
      <c r="G212" s="377" t="s">
        <v>927</v>
      </c>
      <c r="H212" s="377" t="s">
        <v>928</v>
      </c>
      <c r="I212" s="379">
        <v>143.75</v>
      </c>
      <c r="J212" s="379">
        <v>24</v>
      </c>
      <c r="K212" s="380">
        <v>3450</v>
      </c>
    </row>
    <row r="213" spans="1:11" ht="14.4" customHeight="1" x14ac:dyDescent="0.3">
      <c r="A213" s="375" t="s">
        <v>346</v>
      </c>
      <c r="B213" s="376" t="s">
        <v>513</v>
      </c>
      <c r="C213" s="377" t="s">
        <v>352</v>
      </c>
      <c r="D213" s="378" t="s">
        <v>514</v>
      </c>
      <c r="E213" s="377" t="s">
        <v>1196</v>
      </c>
      <c r="F213" s="378" t="s">
        <v>1197</v>
      </c>
      <c r="G213" s="377" t="s">
        <v>929</v>
      </c>
      <c r="H213" s="377" t="s">
        <v>930</v>
      </c>
      <c r="I213" s="379">
        <v>90.91</v>
      </c>
      <c r="J213" s="379">
        <v>120</v>
      </c>
      <c r="K213" s="380">
        <v>10908.9</v>
      </c>
    </row>
    <row r="214" spans="1:11" ht="14.4" customHeight="1" x14ac:dyDescent="0.3">
      <c r="A214" s="375" t="s">
        <v>346</v>
      </c>
      <c r="B214" s="376" t="s">
        <v>513</v>
      </c>
      <c r="C214" s="377" t="s">
        <v>352</v>
      </c>
      <c r="D214" s="378" t="s">
        <v>514</v>
      </c>
      <c r="E214" s="377" t="s">
        <v>1196</v>
      </c>
      <c r="F214" s="378" t="s">
        <v>1197</v>
      </c>
      <c r="G214" s="377" t="s">
        <v>931</v>
      </c>
      <c r="H214" s="377" t="s">
        <v>932</v>
      </c>
      <c r="I214" s="379">
        <v>106.55</v>
      </c>
      <c r="J214" s="379">
        <v>360</v>
      </c>
      <c r="K214" s="380">
        <v>38357.1</v>
      </c>
    </row>
    <row r="215" spans="1:11" ht="14.4" customHeight="1" x14ac:dyDescent="0.3">
      <c r="A215" s="375" t="s">
        <v>346</v>
      </c>
      <c r="B215" s="376" t="s">
        <v>513</v>
      </c>
      <c r="C215" s="377" t="s">
        <v>352</v>
      </c>
      <c r="D215" s="378" t="s">
        <v>514</v>
      </c>
      <c r="E215" s="377" t="s">
        <v>1196</v>
      </c>
      <c r="F215" s="378" t="s">
        <v>1197</v>
      </c>
      <c r="G215" s="377" t="s">
        <v>933</v>
      </c>
      <c r="H215" s="377" t="s">
        <v>934</v>
      </c>
      <c r="I215" s="379">
        <v>356.79</v>
      </c>
      <c r="J215" s="379">
        <v>180</v>
      </c>
      <c r="K215" s="380">
        <v>64221.75</v>
      </c>
    </row>
    <row r="216" spans="1:11" ht="14.4" customHeight="1" x14ac:dyDescent="0.3">
      <c r="A216" s="375" t="s">
        <v>346</v>
      </c>
      <c r="B216" s="376" t="s">
        <v>513</v>
      </c>
      <c r="C216" s="377" t="s">
        <v>352</v>
      </c>
      <c r="D216" s="378" t="s">
        <v>514</v>
      </c>
      <c r="E216" s="377" t="s">
        <v>1196</v>
      </c>
      <c r="F216" s="378" t="s">
        <v>1197</v>
      </c>
      <c r="G216" s="377" t="s">
        <v>935</v>
      </c>
      <c r="H216" s="377" t="s">
        <v>936</v>
      </c>
      <c r="I216" s="379">
        <v>89.34999999999998</v>
      </c>
      <c r="J216" s="379">
        <v>396</v>
      </c>
      <c r="K216" s="380">
        <v>35380.79</v>
      </c>
    </row>
    <row r="217" spans="1:11" ht="14.4" customHeight="1" x14ac:dyDescent="0.3">
      <c r="A217" s="375" t="s">
        <v>346</v>
      </c>
      <c r="B217" s="376" t="s">
        <v>513</v>
      </c>
      <c r="C217" s="377" t="s">
        <v>352</v>
      </c>
      <c r="D217" s="378" t="s">
        <v>514</v>
      </c>
      <c r="E217" s="377" t="s">
        <v>1196</v>
      </c>
      <c r="F217" s="378" t="s">
        <v>1197</v>
      </c>
      <c r="G217" s="377" t="s">
        <v>937</v>
      </c>
      <c r="H217" s="377" t="s">
        <v>938</v>
      </c>
      <c r="I217" s="379">
        <v>121.21</v>
      </c>
      <c r="J217" s="379">
        <v>192</v>
      </c>
      <c r="K217" s="380">
        <v>23272.32</v>
      </c>
    </row>
    <row r="218" spans="1:11" ht="14.4" customHeight="1" x14ac:dyDescent="0.3">
      <c r="A218" s="375" t="s">
        <v>346</v>
      </c>
      <c r="B218" s="376" t="s">
        <v>513</v>
      </c>
      <c r="C218" s="377" t="s">
        <v>352</v>
      </c>
      <c r="D218" s="378" t="s">
        <v>514</v>
      </c>
      <c r="E218" s="377" t="s">
        <v>1196</v>
      </c>
      <c r="F218" s="378" t="s">
        <v>1197</v>
      </c>
      <c r="G218" s="377" t="s">
        <v>939</v>
      </c>
      <c r="H218" s="377" t="s">
        <v>940</v>
      </c>
      <c r="I218" s="379">
        <v>167.15</v>
      </c>
      <c r="J218" s="379">
        <v>120</v>
      </c>
      <c r="K218" s="380">
        <v>20058.3</v>
      </c>
    </row>
    <row r="219" spans="1:11" ht="14.4" customHeight="1" x14ac:dyDescent="0.3">
      <c r="A219" s="375" t="s">
        <v>346</v>
      </c>
      <c r="B219" s="376" t="s">
        <v>513</v>
      </c>
      <c r="C219" s="377" t="s">
        <v>352</v>
      </c>
      <c r="D219" s="378" t="s">
        <v>514</v>
      </c>
      <c r="E219" s="377" t="s">
        <v>1196</v>
      </c>
      <c r="F219" s="378" t="s">
        <v>1197</v>
      </c>
      <c r="G219" s="377" t="s">
        <v>941</v>
      </c>
      <c r="H219" s="377" t="s">
        <v>942</v>
      </c>
      <c r="I219" s="379">
        <v>100.68</v>
      </c>
      <c r="J219" s="379">
        <v>288</v>
      </c>
      <c r="K219" s="380">
        <v>28996.560000000001</v>
      </c>
    </row>
    <row r="220" spans="1:11" ht="14.4" customHeight="1" x14ac:dyDescent="0.3">
      <c r="A220" s="375" t="s">
        <v>346</v>
      </c>
      <c r="B220" s="376" t="s">
        <v>513</v>
      </c>
      <c r="C220" s="377" t="s">
        <v>352</v>
      </c>
      <c r="D220" s="378" t="s">
        <v>514</v>
      </c>
      <c r="E220" s="377" t="s">
        <v>1196</v>
      </c>
      <c r="F220" s="378" t="s">
        <v>1197</v>
      </c>
      <c r="G220" s="377" t="s">
        <v>943</v>
      </c>
      <c r="H220" s="377" t="s">
        <v>944</v>
      </c>
      <c r="I220" s="379">
        <v>45.03</v>
      </c>
      <c r="J220" s="379">
        <v>252</v>
      </c>
      <c r="K220" s="380">
        <v>11346.48</v>
      </c>
    </row>
    <row r="221" spans="1:11" ht="14.4" customHeight="1" x14ac:dyDescent="0.3">
      <c r="A221" s="375" t="s">
        <v>346</v>
      </c>
      <c r="B221" s="376" t="s">
        <v>513</v>
      </c>
      <c r="C221" s="377" t="s">
        <v>352</v>
      </c>
      <c r="D221" s="378" t="s">
        <v>514</v>
      </c>
      <c r="E221" s="377" t="s">
        <v>1196</v>
      </c>
      <c r="F221" s="378" t="s">
        <v>1197</v>
      </c>
      <c r="G221" s="377" t="s">
        <v>945</v>
      </c>
      <c r="H221" s="377" t="s">
        <v>946</v>
      </c>
      <c r="I221" s="379">
        <v>142.72</v>
      </c>
      <c r="J221" s="379">
        <v>324</v>
      </c>
      <c r="K221" s="380">
        <v>46239.66</v>
      </c>
    </row>
    <row r="222" spans="1:11" ht="14.4" customHeight="1" x14ac:dyDescent="0.3">
      <c r="A222" s="375" t="s">
        <v>346</v>
      </c>
      <c r="B222" s="376" t="s">
        <v>513</v>
      </c>
      <c r="C222" s="377" t="s">
        <v>352</v>
      </c>
      <c r="D222" s="378" t="s">
        <v>514</v>
      </c>
      <c r="E222" s="377" t="s">
        <v>1196</v>
      </c>
      <c r="F222" s="378" t="s">
        <v>1197</v>
      </c>
      <c r="G222" s="377" t="s">
        <v>947</v>
      </c>
      <c r="H222" s="377" t="s">
        <v>948</v>
      </c>
      <c r="I222" s="379">
        <v>147.6</v>
      </c>
      <c r="J222" s="379">
        <v>120</v>
      </c>
      <c r="K222" s="380">
        <v>17712.3</v>
      </c>
    </row>
    <row r="223" spans="1:11" ht="14.4" customHeight="1" x14ac:dyDescent="0.3">
      <c r="A223" s="375" t="s">
        <v>346</v>
      </c>
      <c r="B223" s="376" t="s">
        <v>513</v>
      </c>
      <c r="C223" s="377" t="s">
        <v>352</v>
      </c>
      <c r="D223" s="378" t="s">
        <v>514</v>
      </c>
      <c r="E223" s="377" t="s">
        <v>1196</v>
      </c>
      <c r="F223" s="378" t="s">
        <v>1197</v>
      </c>
      <c r="G223" s="377" t="s">
        <v>949</v>
      </c>
      <c r="H223" s="377" t="s">
        <v>950</v>
      </c>
      <c r="I223" s="379">
        <v>129.26</v>
      </c>
      <c r="J223" s="379">
        <v>168</v>
      </c>
      <c r="K223" s="380">
        <v>21714.879999999997</v>
      </c>
    </row>
    <row r="224" spans="1:11" ht="14.4" customHeight="1" x14ac:dyDescent="0.3">
      <c r="A224" s="375" t="s">
        <v>346</v>
      </c>
      <c r="B224" s="376" t="s">
        <v>513</v>
      </c>
      <c r="C224" s="377" t="s">
        <v>352</v>
      </c>
      <c r="D224" s="378" t="s">
        <v>514</v>
      </c>
      <c r="E224" s="377" t="s">
        <v>1196</v>
      </c>
      <c r="F224" s="378" t="s">
        <v>1197</v>
      </c>
      <c r="G224" s="377" t="s">
        <v>951</v>
      </c>
      <c r="H224" s="377" t="s">
        <v>952</v>
      </c>
      <c r="I224" s="379">
        <v>197.46</v>
      </c>
      <c r="J224" s="379">
        <v>48</v>
      </c>
      <c r="K224" s="380">
        <v>9477.84</v>
      </c>
    </row>
    <row r="225" spans="1:11" ht="14.4" customHeight="1" x14ac:dyDescent="0.3">
      <c r="A225" s="375" t="s">
        <v>346</v>
      </c>
      <c r="B225" s="376" t="s">
        <v>513</v>
      </c>
      <c r="C225" s="377" t="s">
        <v>352</v>
      </c>
      <c r="D225" s="378" t="s">
        <v>514</v>
      </c>
      <c r="E225" s="377" t="s">
        <v>1196</v>
      </c>
      <c r="F225" s="378" t="s">
        <v>1197</v>
      </c>
      <c r="G225" s="377" t="s">
        <v>953</v>
      </c>
      <c r="H225" s="377" t="s">
        <v>954</v>
      </c>
      <c r="I225" s="379">
        <v>204.3</v>
      </c>
      <c r="J225" s="379">
        <v>36</v>
      </c>
      <c r="K225" s="380">
        <v>7354.71</v>
      </c>
    </row>
    <row r="226" spans="1:11" ht="14.4" customHeight="1" x14ac:dyDescent="0.3">
      <c r="A226" s="375" t="s">
        <v>346</v>
      </c>
      <c r="B226" s="376" t="s">
        <v>513</v>
      </c>
      <c r="C226" s="377" t="s">
        <v>352</v>
      </c>
      <c r="D226" s="378" t="s">
        <v>514</v>
      </c>
      <c r="E226" s="377" t="s">
        <v>1196</v>
      </c>
      <c r="F226" s="378" t="s">
        <v>1197</v>
      </c>
      <c r="G226" s="377" t="s">
        <v>955</v>
      </c>
      <c r="H226" s="377" t="s">
        <v>956</v>
      </c>
      <c r="I226" s="379">
        <v>101.66</v>
      </c>
      <c r="J226" s="379">
        <v>72</v>
      </c>
      <c r="K226" s="380">
        <v>7319.52</v>
      </c>
    </row>
    <row r="227" spans="1:11" ht="14.4" customHeight="1" x14ac:dyDescent="0.3">
      <c r="A227" s="375" t="s">
        <v>346</v>
      </c>
      <c r="B227" s="376" t="s">
        <v>513</v>
      </c>
      <c r="C227" s="377" t="s">
        <v>352</v>
      </c>
      <c r="D227" s="378" t="s">
        <v>514</v>
      </c>
      <c r="E227" s="377" t="s">
        <v>1196</v>
      </c>
      <c r="F227" s="378" t="s">
        <v>1197</v>
      </c>
      <c r="G227" s="377" t="s">
        <v>957</v>
      </c>
      <c r="H227" s="377" t="s">
        <v>958</v>
      </c>
      <c r="I227" s="379">
        <v>159.33000000000001</v>
      </c>
      <c r="J227" s="379">
        <v>180</v>
      </c>
      <c r="K227" s="380">
        <v>28679.85</v>
      </c>
    </row>
    <row r="228" spans="1:11" ht="14.4" customHeight="1" x14ac:dyDescent="0.3">
      <c r="A228" s="375" t="s">
        <v>346</v>
      </c>
      <c r="B228" s="376" t="s">
        <v>513</v>
      </c>
      <c r="C228" s="377" t="s">
        <v>352</v>
      </c>
      <c r="D228" s="378" t="s">
        <v>514</v>
      </c>
      <c r="E228" s="377" t="s">
        <v>1196</v>
      </c>
      <c r="F228" s="378" t="s">
        <v>1197</v>
      </c>
      <c r="G228" s="377" t="s">
        <v>959</v>
      </c>
      <c r="H228" s="377" t="s">
        <v>960</v>
      </c>
      <c r="I228" s="379">
        <v>124.66</v>
      </c>
      <c r="J228" s="379">
        <v>72</v>
      </c>
      <c r="K228" s="380">
        <v>8975.75</v>
      </c>
    </row>
    <row r="229" spans="1:11" ht="14.4" customHeight="1" x14ac:dyDescent="0.3">
      <c r="A229" s="375" t="s">
        <v>346</v>
      </c>
      <c r="B229" s="376" t="s">
        <v>513</v>
      </c>
      <c r="C229" s="377" t="s">
        <v>352</v>
      </c>
      <c r="D229" s="378" t="s">
        <v>514</v>
      </c>
      <c r="E229" s="377" t="s">
        <v>1196</v>
      </c>
      <c r="F229" s="378" t="s">
        <v>1197</v>
      </c>
      <c r="G229" s="377" t="s">
        <v>961</v>
      </c>
      <c r="H229" s="377" t="s">
        <v>962</v>
      </c>
      <c r="I229" s="379">
        <v>103.4</v>
      </c>
      <c r="J229" s="379">
        <v>72</v>
      </c>
      <c r="K229" s="380">
        <v>7444.64</v>
      </c>
    </row>
    <row r="230" spans="1:11" ht="14.4" customHeight="1" x14ac:dyDescent="0.3">
      <c r="A230" s="375" t="s">
        <v>346</v>
      </c>
      <c r="B230" s="376" t="s">
        <v>513</v>
      </c>
      <c r="C230" s="377" t="s">
        <v>352</v>
      </c>
      <c r="D230" s="378" t="s">
        <v>514</v>
      </c>
      <c r="E230" s="377" t="s">
        <v>1196</v>
      </c>
      <c r="F230" s="378" t="s">
        <v>1197</v>
      </c>
      <c r="G230" s="377" t="s">
        <v>963</v>
      </c>
      <c r="H230" s="377" t="s">
        <v>964</v>
      </c>
      <c r="I230" s="379">
        <v>132.94</v>
      </c>
      <c r="J230" s="379">
        <v>80</v>
      </c>
      <c r="K230" s="380">
        <v>10635.2</v>
      </c>
    </row>
    <row r="231" spans="1:11" ht="14.4" customHeight="1" x14ac:dyDescent="0.3">
      <c r="A231" s="375" t="s">
        <v>346</v>
      </c>
      <c r="B231" s="376" t="s">
        <v>513</v>
      </c>
      <c r="C231" s="377" t="s">
        <v>352</v>
      </c>
      <c r="D231" s="378" t="s">
        <v>514</v>
      </c>
      <c r="E231" s="377" t="s">
        <v>1196</v>
      </c>
      <c r="F231" s="378" t="s">
        <v>1197</v>
      </c>
      <c r="G231" s="377" t="s">
        <v>965</v>
      </c>
      <c r="H231" s="377" t="s">
        <v>966</v>
      </c>
      <c r="I231" s="379">
        <v>249.26</v>
      </c>
      <c r="J231" s="379">
        <v>96</v>
      </c>
      <c r="K231" s="380">
        <v>23929.199999999997</v>
      </c>
    </row>
    <row r="232" spans="1:11" ht="14.4" customHeight="1" x14ac:dyDescent="0.3">
      <c r="A232" s="375" t="s">
        <v>346</v>
      </c>
      <c r="B232" s="376" t="s">
        <v>513</v>
      </c>
      <c r="C232" s="377" t="s">
        <v>352</v>
      </c>
      <c r="D232" s="378" t="s">
        <v>514</v>
      </c>
      <c r="E232" s="377" t="s">
        <v>1196</v>
      </c>
      <c r="F232" s="378" t="s">
        <v>1197</v>
      </c>
      <c r="G232" s="377" t="s">
        <v>967</v>
      </c>
      <c r="H232" s="377" t="s">
        <v>968</v>
      </c>
      <c r="I232" s="379">
        <v>210.16</v>
      </c>
      <c r="J232" s="379">
        <v>48</v>
      </c>
      <c r="K232" s="380">
        <v>10087.799999999999</v>
      </c>
    </row>
    <row r="233" spans="1:11" ht="14.4" customHeight="1" x14ac:dyDescent="0.3">
      <c r="A233" s="375" t="s">
        <v>346</v>
      </c>
      <c r="B233" s="376" t="s">
        <v>513</v>
      </c>
      <c r="C233" s="377" t="s">
        <v>352</v>
      </c>
      <c r="D233" s="378" t="s">
        <v>514</v>
      </c>
      <c r="E233" s="377" t="s">
        <v>1196</v>
      </c>
      <c r="F233" s="378" t="s">
        <v>1197</v>
      </c>
      <c r="G233" s="377" t="s">
        <v>969</v>
      </c>
      <c r="H233" s="377" t="s">
        <v>970</v>
      </c>
      <c r="I233" s="379">
        <v>268.23</v>
      </c>
      <c r="J233" s="379">
        <v>48</v>
      </c>
      <c r="K233" s="380">
        <v>12874.94</v>
      </c>
    </row>
    <row r="234" spans="1:11" ht="14.4" customHeight="1" x14ac:dyDescent="0.3">
      <c r="A234" s="375" t="s">
        <v>346</v>
      </c>
      <c r="B234" s="376" t="s">
        <v>513</v>
      </c>
      <c r="C234" s="377" t="s">
        <v>352</v>
      </c>
      <c r="D234" s="378" t="s">
        <v>514</v>
      </c>
      <c r="E234" s="377" t="s">
        <v>1196</v>
      </c>
      <c r="F234" s="378" t="s">
        <v>1197</v>
      </c>
      <c r="G234" s="377" t="s">
        <v>971</v>
      </c>
      <c r="H234" s="377" t="s">
        <v>972</v>
      </c>
      <c r="I234" s="379">
        <v>122.19</v>
      </c>
      <c r="J234" s="379">
        <v>36</v>
      </c>
      <c r="K234" s="380">
        <v>4398.75</v>
      </c>
    </row>
    <row r="235" spans="1:11" ht="14.4" customHeight="1" x14ac:dyDescent="0.3">
      <c r="A235" s="375" t="s">
        <v>346</v>
      </c>
      <c r="B235" s="376" t="s">
        <v>513</v>
      </c>
      <c r="C235" s="377" t="s">
        <v>352</v>
      </c>
      <c r="D235" s="378" t="s">
        <v>514</v>
      </c>
      <c r="E235" s="377" t="s">
        <v>1196</v>
      </c>
      <c r="F235" s="378" t="s">
        <v>1197</v>
      </c>
      <c r="G235" s="377" t="s">
        <v>973</v>
      </c>
      <c r="H235" s="377" t="s">
        <v>974</v>
      </c>
      <c r="I235" s="379">
        <v>90.91</v>
      </c>
      <c r="J235" s="379">
        <v>12</v>
      </c>
      <c r="K235" s="380">
        <v>1090.8900000000001</v>
      </c>
    </row>
    <row r="236" spans="1:11" ht="14.4" customHeight="1" x14ac:dyDescent="0.3">
      <c r="A236" s="375" t="s">
        <v>346</v>
      </c>
      <c r="B236" s="376" t="s">
        <v>513</v>
      </c>
      <c r="C236" s="377" t="s">
        <v>352</v>
      </c>
      <c r="D236" s="378" t="s">
        <v>514</v>
      </c>
      <c r="E236" s="377" t="s">
        <v>1198</v>
      </c>
      <c r="F236" s="378" t="s">
        <v>1199</v>
      </c>
      <c r="G236" s="377" t="s">
        <v>975</v>
      </c>
      <c r="H236" s="377" t="s">
        <v>976</v>
      </c>
      <c r="I236" s="379">
        <v>0.3</v>
      </c>
      <c r="J236" s="379">
        <v>800</v>
      </c>
      <c r="K236" s="380">
        <v>240</v>
      </c>
    </row>
    <row r="237" spans="1:11" ht="14.4" customHeight="1" x14ac:dyDescent="0.3">
      <c r="A237" s="375" t="s">
        <v>346</v>
      </c>
      <c r="B237" s="376" t="s">
        <v>513</v>
      </c>
      <c r="C237" s="377" t="s">
        <v>352</v>
      </c>
      <c r="D237" s="378" t="s">
        <v>514</v>
      </c>
      <c r="E237" s="377" t="s">
        <v>1198</v>
      </c>
      <c r="F237" s="378" t="s">
        <v>1199</v>
      </c>
      <c r="G237" s="377" t="s">
        <v>977</v>
      </c>
      <c r="H237" s="377" t="s">
        <v>978</v>
      </c>
      <c r="I237" s="379">
        <v>0.30499999999999999</v>
      </c>
      <c r="J237" s="379">
        <v>1000</v>
      </c>
      <c r="K237" s="380">
        <v>307</v>
      </c>
    </row>
    <row r="238" spans="1:11" ht="14.4" customHeight="1" x14ac:dyDescent="0.3">
      <c r="A238" s="375" t="s">
        <v>346</v>
      </c>
      <c r="B238" s="376" t="s">
        <v>513</v>
      </c>
      <c r="C238" s="377" t="s">
        <v>352</v>
      </c>
      <c r="D238" s="378" t="s">
        <v>514</v>
      </c>
      <c r="E238" s="377" t="s">
        <v>1198</v>
      </c>
      <c r="F238" s="378" t="s">
        <v>1199</v>
      </c>
      <c r="G238" s="377" t="s">
        <v>979</v>
      </c>
      <c r="H238" s="377" t="s">
        <v>980</v>
      </c>
      <c r="I238" s="379">
        <v>0.30333333333333334</v>
      </c>
      <c r="J238" s="379">
        <v>1400</v>
      </c>
      <c r="K238" s="380">
        <v>425</v>
      </c>
    </row>
    <row r="239" spans="1:11" ht="14.4" customHeight="1" x14ac:dyDescent="0.3">
      <c r="A239" s="375" t="s">
        <v>346</v>
      </c>
      <c r="B239" s="376" t="s">
        <v>513</v>
      </c>
      <c r="C239" s="377" t="s">
        <v>352</v>
      </c>
      <c r="D239" s="378" t="s">
        <v>514</v>
      </c>
      <c r="E239" s="377" t="s">
        <v>1198</v>
      </c>
      <c r="F239" s="378" t="s">
        <v>1199</v>
      </c>
      <c r="G239" s="377" t="s">
        <v>981</v>
      </c>
      <c r="H239" s="377" t="s">
        <v>982</v>
      </c>
      <c r="I239" s="379">
        <v>0.30499999999999999</v>
      </c>
      <c r="J239" s="379">
        <v>400</v>
      </c>
      <c r="K239" s="380">
        <v>122</v>
      </c>
    </row>
    <row r="240" spans="1:11" ht="14.4" customHeight="1" x14ac:dyDescent="0.3">
      <c r="A240" s="375" t="s">
        <v>346</v>
      </c>
      <c r="B240" s="376" t="s">
        <v>513</v>
      </c>
      <c r="C240" s="377" t="s">
        <v>352</v>
      </c>
      <c r="D240" s="378" t="s">
        <v>514</v>
      </c>
      <c r="E240" s="377" t="s">
        <v>1198</v>
      </c>
      <c r="F240" s="378" t="s">
        <v>1199</v>
      </c>
      <c r="G240" s="377" t="s">
        <v>983</v>
      </c>
      <c r="H240" s="377" t="s">
        <v>984</v>
      </c>
      <c r="I240" s="379">
        <v>11.54</v>
      </c>
      <c r="J240" s="379">
        <v>180</v>
      </c>
      <c r="K240" s="380">
        <v>2077.67</v>
      </c>
    </row>
    <row r="241" spans="1:11" ht="14.4" customHeight="1" x14ac:dyDescent="0.3">
      <c r="A241" s="375" t="s">
        <v>346</v>
      </c>
      <c r="B241" s="376" t="s">
        <v>513</v>
      </c>
      <c r="C241" s="377" t="s">
        <v>352</v>
      </c>
      <c r="D241" s="378" t="s">
        <v>514</v>
      </c>
      <c r="E241" s="377" t="s">
        <v>1198</v>
      </c>
      <c r="F241" s="378" t="s">
        <v>1199</v>
      </c>
      <c r="G241" s="377" t="s">
        <v>985</v>
      </c>
      <c r="H241" s="377" t="s">
        <v>986</v>
      </c>
      <c r="I241" s="379">
        <v>10.99</v>
      </c>
      <c r="J241" s="379">
        <v>150</v>
      </c>
      <c r="K241" s="380">
        <v>1648.18</v>
      </c>
    </row>
    <row r="242" spans="1:11" ht="14.4" customHeight="1" x14ac:dyDescent="0.3">
      <c r="A242" s="375" t="s">
        <v>346</v>
      </c>
      <c r="B242" s="376" t="s">
        <v>513</v>
      </c>
      <c r="C242" s="377" t="s">
        <v>352</v>
      </c>
      <c r="D242" s="378" t="s">
        <v>514</v>
      </c>
      <c r="E242" s="377" t="s">
        <v>1198</v>
      </c>
      <c r="F242" s="378" t="s">
        <v>1199</v>
      </c>
      <c r="G242" s="377" t="s">
        <v>987</v>
      </c>
      <c r="H242" s="377" t="s">
        <v>988</v>
      </c>
      <c r="I242" s="379">
        <v>11.54</v>
      </c>
      <c r="J242" s="379">
        <v>150</v>
      </c>
      <c r="K242" s="380">
        <v>1731.5099999999998</v>
      </c>
    </row>
    <row r="243" spans="1:11" ht="14.4" customHeight="1" x14ac:dyDescent="0.3">
      <c r="A243" s="375" t="s">
        <v>346</v>
      </c>
      <c r="B243" s="376" t="s">
        <v>513</v>
      </c>
      <c r="C243" s="377" t="s">
        <v>352</v>
      </c>
      <c r="D243" s="378" t="s">
        <v>514</v>
      </c>
      <c r="E243" s="377" t="s">
        <v>1198</v>
      </c>
      <c r="F243" s="378" t="s">
        <v>1199</v>
      </c>
      <c r="G243" s="377" t="s">
        <v>989</v>
      </c>
      <c r="H243" s="377" t="s">
        <v>990</v>
      </c>
      <c r="I243" s="379">
        <v>11.54</v>
      </c>
      <c r="J243" s="379">
        <v>150</v>
      </c>
      <c r="K243" s="380">
        <v>1731.3400000000001</v>
      </c>
    </row>
    <row r="244" spans="1:11" ht="14.4" customHeight="1" x14ac:dyDescent="0.3">
      <c r="A244" s="375" t="s">
        <v>346</v>
      </c>
      <c r="B244" s="376" t="s">
        <v>513</v>
      </c>
      <c r="C244" s="377" t="s">
        <v>352</v>
      </c>
      <c r="D244" s="378" t="s">
        <v>514</v>
      </c>
      <c r="E244" s="377" t="s">
        <v>1198</v>
      </c>
      <c r="F244" s="378" t="s">
        <v>1199</v>
      </c>
      <c r="G244" s="377" t="s">
        <v>991</v>
      </c>
      <c r="H244" s="377" t="s">
        <v>992</v>
      </c>
      <c r="I244" s="379">
        <v>10.99</v>
      </c>
      <c r="J244" s="379">
        <v>150</v>
      </c>
      <c r="K244" s="380">
        <v>1648.1200000000001</v>
      </c>
    </row>
    <row r="245" spans="1:11" ht="14.4" customHeight="1" x14ac:dyDescent="0.3">
      <c r="A245" s="375" t="s">
        <v>346</v>
      </c>
      <c r="B245" s="376" t="s">
        <v>513</v>
      </c>
      <c r="C245" s="377" t="s">
        <v>352</v>
      </c>
      <c r="D245" s="378" t="s">
        <v>514</v>
      </c>
      <c r="E245" s="377" t="s">
        <v>1198</v>
      </c>
      <c r="F245" s="378" t="s">
        <v>1199</v>
      </c>
      <c r="G245" s="377" t="s">
        <v>993</v>
      </c>
      <c r="H245" s="377" t="s">
        <v>994</v>
      </c>
      <c r="I245" s="379">
        <v>11.54</v>
      </c>
      <c r="J245" s="379">
        <v>150</v>
      </c>
      <c r="K245" s="380">
        <v>1731.24</v>
      </c>
    </row>
    <row r="246" spans="1:11" ht="14.4" customHeight="1" x14ac:dyDescent="0.3">
      <c r="A246" s="375" t="s">
        <v>346</v>
      </c>
      <c r="B246" s="376" t="s">
        <v>513</v>
      </c>
      <c r="C246" s="377" t="s">
        <v>352</v>
      </c>
      <c r="D246" s="378" t="s">
        <v>514</v>
      </c>
      <c r="E246" s="377" t="s">
        <v>1198</v>
      </c>
      <c r="F246" s="378" t="s">
        <v>1199</v>
      </c>
      <c r="G246" s="377" t="s">
        <v>995</v>
      </c>
      <c r="H246" s="377" t="s">
        <v>996</v>
      </c>
      <c r="I246" s="379">
        <v>0.4871428571428571</v>
      </c>
      <c r="J246" s="379">
        <v>1800</v>
      </c>
      <c r="K246" s="380">
        <v>879</v>
      </c>
    </row>
    <row r="247" spans="1:11" ht="14.4" customHeight="1" x14ac:dyDescent="0.3">
      <c r="A247" s="375" t="s">
        <v>346</v>
      </c>
      <c r="B247" s="376" t="s">
        <v>513</v>
      </c>
      <c r="C247" s="377" t="s">
        <v>352</v>
      </c>
      <c r="D247" s="378" t="s">
        <v>514</v>
      </c>
      <c r="E247" s="377" t="s">
        <v>1198</v>
      </c>
      <c r="F247" s="378" t="s">
        <v>1199</v>
      </c>
      <c r="G247" s="377" t="s">
        <v>997</v>
      </c>
      <c r="H247" s="377" t="s">
        <v>998</v>
      </c>
      <c r="I247" s="379">
        <v>3.03</v>
      </c>
      <c r="J247" s="379">
        <v>200</v>
      </c>
      <c r="K247" s="380">
        <v>605.02</v>
      </c>
    </row>
    <row r="248" spans="1:11" ht="14.4" customHeight="1" x14ac:dyDescent="0.3">
      <c r="A248" s="375" t="s">
        <v>346</v>
      </c>
      <c r="B248" s="376" t="s">
        <v>513</v>
      </c>
      <c r="C248" s="377" t="s">
        <v>352</v>
      </c>
      <c r="D248" s="378" t="s">
        <v>514</v>
      </c>
      <c r="E248" s="377" t="s">
        <v>1198</v>
      </c>
      <c r="F248" s="378" t="s">
        <v>1199</v>
      </c>
      <c r="G248" s="377" t="s">
        <v>999</v>
      </c>
      <c r="H248" s="377" t="s">
        <v>1000</v>
      </c>
      <c r="I248" s="379">
        <v>11.54</v>
      </c>
      <c r="J248" s="379">
        <v>100</v>
      </c>
      <c r="K248" s="380">
        <v>1154.3399999999999</v>
      </c>
    </row>
    <row r="249" spans="1:11" ht="14.4" customHeight="1" x14ac:dyDescent="0.3">
      <c r="A249" s="375" t="s">
        <v>346</v>
      </c>
      <c r="B249" s="376" t="s">
        <v>513</v>
      </c>
      <c r="C249" s="377" t="s">
        <v>352</v>
      </c>
      <c r="D249" s="378" t="s">
        <v>514</v>
      </c>
      <c r="E249" s="377" t="s">
        <v>1198</v>
      </c>
      <c r="F249" s="378" t="s">
        <v>1199</v>
      </c>
      <c r="G249" s="377" t="s">
        <v>1001</v>
      </c>
      <c r="H249" s="377" t="s">
        <v>1002</v>
      </c>
      <c r="I249" s="379">
        <v>786.5</v>
      </c>
      <c r="J249" s="379">
        <v>15</v>
      </c>
      <c r="K249" s="380">
        <v>11797.5</v>
      </c>
    </row>
    <row r="250" spans="1:11" ht="14.4" customHeight="1" x14ac:dyDescent="0.3">
      <c r="A250" s="375" t="s">
        <v>346</v>
      </c>
      <c r="B250" s="376" t="s">
        <v>513</v>
      </c>
      <c r="C250" s="377" t="s">
        <v>352</v>
      </c>
      <c r="D250" s="378" t="s">
        <v>514</v>
      </c>
      <c r="E250" s="377" t="s">
        <v>1198</v>
      </c>
      <c r="F250" s="378" t="s">
        <v>1199</v>
      </c>
      <c r="G250" s="377" t="s">
        <v>1003</v>
      </c>
      <c r="H250" s="377" t="s">
        <v>1004</v>
      </c>
      <c r="I250" s="379">
        <v>10.99</v>
      </c>
      <c r="J250" s="379">
        <v>150</v>
      </c>
      <c r="K250" s="380">
        <v>1648.1200000000001</v>
      </c>
    </row>
    <row r="251" spans="1:11" ht="14.4" customHeight="1" x14ac:dyDescent="0.3">
      <c r="A251" s="375" t="s">
        <v>346</v>
      </c>
      <c r="B251" s="376" t="s">
        <v>513</v>
      </c>
      <c r="C251" s="377" t="s">
        <v>352</v>
      </c>
      <c r="D251" s="378" t="s">
        <v>514</v>
      </c>
      <c r="E251" s="377" t="s">
        <v>1198</v>
      </c>
      <c r="F251" s="378" t="s">
        <v>1199</v>
      </c>
      <c r="G251" s="377" t="s">
        <v>1005</v>
      </c>
      <c r="H251" s="377" t="s">
        <v>1006</v>
      </c>
      <c r="I251" s="379">
        <v>11.54</v>
      </c>
      <c r="J251" s="379">
        <v>150</v>
      </c>
      <c r="K251" s="380">
        <v>1731.3400000000001</v>
      </c>
    </row>
    <row r="252" spans="1:11" ht="14.4" customHeight="1" x14ac:dyDescent="0.3">
      <c r="A252" s="375" t="s">
        <v>346</v>
      </c>
      <c r="B252" s="376" t="s">
        <v>513</v>
      </c>
      <c r="C252" s="377" t="s">
        <v>352</v>
      </c>
      <c r="D252" s="378" t="s">
        <v>514</v>
      </c>
      <c r="E252" s="377" t="s">
        <v>1198</v>
      </c>
      <c r="F252" s="378" t="s">
        <v>1199</v>
      </c>
      <c r="G252" s="377" t="s">
        <v>1007</v>
      </c>
      <c r="H252" s="377" t="s">
        <v>1008</v>
      </c>
      <c r="I252" s="379">
        <v>372.26</v>
      </c>
      <c r="J252" s="379">
        <v>10</v>
      </c>
      <c r="K252" s="380">
        <v>3722.57</v>
      </c>
    </row>
    <row r="253" spans="1:11" ht="14.4" customHeight="1" x14ac:dyDescent="0.3">
      <c r="A253" s="375" t="s">
        <v>346</v>
      </c>
      <c r="B253" s="376" t="s">
        <v>513</v>
      </c>
      <c r="C253" s="377" t="s">
        <v>352</v>
      </c>
      <c r="D253" s="378" t="s">
        <v>514</v>
      </c>
      <c r="E253" s="377" t="s">
        <v>1198</v>
      </c>
      <c r="F253" s="378" t="s">
        <v>1199</v>
      </c>
      <c r="G253" s="377" t="s">
        <v>1009</v>
      </c>
      <c r="H253" s="377" t="s">
        <v>1010</v>
      </c>
      <c r="I253" s="379">
        <v>11.54</v>
      </c>
      <c r="J253" s="379">
        <v>50</v>
      </c>
      <c r="K253" s="380">
        <v>577.16999999999996</v>
      </c>
    </row>
    <row r="254" spans="1:11" ht="14.4" customHeight="1" x14ac:dyDescent="0.3">
      <c r="A254" s="375" t="s">
        <v>346</v>
      </c>
      <c r="B254" s="376" t="s">
        <v>513</v>
      </c>
      <c r="C254" s="377" t="s">
        <v>352</v>
      </c>
      <c r="D254" s="378" t="s">
        <v>514</v>
      </c>
      <c r="E254" s="377" t="s">
        <v>1198</v>
      </c>
      <c r="F254" s="378" t="s">
        <v>1199</v>
      </c>
      <c r="G254" s="377" t="s">
        <v>1011</v>
      </c>
      <c r="H254" s="377" t="s">
        <v>1012</v>
      </c>
      <c r="I254" s="379">
        <v>11.54</v>
      </c>
      <c r="J254" s="379">
        <v>50</v>
      </c>
      <c r="K254" s="380">
        <v>577.16999999999996</v>
      </c>
    </row>
    <row r="255" spans="1:11" ht="14.4" customHeight="1" x14ac:dyDescent="0.3">
      <c r="A255" s="375" t="s">
        <v>346</v>
      </c>
      <c r="B255" s="376" t="s">
        <v>513</v>
      </c>
      <c r="C255" s="377" t="s">
        <v>352</v>
      </c>
      <c r="D255" s="378" t="s">
        <v>514</v>
      </c>
      <c r="E255" s="377" t="s">
        <v>1198</v>
      </c>
      <c r="F255" s="378" t="s">
        <v>1199</v>
      </c>
      <c r="G255" s="377" t="s">
        <v>1013</v>
      </c>
      <c r="H255" s="377" t="s">
        <v>1014</v>
      </c>
      <c r="I255" s="379">
        <v>11.54</v>
      </c>
      <c r="J255" s="379">
        <v>50</v>
      </c>
      <c r="K255" s="380">
        <v>577.16999999999996</v>
      </c>
    </row>
    <row r="256" spans="1:11" ht="14.4" customHeight="1" x14ac:dyDescent="0.3">
      <c r="A256" s="375" t="s">
        <v>346</v>
      </c>
      <c r="B256" s="376" t="s">
        <v>513</v>
      </c>
      <c r="C256" s="377" t="s">
        <v>352</v>
      </c>
      <c r="D256" s="378" t="s">
        <v>514</v>
      </c>
      <c r="E256" s="377" t="s">
        <v>1200</v>
      </c>
      <c r="F256" s="378" t="s">
        <v>1201</v>
      </c>
      <c r="G256" s="377" t="s">
        <v>1015</v>
      </c>
      <c r="H256" s="377" t="s">
        <v>1016</v>
      </c>
      <c r="I256" s="379">
        <v>20.69142857142857</v>
      </c>
      <c r="J256" s="379">
        <v>1200</v>
      </c>
      <c r="K256" s="380">
        <v>24828.7</v>
      </c>
    </row>
    <row r="257" spans="1:11" ht="14.4" customHeight="1" x14ac:dyDescent="0.3">
      <c r="A257" s="375" t="s">
        <v>346</v>
      </c>
      <c r="B257" s="376" t="s">
        <v>513</v>
      </c>
      <c r="C257" s="377" t="s">
        <v>352</v>
      </c>
      <c r="D257" s="378" t="s">
        <v>514</v>
      </c>
      <c r="E257" s="377" t="s">
        <v>1200</v>
      </c>
      <c r="F257" s="378" t="s">
        <v>1201</v>
      </c>
      <c r="G257" s="377" t="s">
        <v>1017</v>
      </c>
      <c r="H257" s="377" t="s">
        <v>1018</v>
      </c>
      <c r="I257" s="379">
        <v>2.94</v>
      </c>
      <c r="J257" s="379">
        <v>50</v>
      </c>
      <c r="K257" s="380">
        <v>146.97</v>
      </c>
    </row>
    <row r="258" spans="1:11" ht="14.4" customHeight="1" x14ac:dyDescent="0.3">
      <c r="A258" s="375" t="s">
        <v>346</v>
      </c>
      <c r="B258" s="376" t="s">
        <v>513</v>
      </c>
      <c r="C258" s="377" t="s">
        <v>352</v>
      </c>
      <c r="D258" s="378" t="s">
        <v>514</v>
      </c>
      <c r="E258" s="377" t="s">
        <v>1200</v>
      </c>
      <c r="F258" s="378" t="s">
        <v>1201</v>
      </c>
      <c r="G258" s="377" t="s">
        <v>1019</v>
      </c>
      <c r="H258" s="377" t="s">
        <v>1020</v>
      </c>
      <c r="I258" s="379">
        <v>10.55</v>
      </c>
      <c r="J258" s="379">
        <v>960</v>
      </c>
      <c r="K258" s="380">
        <v>10129.16</v>
      </c>
    </row>
    <row r="259" spans="1:11" ht="14.4" customHeight="1" x14ac:dyDescent="0.3">
      <c r="A259" s="375" t="s">
        <v>346</v>
      </c>
      <c r="B259" s="376" t="s">
        <v>513</v>
      </c>
      <c r="C259" s="377" t="s">
        <v>352</v>
      </c>
      <c r="D259" s="378" t="s">
        <v>514</v>
      </c>
      <c r="E259" s="377" t="s">
        <v>1200</v>
      </c>
      <c r="F259" s="378" t="s">
        <v>1201</v>
      </c>
      <c r="G259" s="377" t="s">
        <v>1021</v>
      </c>
      <c r="H259" s="377" t="s">
        <v>1022</v>
      </c>
      <c r="I259" s="379">
        <v>10.55</v>
      </c>
      <c r="J259" s="379">
        <v>960</v>
      </c>
      <c r="K259" s="380">
        <v>10129.16</v>
      </c>
    </row>
    <row r="260" spans="1:11" ht="14.4" customHeight="1" x14ac:dyDescent="0.3">
      <c r="A260" s="375" t="s">
        <v>346</v>
      </c>
      <c r="B260" s="376" t="s">
        <v>513</v>
      </c>
      <c r="C260" s="377" t="s">
        <v>352</v>
      </c>
      <c r="D260" s="378" t="s">
        <v>514</v>
      </c>
      <c r="E260" s="377" t="s">
        <v>1200</v>
      </c>
      <c r="F260" s="378" t="s">
        <v>1201</v>
      </c>
      <c r="G260" s="377" t="s">
        <v>1023</v>
      </c>
      <c r="H260" s="377" t="s">
        <v>1024</v>
      </c>
      <c r="I260" s="379">
        <v>20.16</v>
      </c>
      <c r="J260" s="379">
        <v>40</v>
      </c>
      <c r="K260" s="380">
        <v>806.34</v>
      </c>
    </row>
    <row r="261" spans="1:11" ht="14.4" customHeight="1" x14ac:dyDescent="0.3">
      <c r="A261" s="375" t="s">
        <v>346</v>
      </c>
      <c r="B261" s="376" t="s">
        <v>513</v>
      </c>
      <c r="C261" s="377" t="s">
        <v>352</v>
      </c>
      <c r="D261" s="378" t="s">
        <v>514</v>
      </c>
      <c r="E261" s="377" t="s">
        <v>1200</v>
      </c>
      <c r="F261" s="378" t="s">
        <v>1201</v>
      </c>
      <c r="G261" s="377" t="s">
        <v>1025</v>
      </c>
      <c r="H261" s="377" t="s">
        <v>1026</v>
      </c>
      <c r="I261" s="379">
        <v>7.5</v>
      </c>
      <c r="J261" s="379">
        <v>400</v>
      </c>
      <c r="K261" s="380">
        <v>3000.8</v>
      </c>
    </row>
    <row r="262" spans="1:11" ht="14.4" customHeight="1" x14ac:dyDescent="0.3">
      <c r="A262" s="375" t="s">
        <v>346</v>
      </c>
      <c r="B262" s="376" t="s">
        <v>513</v>
      </c>
      <c r="C262" s="377" t="s">
        <v>352</v>
      </c>
      <c r="D262" s="378" t="s">
        <v>514</v>
      </c>
      <c r="E262" s="377" t="s">
        <v>1200</v>
      </c>
      <c r="F262" s="378" t="s">
        <v>1201</v>
      </c>
      <c r="G262" s="377" t="s">
        <v>1027</v>
      </c>
      <c r="H262" s="377" t="s">
        <v>1028</v>
      </c>
      <c r="I262" s="379">
        <v>10.55</v>
      </c>
      <c r="J262" s="379">
        <v>400</v>
      </c>
      <c r="K262" s="380">
        <v>4220.4799999999996</v>
      </c>
    </row>
    <row r="263" spans="1:11" ht="14.4" customHeight="1" x14ac:dyDescent="0.3">
      <c r="A263" s="375" t="s">
        <v>346</v>
      </c>
      <c r="B263" s="376" t="s">
        <v>513</v>
      </c>
      <c r="C263" s="377" t="s">
        <v>352</v>
      </c>
      <c r="D263" s="378" t="s">
        <v>514</v>
      </c>
      <c r="E263" s="377" t="s">
        <v>1200</v>
      </c>
      <c r="F263" s="378" t="s">
        <v>1201</v>
      </c>
      <c r="G263" s="377" t="s">
        <v>1029</v>
      </c>
      <c r="H263" s="377" t="s">
        <v>1030</v>
      </c>
      <c r="I263" s="379">
        <v>20.16</v>
      </c>
      <c r="J263" s="379">
        <v>40</v>
      </c>
      <c r="K263" s="380">
        <v>806.35</v>
      </c>
    </row>
    <row r="264" spans="1:11" ht="14.4" customHeight="1" x14ac:dyDescent="0.3">
      <c r="A264" s="375" t="s">
        <v>346</v>
      </c>
      <c r="B264" s="376" t="s">
        <v>513</v>
      </c>
      <c r="C264" s="377" t="s">
        <v>352</v>
      </c>
      <c r="D264" s="378" t="s">
        <v>514</v>
      </c>
      <c r="E264" s="377" t="s">
        <v>1200</v>
      </c>
      <c r="F264" s="378" t="s">
        <v>1201</v>
      </c>
      <c r="G264" s="377" t="s">
        <v>1031</v>
      </c>
      <c r="H264" s="377" t="s">
        <v>1032</v>
      </c>
      <c r="I264" s="379">
        <v>0.71</v>
      </c>
      <c r="J264" s="379">
        <v>48000</v>
      </c>
      <c r="K264" s="380">
        <v>34080</v>
      </c>
    </row>
    <row r="265" spans="1:11" ht="14.4" customHeight="1" x14ac:dyDescent="0.3">
      <c r="A265" s="375" t="s">
        <v>346</v>
      </c>
      <c r="B265" s="376" t="s">
        <v>513</v>
      </c>
      <c r="C265" s="377" t="s">
        <v>352</v>
      </c>
      <c r="D265" s="378" t="s">
        <v>514</v>
      </c>
      <c r="E265" s="377" t="s">
        <v>1200</v>
      </c>
      <c r="F265" s="378" t="s">
        <v>1201</v>
      </c>
      <c r="G265" s="377" t="s">
        <v>1033</v>
      </c>
      <c r="H265" s="377" t="s">
        <v>1034</v>
      </c>
      <c r="I265" s="379">
        <v>12.583333333333334</v>
      </c>
      <c r="J265" s="379">
        <v>2750</v>
      </c>
      <c r="K265" s="380">
        <v>34602.799999999996</v>
      </c>
    </row>
    <row r="266" spans="1:11" ht="14.4" customHeight="1" x14ac:dyDescent="0.3">
      <c r="A266" s="375" t="s">
        <v>346</v>
      </c>
      <c r="B266" s="376" t="s">
        <v>513</v>
      </c>
      <c r="C266" s="377" t="s">
        <v>352</v>
      </c>
      <c r="D266" s="378" t="s">
        <v>514</v>
      </c>
      <c r="E266" s="377" t="s">
        <v>1200</v>
      </c>
      <c r="F266" s="378" t="s">
        <v>1201</v>
      </c>
      <c r="G266" s="377" t="s">
        <v>1033</v>
      </c>
      <c r="H266" s="377" t="s">
        <v>1035</v>
      </c>
      <c r="I266" s="379">
        <v>12.59</v>
      </c>
      <c r="J266" s="379">
        <v>900</v>
      </c>
      <c r="K266" s="380">
        <v>11331</v>
      </c>
    </row>
    <row r="267" spans="1:11" ht="14.4" customHeight="1" x14ac:dyDescent="0.3">
      <c r="A267" s="375" t="s">
        <v>346</v>
      </c>
      <c r="B267" s="376" t="s">
        <v>513</v>
      </c>
      <c r="C267" s="377" t="s">
        <v>352</v>
      </c>
      <c r="D267" s="378" t="s">
        <v>514</v>
      </c>
      <c r="E267" s="377" t="s">
        <v>1200</v>
      </c>
      <c r="F267" s="378" t="s">
        <v>1201</v>
      </c>
      <c r="G267" s="377" t="s">
        <v>1036</v>
      </c>
      <c r="H267" s="377" t="s">
        <v>1037</v>
      </c>
      <c r="I267" s="379">
        <v>12.583333333333334</v>
      </c>
      <c r="J267" s="379">
        <v>3690</v>
      </c>
      <c r="K267" s="380">
        <v>46431.19</v>
      </c>
    </row>
    <row r="268" spans="1:11" ht="14.4" customHeight="1" x14ac:dyDescent="0.3">
      <c r="A268" s="375" t="s">
        <v>346</v>
      </c>
      <c r="B268" s="376" t="s">
        <v>513</v>
      </c>
      <c r="C268" s="377" t="s">
        <v>352</v>
      </c>
      <c r="D268" s="378" t="s">
        <v>514</v>
      </c>
      <c r="E268" s="377" t="s">
        <v>1200</v>
      </c>
      <c r="F268" s="378" t="s">
        <v>1201</v>
      </c>
      <c r="G268" s="377" t="s">
        <v>1036</v>
      </c>
      <c r="H268" s="377" t="s">
        <v>1038</v>
      </c>
      <c r="I268" s="379">
        <v>12.58</v>
      </c>
      <c r="J268" s="379">
        <v>1150</v>
      </c>
      <c r="K268" s="380">
        <v>14467</v>
      </c>
    </row>
    <row r="269" spans="1:11" ht="14.4" customHeight="1" x14ac:dyDescent="0.3">
      <c r="A269" s="375" t="s">
        <v>346</v>
      </c>
      <c r="B269" s="376" t="s">
        <v>513</v>
      </c>
      <c r="C269" s="377" t="s">
        <v>352</v>
      </c>
      <c r="D269" s="378" t="s">
        <v>514</v>
      </c>
      <c r="E269" s="377" t="s">
        <v>1200</v>
      </c>
      <c r="F269" s="378" t="s">
        <v>1201</v>
      </c>
      <c r="G269" s="377" t="s">
        <v>1039</v>
      </c>
      <c r="H269" s="377" t="s">
        <v>1040</v>
      </c>
      <c r="I269" s="379">
        <v>12.58</v>
      </c>
      <c r="J269" s="379">
        <v>2480</v>
      </c>
      <c r="K269" s="380">
        <v>31198.400000000001</v>
      </c>
    </row>
    <row r="270" spans="1:11" ht="14.4" customHeight="1" x14ac:dyDescent="0.3">
      <c r="A270" s="375" t="s">
        <v>346</v>
      </c>
      <c r="B270" s="376" t="s">
        <v>513</v>
      </c>
      <c r="C270" s="377" t="s">
        <v>352</v>
      </c>
      <c r="D270" s="378" t="s">
        <v>514</v>
      </c>
      <c r="E270" s="377" t="s">
        <v>1200</v>
      </c>
      <c r="F270" s="378" t="s">
        <v>1201</v>
      </c>
      <c r="G270" s="377" t="s">
        <v>1039</v>
      </c>
      <c r="H270" s="377" t="s">
        <v>1041</v>
      </c>
      <c r="I270" s="379">
        <v>12.585000000000001</v>
      </c>
      <c r="J270" s="379">
        <v>1100</v>
      </c>
      <c r="K270" s="380">
        <v>13843</v>
      </c>
    </row>
    <row r="271" spans="1:11" ht="14.4" customHeight="1" x14ac:dyDescent="0.3">
      <c r="A271" s="375" t="s">
        <v>346</v>
      </c>
      <c r="B271" s="376" t="s">
        <v>513</v>
      </c>
      <c r="C271" s="377" t="s">
        <v>352</v>
      </c>
      <c r="D271" s="378" t="s">
        <v>514</v>
      </c>
      <c r="E271" s="377" t="s">
        <v>1200</v>
      </c>
      <c r="F271" s="378" t="s">
        <v>1201</v>
      </c>
      <c r="G271" s="377" t="s">
        <v>1042</v>
      </c>
      <c r="H271" s="377" t="s">
        <v>1043</v>
      </c>
      <c r="I271" s="379">
        <v>12.584</v>
      </c>
      <c r="J271" s="379">
        <v>3230</v>
      </c>
      <c r="K271" s="380">
        <v>40645.699999999997</v>
      </c>
    </row>
    <row r="272" spans="1:11" ht="14.4" customHeight="1" x14ac:dyDescent="0.3">
      <c r="A272" s="375" t="s">
        <v>346</v>
      </c>
      <c r="B272" s="376" t="s">
        <v>513</v>
      </c>
      <c r="C272" s="377" t="s">
        <v>352</v>
      </c>
      <c r="D272" s="378" t="s">
        <v>514</v>
      </c>
      <c r="E272" s="377" t="s">
        <v>1200</v>
      </c>
      <c r="F272" s="378" t="s">
        <v>1201</v>
      </c>
      <c r="G272" s="377" t="s">
        <v>1042</v>
      </c>
      <c r="H272" s="377" t="s">
        <v>1044</v>
      </c>
      <c r="I272" s="379">
        <v>12.59</v>
      </c>
      <c r="J272" s="379">
        <v>500</v>
      </c>
      <c r="K272" s="380">
        <v>6295</v>
      </c>
    </row>
    <row r="273" spans="1:11" ht="14.4" customHeight="1" x14ac:dyDescent="0.3">
      <c r="A273" s="375" t="s">
        <v>346</v>
      </c>
      <c r="B273" s="376" t="s">
        <v>513</v>
      </c>
      <c r="C273" s="377" t="s">
        <v>352</v>
      </c>
      <c r="D273" s="378" t="s">
        <v>514</v>
      </c>
      <c r="E273" s="377" t="s">
        <v>1200</v>
      </c>
      <c r="F273" s="378" t="s">
        <v>1201</v>
      </c>
      <c r="G273" s="377" t="s">
        <v>1045</v>
      </c>
      <c r="H273" s="377" t="s">
        <v>1046</v>
      </c>
      <c r="I273" s="379">
        <v>12.583333333333334</v>
      </c>
      <c r="J273" s="379">
        <v>4170</v>
      </c>
      <c r="K273" s="380">
        <v>52470.9</v>
      </c>
    </row>
    <row r="274" spans="1:11" ht="14.4" customHeight="1" x14ac:dyDescent="0.3">
      <c r="A274" s="375" t="s">
        <v>346</v>
      </c>
      <c r="B274" s="376" t="s">
        <v>513</v>
      </c>
      <c r="C274" s="377" t="s">
        <v>352</v>
      </c>
      <c r="D274" s="378" t="s">
        <v>514</v>
      </c>
      <c r="E274" s="377" t="s">
        <v>1200</v>
      </c>
      <c r="F274" s="378" t="s">
        <v>1201</v>
      </c>
      <c r="G274" s="377" t="s">
        <v>1045</v>
      </c>
      <c r="H274" s="377" t="s">
        <v>1047</v>
      </c>
      <c r="I274" s="379">
        <v>12.59</v>
      </c>
      <c r="J274" s="379">
        <v>1550</v>
      </c>
      <c r="K274" s="380">
        <v>19514.5</v>
      </c>
    </row>
    <row r="275" spans="1:11" ht="14.4" customHeight="1" x14ac:dyDescent="0.3">
      <c r="A275" s="375" t="s">
        <v>346</v>
      </c>
      <c r="B275" s="376" t="s">
        <v>513</v>
      </c>
      <c r="C275" s="377" t="s">
        <v>352</v>
      </c>
      <c r="D275" s="378" t="s">
        <v>514</v>
      </c>
      <c r="E275" s="377" t="s">
        <v>1200</v>
      </c>
      <c r="F275" s="378" t="s">
        <v>1201</v>
      </c>
      <c r="G275" s="377" t="s">
        <v>1048</v>
      </c>
      <c r="H275" s="377" t="s">
        <v>1049</v>
      </c>
      <c r="I275" s="379">
        <v>2.94</v>
      </c>
      <c r="J275" s="379">
        <v>50</v>
      </c>
      <c r="K275" s="380">
        <v>146.97</v>
      </c>
    </row>
    <row r="276" spans="1:11" ht="14.4" customHeight="1" x14ac:dyDescent="0.3">
      <c r="A276" s="375" t="s">
        <v>346</v>
      </c>
      <c r="B276" s="376" t="s">
        <v>513</v>
      </c>
      <c r="C276" s="377" t="s">
        <v>352</v>
      </c>
      <c r="D276" s="378" t="s">
        <v>514</v>
      </c>
      <c r="E276" s="377" t="s">
        <v>1200</v>
      </c>
      <c r="F276" s="378" t="s">
        <v>1201</v>
      </c>
      <c r="G276" s="377" t="s">
        <v>1050</v>
      </c>
      <c r="H276" s="377" t="s">
        <v>1051</v>
      </c>
      <c r="I276" s="379">
        <v>12.581666666666665</v>
      </c>
      <c r="J276" s="379">
        <v>1249</v>
      </c>
      <c r="K276" s="380">
        <v>15715.5</v>
      </c>
    </row>
    <row r="277" spans="1:11" ht="14.4" customHeight="1" x14ac:dyDescent="0.3">
      <c r="A277" s="375" t="s">
        <v>346</v>
      </c>
      <c r="B277" s="376" t="s">
        <v>513</v>
      </c>
      <c r="C277" s="377" t="s">
        <v>352</v>
      </c>
      <c r="D277" s="378" t="s">
        <v>514</v>
      </c>
      <c r="E277" s="377" t="s">
        <v>1200</v>
      </c>
      <c r="F277" s="378" t="s">
        <v>1201</v>
      </c>
      <c r="G277" s="377" t="s">
        <v>1052</v>
      </c>
      <c r="H277" s="377" t="s">
        <v>1053</v>
      </c>
      <c r="I277" s="379">
        <v>20.16</v>
      </c>
      <c r="J277" s="379">
        <v>50</v>
      </c>
      <c r="K277" s="380">
        <v>1007.93</v>
      </c>
    </row>
    <row r="278" spans="1:11" ht="14.4" customHeight="1" x14ac:dyDescent="0.3">
      <c r="A278" s="375" t="s">
        <v>346</v>
      </c>
      <c r="B278" s="376" t="s">
        <v>513</v>
      </c>
      <c r="C278" s="377" t="s">
        <v>352</v>
      </c>
      <c r="D278" s="378" t="s">
        <v>514</v>
      </c>
      <c r="E278" s="377" t="s">
        <v>1200</v>
      </c>
      <c r="F278" s="378" t="s">
        <v>1201</v>
      </c>
      <c r="G278" s="377" t="s">
        <v>1054</v>
      </c>
      <c r="H278" s="377" t="s">
        <v>1055</v>
      </c>
      <c r="I278" s="379">
        <v>20.16</v>
      </c>
      <c r="J278" s="379">
        <v>40</v>
      </c>
      <c r="K278" s="380">
        <v>806.34</v>
      </c>
    </row>
    <row r="279" spans="1:11" ht="14.4" customHeight="1" x14ac:dyDescent="0.3">
      <c r="A279" s="375" t="s">
        <v>346</v>
      </c>
      <c r="B279" s="376" t="s">
        <v>513</v>
      </c>
      <c r="C279" s="377" t="s">
        <v>352</v>
      </c>
      <c r="D279" s="378" t="s">
        <v>514</v>
      </c>
      <c r="E279" s="377" t="s">
        <v>1200</v>
      </c>
      <c r="F279" s="378" t="s">
        <v>1201</v>
      </c>
      <c r="G279" s="377" t="s">
        <v>1056</v>
      </c>
      <c r="H279" s="377" t="s">
        <v>1057</v>
      </c>
      <c r="I279" s="379">
        <v>20.69</v>
      </c>
      <c r="J279" s="379">
        <v>400</v>
      </c>
      <c r="K279" s="380">
        <v>8276.4</v>
      </c>
    </row>
    <row r="280" spans="1:11" ht="14.4" customHeight="1" x14ac:dyDescent="0.3">
      <c r="A280" s="375" t="s">
        <v>346</v>
      </c>
      <c r="B280" s="376" t="s">
        <v>513</v>
      </c>
      <c r="C280" s="377" t="s">
        <v>352</v>
      </c>
      <c r="D280" s="378" t="s">
        <v>514</v>
      </c>
      <c r="E280" s="377" t="s">
        <v>1202</v>
      </c>
      <c r="F280" s="378" t="s">
        <v>1203</v>
      </c>
      <c r="G280" s="377" t="s">
        <v>1058</v>
      </c>
      <c r="H280" s="377" t="s">
        <v>1059</v>
      </c>
      <c r="I280" s="379">
        <v>56.389999999999993</v>
      </c>
      <c r="J280" s="379">
        <v>1530</v>
      </c>
      <c r="K280" s="380">
        <v>86270.579999999987</v>
      </c>
    </row>
    <row r="281" spans="1:11" ht="14.4" customHeight="1" x14ac:dyDescent="0.3">
      <c r="A281" s="375" t="s">
        <v>346</v>
      </c>
      <c r="B281" s="376" t="s">
        <v>513</v>
      </c>
      <c r="C281" s="377" t="s">
        <v>352</v>
      </c>
      <c r="D281" s="378" t="s">
        <v>514</v>
      </c>
      <c r="E281" s="377" t="s">
        <v>1202</v>
      </c>
      <c r="F281" s="378" t="s">
        <v>1203</v>
      </c>
      <c r="G281" s="377" t="s">
        <v>1060</v>
      </c>
      <c r="H281" s="377" t="s">
        <v>1061</v>
      </c>
      <c r="I281" s="379">
        <v>10.740999999999998</v>
      </c>
      <c r="J281" s="379">
        <v>1175</v>
      </c>
      <c r="K281" s="380">
        <v>12625.14</v>
      </c>
    </row>
    <row r="282" spans="1:11" ht="14.4" customHeight="1" x14ac:dyDescent="0.3">
      <c r="A282" s="375" t="s">
        <v>346</v>
      </c>
      <c r="B282" s="376" t="s">
        <v>513</v>
      </c>
      <c r="C282" s="377" t="s">
        <v>352</v>
      </c>
      <c r="D282" s="378" t="s">
        <v>514</v>
      </c>
      <c r="E282" s="377" t="s">
        <v>1202</v>
      </c>
      <c r="F282" s="378" t="s">
        <v>1203</v>
      </c>
      <c r="G282" s="377" t="s">
        <v>1062</v>
      </c>
      <c r="H282" s="377" t="s">
        <v>1063</v>
      </c>
      <c r="I282" s="379">
        <v>201.25</v>
      </c>
      <c r="J282" s="379">
        <v>4</v>
      </c>
      <c r="K282" s="380">
        <v>804.99</v>
      </c>
    </row>
    <row r="283" spans="1:11" ht="14.4" customHeight="1" x14ac:dyDescent="0.3">
      <c r="A283" s="375" t="s">
        <v>346</v>
      </c>
      <c r="B283" s="376" t="s">
        <v>513</v>
      </c>
      <c r="C283" s="377" t="s">
        <v>352</v>
      </c>
      <c r="D283" s="378" t="s">
        <v>514</v>
      </c>
      <c r="E283" s="377" t="s">
        <v>1202</v>
      </c>
      <c r="F283" s="378" t="s">
        <v>1203</v>
      </c>
      <c r="G283" s="377" t="s">
        <v>1064</v>
      </c>
      <c r="H283" s="377" t="s">
        <v>1065</v>
      </c>
      <c r="I283" s="379">
        <v>83.25</v>
      </c>
      <c r="J283" s="379">
        <v>80</v>
      </c>
      <c r="K283" s="380">
        <v>6659.7</v>
      </c>
    </row>
    <row r="284" spans="1:11" ht="14.4" customHeight="1" x14ac:dyDescent="0.3">
      <c r="A284" s="375" t="s">
        <v>346</v>
      </c>
      <c r="B284" s="376" t="s">
        <v>513</v>
      </c>
      <c r="C284" s="377" t="s">
        <v>357</v>
      </c>
      <c r="D284" s="378" t="s">
        <v>515</v>
      </c>
      <c r="E284" s="377" t="s">
        <v>1188</v>
      </c>
      <c r="F284" s="378" t="s">
        <v>1189</v>
      </c>
      <c r="G284" s="377" t="s">
        <v>544</v>
      </c>
      <c r="H284" s="377" t="s">
        <v>545</v>
      </c>
      <c r="I284" s="379">
        <v>6.25</v>
      </c>
      <c r="J284" s="379">
        <v>400</v>
      </c>
      <c r="K284" s="380">
        <v>2500</v>
      </c>
    </row>
    <row r="285" spans="1:11" ht="14.4" customHeight="1" x14ac:dyDescent="0.3">
      <c r="A285" s="375" t="s">
        <v>346</v>
      </c>
      <c r="B285" s="376" t="s">
        <v>513</v>
      </c>
      <c r="C285" s="377" t="s">
        <v>357</v>
      </c>
      <c r="D285" s="378" t="s">
        <v>515</v>
      </c>
      <c r="E285" s="377" t="s">
        <v>1188</v>
      </c>
      <c r="F285" s="378" t="s">
        <v>1189</v>
      </c>
      <c r="G285" s="377" t="s">
        <v>546</v>
      </c>
      <c r="H285" s="377" t="s">
        <v>547</v>
      </c>
      <c r="I285" s="379">
        <v>65.2</v>
      </c>
      <c r="J285" s="379">
        <v>180</v>
      </c>
      <c r="K285" s="380">
        <v>11736</v>
      </c>
    </row>
    <row r="286" spans="1:11" ht="14.4" customHeight="1" x14ac:dyDescent="0.3">
      <c r="A286" s="375" t="s">
        <v>346</v>
      </c>
      <c r="B286" s="376" t="s">
        <v>513</v>
      </c>
      <c r="C286" s="377" t="s">
        <v>357</v>
      </c>
      <c r="D286" s="378" t="s">
        <v>515</v>
      </c>
      <c r="E286" s="377" t="s">
        <v>1188</v>
      </c>
      <c r="F286" s="378" t="s">
        <v>1189</v>
      </c>
      <c r="G286" s="377" t="s">
        <v>548</v>
      </c>
      <c r="H286" s="377" t="s">
        <v>549</v>
      </c>
      <c r="I286" s="379">
        <v>15.53</v>
      </c>
      <c r="J286" s="379">
        <v>210</v>
      </c>
      <c r="K286" s="380">
        <v>3261.3</v>
      </c>
    </row>
    <row r="287" spans="1:11" ht="14.4" customHeight="1" x14ac:dyDescent="0.3">
      <c r="A287" s="375" t="s">
        <v>346</v>
      </c>
      <c r="B287" s="376" t="s">
        <v>513</v>
      </c>
      <c r="C287" s="377" t="s">
        <v>357</v>
      </c>
      <c r="D287" s="378" t="s">
        <v>515</v>
      </c>
      <c r="E287" s="377" t="s">
        <v>1188</v>
      </c>
      <c r="F287" s="378" t="s">
        <v>1189</v>
      </c>
      <c r="G287" s="377" t="s">
        <v>552</v>
      </c>
      <c r="H287" s="377" t="s">
        <v>553</v>
      </c>
      <c r="I287" s="379">
        <v>30.17</v>
      </c>
      <c r="J287" s="379">
        <v>30</v>
      </c>
      <c r="K287" s="380">
        <v>905.1</v>
      </c>
    </row>
    <row r="288" spans="1:11" ht="14.4" customHeight="1" x14ac:dyDescent="0.3">
      <c r="A288" s="375" t="s">
        <v>346</v>
      </c>
      <c r="B288" s="376" t="s">
        <v>513</v>
      </c>
      <c r="C288" s="377" t="s">
        <v>357</v>
      </c>
      <c r="D288" s="378" t="s">
        <v>515</v>
      </c>
      <c r="E288" s="377" t="s">
        <v>1188</v>
      </c>
      <c r="F288" s="378" t="s">
        <v>1189</v>
      </c>
      <c r="G288" s="377" t="s">
        <v>562</v>
      </c>
      <c r="H288" s="377" t="s">
        <v>563</v>
      </c>
      <c r="I288" s="379">
        <v>352.28</v>
      </c>
      <c r="J288" s="379">
        <v>180</v>
      </c>
      <c r="K288" s="380">
        <v>63411</v>
      </c>
    </row>
    <row r="289" spans="1:11" ht="14.4" customHeight="1" x14ac:dyDescent="0.3">
      <c r="A289" s="375" t="s">
        <v>346</v>
      </c>
      <c r="B289" s="376" t="s">
        <v>513</v>
      </c>
      <c r="C289" s="377" t="s">
        <v>357</v>
      </c>
      <c r="D289" s="378" t="s">
        <v>515</v>
      </c>
      <c r="E289" s="377" t="s">
        <v>1188</v>
      </c>
      <c r="F289" s="378" t="s">
        <v>1189</v>
      </c>
      <c r="G289" s="377" t="s">
        <v>1066</v>
      </c>
      <c r="H289" s="377" t="s">
        <v>1067</v>
      </c>
      <c r="I289" s="379">
        <v>13.02</v>
      </c>
      <c r="J289" s="379">
        <v>1</v>
      </c>
      <c r="K289" s="380">
        <v>13.02</v>
      </c>
    </row>
    <row r="290" spans="1:11" ht="14.4" customHeight="1" x14ac:dyDescent="0.3">
      <c r="A290" s="375" t="s">
        <v>346</v>
      </c>
      <c r="B290" s="376" t="s">
        <v>513</v>
      </c>
      <c r="C290" s="377" t="s">
        <v>357</v>
      </c>
      <c r="D290" s="378" t="s">
        <v>515</v>
      </c>
      <c r="E290" s="377" t="s">
        <v>1188</v>
      </c>
      <c r="F290" s="378" t="s">
        <v>1189</v>
      </c>
      <c r="G290" s="377" t="s">
        <v>564</v>
      </c>
      <c r="H290" s="377" t="s">
        <v>565</v>
      </c>
      <c r="I290" s="379">
        <v>68.150000000000006</v>
      </c>
      <c r="J290" s="379">
        <v>144</v>
      </c>
      <c r="K290" s="380">
        <v>9813.31</v>
      </c>
    </row>
    <row r="291" spans="1:11" ht="14.4" customHeight="1" x14ac:dyDescent="0.3">
      <c r="A291" s="375" t="s">
        <v>346</v>
      </c>
      <c r="B291" s="376" t="s">
        <v>513</v>
      </c>
      <c r="C291" s="377" t="s">
        <v>357</v>
      </c>
      <c r="D291" s="378" t="s">
        <v>515</v>
      </c>
      <c r="E291" s="377" t="s">
        <v>1188</v>
      </c>
      <c r="F291" s="378" t="s">
        <v>1189</v>
      </c>
      <c r="G291" s="377" t="s">
        <v>1068</v>
      </c>
      <c r="H291" s="377" t="s">
        <v>1069</v>
      </c>
      <c r="I291" s="379">
        <v>0.63</v>
      </c>
      <c r="J291" s="379">
        <v>2500</v>
      </c>
      <c r="K291" s="380">
        <v>1575</v>
      </c>
    </row>
    <row r="292" spans="1:11" ht="14.4" customHeight="1" x14ac:dyDescent="0.3">
      <c r="A292" s="375" t="s">
        <v>346</v>
      </c>
      <c r="B292" s="376" t="s">
        <v>513</v>
      </c>
      <c r="C292" s="377" t="s">
        <v>357</v>
      </c>
      <c r="D292" s="378" t="s">
        <v>515</v>
      </c>
      <c r="E292" s="377" t="s">
        <v>1188</v>
      </c>
      <c r="F292" s="378" t="s">
        <v>1189</v>
      </c>
      <c r="G292" s="377" t="s">
        <v>576</v>
      </c>
      <c r="H292" s="377" t="s">
        <v>577</v>
      </c>
      <c r="I292" s="379">
        <v>0.86</v>
      </c>
      <c r="J292" s="379">
        <v>600</v>
      </c>
      <c r="K292" s="380">
        <v>516</v>
      </c>
    </row>
    <row r="293" spans="1:11" ht="14.4" customHeight="1" x14ac:dyDescent="0.3">
      <c r="A293" s="375" t="s">
        <v>346</v>
      </c>
      <c r="B293" s="376" t="s">
        <v>513</v>
      </c>
      <c r="C293" s="377" t="s">
        <v>357</v>
      </c>
      <c r="D293" s="378" t="s">
        <v>515</v>
      </c>
      <c r="E293" s="377" t="s">
        <v>1188</v>
      </c>
      <c r="F293" s="378" t="s">
        <v>1189</v>
      </c>
      <c r="G293" s="377" t="s">
        <v>578</v>
      </c>
      <c r="H293" s="377" t="s">
        <v>579</v>
      </c>
      <c r="I293" s="379">
        <v>1.52</v>
      </c>
      <c r="J293" s="379">
        <v>200</v>
      </c>
      <c r="K293" s="380">
        <v>304</v>
      </c>
    </row>
    <row r="294" spans="1:11" ht="14.4" customHeight="1" x14ac:dyDescent="0.3">
      <c r="A294" s="375" t="s">
        <v>346</v>
      </c>
      <c r="B294" s="376" t="s">
        <v>513</v>
      </c>
      <c r="C294" s="377" t="s">
        <v>357</v>
      </c>
      <c r="D294" s="378" t="s">
        <v>515</v>
      </c>
      <c r="E294" s="377" t="s">
        <v>1188</v>
      </c>
      <c r="F294" s="378" t="s">
        <v>1189</v>
      </c>
      <c r="G294" s="377" t="s">
        <v>584</v>
      </c>
      <c r="H294" s="377" t="s">
        <v>585</v>
      </c>
      <c r="I294" s="379">
        <v>5.87</v>
      </c>
      <c r="J294" s="379">
        <v>100</v>
      </c>
      <c r="K294" s="380">
        <v>587</v>
      </c>
    </row>
    <row r="295" spans="1:11" ht="14.4" customHeight="1" x14ac:dyDescent="0.3">
      <c r="A295" s="375" t="s">
        <v>346</v>
      </c>
      <c r="B295" s="376" t="s">
        <v>513</v>
      </c>
      <c r="C295" s="377" t="s">
        <v>357</v>
      </c>
      <c r="D295" s="378" t="s">
        <v>515</v>
      </c>
      <c r="E295" s="377" t="s">
        <v>1188</v>
      </c>
      <c r="F295" s="378" t="s">
        <v>1189</v>
      </c>
      <c r="G295" s="377" t="s">
        <v>586</v>
      </c>
      <c r="H295" s="377" t="s">
        <v>587</v>
      </c>
      <c r="I295" s="379">
        <v>114.00999999999999</v>
      </c>
      <c r="J295" s="379">
        <v>25</v>
      </c>
      <c r="K295" s="380">
        <v>2850.64</v>
      </c>
    </row>
    <row r="296" spans="1:11" ht="14.4" customHeight="1" x14ac:dyDescent="0.3">
      <c r="A296" s="375" t="s">
        <v>346</v>
      </c>
      <c r="B296" s="376" t="s">
        <v>513</v>
      </c>
      <c r="C296" s="377" t="s">
        <v>357</v>
      </c>
      <c r="D296" s="378" t="s">
        <v>515</v>
      </c>
      <c r="E296" s="377" t="s">
        <v>1188</v>
      </c>
      <c r="F296" s="378" t="s">
        <v>1189</v>
      </c>
      <c r="G296" s="377" t="s">
        <v>594</v>
      </c>
      <c r="H296" s="377" t="s">
        <v>1070</v>
      </c>
      <c r="I296" s="379">
        <v>659.91</v>
      </c>
      <c r="J296" s="379">
        <v>72</v>
      </c>
      <c r="K296" s="380">
        <v>47513.4</v>
      </c>
    </row>
    <row r="297" spans="1:11" ht="14.4" customHeight="1" x14ac:dyDescent="0.3">
      <c r="A297" s="375" t="s">
        <v>346</v>
      </c>
      <c r="B297" s="376" t="s">
        <v>513</v>
      </c>
      <c r="C297" s="377" t="s">
        <v>357</v>
      </c>
      <c r="D297" s="378" t="s">
        <v>515</v>
      </c>
      <c r="E297" s="377" t="s">
        <v>1188</v>
      </c>
      <c r="F297" s="378" t="s">
        <v>1189</v>
      </c>
      <c r="G297" s="377" t="s">
        <v>1071</v>
      </c>
      <c r="H297" s="377" t="s">
        <v>1072</v>
      </c>
      <c r="I297" s="379">
        <v>5.18</v>
      </c>
      <c r="J297" s="379">
        <v>80</v>
      </c>
      <c r="K297" s="380">
        <v>414.05</v>
      </c>
    </row>
    <row r="298" spans="1:11" ht="14.4" customHeight="1" x14ac:dyDescent="0.3">
      <c r="A298" s="375" t="s">
        <v>346</v>
      </c>
      <c r="B298" s="376" t="s">
        <v>513</v>
      </c>
      <c r="C298" s="377" t="s">
        <v>357</v>
      </c>
      <c r="D298" s="378" t="s">
        <v>515</v>
      </c>
      <c r="E298" s="377" t="s">
        <v>1188</v>
      </c>
      <c r="F298" s="378" t="s">
        <v>1189</v>
      </c>
      <c r="G298" s="377" t="s">
        <v>1073</v>
      </c>
      <c r="H298" s="377" t="s">
        <v>1074</v>
      </c>
      <c r="I298" s="379">
        <v>11.72</v>
      </c>
      <c r="J298" s="379">
        <v>4</v>
      </c>
      <c r="K298" s="380">
        <v>46.89</v>
      </c>
    </row>
    <row r="299" spans="1:11" ht="14.4" customHeight="1" x14ac:dyDescent="0.3">
      <c r="A299" s="375" t="s">
        <v>346</v>
      </c>
      <c r="B299" s="376" t="s">
        <v>513</v>
      </c>
      <c r="C299" s="377" t="s">
        <v>357</v>
      </c>
      <c r="D299" s="378" t="s">
        <v>515</v>
      </c>
      <c r="E299" s="377" t="s">
        <v>1188</v>
      </c>
      <c r="F299" s="378" t="s">
        <v>1189</v>
      </c>
      <c r="G299" s="377" t="s">
        <v>1075</v>
      </c>
      <c r="H299" s="377" t="s">
        <v>1076</v>
      </c>
      <c r="I299" s="379">
        <v>22.31</v>
      </c>
      <c r="J299" s="379">
        <v>4</v>
      </c>
      <c r="K299" s="380">
        <v>89.24</v>
      </c>
    </row>
    <row r="300" spans="1:11" ht="14.4" customHeight="1" x14ac:dyDescent="0.3">
      <c r="A300" s="375" t="s">
        <v>346</v>
      </c>
      <c r="B300" s="376" t="s">
        <v>513</v>
      </c>
      <c r="C300" s="377" t="s">
        <v>357</v>
      </c>
      <c r="D300" s="378" t="s">
        <v>515</v>
      </c>
      <c r="E300" s="377" t="s">
        <v>1188</v>
      </c>
      <c r="F300" s="378" t="s">
        <v>1189</v>
      </c>
      <c r="G300" s="377" t="s">
        <v>1077</v>
      </c>
      <c r="H300" s="377" t="s">
        <v>1078</v>
      </c>
      <c r="I300" s="379">
        <v>685.06</v>
      </c>
      <c r="J300" s="379">
        <v>10</v>
      </c>
      <c r="K300" s="380">
        <v>6850.6</v>
      </c>
    </row>
    <row r="301" spans="1:11" ht="14.4" customHeight="1" x14ac:dyDescent="0.3">
      <c r="A301" s="375" t="s">
        <v>346</v>
      </c>
      <c r="B301" s="376" t="s">
        <v>513</v>
      </c>
      <c r="C301" s="377" t="s">
        <v>357</v>
      </c>
      <c r="D301" s="378" t="s">
        <v>515</v>
      </c>
      <c r="E301" s="377" t="s">
        <v>1188</v>
      </c>
      <c r="F301" s="378" t="s">
        <v>1189</v>
      </c>
      <c r="G301" s="377" t="s">
        <v>1079</v>
      </c>
      <c r="H301" s="377" t="s">
        <v>1080</v>
      </c>
      <c r="I301" s="379">
        <v>899.84</v>
      </c>
      <c r="J301" s="379">
        <v>10</v>
      </c>
      <c r="K301" s="380">
        <v>8998.4</v>
      </c>
    </row>
    <row r="302" spans="1:11" ht="14.4" customHeight="1" x14ac:dyDescent="0.3">
      <c r="A302" s="375" t="s">
        <v>346</v>
      </c>
      <c r="B302" s="376" t="s">
        <v>513</v>
      </c>
      <c r="C302" s="377" t="s">
        <v>357</v>
      </c>
      <c r="D302" s="378" t="s">
        <v>515</v>
      </c>
      <c r="E302" s="377" t="s">
        <v>1188</v>
      </c>
      <c r="F302" s="378" t="s">
        <v>1189</v>
      </c>
      <c r="G302" s="377" t="s">
        <v>600</v>
      </c>
      <c r="H302" s="377" t="s">
        <v>601</v>
      </c>
      <c r="I302" s="379">
        <v>9.41</v>
      </c>
      <c r="J302" s="379">
        <v>2</v>
      </c>
      <c r="K302" s="380">
        <v>18.82</v>
      </c>
    </row>
    <row r="303" spans="1:11" ht="14.4" customHeight="1" x14ac:dyDescent="0.3">
      <c r="A303" s="375" t="s">
        <v>346</v>
      </c>
      <c r="B303" s="376" t="s">
        <v>513</v>
      </c>
      <c r="C303" s="377" t="s">
        <v>357</v>
      </c>
      <c r="D303" s="378" t="s">
        <v>515</v>
      </c>
      <c r="E303" s="377" t="s">
        <v>1188</v>
      </c>
      <c r="F303" s="378" t="s">
        <v>1189</v>
      </c>
      <c r="G303" s="377" t="s">
        <v>606</v>
      </c>
      <c r="H303" s="377" t="s">
        <v>607</v>
      </c>
      <c r="I303" s="379">
        <v>167.83</v>
      </c>
      <c r="J303" s="379">
        <v>225</v>
      </c>
      <c r="K303" s="380">
        <v>37761.789999999994</v>
      </c>
    </row>
    <row r="304" spans="1:11" ht="14.4" customHeight="1" x14ac:dyDescent="0.3">
      <c r="A304" s="375" t="s">
        <v>346</v>
      </c>
      <c r="B304" s="376" t="s">
        <v>513</v>
      </c>
      <c r="C304" s="377" t="s">
        <v>357</v>
      </c>
      <c r="D304" s="378" t="s">
        <v>515</v>
      </c>
      <c r="E304" s="377" t="s">
        <v>1188</v>
      </c>
      <c r="F304" s="378" t="s">
        <v>1189</v>
      </c>
      <c r="G304" s="377" t="s">
        <v>1081</v>
      </c>
      <c r="H304" s="377" t="s">
        <v>1082</v>
      </c>
      <c r="I304" s="379">
        <v>138</v>
      </c>
      <c r="J304" s="379">
        <v>90</v>
      </c>
      <c r="K304" s="380">
        <v>12420</v>
      </c>
    </row>
    <row r="305" spans="1:11" ht="14.4" customHeight="1" x14ac:dyDescent="0.3">
      <c r="A305" s="375" t="s">
        <v>346</v>
      </c>
      <c r="B305" s="376" t="s">
        <v>513</v>
      </c>
      <c r="C305" s="377" t="s">
        <v>357</v>
      </c>
      <c r="D305" s="378" t="s">
        <v>515</v>
      </c>
      <c r="E305" s="377" t="s">
        <v>1188</v>
      </c>
      <c r="F305" s="378" t="s">
        <v>1189</v>
      </c>
      <c r="G305" s="377" t="s">
        <v>1083</v>
      </c>
      <c r="H305" s="377" t="s">
        <v>1084</v>
      </c>
      <c r="I305" s="379">
        <v>593.125</v>
      </c>
      <c r="J305" s="379">
        <v>10</v>
      </c>
      <c r="K305" s="380">
        <v>5931.26</v>
      </c>
    </row>
    <row r="306" spans="1:11" ht="14.4" customHeight="1" x14ac:dyDescent="0.3">
      <c r="A306" s="375" t="s">
        <v>346</v>
      </c>
      <c r="B306" s="376" t="s">
        <v>513</v>
      </c>
      <c r="C306" s="377" t="s">
        <v>357</v>
      </c>
      <c r="D306" s="378" t="s">
        <v>515</v>
      </c>
      <c r="E306" s="377" t="s">
        <v>1188</v>
      </c>
      <c r="F306" s="378" t="s">
        <v>1189</v>
      </c>
      <c r="G306" s="377" t="s">
        <v>608</v>
      </c>
      <c r="H306" s="377" t="s">
        <v>609</v>
      </c>
      <c r="I306" s="379">
        <v>21.06</v>
      </c>
      <c r="J306" s="379">
        <v>60</v>
      </c>
      <c r="K306" s="380">
        <v>1263.8</v>
      </c>
    </row>
    <row r="307" spans="1:11" ht="14.4" customHeight="1" x14ac:dyDescent="0.3">
      <c r="A307" s="375" t="s">
        <v>346</v>
      </c>
      <c r="B307" s="376" t="s">
        <v>513</v>
      </c>
      <c r="C307" s="377" t="s">
        <v>357</v>
      </c>
      <c r="D307" s="378" t="s">
        <v>515</v>
      </c>
      <c r="E307" s="377" t="s">
        <v>1188</v>
      </c>
      <c r="F307" s="378" t="s">
        <v>1189</v>
      </c>
      <c r="G307" s="377" t="s">
        <v>610</v>
      </c>
      <c r="H307" s="377" t="s">
        <v>611</v>
      </c>
      <c r="I307" s="379">
        <v>69</v>
      </c>
      <c r="J307" s="379">
        <v>60</v>
      </c>
      <c r="K307" s="380">
        <v>4140</v>
      </c>
    </row>
    <row r="308" spans="1:11" ht="14.4" customHeight="1" x14ac:dyDescent="0.3">
      <c r="A308" s="375" t="s">
        <v>346</v>
      </c>
      <c r="B308" s="376" t="s">
        <v>513</v>
      </c>
      <c r="C308" s="377" t="s">
        <v>357</v>
      </c>
      <c r="D308" s="378" t="s">
        <v>515</v>
      </c>
      <c r="E308" s="377" t="s">
        <v>1188</v>
      </c>
      <c r="F308" s="378" t="s">
        <v>1189</v>
      </c>
      <c r="G308" s="377" t="s">
        <v>612</v>
      </c>
      <c r="H308" s="377" t="s">
        <v>613</v>
      </c>
      <c r="I308" s="379">
        <v>517.5</v>
      </c>
      <c r="J308" s="379">
        <v>230</v>
      </c>
      <c r="K308" s="380">
        <v>119025</v>
      </c>
    </row>
    <row r="309" spans="1:11" ht="14.4" customHeight="1" x14ac:dyDescent="0.3">
      <c r="A309" s="375" t="s">
        <v>346</v>
      </c>
      <c r="B309" s="376" t="s">
        <v>513</v>
      </c>
      <c r="C309" s="377" t="s">
        <v>357</v>
      </c>
      <c r="D309" s="378" t="s">
        <v>515</v>
      </c>
      <c r="E309" s="377" t="s">
        <v>1188</v>
      </c>
      <c r="F309" s="378" t="s">
        <v>1189</v>
      </c>
      <c r="G309" s="377" t="s">
        <v>1085</v>
      </c>
      <c r="H309" s="377" t="s">
        <v>1086</v>
      </c>
      <c r="I309" s="379">
        <v>506.9</v>
      </c>
      <c r="J309" s="379">
        <v>10</v>
      </c>
      <c r="K309" s="380">
        <v>5069</v>
      </c>
    </row>
    <row r="310" spans="1:11" ht="14.4" customHeight="1" x14ac:dyDescent="0.3">
      <c r="A310" s="375" t="s">
        <v>346</v>
      </c>
      <c r="B310" s="376" t="s">
        <v>513</v>
      </c>
      <c r="C310" s="377" t="s">
        <v>357</v>
      </c>
      <c r="D310" s="378" t="s">
        <v>515</v>
      </c>
      <c r="E310" s="377" t="s">
        <v>1188</v>
      </c>
      <c r="F310" s="378" t="s">
        <v>1189</v>
      </c>
      <c r="G310" s="377" t="s">
        <v>1087</v>
      </c>
      <c r="H310" s="377" t="s">
        <v>1088</v>
      </c>
      <c r="I310" s="379">
        <v>18.86</v>
      </c>
      <c r="J310" s="379">
        <v>180</v>
      </c>
      <c r="K310" s="380">
        <v>3394.7999999999997</v>
      </c>
    </row>
    <row r="311" spans="1:11" ht="14.4" customHeight="1" x14ac:dyDescent="0.3">
      <c r="A311" s="375" t="s">
        <v>346</v>
      </c>
      <c r="B311" s="376" t="s">
        <v>513</v>
      </c>
      <c r="C311" s="377" t="s">
        <v>357</v>
      </c>
      <c r="D311" s="378" t="s">
        <v>515</v>
      </c>
      <c r="E311" s="377" t="s">
        <v>1188</v>
      </c>
      <c r="F311" s="378" t="s">
        <v>1189</v>
      </c>
      <c r="G311" s="377" t="s">
        <v>1089</v>
      </c>
      <c r="H311" s="377" t="s">
        <v>1090</v>
      </c>
      <c r="I311" s="379">
        <v>202.09</v>
      </c>
      <c r="J311" s="379">
        <v>10</v>
      </c>
      <c r="K311" s="380">
        <v>2020.94</v>
      </c>
    </row>
    <row r="312" spans="1:11" ht="14.4" customHeight="1" x14ac:dyDescent="0.3">
      <c r="A312" s="375" t="s">
        <v>346</v>
      </c>
      <c r="B312" s="376" t="s">
        <v>513</v>
      </c>
      <c r="C312" s="377" t="s">
        <v>357</v>
      </c>
      <c r="D312" s="378" t="s">
        <v>515</v>
      </c>
      <c r="E312" s="377" t="s">
        <v>1188</v>
      </c>
      <c r="F312" s="378" t="s">
        <v>1189</v>
      </c>
      <c r="G312" s="377" t="s">
        <v>1091</v>
      </c>
      <c r="H312" s="377" t="s">
        <v>1092</v>
      </c>
      <c r="I312" s="379">
        <v>7.81</v>
      </c>
      <c r="J312" s="379">
        <v>600</v>
      </c>
      <c r="K312" s="380">
        <v>4688.55</v>
      </c>
    </row>
    <row r="313" spans="1:11" ht="14.4" customHeight="1" x14ac:dyDescent="0.3">
      <c r="A313" s="375" t="s">
        <v>346</v>
      </c>
      <c r="B313" s="376" t="s">
        <v>513</v>
      </c>
      <c r="C313" s="377" t="s">
        <v>357</v>
      </c>
      <c r="D313" s="378" t="s">
        <v>515</v>
      </c>
      <c r="E313" s="377" t="s">
        <v>1190</v>
      </c>
      <c r="F313" s="378" t="s">
        <v>1191</v>
      </c>
      <c r="G313" s="377" t="s">
        <v>642</v>
      </c>
      <c r="H313" s="377" t="s">
        <v>643</v>
      </c>
      <c r="I313" s="379">
        <v>11.675000000000001</v>
      </c>
      <c r="J313" s="379">
        <v>120</v>
      </c>
      <c r="K313" s="380">
        <v>1400.8</v>
      </c>
    </row>
    <row r="314" spans="1:11" ht="14.4" customHeight="1" x14ac:dyDescent="0.3">
      <c r="A314" s="375" t="s">
        <v>346</v>
      </c>
      <c r="B314" s="376" t="s">
        <v>513</v>
      </c>
      <c r="C314" s="377" t="s">
        <v>357</v>
      </c>
      <c r="D314" s="378" t="s">
        <v>515</v>
      </c>
      <c r="E314" s="377" t="s">
        <v>1190</v>
      </c>
      <c r="F314" s="378" t="s">
        <v>1191</v>
      </c>
      <c r="G314" s="377" t="s">
        <v>1093</v>
      </c>
      <c r="H314" s="377" t="s">
        <v>1094</v>
      </c>
      <c r="I314" s="379">
        <v>2.7549999999999999</v>
      </c>
      <c r="J314" s="379">
        <v>200</v>
      </c>
      <c r="K314" s="380">
        <v>551</v>
      </c>
    </row>
    <row r="315" spans="1:11" ht="14.4" customHeight="1" x14ac:dyDescent="0.3">
      <c r="A315" s="375" t="s">
        <v>346</v>
      </c>
      <c r="B315" s="376" t="s">
        <v>513</v>
      </c>
      <c r="C315" s="377" t="s">
        <v>357</v>
      </c>
      <c r="D315" s="378" t="s">
        <v>515</v>
      </c>
      <c r="E315" s="377" t="s">
        <v>1190</v>
      </c>
      <c r="F315" s="378" t="s">
        <v>1191</v>
      </c>
      <c r="G315" s="377" t="s">
        <v>654</v>
      </c>
      <c r="H315" s="377" t="s">
        <v>655</v>
      </c>
      <c r="I315" s="379">
        <v>8.4750000000000014</v>
      </c>
      <c r="J315" s="379">
        <v>350</v>
      </c>
      <c r="K315" s="380">
        <v>2966.2</v>
      </c>
    </row>
    <row r="316" spans="1:11" ht="14.4" customHeight="1" x14ac:dyDescent="0.3">
      <c r="A316" s="375" t="s">
        <v>346</v>
      </c>
      <c r="B316" s="376" t="s">
        <v>513</v>
      </c>
      <c r="C316" s="377" t="s">
        <v>357</v>
      </c>
      <c r="D316" s="378" t="s">
        <v>515</v>
      </c>
      <c r="E316" s="377" t="s">
        <v>1190</v>
      </c>
      <c r="F316" s="378" t="s">
        <v>1191</v>
      </c>
      <c r="G316" s="377" t="s">
        <v>660</v>
      </c>
      <c r="H316" s="377" t="s">
        <v>661</v>
      </c>
      <c r="I316" s="379">
        <v>1.67</v>
      </c>
      <c r="J316" s="379">
        <v>200</v>
      </c>
      <c r="K316" s="380">
        <v>334</v>
      </c>
    </row>
    <row r="317" spans="1:11" ht="14.4" customHeight="1" x14ac:dyDescent="0.3">
      <c r="A317" s="375" t="s">
        <v>346</v>
      </c>
      <c r="B317" s="376" t="s">
        <v>513</v>
      </c>
      <c r="C317" s="377" t="s">
        <v>357</v>
      </c>
      <c r="D317" s="378" t="s">
        <v>515</v>
      </c>
      <c r="E317" s="377" t="s">
        <v>1190</v>
      </c>
      <c r="F317" s="378" t="s">
        <v>1191</v>
      </c>
      <c r="G317" s="377" t="s">
        <v>1095</v>
      </c>
      <c r="H317" s="377" t="s">
        <v>1096</v>
      </c>
      <c r="I317" s="379">
        <v>3.13</v>
      </c>
      <c r="J317" s="379">
        <v>50</v>
      </c>
      <c r="K317" s="380">
        <v>156.5</v>
      </c>
    </row>
    <row r="318" spans="1:11" ht="14.4" customHeight="1" x14ac:dyDescent="0.3">
      <c r="A318" s="375" t="s">
        <v>346</v>
      </c>
      <c r="B318" s="376" t="s">
        <v>513</v>
      </c>
      <c r="C318" s="377" t="s">
        <v>357</v>
      </c>
      <c r="D318" s="378" t="s">
        <v>515</v>
      </c>
      <c r="E318" s="377" t="s">
        <v>1190</v>
      </c>
      <c r="F318" s="378" t="s">
        <v>1191</v>
      </c>
      <c r="G318" s="377" t="s">
        <v>1097</v>
      </c>
      <c r="H318" s="377" t="s">
        <v>1098</v>
      </c>
      <c r="I318" s="379">
        <v>68.510000000000005</v>
      </c>
      <c r="J318" s="379">
        <v>200</v>
      </c>
      <c r="K318" s="380">
        <v>13702.04</v>
      </c>
    </row>
    <row r="319" spans="1:11" ht="14.4" customHeight="1" x14ac:dyDescent="0.3">
      <c r="A319" s="375" t="s">
        <v>346</v>
      </c>
      <c r="B319" s="376" t="s">
        <v>513</v>
      </c>
      <c r="C319" s="377" t="s">
        <v>357</v>
      </c>
      <c r="D319" s="378" t="s">
        <v>515</v>
      </c>
      <c r="E319" s="377" t="s">
        <v>1190</v>
      </c>
      <c r="F319" s="378" t="s">
        <v>1191</v>
      </c>
      <c r="G319" s="377" t="s">
        <v>666</v>
      </c>
      <c r="H319" s="377" t="s">
        <v>667</v>
      </c>
      <c r="I319" s="379">
        <v>62.55</v>
      </c>
      <c r="J319" s="379">
        <v>400</v>
      </c>
      <c r="K319" s="380">
        <v>25021.599999999999</v>
      </c>
    </row>
    <row r="320" spans="1:11" ht="14.4" customHeight="1" x14ac:dyDescent="0.3">
      <c r="A320" s="375" t="s">
        <v>346</v>
      </c>
      <c r="B320" s="376" t="s">
        <v>513</v>
      </c>
      <c r="C320" s="377" t="s">
        <v>357</v>
      </c>
      <c r="D320" s="378" t="s">
        <v>515</v>
      </c>
      <c r="E320" s="377" t="s">
        <v>1190</v>
      </c>
      <c r="F320" s="378" t="s">
        <v>1191</v>
      </c>
      <c r="G320" s="377" t="s">
        <v>671</v>
      </c>
      <c r="H320" s="377" t="s">
        <v>672</v>
      </c>
      <c r="I320" s="379">
        <v>80.58</v>
      </c>
      <c r="J320" s="379">
        <v>680</v>
      </c>
      <c r="K320" s="380">
        <v>54794.74</v>
      </c>
    </row>
    <row r="321" spans="1:11" ht="14.4" customHeight="1" x14ac:dyDescent="0.3">
      <c r="A321" s="375" t="s">
        <v>346</v>
      </c>
      <c r="B321" s="376" t="s">
        <v>513</v>
      </c>
      <c r="C321" s="377" t="s">
        <v>357</v>
      </c>
      <c r="D321" s="378" t="s">
        <v>515</v>
      </c>
      <c r="E321" s="377" t="s">
        <v>1190</v>
      </c>
      <c r="F321" s="378" t="s">
        <v>1191</v>
      </c>
      <c r="G321" s="377" t="s">
        <v>1099</v>
      </c>
      <c r="H321" s="377" t="s">
        <v>1100</v>
      </c>
      <c r="I321" s="379">
        <v>64.13</v>
      </c>
      <c r="J321" s="379">
        <v>24</v>
      </c>
      <c r="K321" s="380">
        <v>1539.12</v>
      </c>
    </row>
    <row r="322" spans="1:11" ht="14.4" customHeight="1" x14ac:dyDescent="0.3">
      <c r="A322" s="375" t="s">
        <v>346</v>
      </c>
      <c r="B322" s="376" t="s">
        <v>513</v>
      </c>
      <c r="C322" s="377" t="s">
        <v>357</v>
      </c>
      <c r="D322" s="378" t="s">
        <v>515</v>
      </c>
      <c r="E322" s="377" t="s">
        <v>1190</v>
      </c>
      <c r="F322" s="378" t="s">
        <v>1191</v>
      </c>
      <c r="G322" s="377" t="s">
        <v>681</v>
      </c>
      <c r="H322" s="377" t="s">
        <v>682</v>
      </c>
      <c r="I322" s="379">
        <v>3.9933333333333336</v>
      </c>
      <c r="J322" s="379">
        <v>600</v>
      </c>
      <c r="K322" s="380">
        <v>2396</v>
      </c>
    </row>
    <row r="323" spans="1:11" ht="14.4" customHeight="1" x14ac:dyDescent="0.3">
      <c r="A323" s="375" t="s">
        <v>346</v>
      </c>
      <c r="B323" s="376" t="s">
        <v>513</v>
      </c>
      <c r="C323" s="377" t="s">
        <v>357</v>
      </c>
      <c r="D323" s="378" t="s">
        <v>515</v>
      </c>
      <c r="E323" s="377" t="s">
        <v>1190</v>
      </c>
      <c r="F323" s="378" t="s">
        <v>1191</v>
      </c>
      <c r="G323" s="377" t="s">
        <v>693</v>
      </c>
      <c r="H323" s="377" t="s">
        <v>694</v>
      </c>
      <c r="I323" s="379">
        <v>37.15</v>
      </c>
      <c r="J323" s="379">
        <v>180</v>
      </c>
      <c r="K323" s="380">
        <v>6686.4600000000009</v>
      </c>
    </row>
    <row r="324" spans="1:11" ht="14.4" customHeight="1" x14ac:dyDescent="0.3">
      <c r="A324" s="375" t="s">
        <v>346</v>
      </c>
      <c r="B324" s="376" t="s">
        <v>513</v>
      </c>
      <c r="C324" s="377" t="s">
        <v>357</v>
      </c>
      <c r="D324" s="378" t="s">
        <v>515</v>
      </c>
      <c r="E324" s="377" t="s">
        <v>1190</v>
      </c>
      <c r="F324" s="378" t="s">
        <v>1191</v>
      </c>
      <c r="G324" s="377" t="s">
        <v>711</v>
      </c>
      <c r="H324" s="377" t="s">
        <v>712</v>
      </c>
      <c r="I324" s="379">
        <v>6.66</v>
      </c>
      <c r="J324" s="379">
        <v>59</v>
      </c>
      <c r="K324" s="380">
        <v>392.7</v>
      </c>
    </row>
    <row r="325" spans="1:11" ht="14.4" customHeight="1" x14ac:dyDescent="0.3">
      <c r="A325" s="375" t="s">
        <v>346</v>
      </c>
      <c r="B325" s="376" t="s">
        <v>513</v>
      </c>
      <c r="C325" s="377" t="s">
        <v>357</v>
      </c>
      <c r="D325" s="378" t="s">
        <v>515</v>
      </c>
      <c r="E325" s="377" t="s">
        <v>1190</v>
      </c>
      <c r="F325" s="378" t="s">
        <v>1191</v>
      </c>
      <c r="G325" s="377" t="s">
        <v>713</v>
      </c>
      <c r="H325" s="377" t="s">
        <v>714</v>
      </c>
      <c r="I325" s="379">
        <v>6.66</v>
      </c>
      <c r="J325" s="379">
        <v>50</v>
      </c>
      <c r="K325" s="380">
        <v>333</v>
      </c>
    </row>
    <row r="326" spans="1:11" ht="14.4" customHeight="1" x14ac:dyDescent="0.3">
      <c r="A326" s="375" t="s">
        <v>346</v>
      </c>
      <c r="B326" s="376" t="s">
        <v>513</v>
      </c>
      <c r="C326" s="377" t="s">
        <v>357</v>
      </c>
      <c r="D326" s="378" t="s">
        <v>515</v>
      </c>
      <c r="E326" s="377" t="s">
        <v>1190</v>
      </c>
      <c r="F326" s="378" t="s">
        <v>1191</v>
      </c>
      <c r="G326" s="377" t="s">
        <v>1101</v>
      </c>
      <c r="H326" s="377" t="s">
        <v>1102</v>
      </c>
      <c r="I326" s="379">
        <v>76.23</v>
      </c>
      <c r="J326" s="379">
        <v>20</v>
      </c>
      <c r="K326" s="380">
        <v>1524.6</v>
      </c>
    </row>
    <row r="327" spans="1:11" ht="14.4" customHeight="1" x14ac:dyDescent="0.3">
      <c r="A327" s="375" t="s">
        <v>346</v>
      </c>
      <c r="B327" s="376" t="s">
        <v>513</v>
      </c>
      <c r="C327" s="377" t="s">
        <v>357</v>
      </c>
      <c r="D327" s="378" t="s">
        <v>515</v>
      </c>
      <c r="E327" s="377" t="s">
        <v>1190</v>
      </c>
      <c r="F327" s="378" t="s">
        <v>1191</v>
      </c>
      <c r="G327" s="377" t="s">
        <v>721</v>
      </c>
      <c r="H327" s="377" t="s">
        <v>722</v>
      </c>
      <c r="I327" s="379">
        <v>30.855</v>
      </c>
      <c r="J327" s="379">
        <v>125</v>
      </c>
      <c r="K327" s="380">
        <v>3856.87</v>
      </c>
    </row>
    <row r="328" spans="1:11" ht="14.4" customHeight="1" x14ac:dyDescent="0.3">
      <c r="A328" s="375" t="s">
        <v>346</v>
      </c>
      <c r="B328" s="376" t="s">
        <v>513</v>
      </c>
      <c r="C328" s="377" t="s">
        <v>357</v>
      </c>
      <c r="D328" s="378" t="s">
        <v>515</v>
      </c>
      <c r="E328" s="377" t="s">
        <v>1190</v>
      </c>
      <c r="F328" s="378" t="s">
        <v>1191</v>
      </c>
      <c r="G328" s="377" t="s">
        <v>723</v>
      </c>
      <c r="H328" s="377" t="s">
        <v>724</v>
      </c>
      <c r="I328" s="379">
        <v>50.65</v>
      </c>
      <c r="J328" s="379">
        <v>1500</v>
      </c>
      <c r="K328" s="380">
        <v>75976.02</v>
      </c>
    </row>
    <row r="329" spans="1:11" ht="14.4" customHeight="1" x14ac:dyDescent="0.3">
      <c r="A329" s="375" t="s">
        <v>346</v>
      </c>
      <c r="B329" s="376" t="s">
        <v>513</v>
      </c>
      <c r="C329" s="377" t="s">
        <v>357</v>
      </c>
      <c r="D329" s="378" t="s">
        <v>515</v>
      </c>
      <c r="E329" s="377" t="s">
        <v>1190</v>
      </c>
      <c r="F329" s="378" t="s">
        <v>1191</v>
      </c>
      <c r="G329" s="377" t="s">
        <v>725</v>
      </c>
      <c r="H329" s="377" t="s">
        <v>726</v>
      </c>
      <c r="I329" s="379">
        <v>496.35</v>
      </c>
      <c r="J329" s="379">
        <v>20</v>
      </c>
      <c r="K329" s="380">
        <v>9927.08</v>
      </c>
    </row>
    <row r="330" spans="1:11" ht="14.4" customHeight="1" x14ac:dyDescent="0.3">
      <c r="A330" s="375" t="s">
        <v>346</v>
      </c>
      <c r="B330" s="376" t="s">
        <v>513</v>
      </c>
      <c r="C330" s="377" t="s">
        <v>357</v>
      </c>
      <c r="D330" s="378" t="s">
        <v>515</v>
      </c>
      <c r="E330" s="377" t="s">
        <v>1190</v>
      </c>
      <c r="F330" s="378" t="s">
        <v>1191</v>
      </c>
      <c r="G330" s="377" t="s">
        <v>727</v>
      </c>
      <c r="H330" s="377" t="s">
        <v>728</v>
      </c>
      <c r="I330" s="379">
        <v>839.98</v>
      </c>
      <c r="J330" s="379">
        <v>20</v>
      </c>
      <c r="K330" s="380">
        <v>16799.52</v>
      </c>
    </row>
    <row r="331" spans="1:11" ht="14.4" customHeight="1" x14ac:dyDescent="0.3">
      <c r="A331" s="375" t="s">
        <v>346</v>
      </c>
      <c r="B331" s="376" t="s">
        <v>513</v>
      </c>
      <c r="C331" s="377" t="s">
        <v>357</v>
      </c>
      <c r="D331" s="378" t="s">
        <v>515</v>
      </c>
      <c r="E331" s="377" t="s">
        <v>1190</v>
      </c>
      <c r="F331" s="378" t="s">
        <v>1191</v>
      </c>
      <c r="G331" s="377" t="s">
        <v>1103</v>
      </c>
      <c r="H331" s="377" t="s">
        <v>1104</v>
      </c>
      <c r="I331" s="379">
        <v>64.13</v>
      </c>
      <c r="J331" s="379">
        <v>36</v>
      </c>
      <c r="K331" s="380">
        <v>2308.6799999999998</v>
      </c>
    </row>
    <row r="332" spans="1:11" ht="14.4" customHeight="1" x14ac:dyDescent="0.3">
      <c r="A332" s="375" t="s">
        <v>346</v>
      </c>
      <c r="B332" s="376" t="s">
        <v>513</v>
      </c>
      <c r="C332" s="377" t="s">
        <v>357</v>
      </c>
      <c r="D332" s="378" t="s">
        <v>515</v>
      </c>
      <c r="E332" s="377" t="s">
        <v>1190</v>
      </c>
      <c r="F332" s="378" t="s">
        <v>1191</v>
      </c>
      <c r="G332" s="377" t="s">
        <v>1105</v>
      </c>
      <c r="H332" s="377" t="s">
        <v>1106</v>
      </c>
      <c r="I332" s="379">
        <v>339.04</v>
      </c>
      <c r="J332" s="379">
        <v>100</v>
      </c>
      <c r="K332" s="380">
        <v>33904.199999999997</v>
      </c>
    </row>
    <row r="333" spans="1:11" ht="14.4" customHeight="1" x14ac:dyDescent="0.3">
      <c r="A333" s="375" t="s">
        <v>346</v>
      </c>
      <c r="B333" s="376" t="s">
        <v>513</v>
      </c>
      <c r="C333" s="377" t="s">
        <v>357</v>
      </c>
      <c r="D333" s="378" t="s">
        <v>515</v>
      </c>
      <c r="E333" s="377" t="s">
        <v>1190</v>
      </c>
      <c r="F333" s="378" t="s">
        <v>1191</v>
      </c>
      <c r="G333" s="377" t="s">
        <v>1107</v>
      </c>
      <c r="H333" s="377" t="s">
        <v>1108</v>
      </c>
      <c r="I333" s="379">
        <v>115</v>
      </c>
      <c r="J333" s="379">
        <v>40</v>
      </c>
      <c r="K333" s="380">
        <v>4600</v>
      </c>
    </row>
    <row r="334" spans="1:11" ht="14.4" customHeight="1" x14ac:dyDescent="0.3">
      <c r="A334" s="375" t="s">
        <v>346</v>
      </c>
      <c r="B334" s="376" t="s">
        <v>513</v>
      </c>
      <c r="C334" s="377" t="s">
        <v>357</v>
      </c>
      <c r="D334" s="378" t="s">
        <v>515</v>
      </c>
      <c r="E334" s="377" t="s">
        <v>1190</v>
      </c>
      <c r="F334" s="378" t="s">
        <v>1191</v>
      </c>
      <c r="G334" s="377" t="s">
        <v>737</v>
      </c>
      <c r="H334" s="377" t="s">
        <v>738</v>
      </c>
      <c r="I334" s="379">
        <v>6.3149999999999995</v>
      </c>
      <c r="J334" s="379">
        <v>200</v>
      </c>
      <c r="K334" s="380">
        <v>1262.48</v>
      </c>
    </row>
    <row r="335" spans="1:11" ht="14.4" customHeight="1" x14ac:dyDescent="0.3">
      <c r="A335" s="375" t="s">
        <v>346</v>
      </c>
      <c r="B335" s="376" t="s">
        <v>513</v>
      </c>
      <c r="C335" s="377" t="s">
        <v>357</v>
      </c>
      <c r="D335" s="378" t="s">
        <v>515</v>
      </c>
      <c r="E335" s="377" t="s">
        <v>1190</v>
      </c>
      <c r="F335" s="378" t="s">
        <v>1191</v>
      </c>
      <c r="G335" s="377" t="s">
        <v>1109</v>
      </c>
      <c r="H335" s="377" t="s">
        <v>1110</v>
      </c>
      <c r="I335" s="379">
        <v>1200.92</v>
      </c>
      <c r="J335" s="379">
        <v>24</v>
      </c>
      <c r="K335" s="380">
        <v>28822.080000000002</v>
      </c>
    </row>
    <row r="336" spans="1:11" ht="14.4" customHeight="1" x14ac:dyDescent="0.3">
      <c r="A336" s="375" t="s">
        <v>346</v>
      </c>
      <c r="B336" s="376" t="s">
        <v>513</v>
      </c>
      <c r="C336" s="377" t="s">
        <v>357</v>
      </c>
      <c r="D336" s="378" t="s">
        <v>515</v>
      </c>
      <c r="E336" s="377" t="s">
        <v>1190</v>
      </c>
      <c r="F336" s="378" t="s">
        <v>1191</v>
      </c>
      <c r="G336" s="377" t="s">
        <v>1111</v>
      </c>
      <c r="H336" s="377" t="s">
        <v>1112</v>
      </c>
      <c r="I336" s="379">
        <v>67.400000000000006</v>
      </c>
      <c r="J336" s="379">
        <v>60</v>
      </c>
      <c r="K336" s="380">
        <v>4043.82</v>
      </c>
    </row>
    <row r="337" spans="1:11" ht="14.4" customHeight="1" x14ac:dyDescent="0.3">
      <c r="A337" s="375" t="s">
        <v>346</v>
      </c>
      <c r="B337" s="376" t="s">
        <v>513</v>
      </c>
      <c r="C337" s="377" t="s">
        <v>357</v>
      </c>
      <c r="D337" s="378" t="s">
        <v>515</v>
      </c>
      <c r="E337" s="377" t="s">
        <v>1190</v>
      </c>
      <c r="F337" s="378" t="s">
        <v>1191</v>
      </c>
      <c r="G337" s="377" t="s">
        <v>751</v>
      </c>
      <c r="H337" s="377" t="s">
        <v>752</v>
      </c>
      <c r="I337" s="379">
        <v>80</v>
      </c>
      <c r="J337" s="379">
        <v>96</v>
      </c>
      <c r="K337" s="380">
        <v>7679.7</v>
      </c>
    </row>
    <row r="338" spans="1:11" ht="14.4" customHeight="1" x14ac:dyDescent="0.3">
      <c r="A338" s="375" t="s">
        <v>346</v>
      </c>
      <c r="B338" s="376" t="s">
        <v>513</v>
      </c>
      <c r="C338" s="377" t="s">
        <v>357</v>
      </c>
      <c r="D338" s="378" t="s">
        <v>515</v>
      </c>
      <c r="E338" s="377" t="s">
        <v>1190</v>
      </c>
      <c r="F338" s="378" t="s">
        <v>1191</v>
      </c>
      <c r="G338" s="377" t="s">
        <v>755</v>
      </c>
      <c r="H338" s="377" t="s">
        <v>756</v>
      </c>
      <c r="I338" s="379">
        <v>12.52</v>
      </c>
      <c r="J338" s="379">
        <v>175</v>
      </c>
      <c r="K338" s="380">
        <v>2191.61</v>
      </c>
    </row>
    <row r="339" spans="1:11" ht="14.4" customHeight="1" x14ac:dyDescent="0.3">
      <c r="A339" s="375" t="s">
        <v>346</v>
      </c>
      <c r="B339" s="376" t="s">
        <v>513</v>
      </c>
      <c r="C339" s="377" t="s">
        <v>357</v>
      </c>
      <c r="D339" s="378" t="s">
        <v>515</v>
      </c>
      <c r="E339" s="377" t="s">
        <v>1190</v>
      </c>
      <c r="F339" s="378" t="s">
        <v>1191</v>
      </c>
      <c r="G339" s="377" t="s">
        <v>1113</v>
      </c>
      <c r="H339" s="377" t="s">
        <v>1114</v>
      </c>
      <c r="I339" s="379">
        <v>323.07</v>
      </c>
      <c r="J339" s="379">
        <v>20</v>
      </c>
      <c r="K339" s="380">
        <v>6461.4</v>
      </c>
    </row>
    <row r="340" spans="1:11" ht="14.4" customHeight="1" x14ac:dyDescent="0.3">
      <c r="A340" s="375" t="s">
        <v>346</v>
      </c>
      <c r="B340" s="376" t="s">
        <v>513</v>
      </c>
      <c r="C340" s="377" t="s">
        <v>357</v>
      </c>
      <c r="D340" s="378" t="s">
        <v>515</v>
      </c>
      <c r="E340" s="377" t="s">
        <v>1190</v>
      </c>
      <c r="F340" s="378" t="s">
        <v>1191</v>
      </c>
      <c r="G340" s="377" t="s">
        <v>1115</v>
      </c>
      <c r="H340" s="377" t="s">
        <v>1116</v>
      </c>
      <c r="I340" s="379">
        <v>1082.46</v>
      </c>
      <c r="J340" s="379">
        <v>2</v>
      </c>
      <c r="K340" s="380">
        <v>2164.9299999999998</v>
      </c>
    </row>
    <row r="341" spans="1:11" ht="14.4" customHeight="1" x14ac:dyDescent="0.3">
      <c r="A341" s="375" t="s">
        <v>346</v>
      </c>
      <c r="B341" s="376" t="s">
        <v>513</v>
      </c>
      <c r="C341" s="377" t="s">
        <v>357</v>
      </c>
      <c r="D341" s="378" t="s">
        <v>515</v>
      </c>
      <c r="E341" s="377" t="s">
        <v>1190</v>
      </c>
      <c r="F341" s="378" t="s">
        <v>1191</v>
      </c>
      <c r="G341" s="377" t="s">
        <v>1117</v>
      </c>
      <c r="H341" s="377" t="s">
        <v>1118</v>
      </c>
      <c r="I341" s="379">
        <v>83.8</v>
      </c>
      <c r="J341" s="379">
        <v>72</v>
      </c>
      <c r="K341" s="380">
        <v>6033.6</v>
      </c>
    </row>
    <row r="342" spans="1:11" ht="14.4" customHeight="1" x14ac:dyDescent="0.3">
      <c r="A342" s="375" t="s">
        <v>346</v>
      </c>
      <c r="B342" s="376" t="s">
        <v>513</v>
      </c>
      <c r="C342" s="377" t="s">
        <v>357</v>
      </c>
      <c r="D342" s="378" t="s">
        <v>515</v>
      </c>
      <c r="E342" s="377" t="s">
        <v>1190</v>
      </c>
      <c r="F342" s="378" t="s">
        <v>1191</v>
      </c>
      <c r="G342" s="377" t="s">
        <v>1119</v>
      </c>
      <c r="H342" s="377" t="s">
        <v>1120</v>
      </c>
      <c r="I342" s="379">
        <v>30.01</v>
      </c>
      <c r="J342" s="379">
        <v>60</v>
      </c>
      <c r="K342" s="380">
        <v>1800.48</v>
      </c>
    </row>
    <row r="343" spans="1:11" ht="14.4" customHeight="1" x14ac:dyDescent="0.3">
      <c r="A343" s="375" t="s">
        <v>346</v>
      </c>
      <c r="B343" s="376" t="s">
        <v>513</v>
      </c>
      <c r="C343" s="377" t="s">
        <v>357</v>
      </c>
      <c r="D343" s="378" t="s">
        <v>515</v>
      </c>
      <c r="E343" s="377" t="s">
        <v>1190</v>
      </c>
      <c r="F343" s="378" t="s">
        <v>1191</v>
      </c>
      <c r="G343" s="377" t="s">
        <v>1121</v>
      </c>
      <c r="H343" s="377" t="s">
        <v>1122</v>
      </c>
      <c r="I343" s="379">
        <v>45.98</v>
      </c>
      <c r="J343" s="379">
        <v>10</v>
      </c>
      <c r="K343" s="380">
        <v>459.8</v>
      </c>
    </row>
    <row r="344" spans="1:11" ht="14.4" customHeight="1" x14ac:dyDescent="0.3">
      <c r="A344" s="375" t="s">
        <v>346</v>
      </c>
      <c r="B344" s="376" t="s">
        <v>513</v>
      </c>
      <c r="C344" s="377" t="s">
        <v>357</v>
      </c>
      <c r="D344" s="378" t="s">
        <v>515</v>
      </c>
      <c r="E344" s="377" t="s">
        <v>1190</v>
      </c>
      <c r="F344" s="378" t="s">
        <v>1191</v>
      </c>
      <c r="G344" s="377" t="s">
        <v>1123</v>
      </c>
      <c r="H344" s="377" t="s">
        <v>1124</v>
      </c>
      <c r="I344" s="379">
        <v>32391.7</v>
      </c>
      <c r="J344" s="379">
        <v>1</v>
      </c>
      <c r="K344" s="380">
        <v>32391.7</v>
      </c>
    </row>
    <row r="345" spans="1:11" ht="14.4" customHeight="1" x14ac:dyDescent="0.3">
      <c r="A345" s="375" t="s">
        <v>346</v>
      </c>
      <c r="B345" s="376" t="s">
        <v>513</v>
      </c>
      <c r="C345" s="377" t="s">
        <v>357</v>
      </c>
      <c r="D345" s="378" t="s">
        <v>515</v>
      </c>
      <c r="E345" s="377" t="s">
        <v>1190</v>
      </c>
      <c r="F345" s="378" t="s">
        <v>1191</v>
      </c>
      <c r="G345" s="377" t="s">
        <v>1125</v>
      </c>
      <c r="H345" s="377" t="s">
        <v>1126</v>
      </c>
      <c r="I345" s="379">
        <v>8.35</v>
      </c>
      <c r="J345" s="379">
        <v>60</v>
      </c>
      <c r="K345" s="380">
        <v>500.94</v>
      </c>
    </row>
    <row r="346" spans="1:11" ht="14.4" customHeight="1" x14ac:dyDescent="0.3">
      <c r="A346" s="375" t="s">
        <v>346</v>
      </c>
      <c r="B346" s="376" t="s">
        <v>513</v>
      </c>
      <c r="C346" s="377" t="s">
        <v>357</v>
      </c>
      <c r="D346" s="378" t="s">
        <v>515</v>
      </c>
      <c r="E346" s="377" t="s">
        <v>1190</v>
      </c>
      <c r="F346" s="378" t="s">
        <v>1191</v>
      </c>
      <c r="G346" s="377" t="s">
        <v>763</v>
      </c>
      <c r="H346" s="377" t="s">
        <v>764</v>
      </c>
      <c r="I346" s="379">
        <v>19.96</v>
      </c>
      <c r="J346" s="379">
        <v>100</v>
      </c>
      <c r="K346" s="380">
        <v>1996.5</v>
      </c>
    </row>
    <row r="347" spans="1:11" ht="14.4" customHeight="1" x14ac:dyDescent="0.3">
      <c r="A347" s="375" t="s">
        <v>346</v>
      </c>
      <c r="B347" s="376" t="s">
        <v>513</v>
      </c>
      <c r="C347" s="377" t="s">
        <v>357</v>
      </c>
      <c r="D347" s="378" t="s">
        <v>515</v>
      </c>
      <c r="E347" s="377" t="s">
        <v>1190</v>
      </c>
      <c r="F347" s="378" t="s">
        <v>1191</v>
      </c>
      <c r="G347" s="377" t="s">
        <v>1127</v>
      </c>
      <c r="H347" s="377" t="s">
        <v>1128</v>
      </c>
      <c r="I347" s="379">
        <v>1505.8600000000001</v>
      </c>
      <c r="J347" s="379">
        <v>3</v>
      </c>
      <c r="K347" s="380">
        <v>4517.72</v>
      </c>
    </row>
    <row r="348" spans="1:11" ht="14.4" customHeight="1" x14ac:dyDescent="0.3">
      <c r="A348" s="375" t="s">
        <v>346</v>
      </c>
      <c r="B348" s="376" t="s">
        <v>513</v>
      </c>
      <c r="C348" s="377" t="s">
        <v>357</v>
      </c>
      <c r="D348" s="378" t="s">
        <v>515</v>
      </c>
      <c r="E348" s="377" t="s">
        <v>1190</v>
      </c>
      <c r="F348" s="378" t="s">
        <v>1191</v>
      </c>
      <c r="G348" s="377" t="s">
        <v>1129</v>
      </c>
      <c r="H348" s="377" t="s">
        <v>1130</v>
      </c>
      <c r="I348" s="379">
        <v>791.34</v>
      </c>
      <c r="J348" s="379">
        <v>10</v>
      </c>
      <c r="K348" s="380">
        <v>7913.4000000000005</v>
      </c>
    </row>
    <row r="349" spans="1:11" ht="14.4" customHeight="1" x14ac:dyDescent="0.3">
      <c r="A349" s="375" t="s">
        <v>346</v>
      </c>
      <c r="B349" s="376" t="s">
        <v>513</v>
      </c>
      <c r="C349" s="377" t="s">
        <v>357</v>
      </c>
      <c r="D349" s="378" t="s">
        <v>515</v>
      </c>
      <c r="E349" s="377" t="s">
        <v>1190</v>
      </c>
      <c r="F349" s="378" t="s">
        <v>1191</v>
      </c>
      <c r="G349" s="377" t="s">
        <v>1131</v>
      </c>
      <c r="H349" s="377" t="s">
        <v>1132</v>
      </c>
      <c r="I349" s="379">
        <v>508.2</v>
      </c>
      <c r="J349" s="379">
        <v>2</v>
      </c>
      <c r="K349" s="380">
        <v>1016.4</v>
      </c>
    </row>
    <row r="350" spans="1:11" ht="14.4" customHeight="1" x14ac:dyDescent="0.3">
      <c r="A350" s="375" t="s">
        <v>346</v>
      </c>
      <c r="B350" s="376" t="s">
        <v>513</v>
      </c>
      <c r="C350" s="377" t="s">
        <v>357</v>
      </c>
      <c r="D350" s="378" t="s">
        <v>515</v>
      </c>
      <c r="E350" s="377" t="s">
        <v>1190</v>
      </c>
      <c r="F350" s="378" t="s">
        <v>1191</v>
      </c>
      <c r="G350" s="377" t="s">
        <v>1133</v>
      </c>
      <c r="H350" s="377" t="s">
        <v>1134</v>
      </c>
      <c r="I350" s="379">
        <v>111.55</v>
      </c>
      <c r="J350" s="379">
        <v>60</v>
      </c>
      <c r="K350" s="380">
        <v>6693</v>
      </c>
    </row>
    <row r="351" spans="1:11" ht="14.4" customHeight="1" x14ac:dyDescent="0.3">
      <c r="A351" s="375" t="s">
        <v>346</v>
      </c>
      <c r="B351" s="376" t="s">
        <v>513</v>
      </c>
      <c r="C351" s="377" t="s">
        <v>357</v>
      </c>
      <c r="D351" s="378" t="s">
        <v>515</v>
      </c>
      <c r="E351" s="377" t="s">
        <v>1190</v>
      </c>
      <c r="F351" s="378" t="s">
        <v>1191</v>
      </c>
      <c r="G351" s="377" t="s">
        <v>1135</v>
      </c>
      <c r="H351" s="377" t="s">
        <v>1136</v>
      </c>
      <c r="I351" s="379">
        <v>508.2</v>
      </c>
      <c r="J351" s="379">
        <v>50</v>
      </c>
      <c r="K351" s="380">
        <v>25410</v>
      </c>
    </row>
    <row r="352" spans="1:11" ht="14.4" customHeight="1" x14ac:dyDescent="0.3">
      <c r="A352" s="375" t="s">
        <v>346</v>
      </c>
      <c r="B352" s="376" t="s">
        <v>513</v>
      </c>
      <c r="C352" s="377" t="s">
        <v>357</v>
      </c>
      <c r="D352" s="378" t="s">
        <v>515</v>
      </c>
      <c r="E352" s="377" t="s">
        <v>1190</v>
      </c>
      <c r="F352" s="378" t="s">
        <v>1191</v>
      </c>
      <c r="G352" s="377" t="s">
        <v>1137</v>
      </c>
      <c r="H352" s="377" t="s">
        <v>1138</v>
      </c>
      <c r="I352" s="379">
        <v>1948.0999999999997</v>
      </c>
      <c r="J352" s="379">
        <v>5</v>
      </c>
      <c r="K352" s="380">
        <v>9740.5</v>
      </c>
    </row>
    <row r="353" spans="1:11" ht="14.4" customHeight="1" x14ac:dyDescent="0.3">
      <c r="A353" s="375" t="s">
        <v>346</v>
      </c>
      <c r="B353" s="376" t="s">
        <v>513</v>
      </c>
      <c r="C353" s="377" t="s">
        <v>357</v>
      </c>
      <c r="D353" s="378" t="s">
        <v>515</v>
      </c>
      <c r="E353" s="377" t="s">
        <v>1190</v>
      </c>
      <c r="F353" s="378" t="s">
        <v>1191</v>
      </c>
      <c r="G353" s="377" t="s">
        <v>1139</v>
      </c>
      <c r="H353" s="377" t="s">
        <v>1140</v>
      </c>
      <c r="I353" s="379">
        <v>72.599999999999994</v>
      </c>
      <c r="J353" s="379">
        <v>60</v>
      </c>
      <c r="K353" s="380">
        <v>4356</v>
      </c>
    </row>
    <row r="354" spans="1:11" ht="14.4" customHeight="1" x14ac:dyDescent="0.3">
      <c r="A354" s="375" t="s">
        <v>346</v>
      </c>
      <c r="B354" s="376" t="s">
        <v>513</v>
      </c>
      <c r="C354" s="377" t="s">
        <v>357</v>
      </c>
      <c r="D354" s="378" t="s">
        <v>515</v>
      </c>
      <c r="E354" s="377" t="s">
        <v>1190</v>
      </c>
      <c r="F354" s="378" t="s">
        <v>1191</v>
      </c>
      <c r="G354" s="377" t="s">
        <v>1141</v>
      </c>
      <c r="H354" s="377" t="s">
        <v>1142</v>
      </c>
      <c r="I354" s="379">
        <v>59.77</v>
      </c>
      <c r="J354" s="379">
        <v>60</v>
      </c>
      <c r="K354" s="380">
        <v>3586.44</v>
      </c>
    </row>
    <row r="355" spans="1:11" ht="14.4" customHeight="1" x14ac:dyDescent="0.3">
      <c r="A355" s="375" t="s">
        <v>346</v>
      </c>
      <c r="B355" s="376" t="s">
        <v>513</v>
      </c>
      <c r="C355" s="377" t="s">
        <v>357</v>
      </c>
      <c r="D355" s="378" t="s">
        <v>515</v>
      </c>
      <c r="E355" s="377" t="s">
        <v>1190</v>
      </c>
      <c r="F355" s="378" t="s">
        <v>1191</v>
      </c>
      <c r="G355" s="377" t="s">
        <v>1143</v>
      </c>
      <c r="H355" s="377" t="s">
        <v>1144</v>
      </c>
      <c r="I355" s="379">
        <v>4189.4799999999996</v>
      </c>
      <c r="J355" s="379">
        <v>1</v>
      </c>
      <c r="K355" s="380">
        <v>4189.4799999999996</v>
      </c>
    </row>
    <row r="356" spans="1:11" ht="14.4" customHeight="1" x14ac:dyDescent="0.3">
      <c r="A356" s="375" t="s">
        <v>346</v>
      </c>
      <c r="B356" s="376" t="s">
        <v>513</v>
      </c>
      <c r="C356" s="377" t="s">
        <v>357</v>
      </c>
      <c r="D356" s="378" t="s">
        <v>515</v>
      </c>
      <c r="E356" s="377" t="s">
        <v>1190</v>
      </c>
      <c r="F356" s="378" t="s">
        <v>1191</v>
      </c>
      <c r="G356" s="377" t="s">
        <v>1145</v>
      </c>
      <c r="H356" s="377" t="s">
        <v>1146</v>
      </c>
      <c r="I356" s="379">
        <v>5058.0200000000004</v>
      </c>
      <c r="J356" s="379">
        <v>1</v>
      </c>
      <c r="K356" s="380">
        <v>5058.0200000000004</v>
      </c>
    </row>
    <row r="357" spans="1:11" ht="14.4" customHeight="1" x14ac:dyDescent="0.3">
      <c r="A357" s="375" t="s">
        <v>346</v>
      </c>
      <c r="B357" s="376" t="s">
        <v>513</v>
      </c>
      <c r="C357" s="377" t="s">
        <v>357</v>
      </c>
      <c r="D357" s="378" t="s">
        <v>515</v>
      </c>
      <c r="E357" s="377" t="s">
        <v>1190</v>
      </c>
      <c r="F357" s="378" t="s">
        <v>1191</v>
      </c>
      <c r="G357" s="377" t="s">
        <v>1147</v>
      </c>
      <c r="H357" s="377" t="s">
        <v>1148</v>
      </c>
      <c r="I357" s="379">
        <v>508.2</v>
      </c>
      <c r="J357" s="379">
        <v>2</v>
      </c>
      <c r="K357" s="380">
        <v>1016.4</v>
      </c>
    </row>
    <row r="358" spans="1:11" ht="14.4" customHeight="1" x14ac:dyDescent="0.3">
      <c r="A358" s="375" t="s">
        <v>346</v>
      </c>
      <c r="B358" s="376" t="s">
        <v>513</v>
      </c>
      <c r="C358" s="377" t="s">
        <v>357</v>
      </c>
      <c r="D358" s="378" t="s">
        <v>515</v>
      </c>
      <c r="E358" s="377" t="s">
        <v>1190</v>
      </c>
      <c r="F358" s="378" t="s">
        <v>1191</v>
      </c>
      <c r="G358" s="377" t="s">
        <v>1149</v>
      </c>
      <c r="H358" s="377" t="s">
        <v>1150</v>
      </c>
      <c r="I358" s="379">
        <v>1986.5</v>
      </c>
      <c r="J358" s="379">
        <v>2</v>
      </c>
      <c r="K358" s="380">
        <v>3973</v>
      </c>
    </row>
    <row r="359" spans="1:11" ht="14.4" customHeight="1" x14ac:dyDescent="0.3">
      <c r="A359" s="375" t="s">
        <v>346</v>
      </c>
      <c r="B359" s="376" t="s">
        <v>513</v>
      </c>
      <c r="C359" s="377" t="s">
        <v>357</v>
      </c>
      <c r="D359" s="378" t="s">
        <v>515</v>
      </c>
      <c r="E359" s="377" t="s">
        <v>1190</v>
      </c>
      <c r="F359" s="378" t="s">
        <v>1191</v>
      </c>
      <c r="G359" s="377" t="s">
        <v>1151</v>
      </c>
      <c r="H359" s="377" t="s">
        <v>1152</v>
      </c>
      <c r="I359" s="379">
        <v>21.9</v>
      </c>
      <c r="J359" s="379">
        <v>50</v>
      </c>
      <c r="K359" s="380">
        <v>1095.05</v>
      </c>
    </row>
    <row r="360" spans="1:11" ht="14.4" customHeight="1" x14ac:dyDescent="0.3">
      <c r="A360" s="375" t="s">
        <v>346</v>
      </c>
      <c r="B360" s="376" t="s">
        <v>513</v>
      </c>
      <c r="C360" s="377" t="s">
        <v>357</v>
      </c>
      <c r="D360" s="378" t="s">
        <v>515</v>
      </c>
      <c r="E360" s="377" t="s">
        <v>1204</v>
      </c>
      <c r="F360" s="378" t="s">
        <v>1205</v>
      </c>
      <c r="G360" s="377" t="s">
        <v>1153</v>
      </c>
      <c r="H360" s="377" t="s">
        <v>1154</v>
      </c>
      <c r="I360" s="379">
        <v>66196.320000000007</v>
      </c>
      <c r="J360" s="379">
        <v>1</v>
      </c>
      <c r="K360" s="380">
        <v>66196.320000000007</v>
      </c>
    </row>
    <row r="361" spans="1:11" ht="14.4" customHeight="1" x14ac:dyDescent="0.3">
      <c r="A361" s="375" t="s">
        <v>346</v>
      </c>
      <c r="B361" s="376" t="s">
        <v>513</v>
      </c>
      <c r="C361" s="377" t="s">
        <v>357</v>
      </c>
      <c r="D361" s="378" t="s">
        <v>515</v>
      </c>
      <c r="E361" s="377" t="s">
        <v>1204</v>
      </c>
      <c r="F361" s="378" t="s">
        <v>1205</v>
      </c>
      <c r="G361" s="377" t="s">
        <v>1155</v>
      </c>
      <c r="H361" s="377" t="s">
        <v>1156</v>
      </c>
      <c r="I361" s="379">
        <v>14431.26</v>
      </c>
      <c r="J361" s="379">
        <v>7</v>
      </c>
      <c r="K361" s="380">
        <v>101018.81</v>
      </c>
    </row>
    <row r="362" spans="1:11" ht="14.4" customHeight="1" x14ac:dyDescent="0.3">
      <c r="A362" s="375" t="s">
        <v>346</v>
      </c>
      <c r="B362" s="376" t="s">
        <v>513</v>
      </c>
      <c r="C362" s="377" t="s">
        <v>357</v>
      </c>
      <c r="D362" s="378" t="s">
        <v>515</v>
      </c>
      <c r="E362" s="377" t="s">
        <v>1204</v>
      </c>
      <c r="F362" s="378" t="s">
        <v>1205</v>
      </c>
      <c r="G362" s="377" t="s">
        <v>1157</v>
      </c>
      <c r="H362" s="377" t="s">
        <v>1158</v>
      </c>
      <c r="I362" s="379">
        <v>66196.320000000007</v>
      </c>
      <c r="J362" s="379">
        <v>1</v>
      </c>
      <c r="K362" s="380">
        <v>66196.320000000007</v>
      </c>
    </row>
    <row r="363" spans="1:11" ht="14.4" customHeight="1" x14ac:dyDescent="0.3">
      <c r="A363" s="375" t="s">
        <v>346</v>
      </c>
      <c r="B363" s="376" t="s">
        <v>513</v>
      </c>
      <c r="C363" s="377" t="s">
        <v>357</v>
      </c>
      <c r="D363" s="378" t="s">
        <v>515</v>
      </c>
      <c r="E363" s="377" t="s">
        <v>1196</v>
      </c>
      <c r="F363" s="378" t="s">
        <v>1197</v>
      </c>
      <c r="G363" s="377" t="s">
        <v>827</v>
      </c>
      <c r="H363" s="377" t="s">
        <v>828</v>
      </c>
      <c r="I363" s="379">
        <v>50.48</v>
      </c>
      <c r="J363" s="379">
        <v>72</v>
      </c>
      <c r="K363" s="380">
        <v>3634.23</v>
      </c>
    </row>
    <row r="364" spans="1:11" ht="14.4" customHeight="1" x14ac:dyDescent="0.3">
      <c r="A364" s="375" t="s">
        <v>346</v>
      </c>
      <c r="B364" s="376" t="s">
        <v>513</v>
      </c>
      <c r="C364" s="377" t="s">
        <v>357</v>
      </c>
      <c r="D364" s="378" t="s">
        <v>515</v>
      </c>
      <c r="E364" s="377" t="s">
        <v>1196</v>
      </c>
      <c r="F364" s="378" t="s">
        <v>1197</v>
      </c>
      <c r="G364" s="377" t="s">
        <v>1159</v>
      </c>
      <c r="H364" s="377" t="s">
        <v>1160</v>
      </c>
      <c r="I364" s="379">
        <v>94</v>
      </c>
      <c r="J364" s="379">
        <v>216</v>
      </c>
      <c r="K364" s="380">
        <v>20303.939999999999</v>
      </c>
    </row>
    <row r="365" spans="1:11" ht="14.4" customHeight="1" x14ac:dyDescent="0.3">
      <c r="A365" s="375" t="s">
        <v>346</v>
      </c>
      <c r="B365" s="376" t="s">
        <v>513</v>
      </c>
      <c r="C365" s="377" t="s">
        <v>357</v>
      </c>
      <c r="D365" s="378" t="s">
        <v>515</v>
      </c>
      <c r="E365" s="377" t="s">
        <v>1196</v>
      </c>
      <c r="F365" s="378" t="s">
        <v>1197</v>
      </c>
      <c r="G365" s="377" t="s">
        <v>843</v>
      </c>
      <c r="H365" s="377" t="s">
        <v>844</v>
      </c>
      <c r="I365" s="379">
        <v>26.57</v>
      </c>
      <c r="J365" s="379">
        <v>108</v>
      </c>
      <c r="K365" s="380">
        <v>2869.02</v>
      </c>
    </row>
    <row r="366" spans="1:11" ht="14.4" customHeight="1" x14ac:dyDescent="0.3">
      <c r="A366" s="375" t="s">
        <v>346</v>
      </c>
      <c r="B366" s="376" t="s">
        <v>513</v>
      </c>
      <c r="C366" s="377" t="s">
        <v>357</v>
      </c>
      <c r="D366" s="378" t="s">
        <v>515</v>
      </c>
      <c r="E366" s="377" t="s">
        <v>1196</v>
      </c>
      <c r="F366" s="378" t="s">
        <v>1197</v>
      </c>
      <c r="G366" s="377" t="s">
        <v>845</v>
      </c>
      <c r="H366" s="377" t="s">
        <v>846</v>
      </c>
      <c r="I366" s="379">
        <v>31.36</v>
      </c>
      <c r="J366" s="379">
        <v>360</v>
      </c>
      <c r="K366" s="380">
        <v>11288.4</v>
      </c>
    </row>
    <row r="367" spans="1:11" ht="14.4" customHeight="1" x14ac:dyDescent="0.3">
      <c r="A367" s="375" t="s">
        <v>346</v>
      </c>
      <c r="B367" s="376" t="s">
        <v>513</v>
      </c>
      <c r="C367" s="377" t="s">
        <v>357</v>
      </c>
      <c r="D367" s="378" t="s">
        <v>515</v>
      </c>
      <c r="E367" s="377" t="s">
        <v>1196</v>
      </c>
      <c r="F367" s="378" t="s">
        <v>1197</v>
      </c>
      <c r="G367" s="377" t="s">
        <v>847</v>
      </c>
      <c r="H367" s="377" t="s">
        <v>848</v>
      </c>
      <c r="I367" s="379">
        <v>30.31</v>
      </c>
      <c r="J367" s="379">
        <v>1248</v>
      </c>
      <c r="K367" s="380">
        <v>37829.369999999995</v>
      </c>
    </row>
    <row r="368" spans="1:11" ht="14.4" customHeight="1" x14ac:dyDescent="0.3">
      <c r="A368" s="375" t="s">
        <v>346</v>
      </c>
      <c r="B368" s="376" t="s">
        <v>513</v>
      </c>
      <c r="C368" s="377" t="s">
        <v>357</v>
      </c>
      <c r="D368" s="378" t="s">
        <v>515</v>
      </c>
      <c r="E368" s="377" t="s">
        <v>1196</v>
      </c>
      <c r="F368" s="378" t="s">
        <v>1197</v>
      </c>
      <c r="G368" s="377" t="s">
        <v>849</v>
      </c>
      <c r="H368" s="377" t="s">
        <v>850</v>
      </c>
      <c r="I368" s="379">
        <v>32.409999999999997</v>
      </c>
      <c r="J368" s="379">
        <v>360</v>
      </c>
      <c r="K368" s="380">
        <v>11667.9</v>
      </c>
    </row>
    <row r="369" spans="1:11" ht="14.4" customHeight="1" x14ac:dyDescent="0.3">
      <c r="A369" s="375" t="s">
        <v>346</v>
      </c>
      <c r="B369" s="376" t="s">
        <v>513</v>
      </c>
      <c r="C369" s="377" t="s">
        <v>357</v>
      </c>
      <c r="D369" s="378" t="s">
        <v>515</v>
      </c>
      <c r="E369" s="377" t="s">
        <v>1196</v>
      </c>
      <c r="F369" s="378" t="s">
        <v>1197</v>
      </c>
      <c r="G369" s="377" t="s">
        <v>857</v>
      </c>
      <c r="H369" s="377" t="s">
        <v>858</v>
      </c>
      <c r="I369" s="379">
        <v>78.2</v>
      </c>
      <c r="J369" s="379">
        <v>120</v>
      </c>
      <c r="K369" s="380">
        <v>9384</v>
      </c>
    </row>
    <row r="370" spans="1:11" ht="14.4" customHeight="1" x14ac:dyDescent="0.3">
      <c r="A370" s="375" t="s">
        <v>346</v>
      </c>
      <c r="B370" s="376" t="s">
        <v>513</v>
      </c>
      <c r="C370" s="377" t="s">
        <v>357</v>
      </c>
      <c r="D370" s="378" t="s">
        <v>515</v>
      </c>
      <c r="E370" s="377" t="s">
        <v>1196</v>
      </c>
      <c r="F370" s="378" t="s">
        <v>1197</v>
      </c>
      <c r="G370" s="377" t="s">
        <v>869</v>
      </c>
      <c r="H370" s="377" t="s">
        <v>870</v>
      </c>
      <c r="I370" s="379">
        <v>45.03</v>
      </c>
      <c r="J370" s="379">
        <v>144</v>
      </c>
      <c r="K370" s="380">
        <v>6483.7</v>
      </c>
    </row>
    <row r="371" spans="1:11" ht="14.4" customHeight="1" x14ac:dyDescent="0.3">
      <c r="A371" s="375" t="s">
        <v>346</v>
      </c>
      <c r="B371" s="376" t="s">
        <v>513</v>
      </c>
      <c r="C371" s="377" t="s">
        <v>357</v>
      </c>
      <c r="D371" s="378" t="s">
        <v>515</v>
      </c>
      <c r="E371" s="377" t="s">
        <v>1196</v>
      </c>
      <c r="F371" s="378" t="s">
        <v>1197</v>
      </c>
      <c r="G371" s="377" t="s">
        <v>873</v>
      </c>
      <c r="H371" s="377" t="s">
        <v>874</v>
      </c>
      <c r="I371" s="379">
        <v>31.36</v>
      </c>
      <c r="J371" s="379">
        <v>360</v>
      </c>
      <c r="K371" s="380">
        <v>11288.4</v>
      </c>
    </row>
    <row r="372" spans="1:11" ht="14.4" customHeight="1" x14ac:dyDescent="0.3">
      <c r="A372" s="375" t="s">
        <v>346</v>
      </c>
      <c r="B372" s="376" t="s">
        <v>513</v>
      </c>
      <c r="C372" s="377" t="s">
        <v>357</v>
      </c>
      <c r="D372" s="378" t="s">
        <v>515</v>
      </c>
      <c r="E372" s="377" t="s">
        <v>1196</v>
      </c>
      <c r="F372" s="378" t="s">
        <v>1197</v>
      </c>
      <c r="G372" s="377" t="s">
        <v>883</v>
      </c>
      <c r="H372" s="377" t="s">
        <v>884</v>
      </c>
      <c r="I372" s="379">
        <v>80.16</v>
      </c>
      <c r="J372" s="379">
        <v>60</v>
      </c>
      <c r="K372" s="380">
        <v>4809.3</v>
      </c>
    </row>
    <row r="373" spans="1:11" ht="14.4" customHeight="1" x14ac:dyDescent="0.3">
      <c r="A373" s="375" t="s">
        <v>346</v>
      </c>
      <c r="B373" s="376" t="s">
        <v>513</v>
      </c>
      <c r="C373" s="377" t="s">
        <v>357</v>
      </c>
      <c r="D373" s="378" t="s">
        <v>515</v>
      </c>
      <c r="E373" s="377" t="s">
        <v>1196</v>
      </c>
      <c r="F373" s="378" t="s">
        <v>1197</v>
      </c>
      <c r="G373" s="377" t="s">
        <v>1161</v>
      </c>
      <c r="H373" s="377" t="s">
        <v>1162</v>
      </c>
      <c r="I373" s="379">
        <v>135.87</v>
      </c>
      <c r="J373" s="379">
        <v>96</v>
      </c>
      <c r="K373" s="380">
        <v>13043.76</v>
      </c>
    </row>
    <row r="374" spans="1:11" ht="14.4" customHeight="1" x14ac:dyDescent="0.3">
      <c r="A374" s="375" t="s">
        <v>346</v>
      </c>
      <c r="B374" s="376" t="s">
        <v>513</v>
      </c>
      <c r="C374" s="377" t="s">
        <v>357</v>
      </c>
      <c r="D374" s="378" t="s">
        <v>515</v>
      </c>
      <c r="E374" s="377" t="s">
        <v>1196</v>
      </c>
      <c r="F374" s="378" t="s">
        <v>1197</v>
      </c>
      <c r="G374" s="377" t="s">
        <v>1163</v>
      </c>
      <c r="H374" s="377" t="s">
        <v>1164</v>
      </c>
      <c r="I374" s="379">
        <v>176.93</v>
      </c>
      <c r="J374" s="379">
        <v>36</v>
      </c>
      <c r="K374" s="380">
        <v>6369.39</v>
      </c>
    </row>
    <row r="375" spans="1:11" ht="14.4" customHeight="1" x14ac:dyDescent="0.3">
      <c r="A375" s="375" t="s">
        <v>346</v>
      </c>
      <c r="B375" s="376" t="s">
        <v>513</v>
      </c>
      <c r="C375" s="377" t="s">
        <v>357</v>
      </c>
      <c r="D375" s="378" t="s">
        <v>515</v>
      </c>
      <c r="E375" s="377" t="s">
        <v>1196</v>
      </c>
      <c r="F375" s="378" t="s">
        <v>1197</v>
      </c>
      <c r="G375" s="377" t="s">
        <v>1165</v>
      </c>
      <c r="H375" s="377" t="s">
        <v>1166</v>
      </c>
      <c r="I375" s="379">
        <v>98.73</v>
      </c>
      <c r="J375" s="379">
        <v>360</v>
      </c>
      <c r="K375" s="380">
        <v>35541.9</v>
      </c>
    </row>
    <row r="376" spans="1:11" ht="14.4" customHeight="1" x14ac:dyDescent="0.3">
      <c r="A376" s="375" t="s">
        <v>346</v>
      </c>
      <c r="B376" s="376" t="s">
        <v>513</v>
      </c>
      <c r="C376" s="377" t="s">
        <v>357</v>
      </c>
      <c r="D376" s="378" t="s">
        <v>515</v>
      </c>
      <c r="E376" s="377" t="s">
        <v>1196</v>
      </c>
      <c r="F376" s="378" t="s">
        <v>1197</v>
      </c>
      <c r="G376" s="377" t="s">
        <v>1167</v>
      </c>
      <c r="H376" s="377" t="s">
        <v>1168</v>
      </c>
      <c r="I376" s="379">
        <v>457.61</v>
      </c>
      <c r="J376" s="379">
        <v>12</v>
      </c>
      <c r="K376" s="380">
        <v>5491.3</v>
      </c>
    </row>
    <row r="377" spans="1:11" ht="14.4" customHeight="1" x14ac:dyDescent="0.3">
      <c r="A377" s="375" t="s">
        <v>346</v>
      </c>
      <c r="B377" s="376" t="s">
        <v>513</v>
      </c>
      <c r="C377" s="377" t="s">
        <v>357</v>
      </c>
      <c r="D377" s="378" t="s">
        <v>515</v>
      </c>
      <c r="E377" s="377" t="s">
        <v>1196</v>
      </c>
      <c r="F377" s="378" t="s">
        <v>1197</v>
      </c>
      <c r="G377" s="377" t="s">
        <v>923</v>
      </c>
      <c r="H377" s="377" t="s">
        <v>924</v>
      </c>
      <c r="I377" s="379">
        <v>104.2</v>
      </c>
      <c r="J377" s="379">
        <v>108</v>
      </c>
      <c r="K377" s="380">
        <v>11253.76</v>
      </c>
    </row>
    <row r="378" spans="1:11" ht="14.4" customHeight="1" x14ac:dyDescent="0.3">
      <c r="A378" s="375" t="s">
        <v>346</v>
      </c>
      <c r="B378" s="376" t="s">
        <v>513</v>
      </c>
      <c r="C378" s="377" t="s">
        <v>357</v>
      </c>
      <c r="D378" s="378" t="s">
        <v>515</v>
      </c>
      <c r="E378" s="377" t="s">
        <v>1196</v>
      </c>
      <c r="F378" s="378" t="s">
        <v>1197</v>
      </c>
      <c r="G378" s="377" t="s">
        <v>935</v>
      </c>
      <c r="H378" s="377" t="s">
        <v>936</v>
      </c>
      <c r="I378" s="379">
        <v>89.35</v>
      </c>
      <c r="J378" s="379">
        <v>72</v>
      </c>
      <c r="K378" s="380">
        <v>6432.87</v>
      </c>
    </row>
    <row r="379" spans="1:11" ht="14.4" customHeight="1" x14ac:dyDescent="0.3">
      <c r="A379" s="375" t="s">
        <v>346</v>
      </c>
      <c r="B379" s="376" t="s">
        <v>513</v>
      </c>
      <c r="C379" s="377" t="s">
        <v>357</v>
      </c>
      <c r="D379" s="378" t="s">
        <v>515</v>
      </c>
      <c r="E379" s="377" t="s">
        <v>1196</v>
      </c>
      <c r="F379" s="378" t="s">
        <v>1197</v>
      </c>
      <c r="G379" s="377" t="s">
        <v>1169</v>
      </c>
      <c r="H379" s="377" t="s">
        <v>1170</v>
      </c>
      <c r="I379" s="379">
        <v>74.16</v>
      </c>
      <c r="J379" s="379">
        <v>324</v>
      </c>
      <c r="K379" s="380">
        <v>24026.489999999998</v>
      </c>
    </row>
    <row r="380" spans="1:11" ht="14.4" customHeight="1" x14ac:dyDescent="0.3">
      <c r="A380" s="375" t="s">
        <v>346</v>
      </c>
      <c r="B380" s="376" t="s">
        <v>513</v>
      </c>
      <c r="C380" s="377" t="s">
        <v>357</v>
      </c>
      <c r="D380" s="378" t="s">
        <v>515</v>
      </c>
      <c r="E380" s="377" t="s">
        <v>1196</v>
      </c>
      <c r="F380" s="378" t="s">
        <v>1197</v>
      </c>
      <c r="G380" s="377" t="s">
        <v>947</v>
      </c>
      <c r="H380" s="377" t="s">
        <v>948</v>
      </c>
      <c r="I380" s="379">
        <v>147.6</v>
      </c>
      <c r="J380" s="379">
        <v>120</v>
      </c>
      <c r="K380" s="380">
        <v>17712.3</v>
      </c>
    </row>
    <row r="381" spans="1:11" ht="14.4" customHeight="1" x14ac:dyDescent="0.3">
      <c r="A381" s="375" t="s">
        <v>346</v>
      </c>
      <c r="B381" s="376" t="s">
        <v>513</v>
      </c>
      <c r="C381" s="377" t="s">
        <v>357</v>
      </c>
      <c r="D381" s="378" t="s">
        <v>515</v>
      </c>
      <c r="E381" s="377" t="s">
        <v>1196</v>
      </c>
      <c r="F381" s="378" t="s">
        <v>1197</v>
      </c>
      <c r="G381" s="377" t="s">
        <v>1171</v>
      </c>
      <c r="H381" s="377" t="s">
        <v>1172</v>
      </c>
      <c r="I381" s="379">
        <v>80.5</v>
      </c>
      <c r="J381" s="379">
        <v>36</v>
      </c>
      <c r="K381" s="380">
        <v>2898</v>
      </c>
    </row>
    <row r="382" spans="1:11" ht="14.4" customHeight="1" x14ac:dyDescent="0.3">
      <c r="A382" s="375" t="s">
        <v>346</v>
      </c>
      <c r="B382" s="376" t="s">
        <v>513</v>
      </c>
      <c r="C382" s="377" t="s">
        <v>357</v>
      </c>
      <c r="D382" s="378" t="s">
        <v>515</v>
      </c>
      <c r="E382" s="377" t="s">
        <v>1196</v>
      </c>
      <c r="F382" s="378" t="s">
        <v>1197</v>
      </c>
      <c r="G382" s="377" t="s">
        <v>1173</v>
      </c>
      <c r="H382" s="377" t="s">
        <v>1174</v>
      </c>
      <c r="I382" s="379">
        <v>54.87</v>
      </c>
      <c r="J382" s="379">
        <v>72</v>
      </c>
      <c r="K382" s="380">
        <v>3950.48</v>
      </c>
    </row>
    <row r="383" spans="1:11" ht="14.4" customHeight="1" x14ac:dyDescent="0.3">
      <c r="A383" s="375" t="s">
        <v>346</v>
      </c>
      <c r="B383" s="376" t="s">
        <v>513</v>
      </c>
      <c r="C383" s="377" t="s">
        <v>357</v>
      </c>
      <c r="D383" s="378" t="s">
        <v>515</v>
      </c>
      <c r="E383" s="377" t="s">
        <v>1196</v>
      </c>
      <c r="F383" s="378" t="s">
        <v>1197</v>
      </c>
      <c r="G383" s="377" t="s">
        <v>961</v>
      </c>
      <c r="H383" s="377" t="s">
        <v>962</v>
      </c>
      <c r="I383" s="379">
        <v>103.4</v>
      </c>
      <c r="J383" s="379">
        <v>108</v>
      </c>
      <c r="K383" s="380">
        <v>11166.95</v>
      </c>
    </row>
    <row r="384" spans="1:11" ht="14.4" customHeight="1" x14ac:dyDescent="0.3">
      <c r="A384" s="375" t="s">
        <v>346</v>
      </c>
      <c r="B384" s="376" t="s">
        <v>513</v>
      </c>
      <c r="C384" s="377" t="s">
        <v>357</v>
      </c>
      <c r="D384" s="378" t="s">
        <v>515</v>
      </c>
      <c r="E384" s="377" t="s">
        <v>1200</v>
      </c>
      <c r="F384" s="378" t="s">
        <v>1201</v>
      </c>
      <c r="G384" s="377" t="s">
        <v>1175</v>
      </c>
      <c r="H384" s="377" t="s">
        <v>1176</v>
      </c>
      <c r="I384" s="379">
        <v>16.21</v>
      </c>
      <c r="J384" s="379">
        <v>1200</v>
      </c>
      <c r="K384" s="380">
        <v>19456.800000000003</v>
      </c>
    </row>
    <row r="385" spans="1:11" ht="14.4" customHeight="1" x14ac:dyDescent="0.3">
      <c r="A385" s="375" t="s">
        <v>346</v>
      </c>
      <c r="B385" s="376" t="s">
        <v>513</v>
      </c>
      <c r="C385" s="377" t="s">
        <v>357</v>
      </c>
      <c r="D385" s="378" t="s">
        <v>515</v>
      </c>
      <c r="E385" s="377" t="s">
        <v>1200</v>
      </c>
      <c r="F385" s="378" t="s">
        <v>1201</v>
      </c>
      <c r="G385" s="377" t="s">
        <v>1175</v>
      </c>
      <c r="H385" s="377" t="s">
        <v>1177</v>
      </c>
      <c r="I385" s="379">
        <v>16.21</v>
      </c>
      <c r="J385" s="379">
        <v>400</v>
      </c>
      <c r="K385" s="380">
        <v>6485.59</v>
      </c>
    </row>
    <row r="386" spans="1:11" ht="14.4" customHeight="1" x14ac:dyDescent="0.3">
      <c r="A386" s="375" t="s">
        <v>346</v>
      </c>
      <c r="B386" s="376" t="s">
        <v>513</v>
      </c>
      <c r="C386" s="377" t="s">
        <v>357</v>
      </c>
      <c r="D386" s="378" t="s">
        <v>515</v>
      </c>
      <c r="E386" s="377" t="s">
        <v>1200</v>
      </c>
      <c r="F386" s="378" t="s">
        <v>1201</v>
      </c>
      <c r="G386" s="377" t="s">
        <v>1178</v>
      </c>
      <c r="H386" s="377" t="s">
        <v>1179</v>
      </c>
      <c r="I386" s="379">
        <v>20.69</v>
      </c>
      <c r="J386" s="379">
        <v>300</v>
      </c>
      <c r="K386" s="380">
        <v>6207</v>
      </c>
    </row>
    <row r="387" spans="1:11" ht="14.4" customHeight="1" x14ac:dyDescent="0.3">
      <c r="A387" s="375" t="s">
        <v>346</v>
      </c>
      <c r="B387" s="376" t="s">
        <v>513</v>
      </c>
      <c r="C387" s="377" t="s">
        <v>357</v>
      </c>
      <c r="D387" s="378" t="s">
        <v>515</v>
      </c>
      <c r="E387" s="377" t="s">
        <v>1200</v>
      </c>
      <c r="F387" s="378" t="s">
        <v>1201</v>
      </c>
      <c r="G387" s="377" t="s">
        <v>1015</v>
      </c>
      <c r="H387" s="377" t="s">
        <v>1016</v>
      </c>
      <c r="I387" s="379">
        <v>20.69</v>
      </c>
      <c r="J387" s="379">
        <v>600</v>
      </c>
      <c r="K387" s="380">
        <v>12415.000000000002</v>
      </c>
    </row>
    <row r="388" spans="1:11" ht="14.4" customHeight="1" x14ac:dyDescent="0.3">
      <c r="A388" s="375" t="s">
        <v>346</v>
      </c>
      <c r="B388" s="376" t="s">
        <v>513</v>
      </c>
      <c r="C388" s="377" t="s">
        <v>357</v>
      </c>
      <c r="D388" s="378" t="s">
        <v>515</v>
      </c>
      <c r="E388" s="377" t="s">
        <v>1200</v>
      </c>
      <c r="F388" s="378" t="s">
        <v>1201</v>
      </c>
      <c r="G388" s="377" t="s">
        <v>1180</v>
      </c>
      <c r="H388" s="377" t="s">
        <v>1181</v>
      </c>
      <c r="I388" s="379">
        <v>16.21</v>
      </c>
      <c r="J388" s="379">
        <v>1000</v>
      </c>
      <c r="K388" s="380">
        <v>16213.990000000002</v>
      </c>
    </row>
    <row r="389" spans="1:11" ht="14.4" customHeight="1" x14ac:dyDescent="0.3">
      <c r="A389" s="375" t="s">
        <v>346</v>
      </c>
      <c r="B389" s="376" t="s">
        <v>513</v>
      </c>
      <c r="C389" s="377" t="s">
        <v>357</v>
      </c>
      <c r="D389" s="378" t="s">
        <v>515</v>
      </c>
      <c r="E389" s="377" t="s">
        <v>1200</v>
      </c>
      <c r="F389" s="378" t="s">
        <v>1201</v>
      </c>
      <c r="G389" s="377" t="s">
        <v>1182</v>
      </c>
      <c r="H389" s="377" t="s">
        <v>1183</v>
      </c>
      <c r="I389" s="379">
        <v>16.21</v>
      </c>
      <c r="J389" s="379">
        <v>600</v>
      </c>
      <c r="K389" s="380">
        <v>9728.4000000000015</v>
      </c>
    </row>
    <row r="390" spans="1:11" ht="14.4" customHeight="1" x14ac:dyDescent="0.3">
      <c r="A390" s="375" t="s">
        <v>346</v>
      </c>
      <c r="B390" s="376" t="s">
        <v>513</v>
      </c>
      <c r="C390" s="377" t="s">
        <v>357</v>
      </c>
      <c r="D390" s="378" t="s">
        <v>515</v>
      </c>
      <c r="E390" s="377" t="s">
        <v>1200</v>
      </c>
      <c r="F390" s="378" t="s">
        <v>1201</v>
      </c>
      <c r="G390" s="377" t="s">
        <v>1023</v>
      </c>
      <c r="H390" s="377" t="s">
        <v>1024</v>
      </c>
      <c r="I390" s="379">
        <v>20.16</v>
      </c>
      <c r="J390" s="379">
        <v>100</v>
      </c>
      <c r="K390" s="380">
        <v>2015.86</v>
      </c>
    </row>
    <row r="391" spans="1:11" ht="14.4" customHeight="1" x14ac:dyDescent="0.3">
      <c r="A391" s="375" t="s">
        <v>346</v>
      </c>
      <c r="B391" s="376" t="s">
        <v>513</v>
      </c>
      <c r="C391" s="377" t="s">
        <v>357</v>
      </c>
      <c r="D391" s="378" t="s">
        <v>515</v>
      </c>
      <c r="E391" s="377" t="s">
        <v>1200</v>
      </c>
      <c r="F391" s="378" t="s">
        <v>1201</v>
      </c>
      <c r="G391" s="377" t="s">
        <v>1027</v>
      </c>
      <c r="H391" s="377" t="s">
        <v>1028</v>
      </c>
      <c r="I391" s="379">
        <v>10.55</v>
      </c>
      <c r="J391" s="379">
        <v>240</v>
      </c>
      <c r="K391" s="380">
        <v>2532.2800000000002</v>
      </c>
    </row>
    <row r="392" spans="1:11" ht="14.4" customHeight="1" x14ac:dyDescent="0.3">
      <c r="A392" s="375" t="s">
        <v>346</v>
      </c>
      <c r="B392" s="376" t="s">
        <v>513</v>
      </c>
      <c r="C392" s="377" t="s">
        <v>357</v>
      </c>
      <c r="D392" s="378" t="s">
        <v>515</v>
      </c>
      <c r="E392" s="377" t="s">
        <v>1200</v>
      </c>
      <c r="F392" s="378" t="s">
        <v>1201</v>
      </c>
      <c r="G392" s="377" t="s">
        <v>1029</v>
      </c>
      <c r="H392" s="377" t="s">
        <v>1030</v>
      </c>
      <c r="I392" s="379">
        <v>20.16</v>
      </c>
      <c r="J392" s="379">
        <v>100</v>
      </c>
      <c r="K392" s="380">
        <v>2015.86</v>
      </c>
    </row>
    <row r="393" spans="1:11" ht="14.4" customHeight="1" x14ac:dyDescent="0.3">
      <c r="A393" s="375" t="s">
        <v>346</v>
      </c>
      <c r="B393" s="376" t="s">
        <v>513</v>
      </c>
      <c r="C393" s="377" t="s">
        <v>357</v>
      </c>
      <c r="D393" s="378" t="s">
        <v>515</v>
      </c>
      <c r="E393" s="377" t="s">
        <v>1200</v>
      </c>
      <c r="F393" s="378" t="s">
        <v>1201</v>
      </c>
      <c r="G393" s="377" t="s">
        <v>1031</v>
      </c>
      <c r="H393" s="377" t="s">
        <v>1032</v>
      </c>
      <c r="I393" s="379">
        <v>0.71</v>
      </c>
      <c r="J393" s="379">
        <v>2000</v>
      </c>
      <c r="K393" s="380">
        <v>1420</v>
      </c>
    </row>
    <row r="394" spans="1:11" ht="14.4" customHeight="1" x14ac:dyDescent="0.3">
      <c r="A394" s="375" t="s">
        <v>346</v>
      </c>
      <c r="B394" s="376" t="s">
        <v>513</v>
      </c>
      <c r="C394" s="377" t="s">
        <v>357</v>
      </c>
      <c r="D394" s="378" t="s">
        <v>515</v>
      </c>
      <c r="E394" s="377" t="s">
        <v>1200</v>
      </c>
      <c r="F394" s="378" t="s">
        <v>1201</v>
      </c>
      <c r="G394" s="377" t="s">
        <v>1033</v>
      </c>
      <c r="H394" s="377" t="s">
        <v>1034</v>
      </c>
      <c r="I394" s="379">
        <v>12.585000000000001</v>
      </c>
      <c r="J394" s="379">
        <v>1250</v>
      </c>
      <c r="K394" s="380">
        <v>15734.5</v>
      </c>
    </row>
    <row r="395" spans="1:11" ht="14.4" customHeight="1" x14ac:dyDescent="0.3">
      <c r="A395" s="375" t="s">
        <v>346</v>
      </c>
      <c r="B395" s="376" t="s">
        <v>513</v>
      </c>
      <c r="C395" s="377" t="s">
        <v>357</v>
      </c>
      <c r="D395" s="378" t="s">
        <v>515</v>
      </c>
      <c r="E395" s="377" t="s">
        <v>1200</v>
      </c>
      <c r="F395" s="378" t="s">
        <v>1201</v>
      </c>
      <c r="G395" s="377" t="s">
        <v>1039</v>
      </c>
      <c r="H395" s="377" t="s">
        <v>1040</v>
      </c>
      <c r="I395" s="379">
        <v>12.59</v>
      </c>
      <c r="J395" s="379">
        <v>1230</v>
      </c>
      <c r="K395" s="380">
        <v>15485.7</v>
      </c>
    </row>
    <row r="396" spans="1:11" ht="14.4" customHeight="1" x14ac:dyDescent="0.3">
      <c r="A396" s="375" t="s">
        <v>346</v>
      </c>
      <c r="B396" s="376" t="s">
        <v>513</v>
      </c>
      <c r="C396" s="377" t="s">
        <v>357</v>
      </c>
      <c r="D396" s="378" t="s">
        <v>515</v>
      </c>
      <c r="E396" s="377" t="s">
        <v>1200</v>
      </c>
      <c r="F396" s="378" t="s">
        <v>1201</v>
      </c>
      <c r="G396" s="377" t="s">
        <v>1052</v>
      </c>
      <c r="H396" s="377" t="s">
        <v>1053</v>
      </c>
      <c r="I396" s="379">
        <v>20.16</v>
      </c>
      <c r="J396" s="379">
        <v>100</v>
      </c>
      <c r="K396" s="380">
        <v>2015.86</v>
      </c>
    </row>
    <row r="397" spans="1:11" ht="14.4" customHeight="1" x14ac:dyDescent="0.3">
      <c r="A397" s="375" t="s">
        <v>346</v>
      </c>
      <c r="B397" s="376" t="s">
        <v>513</v>
      </c>
      <c r="C397" s="377" t="s">
        <v>357</v>
      </c>
      <c r="D397" s="378" t="s">
        <v>515</v>
      </c>
      <c r="E397" s="377" t="s">
        <v>1200</v>
      </c>
      <c r="F397" s="378" t="s">
        <v>1201</v>
      </c>
      <c r="G397" s="377" t="s">
        <v>1184</v>
      </c>
      <c r="H397" s="377" t="s">
        <v>1185</v>
      </c>
      <c r="I397" s="379">
        <v>16.21</v>
      </c>
      <c r="J397" s="379">
        <v>600</v>
      </c>
      <c r="K397" s="380">
        <v>9728.4</v>
      </c>
    </row>
    <row r="398" spans="1:11" ht="14.4" customHeight="1" x14ac:dyDescent="0.3">
      <c r="A398" s="375" t="s">
        <v>346</v>
      </c>
      <c r="B398" s="376" t="s">
        <v>513</v>
      </c>
      <c r="C398" s="377" t="s">
        <v>357</v>
      </c>
      <c r="D398" s="378" t="s">
        <v>515</v>
      </c>
      <c r="E398" s="377" t="s">
        <v>1200</v>
      </c>
      <c r="F398" s="378" t="s">
        <v>1201</v>
      </c>
      <c r="G398" s="377" t="s">
        <v>1054</v>
      </c>
      <c r="H398" s="377" t="s">
        <v>1055</v>
      </c>
      <c r="I398" s="379">
        <v>20.16</v>
      </c>
      <c r="J398" s="379">
        <v>100</v>
      </c>
      <c r="K398" s="380">
        <v>2015.86</v>
      </c>
    </row>
    <row r="399" spans="1:11" ht="14.4" customHeight="1" thickBot="1" x14ac:dyDescent="0.35">
      <c r="A399" s="381" t="s">
        <v>346</v>
      </c>
      <c r="B399" s="382" t="s">
        <v>513</v>
      </c>
      <c r="C399" s="383" t="s">
        <v>357</v>
      </c>
      <c r="D399" s="384" t="s">
        <v>515</v>
      </c>
      <c r="E399" s="383" t="s">
        <v>1200</v>
      </c>
      <c r="F399" s="384" t="s">
        <v>1201</v>
      </c>
      <c r="G399" s="383" t="s">
        <v>1186</v>
      </c>
      <c r="H399" s="383" t="s">
        <v>1187</v>
      </c>
      <c r="I399" s="385">
        <v>10.55</v>
      </c>
      <c r="J399" s="385">
        <v>480</v>
      </c>
      <c r="K399" s="386">
        <v>5064.58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9" width="13.109375" customWidth="1"/>
    <col min="10" max="10" width="13.109375" hidden="1" customWidth="1"/>
  </cols>
  <sheetData>
    <row r="1" spans="1:46" ht="18.600000000000001" thickBot="1" x14ac:dyDescent="0.4">
      <c r="A1" s="328" t="s">
        <v>64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46" ht="15" thickBot="1" x14ac:dyDescent="0.35">
      <c r="A2" s="187" t="s">
        <v>191</v>
      </c>
      <c r="B2" s="188"/>
      <c r="C2" s="188"/>
      <c r="D2" s="188"/>
      <c r="E2" s="188"/>
      <c r="F2" s="188"/>
      <c r="G2" s="188"/>
      <c r="H2" s="188"/>
    </row>
    <row r="3" spans="1:46" x14ac:dyDescent="0.3">
      <c r="A3" s="206" t="s">
        <v>138</v>
      </c>
      <c r="B3" s="326" t="s">
        <v>122</v>
      </c>
      <c r="C3" s="209">
        <v>101</v>
      </c>
      <c r="D3" s="209">
        <v>302</v>
      </c>
      <c r="E3" s="209">
        <v>303</v>
      </c>
      <c r="F3" s="209">
        <v>304</v>
      </c>
      <c r="G3" s="209">
        <v>305</v>
      </c>
      <c r="H3" s="189">
        <v>636</v>
      </c>
      <c r="I3" s="189">
        <v>642</v>
      </c>
      <c r="J3" s="190">
        <v>930</v>
      </c>
      <c r="AT3" s="439"/>
    </row>
    <row r="4" spans="1:46" ht="24.6" outlineLevel="1" thickBot="1" x14ac:dyDescent="0.35">
      <c r="A4" s="207">
        <v>2016</v>
      </c>
      <c r="B4" s="327"/>
      <c r="C4" s="210" t="s">
        <v>162</v>
      </c>
      <c r="D4" s="210" t="s">
        <v>163</v>
      </c>
      <c r="E4" s="210" t="s">
        <v>164</v>
      </c>
      <c r="F4" s="210" t="s">
        <v>165</v>
      </c>
      <c r="G4" s="210" t="s">
        <v>166</v>
      </c>
      <c r="H4" s="191" t="s">
        <v>146</v>
      </c>
      <c r="I4" s="191" t="s">
        <v>147</v>
      </c>
      <c r="J4" s="192" t="s">
        <v>140</v>
      </c>
      <c r="AT4" s="439"/>
    </row>
    <row r="5" spans="1:46" x14ac:dyDescent="0.3">
      <c r="A5" s="193" t="s">
        <v>123</v>
      </c>
      <c r="B5" s="229"/>
      <c r="C5" s="230"/>
      <c r="D5" s="230"/>
      <c r="E5" s="230"/>
      <c r="F5" s="230"/>
      <c r="G5" s="230"/>
      <c r="H5" s="230"/>
      <c r="I5" s="230"/>
      <c r="J5" s="231"/>
      <c r="AT5" s="439"/>
    </row>
    <row r="6" spans="1:4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52</v>
      </c>
      <c r="C6" s="233">
        <f xml:space="preserve">
TRUNC(IF($A$4&lt;=12,SUMIFS('ON Data'!K:K,'ON Data'!$D:$D,$A$4,'ON Data'!$E:$E,1),SUMIFS('ON Data'!K:K,'ON Data'!$E:$E,1)/'ON Data'!$D$3),1)</f>
        <v>0.1</v>
      </c>
      <c r="D6" s="233">
        <f xml:space="preserve">
TRUNC(IF($A$4&lt;=12,SUMIFS('ON Data'!O:O,'ON Data'!$D:$D,$A$4,'ON Data'!$E:$E,1),SUMIFS('ON Data'!O:O,'ON Data'!$E:$E,1)/'ON Data'!$D$3),1)</f>
        <v>0.8</v>
      </c>
      <c r="E6" s="233">
        <f xml:space="preserve">
TRUNC(IF($A$4&lt;=12,SUMIFS('ON Data'!P:P,'ON Data'!$D:$D,$A$4,'ON Data'!$E:$E,1),SUMIFS('ON Data'!P:P,'ON Data'!$E:$E,1)/'ON Data'!$D$3),1)</f>
        <v>24</v>
      </c>
      <c r="F6" s="233">
        <f xml:space="preserve">
TRUNC(IF($A$4&lt;=12,SUMIFS('ON Data'!Q:Q,'ON Data'!$D:$D,$A$4,'ON Data'!$E:$E,1),SUMIFS('ON Data'!Q:Q,'ON Data'!$E:$E,1)/'ON Data'!$D$3),1)</f>
        <v>11.1</v>
      </c>
      <c r="G6" s="233">
        <f xml:space="preserve">
TRUNC(IF($A$4&lt;=12,SUMIFS('ON Data'!R:R,'ON Data'!$D:$D,$A$4,'ON Data'!$E:$E,1),SUMIFS('ON Data'!R:R,'ON Data'!$E:$E,1)/'ON Data'!$D$3),1)</f>
        <v>2</v>
      </c>
      <c r="H6" s="233">
        <f xml:space="preserve">
TRUNC(IF($A$4&lt;=12,SUMIFS('ON Data'!AO:AO,'ON Data'!$D:$D,$A$4,'ON Data'!$E:$E,1),SUMIFS('ON Data'!AO:AO,'ON Data'!$E:$E,1)/'ON Data'!$D$3),1)</f>
        <v>0</v>
      </c>
      <c r="I6" s="233">
        <f xml:space="preserve">
TRUNC(IF($A$4&lt;=12,SUMIFS('ON Data'!AR:AR,'ON Data'!$D:$D,$A$4,'ON Data'!$E:$E,1),SUMIFS('ON Data'!AR:AR,'ON Data'!$E:$E,1)/'ON Data'!$D$3),1)</f>
        <v>13.8</v>
      </c>
      <c r="J6" s="234">
        <f xml:space="preserve">
TRUNC(IF($A$4&lt;=12,SUMIFS('ON Data'!AW:AW,'ON Data'!$D:$D,$A$4,'ON Data'!$E:$E,1),SUMIFS('ON Data'!AW:AW,'ON Data'!$E:$E,1)/'ON Data'!$D$3),1)</f>
        <v>0</v>
      </c>
      <c r="AT6" s="439"/>
    </row>
    <row r="7" spans="1:46" ht="15" hidden="1" outlineLevel="1" thickBot="1" x14ac:dyDescent="0.35">
      <c r="A7" s="194" t="s">
        <v>65</v>
      </c>
      <c r="B7" s="232"/>
      <c r="C7" s="233"/>
      <c r="D7" s="233"/>
      <c r="E7" s="233"/>
      <c r="F7" s="233"/>
      <c r="G7" s="233"/>
      <c r="H7" s="233"/>
      <c r="I7" s="233"/>
      <c r="J7" s="234"/>
      <c r="AT7" s="439"/>
    </row>
    <row r="8" spans="1:46" ht="15" hidden="1" outlineLevel="1" thickBot="1" x14ac:dyDescent="0.35">
      <c r="A8" s="194" t="s">
        <v>60</v>
      </c>
      <c r="B8" s="232"/>
      <c r="C8" s="233"/>
      <c r="D8" s="233"/>
      <c r="E8" s="233"/>
      <c r="F8" s="233"/>
      <c r="G8" s="233"/>
      <c r="H8" s="233"/>
      <c r="I8" s="233"/>
      <c r="J8" s="234"/>
      <c r="AT8" s="439"/>
    </row>
    <row r="9" spans="1:46" ht="15" hidden="1" outlineLevel="1" thickBot="1" x14ac:dyDescent="0.35">
      <c r="A9" s="195" t="s">
        <v>55</v>
      </c>
      <c r="B9" s="235"/>
      <c r="C9" s="236"/>
      <c r="D9" s="236"/>
      <c r="E9" s="236"/>
      <c r="F9" s="236"/>
      <c r="G9" s="236"/>
      <c r="H9" s="236"/>
      <c r="I9" s="236"/>
      <c r="J9" s="237"/>
      <c r="AT9" s="439"/>
    </row>
    <row r="10" spans="1:46" x14ac:dyDescent="0.3">
      <c r="A10" s="196" t="s">
        <v>124</v>
      </c>
      <c r="B10" s="211"/>
      <c r="C10" s="212"/>
      <c r="D10" s="212"/>
      <c r="E10" s="212"/>
      <c r="F10" s="212"/>
      <c r="G10" s="212"/>
      <c r="H10" s="212"/>
      <c r="I10" s="212"/>
      <c r="J10" s="213"/>
      <c r="AT10" s="439"/>
    </row>
    <row r="11" spans="1:46" x14ac:dyDescent="0.3">
      <c r="A11" s="197" t="s">
        <v>125</v>
      </c>
      <c r="B11" s="214">
        <f xml:space="preserve">
IF($A$4&lt;=12,SUMIFS('ON Data'!F:F,'ON Data'!$D:$D,$A$4,'ON Data'!$E:$E,2),SUMIFS('ON Data'!F:F,'ON Data'!$E:$E,2))</f>
        <v>55633.349999999991</v>
      </c>
      <c r="C11" s="215">
        <f xml:space="preserve">
IF($A$4&lt;=12,SUMIFS('ON Data'!K:K,'ON Data'!$D:$D,$A$4,'ON Data'!$E:$E,2),SUMIFS('ON Data'!K:K,'ON Data'!$E:$E,2))</f>
        <v>273.60000000000002</v>
      </c>
      <c r="D11" s="215">
        <f xml:space="preserve">
IF($A$4&lt;=12,SUMIFS('ON Data'!O:O,'ON Data'!$D:$D,$A$4,'ON Data'!$E:$E,2),SUMIFS('ON Data'!O:O,'ON Data'!$E:$E,2))</f>
        <v>919.5</v>
      </c>
      <c r="E11" s="215">
        <f xml:space="preserve">
IF($A$4&lt;=12,SUMIFS('ON Data'!P:P,'ON Data'!$D:$D,$A$4,'ON Data'!$E:$E,2),SUMIFS('ON Data'!P:P,'ON Data'!$E:$E,2))</f>
        <v>24995.5</v>
      </c>
      <c r="F11" s="215">
        <f xml:space="preserve">
IF($A$4&lt;=12,SUMIFS('ON Data'!Q:Q,'ON Data'!$D:$D,$A$4,'ON Data'!$E:$E,2),SUMIFS('ON Data'!Q:Q,'ON Data'!$E:$E,2))</f>
        <v>13256.5</v>
      </c>
      <c r="G11" s="215">
        <f xml:space="preserve">
IF($A$4&lt;=12,SUMIFS('ON Data'!R:R,'ON Data'!$D:$D,$A$4,'ON Data'!$E:$E,2),SUMIFS('ON Data'!R:R,'ON Data'!$E:$E,2))</f>
        <v>2156</v>
      </c>
      <c r="H11" s="215">
        <f xml:space="preserve">
IF($A$4&lt;=12,SUMIFS('ON Data'!AO:AO,'ON Data'!$D:$D,$A$4,'ON Data'!$E:$E,2),SUMIFS('ON Data'!AO:AO,'ON Data'!$E:$E,2))</f>
        <v>0</v>
      </c>
      <c r="I11" s="215">
        <f xml:space="preserve">
IF($A$4&lt;=12,SUMIFS('ON Data'!AR:AR,'ON Data'!$D:$D,$A$4,'ON Data'!$E:$E,2),SUMIFS('ON Data'!AR:AR,'ON Data'!$E:$E,2))</f>
        <v>14032.25</v>
      </c>
      <c r="J11" s="216">
        <f xml:space="preserve">
IF($A$4&lt;=12,SUMIFS('ON Data'!AW:AW,'ON Data'!$D:$D,$A$4,'ON Data'!$E:$E,2),SUMIFS('ON Data'!AW:AW,'ON Data'!$E:$E,2))</f>
        <v>0</v>
      </c>
      <c r="AT11" s="439"/>
    </row>
    <row r="12" spans="1:46" x14ac:dyDescent="0.3">
      <c r="A12" s="197" t="s">
        <v>126</v>
      </c>
      <c r="B12" s="214">
        <f xml:space="preserve">
IF($A$4&lt;=12,SUMIFS('ON Data'!F:F,'ON Data'!$D:$D,$A$4,'ON Data'!$E:$E,3),SUMIFS('ON Data'!F:F,'ON Data'!$E:$E,3))</f>
        <v>220</v>
      </c>
      <c r="C12" s="215">
        <f xml:space="preserve">
IF($A$4&lt;=12,SUMIFS('ON Data'!K:K,'ON Data'!$D:$D,$A$4,'ON Data'!$E:$E,3),SUMIFS('ON Data'!K:K,'ON Data'!$E:$E,3))</f>
        <v>0</v>
      </c>
      <c r="D12" s="215">
        <f xml:space="preserve">
IF($A$4&lt;=12,SUMIFS('ON Data'!O:O,'ON Data'!$D:$D,$A$4,'ON Data'!$E:$E,3),SUMIFS('ON Data'!O:O,'ON Data'!$E:$E,3))</f>
        <v>0</v>
      </c>
      <c r="E12" s="215">
        <f xml:space="preserve">
IF($A$4&lt;=12,SUMIFS('ON Data'!P:P,'ON Data'!$D:$D,$A$4,'ON Data'!$E:$E,3),SUMIFS('ON Data'!P:P,'ON Data'!$E:$E,3))</f>
        <v>149.5</v>
      </c>
      <c r="F12" s="215">
        <f xml:space="preserve">
IF($A$4&lt;=12,SUMIFS('ON Data'!Q:Q,'ON Data'!$D:$D,$A$4,'ON Data'!$E:$E,3),SUMIFS('ON Data'!Q:Q,'ON Data'!$E:$E,3))</f>
        <v>70.5</v>
      </c>
      <c r="G12" s="215">
        <f xml:space="preserve">
IF($A$4&lt;=12,SUMIFS('ON Data'!R:R,'ON Data'!$D:$D,$A$4,'ON Data'!$E:$E,3),SUMIFS('ON Data'!R:R,'ON Data'!$E:$E,3))</f>
        <v>0</v>
      </c>
      <c r="H12" s="215">
        <f xml:space="preserve">
IF($A$4&lt;=12,SUMIFS('ON Data'!AO:AO,'ON Data'!$D:$D,$A$4,'ON Data'!$E:$E,3),SUMIFS('ON Data'!AO:AO,'ON Data'!$E:$E,3))</f>
        <v>0</v>
      </c>
      <c r="I12" s="215">
        <f xml:space="preserve">
IF($A$4&lt;=12,SUMIFS('ON Data'!AR:AR,'ON Data'!$D:$D,$A$4,'ON Data'!$E:$E,3),SUMIFS('ON Data'!AR:AR,'ON Data'!$E:$E,3))</f>
        <v>0</v>
      </c>
      <c r="J12" s="216">
        <f xml:space="preserve">
IF($A$4&lt;=12,SUMIFS('ON Data'!AW:AW,'ON Data'!$D:$D,$A$4,'ON Data'!$E:$E,3),SUMIFS('ON Data'!AW:AW,'ON Data'!$E:$E,3))</f>
        <v>0</v>
      </c>
      <c r="AT12" s="439"/>
    </row>
    <row r="13" spans="1:46" x14ac:dyDescent="0.3">
      <c r="A13" s="197" t="s">
        <v>133</v>
      </c>
      <c r="B13" s="214">
        <f xml:space="preserve">
IF($A$4&lt;=12,SUMIFS('ON Data'!F:F,'ON Data'!$D:$D,$A$4,'ON Data'!$E:$E,4),SUMIFS('ON Data'!F:F,'ON Data'!$E:$E,4))</f>
        <v>5308.5</v>
      </c>
      <c r="C13" s="215">
        <f xml:space="preserve">
IF($A$4&lt;=12,SUMIFS('ON Data'!K:K,'ON Data'!$D:$D,$A$4,'ON Data'!$E:$E,4),SUMIFS('ON Data'!K:K,'ON Data'!$E:$E,4))</f>
        <v>0</v>
      </c>
      <c r="D13" s="215">
        <f xml:space="preserve">
IF($A$4&lt;=12,SUMIFS('ON Data'!O:O,'ON Data'!$D:$D,$A$4,'ON Data'!$E:$E,4),SUMIFS('ON Data'!O:O,'ON Data'!$E:$E,4))</f>
        <v>40</v>
      </c>
      <c r="E13" s="215">
        <f xml:space="preserve">
IF($A$4&lt;=12,SUMIFS('ON Data'!P:P,'ON Data'!$D:$D,$A$4,'ON Data'!$E:$E,4),SUMIFS('ON Data'!P:P,'ON Data'!$E:$E,4))</f>
        <v>2274.5</v>
      </c>
      <c r="F13" s="215">
        <f xml:space="preserve">
IF($A$4&lt;=12,SUMIFS('ON Data'!Q:Q,'ON Data'!$D:$D,$A$4,'ON Data'!$E:$E,4),SUMIFS('ON Data'!Q:Q,'ON Data'!$E:$E,4))</f>
        <v>880.5</v>
      </c>
      <c r="G13" s="215">
        <f xml:space="preserve">
IF($A$4&lt;=12,SUMIFS('ON Data'!R:R,'ON Data'!$D:$D,$A$4,'ON Data'!$E:$E,4),SUMIFS('ON Data'!R:R,'ON Data'!$E:$E,4))</f>
        <v>205</v>
      </c>
      <c r="H13" s="215">
        <f xml:space="preserve">
IF($A$4&lt;=12,SUMIFS('ON Data'!AO:AO,'ON Data'!$D:$D,$A$4,'ON Data'!$E:$E,4),SUMIFS('ON Data'!AO:AO,'ON Data'!$E:$E,4))</f>
        <v>0</v>
      </c>
      <c r="I13" s="215">
        <f xml:space="preserve">
IF($A$4&lt;=12,SUMIFS('ON Data'!AR:AR,'ON Data'!$D:$D,$A$4,'ON Data'!$E:$E,4),SUMIFS('ON Data'!AR:AR,'ON Data'!$E:$E,4))</f>
        <v>1908.5</v>
      </c>
      <c r="J13" s="216">
        <f xml:space="preserve">
IF($A$4&lt;=12,SUMIFS('ON Data'!AW:AW,'ON Data'!$D:$D,$A$4,'ON Data'!$E:$E,4),SUMIFS('ON Data'!AW:AW,'ON Data'!$E:$E,4))</f>
        <v>0</v>
      </c>
      <c r="AT13" s="439"/>
    </row>
    <row r="14" spans="1:46" ht="15" thickBot="1" x14ac:dyDescent="0.35">
      <c r="A14" s="198" t="s">
        <v>127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Data'!K:K,'ON Data'!$D:$D,$A$4,'ON Data'!$E:$E,5),SUMIFS('ON Data'!K:K,'ON Data'!$E:$E,5))</f>
        <v>0</v>
      </c>
      <c r="D14" s="218">
        <f xml:space="preserve">
IF($A$4&lt;=12,SUMIFS('ON Data'!O:O,'ON Data'!$D:$D,$A$4,'ON Data'!$E:$E,5),SUMIFS('ON Data'!O:O,'ON Data'!$E:$E,5))</f>
        <v>0</v>
      </c>
      <c r="E14" s="218">
        <f xml:space="preserve">
IF($A$4&lt;=12,SUMIFS('ON Data'!P:P,'ON Data'!$D:$D,$A$4,'ON Data'!$E:$E,5),SUMIFS('ON Data'!P:P,'ON Data'!$E:$E,5))</f>
        <v>0</v>
      </c>
      <c r="F14" s="218">
        <f xml:space="preserve">
IF($A$4&lt;=12,SUMIFS('ON Data'!Q:Q,'ON Data'!$D:$D,$A$4,'ON Data'!$E:$E,5),SUMIFS('ON Data'!Q:Q,'ON Data'!$E:$E,5))</f>
        <v>0</v>
      </c>
      <c r="G14" s="218">
        <f xml:space="preserve">
IF($A$4&lt;=12,SUMIFS('ON Data'!R:R,'ON Data'!$D:$D,$A$4,'ON Data'!$E:$E,5),SUMIFS('ON Data'!R:R,'ON Data'!$E:$E,5))</f>
        <v>0</v>
      </c>
      <c r="H14" s="218">
        <f xml:space="preserve">
IF($A$4&lt;=12,SUMIFS('ON Data'!AO:AO,'ON Data'!$D:$D,$A$4,'ON Data'!$E:$E,5),SUMIFS('ON Data'!AO:AO,'ON Data'!$E:$E,5))</f>
        <v>0</v>
      </c>
      <c r="I14" s="218">
        <f xml:space="preserve">
IF($A$4&lt;=12,SUMIFS('ON Data'!AR:AR,'ON Data'!$D:$D,$A$4,'ON Data'!$E:$E,5),SUMIFS('ON Data'!AR:AR,'ON Data'!$E:$E,5))</f>
        <v>0</v>
      </c>
      <c r="J14" s="219">
        <f xml:space="preserve">
IF($A$4&lt;=12,SUMIFS('ON Data'!AW:AW,'ON Data'!$D:$D,$A$4,'ON Data'!$E:$E,5),SUMIFS('ON Data'!AW:AW,'ON Data'!$E:$E,5))</f>
        <v>0</v>
      </c>
      <c r="AT14" s="439"/>
    </row>
    <row r="15" spans="1:46" x14ac:dyDescent="0.3">
      <c r="A15" s="137" t="s">
        <v>137</v>
      </c>
      <c r="B15" s="220"/>
      <c r="C15" s="221"/>
      <c r="D15" s="221"/>
      <c r="E15" s="221"/>
      <c r="F15" s="221"/>
      <c r="G15" s="221"/>
      <c r="H15" s="221"/>
      <c r="I15" s="221"/>
      <c r="J15" s="222"/>
      <c r="AT15" s="439"/>
    </row>
    <row r="16" spans="1:46" x14ac:dyDescent="0.3">
      <c r="A16" s="199" t="s">
        <v>128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Data'!K:K,'ON Data'!$D:$D,$A$4,'ON Data'!$E:$E,7),SUMIFS('ON Data'!K:K,'ON Data'!$E:$E,7))</f>
        <v>0</v>
      </c>
      <c r="D16" s="215">
        <f xml:space="preserve">
IF($A$4&lt;=12,SUMIFS('ON Data'!O:O,'ON Data'!$D:$D,$A$4,'ON Data'!$E:$E,7),SUMIFS('ON Data'!O:O,'ON Data'!$E:$E,7))</f>
        <v>0</v>
      </c>
      <c r="E16" s="215">
        <f xml:space="preserve">
IF($A$4&lt;=12,SUMIFS('ON Data'!P:P,'ON Data'!$D:$D,$A$4,'ON Data'!$E:$E,7),SUMIFS('ON Data'!P:P,'ON Data'!$E:$E,7))</f>
        <v>0</v>
      </c>
      <c r="F16" s="215">
        <f xml:space="preserve">
IF($A$4&lt;=12,SUMIFS('ON Data'!Q:Q,'ON Data'!$D:$D,$A$4,'ON Data'!$E:$E,7),SUMIFS('ON Data'!Q:Q,'ON Data'!$E:$E,7))</f>
        <v>0</v>
      </c>
      <c r="G16" s="215">
        <f xml:space="preserve">
IF($A$4&lt;=12,SUMIFS('ON Data'!R:R,'ON Data'!$D:$D,$A$4,'ON Data'!$E:$E,7),SUMIFS('ON Data'!R:R,'ON Data'!$E:$E,7))</f>
        <v>0</v>
      </c>
      <c r="H16" s="215">
        <f xml:space="preserve">
IF($A$4&lt;=12,SUMIFS('ON Data'!AO:AO,'ON Data'!$D:$D,$A$4,'ON Data'!$E:$E,7),SUMIFS('ON Data'!AO:AO,'ON Data'!$E:$E,7))</f>
        <v>0</v>
      </c>
      <c r="I16" s="215">
        <f xml:space="preserve">
IF($A$4&lt;=12,SUMIFS('ON Data'!AR:AR,'ON Data'!$D:$D,$A$4,'ON Data'!$E:$E,7),SUMIFS('ON Data'!AR:AR,'ON Data'!$E:$E,7))</f>
        <v>0</v>
      </c>
      <c r="J16" s="216">
        <f xml:space="preserve">
IF($A$4&lt;=12,SUMIFS('ON Data'!AW:AW,'ON Data'!$D:$D,$A$4,'ON Data'!$E:$E,7),SUMIFS('ON Data'!AW:AW,'ON Data'!$E:$E,7))</f>
        <v>0</v>
      </c>
      <c r="AT16" s="439"/>
    </row>
    <row r="17" spans="1:46" x14ac:dyDescent="0.3">
      <c r="A17" s="199" t="s">
        <v>129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Data'!K:K,'ON Data'!$D:$D,$A$4,'ON Data'!$E:$E,8),SUMIFS('ON Data'!K:K,'ON Data'!$E:$E,8))</f>
        <v>0</v>
      </c>
      <c r="D17" s="215">
        <f xml:space="preserve">
IF($A$4&lt;=12,SUMIFS('ON Data'!O:O,'ON Data'!$D:$D,$A$4,'ON Data'!$E:$E,8),SUMIFS('ON Data'!O:O,'ON Data'!$E:$E,8))</f>
        <v>0</v>
      </c>
      <c r="E17" s="215">
        <f xml:space="preserve">
IF($A$4&lt;=12,SUMIFS('ON Data'!P:P,'ON Data'!$D:$D,$A$4,'ON Data'!$E:$E,8),SUMIFS('ON Data'!P:P,'ON Data'!$E:$E,8))</f>
        <v>0</v>
      </c>
      <c r="F17" s="215">
        <f xml:space="preserve">
IF($A$4&lt;=12,SUMIFS('ON Data'!Q:Q,'ON Data'!$D:$D,$A$4,'ON Data'!$E:$E,8),SUMIFS('ON Data'!Q:Q,'ON Data'!$E:$E,8))</f>
        <v>0</v>
      </c>
      <c r="G17" s="215">
        <f xml:space="preserve">
IF($A$4&lt;=12,SUMIFS('ON Data'!R:R,'ON Data'!$D:$D,$A$4,'ON Data'!$E:$E,8),SUMIFS('ON Data'!R:R,'ON Data'!$E:$E,8))</f>
        <v>0</v>
      </c>
      <c r="H17" s="215">
        <f xml:space="preserve">
IF($A$4&lt;=12,SUMIFS('ON Data'!AO:AO,'ON Data'!$D:$D,$A$4,'ON Data'!$E:$E,8),SUMIFS('ON Data'!AO:AO,'ON Data'!$E:$E,8))</f>
        <v>0</v>
      </c>
      <c r="I17" s="215">
        <f xml:space="preserve">
IF($A$4&lt;=12,SUMIFS('ON Data'!AR:AR,'ON Data'!$D:$D,$A$4,'ON Data'!$E:$E,8),SUMIFS('ON Data'!AR:AR,'ON Data'!$E:$E,8))</f>
        <v>0</v>
      </c>
      <c r="J17" s="216">
        <f xml:space="preserve">
IF($A$4&lt;=12,SUMIFS('ON Data'!AW:AW,'ON Data'!$D:$D,$A$4,'ON Data'!$E:$E,8),SUMIFS('ON Data'!AW:AW,'ON Data'!$E:$E,8))</f>
        <v>0</v>
      </c>
      <c r="AT17" s="439"/>
    </row>
    <row r="18" spans="1:46" x14ac:dyDescent="0.3">
      <c r="A18" s="199" t="s">
        <v>130</v>
      </c>
      <c r="B18" s="214">
        <f xml:space="preserve">
B19-B16-B17</f>
        <v>679280</v>
      </c>
      <c r="C18" s="215">
        <f t="shared" ref="C18" si="0" xml:space="preserve">
C19-C16-C17</f>
        <v>10000</v>
      </c>
      <c r="D18" s="215">
        <f t="shared" ref="D18:G18" si="1" xml:space="preserve">
D19-D16-D17</f>
        <v>8563</v>
      </c>
      <c r="E18" s="215">
        <f t="shared" si="1"/>
        <v>207840</v>
      </c>
      <c r="F18" s="215">
        <f t="shared" si="1"/>
        <v>210157</v>
      </c>
      <c r="G18" s="215">
        <f t="shared" si="1"/>
        <v>42588</v>
      </c>
      <c r="H18" s="215">
        <f t="shared" ref="H18:J18" si="2" xml:space="preserve">
H19-H16-H17</f>
        <v>1876</v>
      </c>
      <c r="I18" s="215">
        <f t="shared" si="2"/>
        <v>198256</v>
      </c>
      <c r="J18" s="216">
        <f t="shared" si="2"/>
        <v>0</v>
      </c>
      <c r="AT18" s="439"/>
    </row>
    <row r="19" spans="1:46" ht="15" thickBot="1" x14ac:dyDescent="0.35">
      <c r="A19" s="200" t="s">
        <v>131</v>
      </c>
      <c r="B19" s="223">
        <f xml:space="preserve">
IF($A$4&lt;=12,SUMIFS('ON Data'!F:F,'ON Data'!$D:$D,$A$4,'ON Data'!$E:$E,9),SUMIFS('ON Data'!F:F,'ON Data'!$E:$E,9))</f>
        <v>679280</v>
      </c>
      <c r="C19" s="224">
        <f xml:space="preserve">
IF($A$4&lt;=12,SUMIFS('ON Data'!K:K,'ON Data'!$D:$D,$A$4,'ON Data'!$E:$E,9),SUMIFS('ON Data'!K:K,'ON Data'!$E:$E,9))</f>
        <v>10000</v>
      </c>
      <c r="D19" s="224">
        <f xml:space="preserve">
IF($A$4&lt;=12,SUMIFS('ON Data'!O:O,'ON Data'!$D:$D,$A$4,'ON Data'!$E:$E,9),SUMIFS('ON Data'!O:O,'ON Data'!$E:$E,9))</f>
        <v>8563</v>
      </c>
      <c r="E19" s="224">
        <f xml:space="preserve">
IF($A$4&lt;=12,SUMIFS('ON Data'!P:P,'ON Data'!$D:$D,$A$4,'ON Data'!$E:$E,9),SUMIFS('ON Data'!P:P,'ON Data'!$E:$E,9))</f>
        <v>207840</v>
      </c>
      <c r="F19" s="224">
        <f xml:space="preserve">
IF($A$4&lt;=12,SUMIFS('ON Data'!Q:Q,'ON Data'!$D:$D,$A$4,'ON Data'!$E:$E,9),SUMIFS('ON Data'!Q:Q,'ON Data'!$E:$E,9))</f>
        <v>210157</v>
      </c>
      <c r="G19" s="224">
        <f xml:space="preserve">
IF($A$4&lt;=12,SUMIFS('ON Data'!R:R,'ON Data'!$D:$D,$A$4,'ON Data'!$E:$E,9),SUMIFS('ON Data'!R:R,'ON Data'!$E:$E,9))</f>
        <v>42588</v>
      </c>
      <c r="H19" s="224">
        <f xml:space="preserve">
IF($A$4&lt;=12,SUMIFS('ON Data'!AO:AO,'ON Data'!$D:$D,$A$4,'ON Data'!$E:$E,9),SUMIFS('ON Data'!AO:AO,'ON Data'!$E:$E,9))</f>
        <v>1876</v>
      </c>
      <c r="I19" s="224">
        <f xml:space="preserve">
IF($A$4&lt;=12,SUMIFS('ON Data'!AR:AR,'ON Data'!$D:$D,$A$4,'ON Data'!$E:$E,9),SUMIFS('ON Data'!AR:AR,'ON Data'!$E:$E,9))</f>
        <v>198256</v>
      </c>
      <c r="J19" s="225">
        <f xml:space="preserve">
IF($A$4&lt;=12,SUMIFS('ON Data'!AW:AW,'ON Data'!$D:$D,$A$4,'ON Data'!$E:$E,9),SUMIFS('ON Data'!AW:AW,'ON Data'!$E:$E,9))</f>
        <v>0</v>
      </c>
      <c r="AT19" s="439"/>
    </row>
    <row r="20" spans="1:4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12398712</v>
      </c>
      <c r="C20" s="227">
        <f xml:space="preserve">
IF($A$4&lt;=12,SUMIFS('ON Data'!K:K,'ON Data'!$D:$D,$A$4,'ON Data'!$E:$E,6),SUMIFS('ON Data'!K:K,'ON Data'!$E:$E,6))</f>
        <v>88655</v>
      </c>
      <c r="D20" s="227">
        <f xml:space="preserve">
IF($A$4&lt;=12,SUMIFS('ON Data'!O:O,'ON Data'!$D:$D,$A$4,'ON Data'!$E:$E,6),SUMIFS('ON Data'!O:O,'ON Data'!$E:$E,6))</f>
        <v>153708</v>
      </c>
      <c r="E20" s="227">
        <f xml:space="preserve">
IF($A$4&lt;=12,SUMIFS('ON Data'!P:P,'ON Data'!$D:$D,$A$4,'ON Data'!$E:$E,6),SUMIFS('ON Data'!P:P,'ON Data'!$E:$E,6))</f>
        <v>5705342</v>
      </c>
      <c r="F20" s="227">
        <f xml:space="preserve">
IF($A$4&lt;=12,SUMIFS('ON Data'!Q:Q,'ON Data'!$D:$D,$A$4,'ON Data'!$E:$E,6),SUMIFS('ON Data'!Q:Q,'ON Data'!$E:$E,6))</f>
        <v>3332968</v>
      </c>
      <c r="G20" s="227">
        <f xml:space="preserve">
IF($A$4&lt;=12,SUMIFS('ON Data'!R:R,'ON Data'!$D:$D,$A$4,'ON Data'!$E:$E,6),SUMIFS('ON Data'!R:R,'ON Data'!$E:$E,6))</f>
        <v>662242</v>
      </c>
      <c r="H20" s="227">
        <f xml:space="preserve">
IF($A$4&lt;=12,SUMIFS('ON Data'!AO:AO,'ON Data'!$D:$D,$A$4,'ON Data'!$E:$E,6),SUMIFS('ON Data'!AO:AO,'ON Data'!$E:$E,6))</f>
        <v>0</v>
      </c>
      <c r="I20" s="227">
        <f xml:space="preserve">
IF($A$4&lt;=12,SUMIFS('ON Data'!AR:AR,'ON Data'!$D:$D,$A$4,'ON Data'!$E:$E,6),SUMIFS('ON Data'!AR:AR,'ON Data'!$E:$E,6))</f>
        <v>2455797</v>
      </c>
      <c r="J20" s="228">
        <f xml:space="preserve">
IF($A$4&lt;=12,SUMIFS('ON Data'!AW:AW,'ON Data'!$D:$D,$A$4,'ON Data'!$E:$E,6),SUMIFS('ON Data'!AW:AW,'ON Data'!$E:$E,6))</f>
        <v>0</v>
      </c>
      <c r="AT20" s="439"/>
    </row>
    <row r="21" spans="1:4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Data'!K:K,'ON Data'!$D:$D,$A$4,'ON Data'!$E:$E,12),SUMIFS('ON Data'!K:K,'ON Data'!$E:$E,12))</f>
        <v>0</v>
      </c>
      <c r="D21" s="215">
        <f xml:space="preserve">
IF($A$4&lt;=12,SUMIFS('ON Data'!O:O,'ON Data'!$D:$D,$A$4,'ON Data'!$E:$E,12),SUMIFS('ON Data'!O:O,'ON Data'!$E:$E,12))</f>
        <v>0</v>
      </c>
      <c r="E21" s="215">
        <f xml:space="preserve">
IF($A$4&lt;=12,SUMIFS('ON Data'!P:P,'ON Data'!$D:$D,$A$4,'ON Data'!$E:$E,12),SUMIFS('ON Data'!P:P,'ON Data'!$E:$E,12))</f>
        <v>0</v>
      </c>
      <c r="F21" s="215">
        <f xml:space="preserve">
IF($A$4&lt;=12,SUMIFS('ON Data'!Q:Q,'ON Data'!$D:$D,$A$4,'ON Data'!$E:$E,12),SUMIFS('ON Data'!Q:Q,'ON Data'!$E:$E,12))</f>
        <v>0</v>
      </c>
      <c r="G21" s="215">
        <f xml:space="preserve">
IF($A$4&lt;=12,SUMIFS('ON Data'!R:R,'ON Data'!$D:$D,$A$4,'ON Data'!$E:$E,12),SUMIFS('ON Data'!R:R,'ON Data'!$E:$E,12))</f>
        <v>0</v>
      </c>
      <c r="H21" s="216">
        <f xml:space="preserve">
IF($A$4&lt;=12,SUMIFS('ON Data'!AO:AO,'ON Data'!$D:$D,$A$4,'ON Data'!$E:$E,12),SUMIFS('ON Data'!AO:AO,'ON Data'!$E:$E,12))</f>
        <v>0</v>
      </c>
      <c r="AT21" s="439"/>
    </row>
    <row r="22" spans="1:46" ht="15" hidden="1" outlineLevel="1" thickBot="1" x14ac:dyDescent="0.35">
      <c r="A22" s="194" t="s">
        <v>60</v>
      </c>
      <c r="B22" s="265" t="str">
        <f xml:space="preserve">
IF(OR(B21="",B21=0),"",B20/B21)</f>
        <v/>
      </c>
      <c r="C22" s="266" t="str">
        <f t="shared" ref="C22" si="3" xml:space="preserve">
IF(OR(C21="",C21=0),"",C20/C21)</f>
        <v/>
      </c>
      <c r="D22" s="266" t="str">
        <f t="shared" ref="D22:H22" si="4" xml:space="preserve">
IF(OR(D21="",D21=0),"",D20/D21)</f>
        <v/>
      </c>
      <c r="E22" s="266" t="str">
        <f t="shared" si="4"/>
        <v/>
      </c>
      <c r="F22" s="266" t="str">
        <f t="shared" si="4"/>
        <v/>
      </c>
      <c r="G22" s="266" t="str">
        <f t="shared" si="4"/>
        <v/>
      </c>
      <c r="H22" s="267" t="str">
        <f t="shared" si="4"/>
        <v/>
      </c>
      <c r="AT22" s="439"/>
    </row>
    <row r="23" spans="1:46" ht="15" hidden="1" outlineLevel="1" thickBot="1" x14ac:dyDescent="0.35">
      <c r="A23" s="202" t="s">
        <v>55</v>
      </c>
      <c r="B23" s="217">
        <f xml:space="preserve">
IF(B21="","",B20-B21)</f>
        <v>12398712</v>
      </c>
      <c r="C23" s="218">
        <f t="shared" ref="C23" si="5" xml:space="preserve">
IF(C21="","",C20-C21)</f>
        <v>88655</v>
      </c>
      <c r="D23" s="218">
        <f t="shared" ref="D23:H23" si="6" xml:space="preserve">
IF(D21="","",D20-D21)</f>
        <v>153708</v>
      </c>
      <c r="E23" s="218">
        <f t="shared" si="6"/>
        <v>5705342</v>
      </c>
      <c r="F23" s="218">
        <f t="shared" si="6"/>
        <v>3332968</v>
      </c>
      <c r="G23" s="218">
        <f t="shared" si="6"/>
        <v>662242</v>
      </c>
      <c r="H23" s="219">
        <f t="shared" si="6"/>
        <v>0</v>
      </c>
      <c r="AT23" s="439"/>
    </row>
    <row r="24" spans="1:46" x14ac:dyDescent="0.3">
      <c r="A24" s="196" t="s">
        <v>132</v>
      </c>
      <c r="B24" s="242" t="s">
        <v>3</v>
      </c>
      <c r="C24" s="445"/>
      <c r="D24" s="440" t="s">
        <v>143</v>
      </c>
      <c r="E24" s="429"/>
      <c r="F24" s="429"/>
      <c r="G24" s="429"/>
      <c r="H24" s="429"/>
      <c r="I24" s="429"/>
      <c r="J24" s="430" t="s">
        <v>144</v>
      </c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8"/>
      <c r="AT24" s="439"/>
    </row>
    <row r="25" spans="1:46" x14ac:dyDescent="0.3">
      <c r="A25" s="197" t="s">
        <v>58</v>
      </c>
      <c r="B25" s="214">
        <f xml:space="preserve">
SUM(C25:J25)</f>
        <v>36916</v>
      </c>
      <c r="C25" s="446"/>
      <c r="D25" s="441">
        <f xml:space="preserve">
IF($A$4&lt;=12,SUMIFS('ON Data'!O:O,'ON Data'!$D:$D,$A$4,'ON Data'!$E:$E,10),SUMIFS('ON Data'!O:O,'ON Data'!$E:$E,10))</f>
        <v>36916</v>
      </c>
      <c r="E25" s="432"/>
      <c r="F25" s="432"/>
      <c r="G25" s="432"/>
      <c r="H25" s="432"/>
      <c r="I25" s="432"/>
      <c r="J25" s="433">
        <f xml:space="preserve">
IF($A$4&lt;=12,SUMIFS('ON Data'!AW:AW,'ON Data'!$D:$D,$A$4,'ON Data'!$E:$E,10),SUMIFS('ON Data'!AW:AW,'ON Data'!$E:$E,10))</f>
        <v>0</v>
      </c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8"/>
      <c r="AT25" s="439"/>
    </row>
    <row r="26" spans="1:46" x14ac:dyDescent="0.3">
      <c r="A26" s="203" t="s">
        <v>142</v>
      </c>
      <c r="B26" s="223">
        <f xml:space="preserve">
SUM(C26:J26)</f>
        <v>46666.666666666672</v>
      </c>
      <c r="C26" s="446"/>
      <c r="D26" s="442">
        <f xml:space="preserve">
IF($A$4&lt;=12,SUMIFS('ON Data'!O:O,'ON Data'!$D:$D,$A$4,'ON Data'!$E:$E,11),SUMIFS('ON Data'!O:O,'ON Data'!$E:$E,11))</f>
        <v>46666.666666666672</v>
      </c>
      <c r="E26" s="434"/>
      <c r="F26" s="434"/>
      <c r="G26" s="434"/>
      <c r="H26" s="434"/>
      <c r="I26" s="434"/>
      <c r="J26" s="433">
        <f xml:space="preserve">
IF($A$4&lt;=12,SUMIFS('ON Data'!AW:AW,'ON Data'!$D:$D,$A$4,'ON Data'!$E:$E,11),SUMIFS('ON Data'!AW:AW,'ON Data'!$E:$E,11))</f>
        <v>0</v>
      </c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8"/>
      <c r="AT26" s="439"/>
    </row>
    <row r="27" spans="1:46" x14ac:dyDescent="0.3">
      <c r="A27" s="203" t="s">
        <v>60</v>
      </c>
      <c r="B27" s="243">
        <f xml:space="preserve">
IF(B26=0,0,B25/B26)</f>
        <v>0.79105714285714279</v>
      </c>
      <c r="C27" s="446"/>
      <c r="D27" s="443">
        <f xml:space="preserve">
IF(D26=0,0,D25/D26)</f>
        <v>0.79105714285714279</v>
      </c>
      <c r="E27" s="432"/>
      <c r="F27" s="432"/>
      <c r="G27" s="432"/>
      <c r="H27" s="432"/>
      <c r="I27" s="432"/>
      <c r="J27" s="435">
        <f xml:space="preserve">
IF(J26=0,0,J25/J26)</f>
        <v>0</v>
      </c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8"/>
      <c r="AT27" s="439"/>
    </row>
    <row r="28" spans="1:46" ht="15" thickBot="1" x14ac:dyDescent="0.35">
      <c r="A28" s="203" t="s">
        <v>141</v>
      </c>
      <c r="B28" s="223">
        <f xml:space="preserve">
SUM(C28:J28)</f>
        <v>9750.6666666666715</v>
      </c>
      <c r="C28" s="447"/>
      <c r="D28" s="444">
        <f xml:space="preserve">
D26-D25</f>
        <v>9750.6666666666715</v>
      </c>
      <c r="E28" s="436"/>
      <c r="F28" s="436"/>
      <c r="G28" s="436"/>
      <c r="H28" s="436"/>
      <c r="I28" s="436"/>
      <c r="J28" s="437">
        <f xml:space="preserve">
J26-J25</f>
        <v>0</v>
      </c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8"/>
      <c r="AT28" s="439"/>
    </row>
    <row r="29" spans="1:46" x14ac:dyDescent="0.3">
      <c r="A29" s="204"/>
      <c r="B29" s="204"/>
      <c r="C29" s="205"/>
      <c r="D29" s="205"/>
      <c r="E29" s="205"/>
      <c r="F29" s="205"/>
      <c r="G29" s="205"/>
      <c r="H29" s="204"/>
    </row>
    <row r="30" spans="1:46" x14ac:dyDescent="0.3">
      <c r="A30" s="90" t="s">
        <v>103</v>
      </c>
      <c r="B30" s="107"/>
      <c r="C30" s="107"/>
      <c r="D30" s="107"/>
      <c r="E30" s="107"/>
      <c r="F30" s="107"/>
      <c r="G30" s="107"/>
      <c r="H30" s="125"/>
    </row>
    <row r="31" spans="1:46" x14ac:dyDescent="0.3">
      <c r="A31" s="91" t="s">
        <v>139</v>
      </c>
      <c r="B31" s="107"/>
      <c r="C31" s="107"/>
      <c r="D31" s="107"/>
      <c r="E31" s="107"/>
      <c r="F31" s="107"/>
      <c r="G31" s="107"/>
      <c r="H31" s="125"/>
    </row>
    <row r="32" spans="1:46" ht="14.4" customHeight="1" x14ac:dyDescent="0.3">
      <c r="A32" s="239" t="s">
        <v>136</v>
      </c>
      <c r="B32" s="240"/>
      <c r="C32" s="240"/>
      <c r="D32" s="240"/>
      <c r="E32" s="240"/>
      <c r="F32" s="240"/>
      <c r="G32" s="240"/>
    </row>
    <row r="33" spans="1:1" x14ac:dyDescent="0.3">
      <c r="A33" s="241" t="s">
        <v>167</v>
      </c>
    </row>
    <row r="34" spans="1:1" x14ac:dyDescent="0.3">
      <c r="A34" s="241" t="s">
        <v>168</v>
      </c>
    </row>
    <row r="35" spans="1:1" x14ac:dyDescent="0.3">
      <c r="A35" s="241" t="s">
        <v>169</v>
      </c>
    </row>
    <row r="36" spans="1:1" x14ac:dyDescent="0.3">
      <c r="A36" s="241" t="s">
        <v>145</v>
      </c>
    </row>
  </sheetData>
  <mergeCells count="7">
    <mergeCell ref="B3:B4"/>
    <mergeCell ref="A1:J1"/>
    <mergeCell ref="D27:I27"/>
    <mergeCell ref="D28:I28"/>
    <mergeCell ref="D24:I24"/>
    <mergeCell ref="D25:I25"/>
    <mergeCell ref="D26:I26"/>
  </mergeCells>
  <conditionalFormatting sqref="B22:H22">
    <cfRule type="cellIs" dxfId="5" priority="6" operator="greaterThan">
      <formula>1</formula>
    </cfRule>
  </conditionalFormatting>
  <conditionalFormatting sqref="B23:H23">
    <cfRule type="cellIs" dxfId="4" priority="5" operator="greaterThan">
      <formula>0</formula>
    </cfRule>
  </conditionalFormatting>
  <conditionalFormatting sqref="J27">
    <cfRule type="cellIs" dxfId="3" priority="4" operator="greaterThan">
      <formula>1</formula>
    </cfRule>
  </conditionalFormatting>
  <conditionalFormatting sqref="J28">
    <cfRule type="cellIs" dxfId="2" priority="3" operator="lessThan">
      <formula>0</formula>
    </cfRule>
  </conditionalFormatting>
  <conditionalFormatting sqref="D28">
    <cfRule type="cellIs" dxfId="1" priority="1" operator="lessThan">
      <formula>0</formula>
    </cfRule>
  </conditionalFormatting>
  <conditionalFormatting sqref="D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1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9" x14ac:dyDescent="0.3">
      <c r="A1" s="183" t="s">
        <v>1207</v>
      </c>
    </row>
    <row r="2" spans="1:49" x14ac:dyDescent="0.3">
      <c r="A2" s="187" t="s">
        <v>191</v>
      </c>
    </row>
    <row r="3" spans="1:49" x14ac:dyDescent="0.3">
      <c r="A3" s="183" t="s">
        <v>109</v>
      </c>
      <c r="B3" s="208">
        <v>2016</v>
      </c>
      <c r="D3" s="184">
        <f>MAX(D5:D1048576)</f>
        <v>8</v>
      </c>
      <c r="F3" s="184">
        <f>SUMIF($E5:$E1048576,"&lt;10",F5:F1048576)</f>
        <v>13139569.899999999</v>
      </c>
      <c r="G3" s="184">
        <f t="shared" ref="G3:AW3" si="0">SUMIF($E5:$E1048576,"&lt;10",G5:G1048576)</f>
        <v>0</v>
      </c>
      <c r="H3" s="184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98929.4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163237.5</v>
      </c>
      <c r="P3" s="184">
        <f t="shared" si="0"/>
        <v>5940793.5</v>
      </c>
      <c r="Q3" s="184">
        <f t="shared" si="0"/>
        <v>3557421.75</v>
      </c>
      <c r="R3" s="184">
        <f t="shared" si="0"/>
        <v>707207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0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1876</v>
      </c>
      <c r="AP3" s="184">
        <f t="shared" si="0"/>
        <v>0</v>
      </c>
      <c r="AQ3" s="184">
        <f t="shared" si="0"/>
        <v>0</v>
      </c>
      <c r="AR3" s="184">
        <f t="shared" si="0"/>
        <v>2670104.75</v>
      </c>
      <c r="AS3" s="184">
        <f t="shared" si="0"/>
        <v>0</v>
      </c>
      <c r="AT3" s="184">
        <f t="shared" si="0"/>
        <v>0</v>
      </c>
      <c r="AU3" s="184">
        <f t="shared" si="0"/>
        <v>0</v>
      </c>
      <c r="AV3" s="184">
        <f t="shared" si="0"/>
        <v>0</v>
      </c>
      <c r="AW3" s="184">
        <f t="shared" si="0"/>
        <v>0</v>
      </c>
    </row>
    <row r="4" spans="1:49" x14ac:dyDescent="0.3">
      <c r="A4" s="183" t="s">
        <v>110</v>
      </c>
      <c r="B4" s="208">
        <v>1</v>
      </c>
      <c r="C4" s="185" t="s">
        <v>5</v>
      </c>
      <c r="D4" s="186" t="s">
        <v>54</v>
      </c>
      <c r="E4" s="186" t="s">
        <v>108</v>
      </c>
      <c r="F4" s="186" t="s">
        <v>3</v>
      </c>
      <c r="G4" s="186">
        <v>0</v>
      </c>
      <c r="H4" s="186">
        <v>25</v>
      </c>
      <c r="I4" s="186">
        <v>99</v>
      </c>
      <c r="J4" s="186">
        <v>100</v>
      </c>
      <c r="K4" s="186">
        <v>101</v>
      </c>
      <c r="L4" s="186">
        <v>102</v>
      </c>
      <c r="M4" s="186">
        <v>103</v>
      </c>
      <c r="N4" s="186">
        <v>203</v>
      </c>
      <c r="O4" s="186">
        <v>302</v>
      </c>
      <c r="P4" s="186">
        <v>303</v>
      </c>
      <c r="Q4" s="186">
        <v>304</v>
      </c>
      <c r="R4" s="186">
        <v>305</v>
      </c>
      <c r="S4" s="186">
        <v>306</v>
      </c>
      <c r="T4" s="186">
        <v>407</v>
      </c>
      <c r="U4" s="186">
        <v>408</v>
      </c>
      <c r="V4" s="186">
        <v>409</v>
      </c>
      <c r="W4" s="186">
        <v>410</v>
      </c>
      <c r="X4" s="186">
        <v>415</v>
      </c>
      <c r="Y4" s="186">
        <v>416</v>
      </c>
      <c r="Z4" s="186">
        <v>418</v>
      </c>
      <c r="AA4" s="186">
        <v>419</v>
      </c>
      <c r="AB4" s="186">
        <v>420</v>
      </c>
      <c r="AC4" s="186">
        <v>421</v>
      </c>
      <c r="AD4" s="186">
        <v>520</v>
      </c>
      <c r="AE4" s="186">
        <v>521</v>
      </c>
      <c r="AF4" s="186">
        <v>522</v>
      </c>
      <c r="AG4" s="186">
        <v>523</v>
      </c>
      <c r="AH4" s="186">
        <v>524</v>
      </c>
      <c r="AI4" s="186">
        <v>525</v>
      </c>
      <c r="AJ4" s="186">
        <v>526</v>
      </c>
      <c r="AK4" s="186">
        <v>527</v>
      </c>
      <c r="AL4" s="186">
        <v>528</v>
      </c>
      <c r="AM4" s="186">
        <v>629</v>
      </c>
      <c r="AN4" s="186">
        <v>630</v>
      </c>
      <c r="AO4" s="186">
        <v>636</v>
      </c>
      <c r="AP4" s="186">
        <v>637</v>
      </c>
      <c r="AQ4" s="186">
        <v>640</v>
      </c>
      <c r="AR4" s="186">
        <v>642</v>
      </c>
      <c r="AS4" s="186">
        <v>743</v>
      </c>
      <c r="AT4" s="186">
        <v>745</v>
      </c>
      <c r="AU4" s="186">
        <v>746</v>
      </c>
      <c r="AV4" s="186">
        <v>747</v>
      </c>
      <c r="AW4" s="186">
        <v>930</v>
      </c>
    </row>
    <row r="5" spans="1:49" x14ac:dyDescent="0.3">
      <c r="A5" s="183" t="s">
        <v>111</v>
      </c>
      <c r="B5" s="208">
        <v>2</v>
      </c>
      <c r="C5" s="183">
        <v>47</v>
      </c>
      <c r="D5" s="183">
        <v>1</v>
      </c>
      <c r="E5" s="183">
        <v>1</v>
      </c>
      <c r="F5" s="183">
        <v>52.1</v>
      </c>
      <c r="G5" s="183">
        <v>0</v>
      </c>
      <c r="H5" s="183">
        <v>0</v>
      </c>
      <c r="I5" s="183">
        <v>0</v>
      </c>
      <c r="J5" s="183">
        <v>0</v>
      </c>
      <c r="K5" s="183">
        <v>0.1</v>
      </c>
      <c r="L5" s="183">
        <v>0</v>
      </c>
      <c r="M5" s="183">
        <v>0</v>
      </c>
      <c r="N5" s="183">
        <v>0</v>
      </c>
      <c r="O5" s="183">
        <v>0</v>
      </c>
      <c r="P5" s="183">
        <v>39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0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  <c r="AP5" s="183">
        <v>0</v>
      </c>
      <c r="AQ5" s="183">
        <v>0</v>
      </c>
      <c r="AR5" s="183">
        <v>13</v>
      </c>
      <c r="AS5" s="183">
        <v>0</v>
      </c>
      <c r="AT5" s="183">
        <v>0</v>
      </c>
      <c r="AU5" s="183">
        <v>0</v>
      </c>
      <c r="AV5" s="183">
        <v>0</v>
      </c>
      <c r="AW5" s="183">
        <v>0</v>
      </c>
    </row>
    <row r="6" spans="1:49" x14ac:dyDescent="0.3">
      <c r="A6" s="183" t="s">
        <v>112</v>
      </c>
      <c r="B6" s="208">
        <v>3</v>
      </c>
      <c r="C6" s="183">
        <v>47</v>
      </c>
      <c r="D6" s="183">
        <v>1</v>
      </c>
      <c r="E6" s="183">
        <v>2</v>
      </c>
      <c r="F6" s="183">
        <v>6634.85</v>
      </c>
      <c r="G6" s="183">
        <v>0</v>
      </c>
      <c r="H6" s="183">
        <v>0</v>
      </c>
      <c r="I6" s="183">
        <v>0</v>
      </c>
      <c r="J6" s="183">
        <v>0</v>
      </c>
      <c r="K6" s="183">
        <v>33.6</v>
      </c>
      <c r="L6" s="183">
        <v>0</v>
      </c>
      <c r="M6" s="183">
        <v>0</v>
      </c>
      <c r="N6" s="183">
        <v>0</v>
      </c>
      <c r="O6" s="183">
        <v>0</v>
      </c>
      <c r="P6" s="183">
        <v>5192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183">
        <v>0</v>
      </c>
      <c r="AR6" s="183">
        <v>1409.25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</row>
    <row r="7" spans="1:49" x14ac:dyDescent="0.3">
      <c r="A7" s="183" t="s">
        <v>113</v>
      </c>
      <c r="B7" s="208">
        <v>4</v>
      </c>
      <c r="C7" s="183">
        <v>47</v>
      </c>
      <c r="D7" s="183">
        <v>1</v>
      </c>
      <c r="E7" s="183">
        <v>3</v>
      </c>
      <c r="F7" s="183">
        <v>10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10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183">
        <v>0</v>
      </c>
      <c r="AR7" s="183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</row>
    <row r="8" spans="1:49" x14ac:dyDescent="0.3">
      <c r="A8" s="183" t="s">
        <v>114</v>
      </c>
      <c r="B8" s="208">
        <v>5</v>
      </c>
      <c r="C8" s="183">
        <v>47</v>
      </c>
      <c r="D8" s="183">
        <v>1</v>
      </c>
      <c r="E8" s="183">
        <v>4</v>
      </c>
      <c r="F8" s="183">
        <v>570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315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183">
        <v>0</v>
      </c>
      <c r="AR8" s="183">
        <v>255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</row>
    <row r="9" spans="1:49" x14ac:dyDescent="0.3">
      <c r="A9" s="183" t="s">
        <v>115</v>
      </c>
      <c r="B9" s="208">
        <v>6</v>
      </c>
      <c r="C9" s="183">
        <v>47</v>
      </c>
      <c r="D9" s="183">
        <v>1</v>
      </c>
      <c r="E9" s="183">
        <v>6</v>
      </c>
      <c r="F9" s="183">
        <v>1435212</v>
      </c>
      <c r="G9" s="183">
        <v>0</v>
      </c>
      <c r="H9" s="183">
        <v>0</v>
      </c>
      <c r="I9" s="183">
        <v>0</v>
      </c>
      <c r="J9" s="183">
        <v>0</v>
      </c>
      <c r="K9" s="183">
        <v>9822</v>
      </c>
      <c r="L9" s="183">
        <v>0</v>
      </c>
      <c r="M9" s="183">
        <v>0</v>
      </c>
      <c r="N9" s="183">
        <v>0</v>
      </c>
      <c r="O9" s="183">
        <v>0</v>
      </c>
      <c r="P9" s="183">
        <v>1158312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183">
        <v>0</v>
      </c>
      <c r="AR9" s="183">
        <v>267078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</row>
    <row r="10" spans="1:49" x14ac:dyDescent="0.3">
      <c r="A10" s="183" t="s">
        <v>116</v>
      </c>
      <c r="B10" s="208">
        <v>7</v>
      </c>
      <c r="C10" s="183">
        <v>47</v>
      </c>
      <c r="D10" s="183">
        <v>1</v>
      </c>
      <c r="E10" s="183">
        <v>9</v>
      </c>
      <c r="F10" s="183">
        <v>47692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36676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183">
        <v>0</v>
      </c>
      <c r="AR10" s="183">
        <v>11016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</row>
    <row r="11" spans="1:49" x14ac:dyDescent="0.3">
      <c r="A11" s="183" t="s">
        <v>117</v>
      </c>
      <c r="B11" s="208">
        <v>8</v>
      </c>
      <c r="C11" s="183">
        <v>47</v>
      </c>
      <c r="D11" s="183">
        <v>1</v>
      </c>
      <c r="E11" s="183">
        <v>10</v>
      </c>
      <c r="F11" s="183">
        <v>15212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15212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183">
        <v>0</v>
      </c>
      <c r="AR11" s="183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</row>
    <row r="12" spans="1:49" x14ac:dyDescent="0.3">
      <c r="A12" s="183" t="s">
        <v>118</v>
      </c>
      <c r="B12" s="208">
        <v>9</v>
      </c>
      <c r="C12" s="183">
        <v>47</v>
      </c>
      <c r="D12" s="183">
        <v>1</v>
      </c>
      <c r="E12" s="183">
        <v>11</v>
      </c>
      <c r="F12" s="183">
        <v>5833.333333333333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5833.333333333333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183">
        <v>0</v>
      </c>
      <c r="AR12" s="183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</row>
    <row r="13" spans="1:49" x14ac:dyDescent="0.3">
      <c r="A13" s="183" t="s">
        <v>119</v>
      </c>
      <c r="B13" s="208">
        <v>10</v>
      </c>
      <c r="C13" s="183">
        <v>47</v>
      </c>
      <c r="D13" s="183">
        <v>2</v>
      </c>
      <c r="E13" s="183">
        <v>1</v>
      </c>
      <c r="F13" s="183">
        <v>51.1</v>
      </c>
      <c r="G13" s="183">
        <v>0</v>
      </c>
      <c r="H13" s="183">
        <v>0</v>
      </c>
      <c r="I13" s="183">
        <v>0</v>
      </c>
      <c r="J13" s="183">
        <v>0</v>
      </c>
      <c r="K13" s="183">
        <v>0.1</v>
      </c>
      <c r="L13" s="183">
        <v>0</v>
      </c>
      <c r="M13" s="183">
        <v>0</v>
      </c>
      <c r="N13" s="183">
        <v>0</v>
      </c>
      <c r="O13" s="183">
        <v>0</v>
      </c>
      <c r="P13" s="183">
        <v>37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183">
        <v>0</v>
      </c>
      <c r="AR13" s="183">
        <v>14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</row>
    <row r="14" spans="1:49" x14ac:dyDescent="0.3">
      <c r="A14" s="183" t="s">
        <v>120</v>
      </c>
      <c r="B14" s="208">
        <v>11</v>
      </c>
      <c r="C14" s="183">
        <v>47</v>
      </c>
      <c r="D14" s="183">
        <v>2</v>
      </c>
      <c r="E14" s="183">
        <v>2</v>
      </c>
      <c r="F14" s="183">
        <v>6937.6</v>
      </c>
      <c r="G14" s="183">
        <v>0</v>
      </c>
      <c r="H14" s="183">
        <v>0</v>
      </c>
      <c r="I14" s="183">
        <v>0</v>
      </c>
      <c r="J14" s="183">
        <v>0</v>
      </c>
      <c r="K14" s="183">
        <v>33.6</v>
      </c>
      <c r="L14" s="183">
        <v>0</v>
      </c>
      <c r="M14" s="183">
        <v>0</v>
      </c>
      <c r="N14" s="183">
        <v>0</v>
      </c>
      <c r="O14" s="183">
        <v>0</v>
      </c>
      <c r="P14" s="183">
        <v>5067.5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183">
        <v>0</v>
      </c>
      <c r="AR14" s="183">
        <v>1836.5</v>
      </c>
      <c r="AS14" s="183">
        <v>0</v>
      </c>
      <c r="AT14" s="183">
        <v>0</v>
      </c>
      <c r="AU14" s="183">
        <v>0</v>
      </c>
      <c r="AV14" s="183">
        <v>0</v>
      </c>
      <c r="AW14" s="183">
        <v>0</v>
      </c>
    </row>
    <row r="15" spans="1:49" x14ac:dyDescent="0.3">
      <c r="A15" s="183" t="s">
        <v>121</v>
      </c>
      <c r="B15" s="208">
        <v>12</v>
      </c>
      <c r="C15" s="183">
        <v>47</v>
      </c>
      <c r="D15" s="183">
        <v>2</v>
      </c>
      <c r="E15" s="183">
        <v>3</v>
      </c>
      <c r="F15" s="183">
        <v>50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50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183">
        <v>0</v>
      </c>
      <c r="AR15" s="183">
        <v>0</v>
      </c>
      <c r="AS15" s="183">
        <v>0</v>
      </c>
      <c r="AT15" s="183">
        <v>0</v>
      </c>
      <c r="AU15" s="183">
        <v>0</v>
      </c>
      <c r="AV15" s="183">
        <v>0</v>
      </c>
      <c r="AW15" s="183">
        <v>0</v>
      </c>
    </row>
    <row r="16" sp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="183">
        <v>4</v>
      </c>
      <c r="F16" s="183">
        <v>705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435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183">
        <v>0</v>
      </c>
      <c r="AR16" s="183">
        <v>270</v>
      </c>
      <c r="AS16" s="183">
        <v>0</v>
      </c>
      <c r="AT16" s="183">
        <v>0</v>
      </c>
      <c r="AU16" s="183">
        <v>0</v>
      </c>
      <c r="AV16" s="183">
        <v>0</v>
      </c>
      <c r="AW16" s="183">
        <v>0</v>
      </c>
    </row>
    <row r="17" spans="3:49" x14ac:dyDescent="0.3">
      <c r="C17" s="183">
        <v>47</v>
      </c>
      <c r="D17" s="183">
        <v>2</v>
      </c>
      <c r="E17" s="183">
        <v>6</v>
      </c>
      <c r="F17" s="183">
        <v>1414904</v>
      </c>
      <c r="G17" s="183">
        <v>0</v>
      </c>
      <c r="H17" s="183">
        <v>0</v>
      </c>
      <c r="I17" s="183">
        <v>0</v>
      </c>
      <c r="J17" s="183">
        <v>0</v>
      </c>
      <c r="K17" s="183">
        <v>9822</v>
      </c>
      <c r="L17" s="183">
        <v>0</v>
      </c>
      <c r="M17" s="183">
        <v>0</v>
      </c>
      <c r="N17" s="183">
        <v>0</v>
      </c>
      <c r="O17" s="183">
        <v>0</v>
      </c>
      <c r="P17" s="183">
        <v>1120409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183">
        <v>0</v>
      </c>
      <c r="AR17" s="183">
        <v>284673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</row>
    <row r="18" spans="3:49" x14ac:dyDescent="0.3">
      <c r="C18" s="183">
        <v>47</v>
      </c>
      <c r="D18" s="183">
        <v>2</v>
      </c>
      <c r="E18" s="183">
        <v>9</v>
      </c>
      <c r="F18" s="183">
        <v>43584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23352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183">
        <v>0</v>
      </c>
      <c r="AR18" s="183">
        <v>20232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</row>
    <row r="19" spans="3:49" x14ac:dyDescent="0.3">
      <c r="C19" s="183">
        <v>47</v>
      </c>
      <c r="D19" s="183">
        <v>2</v>
      </c>
      <c r="E19" s="183">
        <v>10</v>
      </c>
      <c r="F19" s="183">
        <v>6000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6000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183">
        <v>0</v>
      </c>
      <c r="AR19" s="183">
        <v>0</v>
      </c>
      <c r="AS19" s="183">
        <v>0</v>
      </c>
      <c r="AT19" s="183">
        <v>0</v>
      </c>
      <c r="AU19" s="183">
        <v>0</v>
      </c>
      <c r="AV19" s="183">
        <v>0</v>
      </c>
      <c r="AW19" s="183">
        <v>0</v>
      </c>
    </row>
    <row r="20" spans="3:49" x14ac:dyDescent="0.3">
      <c r="C20" s="183">
        <v>47</v>
      </c>
      <c r="D20" s="183">
        <v>2</v>
      </c>
      <c r="E20" s="183">
        <v>11</v>
      </c>
      <c r="F20" s="183">
        <v>5833.333333333333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5833.333333333333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183">
        <v>0</v>
      </c>
      <c r="AR20" s="183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</row>
    <row r="21" spans="3:49" x14ac:dyDescent="0.3">
      <c r="C21" s="183">
        <v>47</v>
      </c>
      <c r="D21" s="183">
        <v>3</v>
      </c>
      <c r="E21" s="183">
        <v>1</v>
      </c>
      <c r="F21" s="183">
        <v>51.1</v>
      </c>
      <c r="G21" s="183">
        <v>0</v>
      </c>
      <c r="H21" s="183">
        <v>0</v>
      </c>
      <c r="I21" s="183">
        <v>0</v>
      </c>
      <c r="J21" s="183">
        <v>0</v>
      </c>
      <c r="K21" s="183">
        <v>0.1</v>
      </c>
      <c r="L21" s="183">
        <v>0</v>
      </c>
      <c r="M21" s="183">
        <v>0</v>
      </c>
      <c r="N21" s="183">
        <v>0</v>
      </c>
      <c r="O21" s="183">
        <v>0</v>
      </c>
      <c r="P21" s="183">
        <v>37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183">
        <v>0</v>
      </c>
      <c r="AR21" s="183">
        <v>14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</row>
    <row r="22" spans="3:49" x14ac:dyDescent="0.3">
      <c r="C22" s="183">
        <v>47</v>
      </c>
      <c r="D22" s="183">
        <v>3</v>
      </c>
      <c r="E22" s="183">
        <v>2</v>
      </c>
      <c r="F22" s="183">
        <v>7633.3</v>
      </c>
      <c r="G22" s="183">
        <v>0</v>
      </c>
      <c r="H22" s="183">
        <v>0</v>
      </c>
      <c r="I22" s="183">
        <v>0</v>
      </c>
      <c r="J22" s="183">
        <v>0</v>
      </c>
      <c r="K22" s="183">
        <v>36.799999999999997</v>
      </c>
      <c r="L22" s="183">
        <v>0</v>
      </c>
      <c r="M22" s="183">
        <v>0</v>
      </c>
      <c r="N22" s="183">
        <v>0</v>
      </c>
      <c r="O22" s="183">
        <v>0</v>
      </c>
      <c r="P22" s="183">
        <v>5541.5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183">
        <v>0</v>
      </c>
      <c r="AR22" s="183">
        <v>2055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</row>
    <row r="23" spans="3:49" x14ac:dyDescent="0.3">
      <c r="C23" s="183">
        <v>47</v>
      </c>
      <c r="D23" s="183">
        <v>3</v>
      </c>
      <c r="E23" s="183">
        <v>3</v>
      </c>
      <c r="F23" s="183">
        <v>62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62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183">
        <v>0</v>
      </c>
      <c r="AR23" s="183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</row>
    <row r="24" spans="3:49" x14ac:dyDescent="0.3">
      <c r="C24" s="183">
        <v>47</v>
      </c>
      <c r="D24" s="183">
        <v>3</v>
      </c>
      <c r="E24" s="183">
        <v>4</v>
      </c>
      <c r="F24" s="183">
        <v>744.5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484.5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183">
        <v>0</v>
      </c>
      <c r="AR24" s="183">
        <v>260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</row>
    <row r="25" spans="3:49" x14ac:dyDescent="0.3">
      <c r="C25" s="183">
        <v>47</v>
      </c>
      <c r="D25" s="183">
        <v>3</v>
      </c>
      <c r="E25" s="183">
        <v>6</v>
      </c>
      <c r="F25" s="183">
        <v>1490810</v>
      </c>
      <c r="G25" s="183">
        <v>0</v>
      </c>
      <c r="H25" s="183">
        <v>0</v>
      </c>
      <c r="I25" s="183">
        <v>0</v>
      </c>
      <c r="J25" s="183">
        <v>0</v>
      </c>
      <c r="K25" s="183">
        <v>9822</v>
      </c>
      <c r="L25" s="183">
        <v>0</v>
      </c>
      <c r="M25" s="183">
        <v>0</v>
      </c>
      <c r="N25" s="183">
        <v>0</v>
      </c>
      <c r="O25" s="183">
        <v>0</v>
      </c>
      <c r="P25" s="183">
        <v>1181369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183">
        <v>0</v>
      </c>
      <c r="AR25" s="183">
        <v>299619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</row>
    <row r="26" spans="3:49" x14ac:dyDescent="0.3">
      <c r="C26" s="183">
        <v>47</v>
      </c>
      <c r="D26" s="183">
        <v>3</v>
      </c>
      <c r="E26" s="183">
        <v>9</v>
      </c>
      <c r="F26" s="183">
        <v>37540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16648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183">
        <v>0</v>
      </c>
      <c r="AR26" s="183">
        <v>20892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</row>
    <row r="27" spans="3:49" x14ac:dyDescent="0.3">
      <c r="C27" s="183">
        <v>47</v>
      </c>
      <c r="D27" s="183">
        <v>3</v>
      </c>
      <c r="E27" s="183">
        <v>11</v>
      </c>
      <c r="F27" s="183">
        <v>5833.333333333333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5833.333333333333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183">
        <v>0</v>
      </c>
      <c r="AR27" s="183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</row>
    <row r="28" spans="3:49" x14ac:dyDescent="0.3">
      <c r="C28" s="183">
        <v>47</v>
      </c>
      <c r="D28" s="183">
        <v>4</v>
      </c>
      <c r="E28" s="183">
        <v>1</v>
      </c>
      <c r="F28" s="183">
        <v>49.6</v>
      </c>
      <c r="G28" s="183">
        <v>0</v>
      </c>
      <c r="H28" s="183">
        <v>0</v>
      </c>
      <c r="I28" s="183">
        <v>0</v>
      </c>
      <c r="J28" s="183">
        <v>0</v>
      </c>
      <c r="K28" s="183">
        <v>0.1</v>
      </c>
      <c r="L28" s="183">
        <v>0</v>
      </c>
      <c r="M28" s="183">
        <v>0</v>
      </c>
      <c r="N28" s="183">
        <v>0</v>
      </c>
      <c r="O28" s="183">
        <v>1</v>
      </c>
      <c r="P28" s="183">
        <v>14.75</v>
      </c>
      <c r="Q28" s="183">
        <v>16.75</v>
      </c>
      <c r="R28" s="183">
        <v>3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183">
        <v>0</v>
      </c>
      <c r="AR28" s="183">
        <v>14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</row>
    <row r="29" spans="3:49" x14ac:dyDescent="0.3">
      <c r="C29" s="183">
        <v>47</v>
      </c>
      <c r="D29" s="183">
        <v>4</v>
      </c>
      <c r="E29" s="183">
        <v>2</v>
      </c>
      <c r="F29" s="183">
        <v>6965.1</v>
      </c>
      <c r="G29" s="183">
        <v>0</v>
      </c>
      <c r="H29" s="183">
        <v>0</v>
      </c>
      <c r="I29" s="183">
        <v>0</v>
      </c>
      <c r="J29" s="183">
        <v>0</v>
      </c>
      <c r="K29" s="183">
        <v>33.6</v>
      </c>
      <c r="L29" s="183">
        <v>0</v>
      </c>
      <c r="M29" s="183">
        <v>0</v>
      </c>
      <c r="N29" s="183">
        <v>0</v>
      </c>
      <c r="O29" s="183">
        <v>95.5</v>
      </c>
      <c r="P29" s="183">
        <v>1841</v>
      </c>
      <c r="Q29" s="183">
        <v>2672</v>
      </c>
      <c r="R29" s="183">
        <v>457.5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183">
        <v>0</v>
      </c>
      <c r="AR29" s="183">
        <v>1865.5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</row>
    <row r="30" spans="3:49" x14ac:dyDescent="0.3">
      <c r="C30" s="183">
        <v>47</v>
      </c>
      <c r="D30" s="183">
        <v>4</v>
      </c>
      <c r="E30" s="183">
        <v>3</v>
      </c>
      <c r="F30" s="183">
        <v>27.5</v>
      </c>
      <c r="G30" s="183">
        <v>0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27.5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183">
        <v>0</v>
      </c>
      <c r="AR30" s="183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</row>
    <row r="31" spans="3:49" x14ac:dyDescent="0.3">
      <c r="C31" s="183">
        <v>47</v>
      </c>
      <c r="D31" s="183">
        <v>4</v>
      </c>
      <c r="E31" s="183">
        <v>4</v>
      </c>
      <c r="F31" s="183">
        <v>670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250</v>
      </c>
      <c r="Q31" s="183">
        <v>165</v>
      </c>
      <c r="R31" s="183">
        <v>50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183">
        <v>0</v>
      </c>
      <c r="AR31" s="183">
        <v>205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</row>
    <row r="32" spans="3:49" x14ac:dyDescent="0.3">
      <c r="C32" s="183">
        <v>47</v>
      </c>
      <c r="D32" s="183">
        <v>4</v>
      </c>
      <c r="E32" s="183">
        <v>6</v>
      </c>
      <c r="F32" s="183">
        <v>1455146</v>
      </c>
      <c r="G32" s="183">
        <v>0</v>
      </c>
      <c r="H32" s="183">
        <v>0</v>
      </c>
      <c r="I32" s="183">
        <v>0</v>
      </c>
      <c r="J32" s="183">
        <v>0</v>
      </c>
      <c r="K32" s="183">
        <v>9822</v>
      </c>
      <c r="L32" s="183">
        <v>0</v>
      </c>
      <c r="M32" s="183">
        <v>0</v>
      </c>
      <c r="N32" s="183">
        <v>0</v>
      </c>
      <c r="O32" s="183">
        <v>14443</v>
      </c>
      <c r="P32" s="183">
        <v>423653</v>
      </c>
      <c r="Q32" s="183">
        <v>587946</v>
      </c>
      <c r="R32" s="183">
        <v>112520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183">
        <v>0</v>
      </c>
      <c r="AR32" s="183">
        <v>306762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</row>
    <row r="33" spans="3:49" x14ac:dyDescent="0.3">
      <c r="C33" s="183">
        <v>47</v>
      </c>
      <c r="D33" s="183">
        <v>4</v>
      </c>
      <c r="E33" s="183">
        <v>9</v>
      </c>
      <c r="F33" s="183">
        <v>45128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14376</v>
      </c>
      <c r="Q33" s="183">
        <v>5588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183">
        <v>0</v>
      </c>
      <c r="AR33" s="183">
        <v>25164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</row>
    <row r="34" spans="3:49" x14ac:dyDescent="0.3">
      <c r="C34" s="183">
        <v>47</v>
      </c>
      <c r="D34" s="183">
        <v>4</v>
      </c>
      <c r="E34" s="183">
        <v>11</v>
      </c>
      <c r="F34" s="183">
        <v>5833.333333333333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5833.333333333333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183">
        <v>0</v>
      </c>
      <c r="AR34" s="183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</row>
    <row r="35" spans="3:49" x14ac:dyDescent="0.3">
      <c r="C35" s="183">
        <v>47</v>
      </c>
      <c r="D35" s="183">
        <v>5</v>
      </c>
      <c r="E35" s="183">
        <v>1</v>
      </c>
      <c r="F35" s="183">
        <v>50.85</v>
      </c>
      <c r="G35" s="183">
        <v>0</v>
      </c>
      <c r="H35" s="183">
        <v>0</v>
      </c>
      <c r="I35" s="183">
        <v>0</v>
      </c>
      <c r="J35" s="183">
        <v>0</v>
      </c>
      <c r="K35" s="183">
        <v>0.1</v>
      </c>
      <c r="L35" s="183">
        <v>0</v>
      </c>
      <c r="M35" s="183">
        <v>0</v>
      </c>
      <c r="N35" s="183">
        <v>0</v>
      </c>
      <c r="O35" s="183">
        <v>1</v>
      </c>
      <c r="P35" s="183">
        <v>15</v>
      </c>
      <c r="Q35" s="183">
        <v>17.75</v>
      </c>
      <c r="R35" s="183">
        <v>3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  <c r="AP35" s="183">
        <v>0</v>
      </c>
      <c r="AQ35" s="183">
        <v>0</v>
      </c>
      <c r="AR35" s="183">
        <v>14</v>
      </c>
      <c r="AS35" s="183">
        <v>0</v>
      </c>
      <c r="AT35" s="183">
        <v>0</v>
      </c>
      <c r="AU35" s="183">
        <v>0</v>
      </c>
      <c r="AV35" s="183">
        <v>0</v>
      </c>
      <c r="AW35" s="183">
        <v>0</v>
      </c>
    </row>
    <row r="36" spans="3:49" x14ac:dyDescent="0.3">
      <c r="C36" s="183">
        <v>47</v>
      </c>
      <c r="D36" s="183">
        <v>5</v>
      </c>
      <c r="E36" s="183">
        <v>2</v>
      </c>
      <c r="F36" s="183">
        <v>7270.2</v>
      </c>
      <c r="G36" s="183">
        <v>0</v>
      </c>
      <c r="H36" s="183">
        <v>0</v>
      </c>
      <c r="I36" s="183">
        <v>0</v>
      </c>
      <c r="J36" s="183">
        <v>0</v>
      </c>
      <c r="K36" s="183">
        <v>35.200000000000003</v>
      </c>
      <c r="L36" s="183">
        <v>0</v>
      </c>
      <c r="M36" s="183">
        <v>0</v>
      </c>
      <c r="N36" s="183">
        <v>0</v>
      </c>
      <c r="O36" s="183">
        <v>84.5</v>
      </c>
      <c r="P36" s="183">
        <v>1898</v>
      </c>
      <c r="Q36" s="183">
        <v>2930</v>
      </c>
      <c r="R36" s="183">
        <v>470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  <c r="AP36" s="183">
        <v>0</v>
      </c>
      <c r="AQ36" s="183">
        <v>0</v>
      </c>
      <c r="AR36" s="183">
        <v>1852.5</v>
      </c>
      <c r="AS36" s="183">
        <v>0</v>
      </c>
      <c r="AT36" s="183">
        <v>0</v>
      </c>
      <c r="AU36" s="183">
        <v>0</v>
      </c>
      <c r="AV36" s="183">
        <v>0</v>
      </c>
      <c r="AW36" s="183">
        <v>0</v>
      </c>
    </row>
    <row r="37" spans="3:49" x14ac:dyDescent="0.3">
      <c r="C37" s="183">
        <v>47</v>
      </c>
      <c r="D37" s="183">
        <v>5</v>
      </c>
      <c r="E37" s="183">
        <v>3</v>
      </c>
      <c r="F37" s="183">
        <v>41</v>
      </c>
      <c r="G37" s="183">
        <v>0</v>
      </c>
      <c r="H37" s="183">
        <v>0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41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  <c r="AP37" s="183">
        <v>0</v>
      </c>
      <c r="AQ37" s="183">
        <v>0</v>
      </c>
      <c r="AR37" s="183">
        <v>0</v>
      </c>
      <c r="AS37" s="183">
        <v>0</v>
      </c>
      <c r="AT37" s="183">
        <v>0</v>
      </c>
      <c r="AU37" s="183">
        <v>0</v>
      </c>
      <c r="AV37" s="183">
        <v>0</v>
      </c>
      <c r="AW37" s="183">
        <v>0</v>
      </c>
    </row>
    <row r="38" spans="3:49" x14ac:dyDescent="0.3">
      <c r="C38" s="183">
        <v>47</v>
      </c>
      <c r="D38" s="183">
        <v>5</v>
      </c>
      <c r="E38" s="183">
        <v>4</v>
      </c>
      <c r="F38" s="183">
        <v>770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240</v>
      </c>
      <c r="Q38" s="183">
        <v>185</v>
      </c>
      <c r="R38" s="183">
        <v>40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  <c r="AP38" s="183">
        <v>0</v>
      </c>
      <c r="AQ38" s="183">
        <v>0</v>
      </c>
      <c r="AR38" s="183">
        <v>305</v>
      </c>
      <c r="AS38" s="183">
        <v>0</v>
      </c>
      <c r="AT38" s="183">
        <v>0</v>
      </c>
      <c r="AU38" s="183">
        <v>0</v>
      </c>
      <c r="AV38" s="183">
        <v>0</v>
      </c>
      <c r="AW38" s="183">
        <v>0</v>
      </c>
    </row>
    <row r="39" spans="3:49" x14ac:dyDescent="0.3">
      <c r="C39" s="183">
        <v>47</v>
      </c>
      <c r="D39" s="183">
        <v>5</v>
      </c>
      <c r="E39" s="183">
        <v>6</v>
      </c>
      <c r="F39" s="183">
        <v>1524619</v>
      </c>
      <c r="G39" s="183">
        <v>0</v>
      </c>
      <c r="H39" s="183">
        <v>0</v>
      </c>
      <c r="I39" s="183">
        <v>0</v>
      </c>
      <c r="J39" s="183">
        <v>0</v>
      </c>
      <c r="K39" s="183">
        <v>9822</v>
      </c>
      <c r="L39" s="183">
        <v>0</v>
      </c>
      <c r="M39" s="183">
        <v>0</v>
      </c>
      <c r="N39" s="183">
        <v>0</v>
      </c>
      <c r="O39" s="183">
        <v>11986</v>
      </c>
      <c r="P39" s="183">
        <v>427766</v>
      </c>
      <c r="Q39" s="183">
        <v>648520</v>
      </c>
      <c r="R39" s="183">
        <v>112749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  <c r="AP39" s="183">
        <v>0</v>
      </c>
      <c r="AQ39" s="183">
        <v>0</v>
      </c>
      <c r="AR39" s="183">
        <v>313776</v>
      </c>
      <c r="AS39" s="183">
        <v>0</v>
      </c>
      <c r="AT39" s="183">
        <v>0</v>
      </c>
      <c r="AU39" s="183">
        <v>0</v>
      </c>
      <c r="AV39" s="183">
        <v>0</v>
      </c>
      <c r="AW39" s="183">
        <v>0</v>
      </c>
    </row>
    <row r="40" spans="3:49" x14ac:dyDescent="0.3">
      <c r="C40" s="183">
        <v>47</v>
      </c>
      <c r="D40" s="183">
        <v>5</v>
      </c>
      <c r="E40" s="183">
        <v>9</v>
      </c>
      <c r="F40" s="183">
        <v>36652</v>
      </c>
      <c r="G40" s="183">
        <v>0</v>
      </c>
      <c r="H40" s="183">
        <v>0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5672</v>
      </c>
      <c r="Q40" s="183">
        <v>12376</v>
      </c>
      <c r="R40" s="183">
        <v>4000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  <c r="AP40" s="183">
        <v>0</v>
      </c>
      <c r="AQ40" s="183">
        <v>0</v>
      </c>
      <c r="AR40" s="183">
        <v>14604</v>
      </c>
      <c r="AS40" s="183">
        <v>0</v>
      </c>
      <c r="AT40" s="183">
        <v>0</v>
      </c>
      <c r="AU40" s="183">
        <v>0</v>
      </c>
      <c r="AV40" s="183">
        <v>0</v>
      </c>
      <c r="AW40" s="183">
        <v>0</v>
      </c>
    </row>
    <row r="41" spans="3:49" x14ac:dyDescent="0.3">
      <c r="C41" s="183">
        <v>47</v>
      </c>
      <c r="D41" s="183">
        <v>5</v>
      </c>
      <c r="E41" s="183">
        <v>10</v>
      </c>
      <c r="F41" s="183">
        <v>15704</v>
      </c>
      <c r="G41" s="183">
        <v>0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15704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  <c r="AP41" s="183">
        <v>0</v>
      </c>
      <c r="AQ41" s="183">
        <v>0</v>
      </c>
      <c r="AR41" s="183">
        <v>0</v>
      </c>
      <c r="AS41" s="183">
        <v>0</v>
      </c>
      <c r="AT41" s="183">
        <v>0</v>
      </c>
      <c r="AU41" s="183">
        <v>0</v>
      </c>
      <c r="AV41" s="183">
        <v>0</v>
      </c>
      <c r="AW41" s="183">
        <v>0</v>
      </c>
    </row>
    <row r="42" spans="3:49" x14ac:dyDescent="0.3">
      <c r="C42" s="183">
        <v>47</v>
      </c>
      <c r="D42" s="183">
        <v>5</v>
      </c>
      <c r="E42" s="183">
        <v>11</v>
      </c>
      <c r="F42" s="183">
        <v>5833.333333333333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5833.333333333333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  <c r="AP42" s="183">
        <v>0</v>
      </c>
      <c r="AQ42" s="183">
        <v>0</v>
      </c>
      <c r="AR42" s="183">
        <v>0</v>
      </c>
      <c r="AS42" s="183">
        <v>0</v>
      </c>
      <c r="AT42" s="183">
        <v>0</v>
      </c>
      <c r="AU42" s="183">
        <v>0</v>
      </c>
      <c r="AV42" s="183">
        <v>0</v>
      </c>
      <c r="AW42" s="183">
        <v>0</v>
      </c>
    </row>
    <row r="43" spans="3:49" x14ac:dyDescent="0.3">
      <c r="C43" s="183">
        <v>47</v>
      </c>
      <c r="D43" s="183">
        <v>6</v>
      </c>
      <c r="E43" s="183">
        <v>1</v>
      </c>
      <c r="F43" s="183">
        <v>52.85</v>
      </c>
      <c r="G43" s="183">
        <v>0</v>
      </c>
      <c r="H43" s="183">
        <v>0</v>
      </c>
      <c r="I43" s="183">
        <v>0</v>
      </c>
      <c r="J43" s="183">
        <v>0</v>
      </c>
      <c r="K43" s="183">
        <v>0.1</v>
      </c>
      <c r="L43" s="183">
        <v>0</v>
      </c>
      <c r="M43" s="183">
        <v>0</v>
      </c>
      <c r="N43" s="183">
        <v>0</v>
      </c>
      <c r="O43" s="183">
        <v>1</v>
      </c>
      <c r="P43" s="183">
        <v>15.5</v>
      </c>
      <c r="Q43" s="183">
        <v>18.25</v>
      </c>
      <c r="R43" s="183">
        <v>4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  <c r="AP43" s="183">
        <v>0</v>
      </c>
      <c r="AQ43" s="183">
        <v>0</v>
      </c>
      <c r="AR43" s="183">
        <v>14</v>
      </c>
      <c r="AS43" s="183">
        <v>0</v>
      </c>
      <c r="AT43" s="183">
        <v>0</v>
      </c>
      <c r="AU43" s="183">
        <v>0</v>
      </c>
      <c r="AV43" s="183">
        <v>0</v>
      </c>
      <c r="AW43" s="183">
        <v>0</v>
      </c>
    </row>
    <row r="44" spans="3:49" x14ac:dyDescent="0.3">
      <c r="C44" s="183">
        <v>47</v>
      </c>
      <c r="D44" s="183">
        <v>6</v>
      </c>
      <c r="E44" s="183">
        <v>2</v>
      </c>
      <c r="F44" s="183">
        <v>7354.2</v>
      </c>
      <c r="G44" s="183">
        <v>0</v>
      </c>
      <c r="H44" s="183">
        <v>0</v>
      </c>
      <c r="I44" s="183">
        <v>0</v>
      </c>
      <c r="J44" s="183">
        <v>0</v>
      </c>
      <c r="K44" s="183">
        <v>35.200000000000003</v>
      </c>
      <c r="L44" s="183">
        <v>0</v>
      </c>
      <c r="M44" s="183">
        <v>0</v>
      </c>
      <c r="N44" s="183">
        <v>0</v>
      </c>
      <c r="O44" s="183">
        <v>149.5</v>
      </c>
      <c r="P44" s="183">
        <v>1916.5</v>
      </c>
      <c r="Q44" s="183">
        <v>2875</v>
      </c>
      <c r="R44" s="183">
        <v>447.5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  <c r="AP44" s="183">
        <v>0</v>
      </c>
      <c r="AQ44" s="183">
        <v>0</v>
      </c>
      <c r="AR44" s="183">
        <v>1930.5</v>
      </c>
      <c r="AS44" s="183">
        <v>0</v>
      </c>
      <c r="AT44" s="183">
        <v>0</v>
      </c>
      <c r="AU44" s="183">
        <v>0</v>
      </c>
      <c r="AV44" s="183">
        <v>0</v>
      </c>
      <c r="AW44" s="183">
        <v>0</v>
      </c>
    </row>
    <row r="45" spans="3:49" x14ac:dyDescent="0.3">
      <c r="C45" s="183">
        <v>47</v>
      </c>
      <c r="D45" s="183">
        <v>6</v>
      </c>
      <c r="E45" s="183">
        <v>4</v>
      </c>
      <c r="F45" s="183">
        <v>655.5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235</v>
      </c>
      <c r="Q45" s="183">
        <v>175</v>
      </c>
      <c r="R45" s="183">
        <v>65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  <c r="AP45" s="183">
        <v>0</v>
      </c>
      <c r="AQ45" s="183">
        <v>0</v>
      </c>
      <c r="AR45" s="183">
        <v>180.5</v>
      </c>
      <c r="AS45" s="183">
        <v>0</v>
      </c>
      <c r="AT45" s="183">
        <v>0</v>
      </c>
      <c r="AU45" s="183">
        <v>0</v>
      </c>
      <c r="AV45" s="183">
        <v>0</v>
      </c>
      <c r="AW45" s="183">
        <v>0</v>
      </c>
    </row>
    <row r="46" spans="3:49" x14ac:dyDescent="0.3">
      <c r="C46" s="183">
        <v>47</v>
      </c>
      <c r="D46" s="183">
        <v>6</v>
      </c>
      <c r="E46" s="183">
        <v>6</v>
      </c>
      <c r="F46" s="183">
        <v>1507701</v>
      </c>
      <c r="G46" s="183">
        <v>0</v>
      </c>
      <c r="H46" s="183">
        <v>0</v>
      </c>
      <c r="I46" s="183">
        <v>0</v>
      </c>
      <c r="J46" s="183">
        <v>0</v>
      </c>
      <c r="K46" s="183">
        <v>9822</v>
      </c>
      <c r="L46" s="183">
        <v>0</v>
      </c>
      <c r="M46" s="183">
        <v>0</v>
      </c>
      <c r="N46" s="183">
        <v>0</v>
      </c>
      <c r="O46" s="183">
        <v>25465</v>
      </c>
      <c r="P46" s="183">
        <v>410060</v>
      </c>
      <c r="Q46" s="183">
        <v>623384</v>
      </c>
      <c r="R46" s="183">
        <v>144425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  <c r="AP46" s="183">
        <v>0</v>
      </c>
      <c r="AQ46" s="183">
        <v>0</v>
      </c>
      <c r="AR46" s="183">
        <v>294545</v>
      </c>
      <c r="AS46" s="183">
        <v>0</v>
      </c>
      <c r="AT46" s="183">
        <v>0</v>
      </c>
      <c r="AU46" s="183">
        <v>0</v>
      </c>
      <c r="AV46" s="183">
        <v>0</v>
      </c>
      <c r="AW46" s="183">
        <v>0</v>
      </c>
    </row>
    <row r="47" spans="3:49" x14ac:dyDescent="0.3">
      <c r="C47" s="183">
        <v>47</v>
      </c>
      <c r="D47" s="183">
        <v>6</v>
      </c>
      <c r="E47" s="183">
        <v>9</v>
      </c>
      <c r="F47" s="183">
        <v>37644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1876</v>
      </c>
      <c r="P47" s="183">
        <v>10376</v>
      </c>
      <c r="Q47" s="183">
        <v>3000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0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1876</v>
      </c>
      <c r="AP47" s="183">
        <v>0</v>
      </c>
      <c r="AQ47" s="183">
        <v>0</v>
      </c>
      <c r="AR47" s="183">
        <v>20516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</row>
    <row r="48" spans="3:49" x14ac:dyDescent="0.3">
      <c r="C48" s="183">
        <v>47</v>
      </c>
      <c r="D48" s="183">
        <v>6</v>
      </c>
      <c r="E48" s="183">
        <v>11</v>
      </c>
      <c r="F48" s="183">
        <v>5833.333333333333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5833.333333333333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  <c r="AP48" s="183">
        <v>0</v>
      </c>
      <c r="AQ48" s="183">
        <v>0</v>
      </c>
      <c r="AR48" s="183">
        <v>0</v>
      </c>
      <c r="AS48" s="183">
        <v>0</v>
      </c>
      <c r="AT48" s="183">
        <v>0</v>
      </c>
      <c r="AU48" s="183">
        <v>0</v>
      </c>
      <c r="AV48" s="183">
        <v>0</v>
      </c>
      <c r="AW48" s="183">
        <v>0</v>
      </c>
    </row>
    <row r="49" spans="3:49" x14ac:dyDescent="0.3">
      <c r="C49" s="183">
        <v>47</v>
      </c>
      <c r="D49" s="183">
        <v>7</v>
      </c>
      <c r="E49" s="183">
        <v>1</v>
      </c>
      <c r="F49" s="183">
        <v>53.85</v>
      </c>
      <c r="G49" s="183">
        <v>0</v>
      </c>
      <c r="H49" s="183">
        <v>0</v>
      </c>
      <c r="I49" s="183">
        <v>0</v>
      </c>
      <c r="J49" s="183">
        <v>0</v>
      </c>
      <c r="K49" s="183">
        <v>0.1</v>
      </c>
      <c r="L49" s="183">
        <v>0</v>
      </c>
      <c r="M49" s="183">
        <v>0</v>
      </c>
      <c r="N49" s="183">
        <v>0</v>
      </c>
      <c r="O49" s="183">
        <v>2</v>
      </c>
      <c r="P49" s="183">
        <v>16.5</v>
      </c>
      <c r="Q49" s="183">
        <v>18.25</v>
      </c>
      <c r="R49" s="183">
        <v>3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  <c r="AP49" s="183">
        <v>0</v>
      </c>
      <c r="AQ49" s="183">
        <v>0</v>
      </c>
      <c r="AR49" s="183">
        <v>14</v>
      </c>
      <c r="AS49" s="183">
        <v>0</v>
      </c>
      <c r="AT49" s="183">
        <v>0</v>
      </c>
      <c r="AU49" s="183">
        <v>0</v>
      </c>
      <c r="AV49" s="183">
        <v>0</v>
      </c>
      <c r="AW49" s="183">
        <v>0</v>
      </c>
    </row>
    <row r="50" spans="3:49" x14ac:dyDescent="0.3">
      <c r="C50" s="183">
        <v>47</v>
      </c>
      <c r="D50" s="183">
        <v>7</v>
      </c>
      <c r="E50" s="183">
        <v>2</v>
      </c>
      <c r="F50" s="183">
        <v>6138.6</v>
      </c>
      <c r="G50" s="183">
        <v>0</v>
      </c>
      <c r="H50" s="183">
        <v>0</v>
      </c>
      <c r="I50" s="183">
        <v>0</v>
      </c>
      <c r="J50" s="183">
        <v>0</v>
      </c>
      <c r="K50" s="183">
        <v>33.6</v>
      </c>
      <c r="L50" s="183">
        <v>0</v>
      </c>
      <c r="M50" s="183">
        <v>0</v>
      </c>
      <c r="N50" s="183">
        <v>0</v>
      </c>
      <c r="O50" s="183">
        <v>321</v>
      </c>
      <c r="P50" s="183">
        <v>1557</v>
      </c>
      <c r="Q50" s="183">
        <v>2210</v>
      </c>
      <c r="R50" s="183">
        <v>461.5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  <c r="AP50" s="183">
        <v>0</v>
      </c>
      <c r="AQ50" s="183">
        <v>0</v>
      </c>
      <c r="AR50" s="183">
        <v>1555.5</v>
      </c>
      <c r="AS50" s="183">
        <v>0</v>
      </c>
      <c r="AT50" s="183">
        <v>0</v>
      </c>
      <c r="AU50" s="183">
        <v>0</v>
      </c>
      <c r="AV50" s="183">
        <v>0</v>
      </c>
      <c r="AW50" s="183">
        <v>0</v>
      </c>
    </row>
    <row r="51" spans="3:49" x14ac:dyDescent="0.3">
      <c r="C51" s="183">
        <v>47</v>
      </c>
      <c r="D51" s="183">
        <v>7</v>
      </c>
      <c r="E51" s="183">
        <v>4</v>
      </c>
      <c r="F51" s="183">
        <v>360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90</v>
      </c>
      <c r="Q51" s="183">
        <v>120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  <c r="AP51" s="183">
        <v>0</v>
      </c>
      <c r="AQ51" s="183">
        <v>0</v>
      </c>
      <c r="AR51" s="183">
        <v>150</v>
      </c>
      <c r="AS51" s="183">
        <v>0</v>
      </c>
      <c r="AT51" s="183">
        <v>0</v>
      </c>
      <c r="AU51" s="183">
        <v>0</v>
      </c>
      <c r="AV51" s="183">
        <v>0</v>
      </c>
      <c r="AW51" s="183">
        <v>0</v>
      </c>
    </row>
    <row r="52" spans="3:49" x14ac:dyDescent="0.3">
      <c r="C52" s="183">
        <v>47</v>
      </c>
      <c r="D52" s="183">
        <v>7</v>
      </c>
      <c r="E52" s="183">
        <v>6</v>
      </c>
      <c r="F52" s="183">
        <v>1936674</v>
      </c>
      <c r="G52" s="183">
        <v>0</v>
      </c>
      <c r="H52" s="183">
        <v>0</v>
      </c>
      <c r="I52" s="183">
        <v>0</v>
      </c>
      <c r="J52" s="183">
        <v>0</v>
      </c>
      <c r="K52" s="183">
        <v>19822</v>
      </c>
      <c r="L52" s="183">
        <v>0</v>
      </c>
      <c r="M52" s="183">
        <v>0</v>
      </c>
      <c r="N52" s="183">
        <v>0</v>
      </c>
      <c r="O52" s="183">
        <v>51754</v>
      </c>
      <c r="P52" s="183">
        <v>516289</v>
      </c>
      <c r="Q52" s="183">
        <v>817450</v>
      </c>
      <c r="R52" s="183">
        <v>165927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  <c r="AP52" s="183">
        <v>0</v>
      </c>
      <c r="AQ52" s="183">
        <v>0</v>
      </c>
      <c r="AR52" s="183">
        <v>365432</v>
      </c>
      <c r="AS52" s="183">
        <v>0</v>
      </c>
      <c r="AT52" s="183">
        <v>0</v>
      </c>
      <c r="AU52" s="183">
        <v>0</v>
      </c>
      <c r="AV52" s="183">
        <v>0</v>
      </c>
      <c r="AW52" s="183">
        <v>0</v>
      </c>
    </row>
    <row r="53" spans="3:49" x14ac:dyDescent="0.3">
      <c r="C53" s="183">
        <v>47</v>
      </c>
      <c r="D53" s="183">
        <v>7</v>
      </c>
      <c r="E53" s="183">
        <v>9</v>
      </c>
      <c r="F53" s="183">
        <v>408780</v>
      </c>
      <c r="G53" s="183">
        <v>0</v>
      </c>
      <c r="H53" s="183">
        <v>0</v>
      </c>
      <c r="I53" s="183">
        <v>0</v>
      </c>
      <c r="J53" s="183">
        <v>0</v>
      </c>
      <c r="K53" s="183">
        <v>10000</v>
      </c>
      <c r="L53" s="183">
        <v>0</v>
      </c>
      <c r="M53" s="183">
        <v>0</v>
      </c>
      <c r="N53" s="183">
        <v>0</v>
      </c>
      <c r="O53" s="183">
        <v>6687</v>
      </c>
      <c r="P53" s="183">
        <v>96864</v>
      </c>
      <c r="Q53" s="183">
        <v>181317</v>
      </c>
      <c r="R53" s="183">
        <v>34588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  <c r="AP53" s="183">
        <v>0</v>
      </c>
      <c r="AQ53" s="183">
        <v>0</v>
      </c>
      <c r="AR53" s="183">
        <v>79324</v>
      </c>
      <c r="AS53" s="183">
        <v>0</v>
      </c>
      <c r="AT53" s="183">
        <v>0</v>
      </c>
      <c r="AU53" s="183">
        <v>0</v>
      </c>
      <c r="AV53" s="183">
        <v>0</v>
      </c>
      <c r="AW53" s="183">
        <v>0</v>
      </c>
    </row>
    <row r="54" spans="3:49" x14ac:dyDescent="0.3">
      <c r="C54" s="183">
        <v>47</v>
      </c>
      <c r="D54" s="183">
        <v>7</v>
      </c>
      <c r="E54" s="183">
        <v>11</v>
      </c>
      <c r="F54" s="183">
        <v>5833.333333333333</v>
      </c>
      <c r="G54" s="183">
        <v>0</v>
      </c>
      <c r="H54" s="183">
        <v>0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5833.333333333333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  <c r="AP54" s="183">
        <v>0</v>
      </c>
      <c r="AQ54" s="183">
        <v>0</v>
      </c>
      <c r="AR54" s="183">
        <v>0</v>
      </c>
      <c r="AS54" s="183">
        <v>0</v>
      </c>
      <c r="AT54" s="183">
        <v>0</v>
      </c>
      <c r="AU54" s="183">
        <v>0</v>
      </c>
      <c r="AV54" s="183">
        <v>0</v>
      </c>
      <c r="AW54" s="183">
        <v>0</v>
      </c>
    </row>
    <row r="55" spans="3:49" x14ac:dyDescent="0.3">
      <c r="C55" s="183">
        <v>47</v>
      </c>
      <c r="D55" s="183">
        <v>8</v>
      </c>
      <c r="E55" s="183">
        <v>1</v>
      </c>
      <c r="F55" s="183">
        <v>54.6</v>
      </c>
      <c r="G55" s="183">
        <v>0</v>
      </c>
      <c r="H55" s="183">
        <v>0</v>
      </c>
      <c r="I55" s="183">
        <v>0</v>
      </c>
      <c r="J55" s="183">
        <v>0</v>
      </c>
      <c r="K55" s="183">
        <v>0.1</v>
      </c>
      <c r="L55" s="183">
        <v>0</v>
      </c>
      <c r="M55" s="183">
        <v>0</v>
      </c>
      <c r="N55" s="183">
        <v>0</v>
      </c>
      <c r="O55" s="183">
        <v>2</v>
      </c>
      <c r="P55" s="183">
        <v>17.25</v>
      </c>
      <c r="Q55" s="183">
        <v>18.25</v>
      </c>
      <c r="R55" s="183">
        <v>3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3">
        <v>0</v>
      </c>
      <c r="AP55" s="183">
        <v>0</v>
      </c>
      <c r="AQ55" s="183">
        <v>0</v>
      </c>
      <c r="AR55" s="183">
        <v>14</v>
      </c>
      <c r="AS55" s="183">
        <v>0</v>
      </c>
      <c r="AT55" s="183">
        <v>0</v>
      </c>
      <c r="AU55" s="183">
        <v>0</v>
      </c>
      <c r="AV55" s="183">
        <v>0</v>
      </c>
      <c r="AW55" s="183">
        <v>0</v>
      </c>
    </row>
    <row r="56" spans="3:49" x14ac:dyDescent="0.3">
      <c r="C56" s="183">
        <v>47</v>
      </c>
      <c r="D56" s="183">
        <v>8</v>
      </c>
      <c r="E56" s="183">
        <v>2</v>
      </c>
      <c r="F56" s="183">
        <v>6699.5</v>
      </c>
      <c r="G56" s="183">
        <v>0</v>
      </c>
      <c r="H56" s="183">
        <v>0</v>
      </c>
      <c r="I56" s="183">
        <v>0</v>
      </c>
      <c r="J56" s="183">
        <v>0</v>
      </c>
      <c r="K56" s="183">
        <v>32</v>
      </c>
      <c r="L56" s="183">
        <v>0</v>
      </c>
      <c r="M56" s="183">
        <v>0</v>
      </c>
      <c r="N56" s="183">
        <v>0</v>
      </c>
      <c r="O56" s="183">
        <v>269</v>
      </c>
      <c r="P56" s="183">
        <v>1982</v>
      </c>
      <c r="Q56" s="183">
        <v>2569.5</v>
      </c>
      <c r="R56" s="183">
        <v>319.5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0</v>
      </c>
      <c r="AJ56" s="183">
        <v>0</v>
      </c>
      <c r="AK56" s="183">
        <v>0</v>
      </c>
      <c r="AL56" s="183">
        <v>0</v>
      </c>
      <c r="AM56" s="183">
        <v>0</v>
      </c>
      <c r="AN56" s="183">
        <v>0</v>
      </c>
      <c r="AO56" s="183">
        <v>0</v>
      </c>
      <c r="AP56" s="183">
        <v>0</v>
      </c>
      <c r="AQ56" s="183">
        <v>0</v>
      </c>
      <c r="AR56" s="183">
        <v>1527.5</v>
      </c>
      <c r="AS56" s="183">
        <v>0</v>
      </c>
      <c r="AT56" s="183">
        <v>0</v>
      </c>
      <c r="AU56" s="183">
        <v>0</v>
      </c>
      <c r="AV56" s="183">
        <v>0</v>
      </c>
      <c r="AW56" s="183">
        <v>0</v>
      </c>
    </row>
    <row r="57" spans="3:49" x14ac:dyDescent="0.3">
      <c r="C57" s="183">
        <v>47</v>
      </c>
      <c r="D57" s="183">
        <v>8</v>
      </c>
      <c r="E57" s="183">
        <v>3</v>
      </c>
      <c r="F57" s="183">
        <v>29.5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29.5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  <c r="AP57" s="183">
        <v>0</v>
      </c>
      <c r="AQ57" s="183">
        <v>0</v>
      </c>
      <c r="AR57" s="183">
        <v>0</v>
      </c>
      <c r="AS57" s="183">
        <v>0</v>
      </c>
      <c r="AT57" s="183">
        <v>0</v>
      </c>
      <c r="AU57" s="183">
        <v>0</v>
      </c>
      <c r="AV57" s="183">
        <v>0</v>
      </c>
      <c r="AW57" s="183">
        <v>0</v>
      </c>
    </row>
    <row r="58" spans="3:49" x14ac:dyDescent="0.3">
      <c r="C58" s="183">
        <v>47</v>
      </c>
      <c r="D58" s="183">
        <v>8</v>
      </c>
      <c r="E58" s="183">
        <v>4</v>
      </c>
      <c r="F58" s="183">
        <v>833.5</v>
      </c>
      <c r="G58" s="183">
        <v>0</v>
      </c>
      <c r="H58" s="183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40</v>
      </c>
      <c r="P58" s="183">
        <v>225</v>
      </c>
      <c r="Q58" s="183">
        <v>235.5</v>
      </c>
      <c r="R58" s="183">
        <v>50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  <c r="AP58" s="183">
        <v>0</v>
      </c>
      <c r="AQ58" s="183">
        <v>0</v>
      </c>
      <c r="AR58" s="183">
        <v>283</v>
      </c>
      <c r="AS58" s="183">
        <v>0</v>
      </c>
      <c r="AT58" s="183">
        <v>0</v>
      </c>
      <c r="AU58" s="183">
        <v>0</v>
      </c>
      <c r="AV58" s="183">
        <v>0</v>
      </c>
      <c r="AW58" s="183">
        <v>0</v>
      </c>
    </row>
    <row r="59" spans="3:49" x14ac:dyDescent="0.3">
      <c r="C59" s="183">
        <v>47</v>
      </c>
      <c r="D59" s="183">
        <v>8</v>
      </c>
      <c r="E59" s="183">
        <v>6</v>
      </c>
      <c r="F59" s="183">
        <v>1633646</v>
      </c>
      <c r="G59" s="183">
        <v>0</v>
      </c>
      <c r="H59" s="183">
        <v>0</v>
      </c>
      <c r="I59" s="183">
        <v>0</v>
      </c>
      <c r="J59" s="183">
        <v>0</v>
      </c>
      <c r="K59" s="183">
        <v>9901</v>
      </c>
      <c r="L59" s="183">
        <v>0</v>
      </c>
      <c r="M59" s="183">
        <v>0</v>
      </c>
      <c r="N59" s="183">
        <v>0</v>
      </c>
      <c r="O59" s="183">
        <v>50060</v>
      </c>
      <c r="P59" s="183">
        <v>467484</v>
      </c>
      <c r="Q59" s="183">
        <v>655668</v>
      </c>
      <c r="R59" s="183">
        <v>126621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3">
        <v>0</v>
      </c>
      <c r="AL59" s="183">
        <v>0</v>
      </c>
      <c r="AM59" s="183">
        <v>0</v>
      </c>
      <c r="AN59" s="183">
        <v>0</v>
      </c>
      <c r="AO59" s="183">
        <v>0</v>
      </c>
      <c r="AP59" s="183">
        <v>0</v>
      </c>
      <c r="AQ59" s="183">
        <v>0</v>
      </c>
      <c r="AR59" s="183">
        <v>323912</v>
      </c>
      <c r="AS59" s="183">
        <v>0</v>
      </c>
      <c r="AT59" s="183">
        <v>0</v>
      </c>
      <c r="AU59" s="183">
        <v>0</v>
      </c>
      <c r="AV59" s="183">
        <v>0</v>
      </c>
      <c r="AW59" s="183">
        <v>0</v>
      </c>
    </row>
    <row r="60" spans="3:49" x14ac:dyDescent="0.3">
      <c r="C60" s="183">
        <v>47</v>
      </c>
      <c r="D60" s="183">
        <v>8</v>
      </c>
      <c r="E60" s="183">
        <v>9</v>
      </c>
      <c r="F60" s="183">
        <v>22260</v>
      </c>
      <c r="G60" s="183">
        <v>0</v>
      </c>
      <c r="H60" s="183">
        <v>0</v>
      </c>
      <c r="I60" s="183">
        <v>0</v>
      </c>
      <c r="J60" s="183">
        <v>0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3876</v>
      </c>
      <c r="Q60" s="183">
        <v>7876</v>
      </c>
      <c r="R60" s="183">
        <v>4000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  <c r="AP60" s="183">
        <v>0</v>
      </c>
      <c r="AQ60" s="183">
        <v>0</v>
      </c>
      <c r="AR60" s="183">
        <v>6508</v>
      </c>
      <c r="AS60" s="183">
        <v>0</v>
      </c>
      <c r="AT60" s="183">
        <v>0</v>
      </c>
      <c r="AU60" s="183">
        <v>0</v>
      </c>
      <c r="AV60" s="183">
        <v>0</v>
      </c>
      <c r="AW60" s="183">
        <v>0</v>
      </c>
    </row>
    <row r="61" spans="3:49" x14ac:dyDescent="0.3">
      <c r="C61" s="183">
        <v>47</v>
      </c>
      <c r="D61" s="183">
        <v>8</v>
      </c>
      <c r="E61" s="183">
        <v>11</v>
      </c>
      <c r="F61" s="183">
        <v>5833.333333333333</v>
      </c>
      <c r="G61" s="183">
        <v>0</v>
      </c>
      <c r="H61" s="183">
        <v>0</v>
      </c>
      <c r="I61" s="183">
        <v>0</v>
      </c>
      <c r="J61" s="183">
        <v>0</v>
      </c>
      <c r="K61" s="183">
        <v>0</v>
      </c>
      <c r="L61" s="183">
        <v>0</v>
      </c>
      <c r="M61" s="183">
        <v>0</v>
      </c>
      <c r="N61" s="183">
        <v>0</v>
      </c>
      <c r="O61" s="183">
        <v>5833.333333333333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0</v>
      </c>
      <c r="AJ61" s="183">
        <v>0</v>
      </c>
      <c r="AK61" s="183">
        <v>0</v>
      </c>
      <c r="AL61" s="183">
        <v>0</v>
      </c>
      <c r="AM61" s="183">
        <v>0</v>
      </c>
      <c r="AN61" s="183">
        <v>0</v>
      </c>
      <c r="AO61" s="183">
        <v>0</v>
      </c>
      <c r="AP61" s="183">
        <v>0</v>
      </c>
      <c r="AQ61" s="183">
        <v>0</v>
      </c>
      <c r="AR61" s="183">
        <v>0</v>
      </c>
      <c r="AS61" s="183">
        <v>0</v>
      </c>
      <c r="AT61" s="183">
        <v>0</v>
      </c>
      <c r="AU61" s="183">
        <v>0</v>
      </c>
      <c r="AV61" s="183">
        <v>0</v>
      </c>
      <c r="AW61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2" t="s">
        <v>76</v>
      </c>
      <c r="B1" s="272"/>
      <c r="C1" s="273"/>
      <c r="D1" s="273"/>
      <c r="E1" s="273"/>
    </row>
    <row r="2" spans="1:5" ht="14.4" customHeight="1" thickBot="1" x14ac:dyDescent="0.35">
      <c r="A2" s="187" t="s">
        <v>191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51149.392208117766</v>
      </c>
      <c r="D4" s="135">
        <f ca="1">IF(ISERROR(VLOOKUP("Náklady celkem",INDIRECT("HI!$A:$G"),5,0)),0,VLOOKUP("Náklady celkem",INDIRECT("HI!$A:$G"),5,0))</f>
        <v>53997.603950000026</v>
      </c>
      <c r="E4" s="136">
        <f ca="1">IF(C4=0,0,D4/C4)</f>
        <v>1.0556841756846962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607.33338816307401</v>
      </c>
      <c r="D7" s="143">
        <f>IF(ISERROR(HI!E5),"",HI!E5)</f>
        <v>602.06858</v>
      </c>
      <c r="E7" s="140">
        <f t="shared" ref="E7:E13" si="0">IF(C7=0,0,D7/C7)</f>
        <v>0.99133127164472579</v>
      </c>
    </row>
    <row r="8" spans="1:5" ht="14.4" customHeight="1" x14ac:dyDescent="0.3">
      <c r="A8" s="263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3" t="str">
        <f>HYPERLINK("#'LŽ Statim'!A1","Podíl statimových žádanek (max. 30%)")</f>
        <v>Podíl statimových žádanek (max. 30%)</v>
      </c>
      <c r="B9" s="261" t="s">
        <v>159</v>
      </c>
      <c r="C9" s="262">
        <v>0.3</v>
      </c>
      <c r="D9" s="262">
        <f>IF('LŽ Statim'!G3="",0,'LŽ Statim'!G3)</f>
        <v>0</v>
      </c>
      <c r="E9" s="140">
        <f>IF(C9=0,0,D9/C9)</f>
        <v>0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7792.0007089708524</v>
      </c>
      <c r="D13" s="143">
        <f>IF(ISERROR(HI!E6),"",HI!E6)</f>
        <v>9400.2056600000014</v>
      </c>
      <c r="E13" s="140">
        <f t="shared" si="0"/>
        <v>1.2063917870512562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15932.668105059749</v>
      </c>
      <c r="D14" s="139">
        <f ca="1">IF(ISERROR(VLOOKUP("Osobní náklady (Kč) *",INDIRECT("HI!$A:$G"),5,0)),0,VLOOKUP("Osobní náklady (Kč) *",INDIRECT("HI!$A:$G"),5,0))</f>
        <v>16787.592630000003</v>
      </c>
      <c r="E14" s="140">
        <f ca="1">IF(C14=0,0,D14/C14)</f>
        <v>1.053658591222945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7" priority="20" operator="lessThan">
      <formula>1</formula>
    </cfRule>
  </conditionalFormatting>
  <conditionalFormatting sqref="E9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2" t="s">
        <v>86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187" t="s">
        <v>191</v>
      </c>
      <c r="B2" s="88"/>
      <c r="C2" s="88"/>
      <c r="D2" s="88"/>
      <c r="E2" s="88"/>
      <c r="F2" s="88"/>
    </row>
    <row r="3" spans="1:8" ht="14.4" customHeight="1" x14ac:dyDescent="0.3">
      <c r="A3" s="274"/>
      <c r="B3" s="84">
        <v>2014</v>
      </c>
      <c r="C3" s="40">
        <v>2015</v>
      </c>
      <c r="D3" s="7"/>
      <c r="E3" s="278">
        <v>2016</v>
      </c>
      <c r="F3" s="279"/>
      <c r="G3" s="279"/>
      <c r="H3" s="280"/>
    </row>
    <row r="4" spans="1:8" ht="14.4" customHeight="1" thickBot="1" x14ac:dyDescent="0.35">
      <c r="A4" s="275"/>
      <c r="B4" s="276" t="s">
        <v>58</v>
      </c>
      <c r="C4" s="277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582.33538999999996</v>
      </c>
      <c r="C5" s="29">
        <v>598.59006999999986</v>
      </c>
      <c r="D5" s="8"/>
      <c r="E5" s="94">
        <v>602.06858</v>
      </c>
      <c r="F5" s="28">
        <v>607.33338816307401</v>
      </c>
      <c r="G5" s="93">
        <f>E5-F5</f>
        <v>-5.264808163074008</v>
      </c>
      <c r="H5" s="99">
        <f>IF(F5&lt;0.00000001,"",E5/F5)</f>
        <v>0.99133127164472579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7311.5341300000109</v>
      </c>
      <c r="C6" s="31">
        <v>9992.6903000000111</v>
      </c>
      <c r="D6" s="8"/>
      <c r="E6" s="95">
        <v>9400.2056600000014</v>
      </c>
      <c r="F6" s="30">
        <v>7792.0007089708524</v>
      </c>
      <c r="G6" s="96">
        <f>E6-F6</f>
        <v>1608.204951029149</v>
      </c>
      <c r="H6" s="100">
        <f>IF(F6&lt;0.00000001,"",E6/F6)</f>
        <v>1.2063917870512562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15065.38590000001</v>
      </c>
      <c r="C7" s="31">
        <v>15903.975859999999</v>
      </c>
      <c r="D7" s="8"/>
      <c r="E7" s="95">
        <v>16787.592630000003</v>
      </c>
      <c r="F7" s="30">
        <v>15932.668105059749</v>
      </c>
      <c r="G7" s="96">
        <f>E7-F7</f>
        <v>854.92452494025383</v>
      </c>
      <c r="H7" s="100">
        <f>IF(F7&lt;0.00000001,"",E7/F7)</f>
        <v>1.053658591222945</v>
      </c>
    </row>
    <row r="8" spans="1:8" ht="14.4" customHeight="1" thickBot="1" x14ac:dyDescent="0.35">
      <c r="A8" s="1" t="s">
        <v>61</v>
      </c>
      <c r="B8" s="11">
        <v>26893.708440000013</v>
      </c>
      <c r="C8" s="33">
        <v>27319.988720000016</v>
      </c>
      <c r="D8" s="8"/>
      <c r="E8" s="97">
        <v>27207.737080000021</v>
      </c>
      <c r="F8" s="32">
        <v>26817.390005924091</v>
      </c>
      <c r="G8" s="98">
        <f>E8-F8</f>
        <v>390.34707407592941</v>
      </c>
      <c r="H8" s="101">
        <f>IF(F8&lt;0.00000001,"",E8/F8)</f>
        <v>1.0145557443878654</v>
      </c>
    </row>
    <row r="9" spans="1:8" ht="14.4" customHeight="1" thickBot="1" x14ac:dyDescent="0.35">
      <c r="A9" s="2" t="s">
        <v>62</v>
      </c>
      <c r="B9" s="3">
        <v>49852.963860000033</v>
      </c>
      <c r="C9" s="35">
        <v>53815.244950000022</v>
      </c>
      <c r="D9" s="8"/>
      <c r="E9" s="3">
        <v>53997.603950000026</v>
      </c>
      <c r="F9" s="34">
        <v>51149.392208117766</v>
      </c>
      <c r="G9" s="34">
        <f>E9-F9</f>
        <v>2848.21174188226</v>
      </c>
      <c r="H9" s="102">
        <f>IF(F9&lt;0.00000001,"",E9/F9)</f>
        <v>1.0556841756846962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39" t="s">
        <v>135</v>
      </c>
      <c r="B18" s="240"/>
      <c r="C18" s="240"/>
      <c r="D18" s="240"/>
      <c r="E18" s="240"/>
      <c r="F18" s="240"/>
      <c r="G18" s="240"/>
      <c r="H18" s="240"/>
    </row>
    <row r="19" spans="1:8" x14ac:dyDescent="0.3">
      <c r="A19" s="238" t="s">
        <v>134</v>
      </c>
      <c r="B19" s="240"/>
      <c r="C19" s="240"/>
      <c r="D19" s="240"/>
      <c r="E19" s="240"/>
      <c r="F19" s="240"/>
      <c r="G19" s="240"/>
      <c r="H19" s="240"/>
    </row>
    <row r="20" spans="1:8" ht="14.4" customHeight="1" x14ac:dyDescent="0.3">
      <c r="A20" s="91" t="s">
        <v>160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190</v>
      </c>
    </row>
    <row r="23" spans="1:8" ht="14.4" customHeight="1" x14ac:dyDescent="0.3">
      <c r="A23" s="92" t="s">
        <v>105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1" t="s">
        <v>193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1" customFormat="1" ht="14.4" customHeight="1" thickBot="1" x14ac:dyDescent="0.3">
      <c r="A2" s="187" t="s">
        <v>191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2" t="s">
        <v>16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5"/>
      <c r="Q3" s="117"/>
    </row>
    <row r="4" spans="1:17" ht="14.4" customHeight="1" x14ac:dyDescent="0.3">
      <c r="A4" s="67"/>
      <c r="B4" s="20">
        <v>2016</v>
      </c>
      <c r="C4" s="116" t="s">
        <v>17</v>
      </c>
      <c r="D4" s="106" t="s">
        <v>170</v>
      </c>
      <c r="E4" s="106" t="s">
        <v>171</v>
      </c>
      <c r="F4" s="106" t="s">
        <v>172</v>
      </c>
      <c r="G4" s="106" t="s">
        <v>173</v>
      </c>
      <c r="H4" s="106" t="s">
        <v>174</v>
      </c>
      <c r="I4" s="106" t="s">
        <v>175</v>
      </c>
      <c r="J4" s="106" t="s">
        <v>176</v>
      </c>
      <c r="K4" s="106" t="s">
        <v>177</v>
      </c>
      <c r="L4" s="106" t="s">
        <v>178</v>
      </c>
      <c r="M4" s="106" t="s">
        <v>179</v>
      </c>
      <c r="N4" s="106" t="s">
        <v>180</v>
      </c>
      <c r="O4" s="106" t="s">
        <v>181</v>
      </c>
      <c r="P4" s="284" t="s">
        <v>3</v>
      </c>
      <c r="Q4" s="285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192</v>
      </c>
    </row>
    <row r="7" spans="1:17" ht="14.4" customHeight="1" x14ac:dyDescent="0.3">
      <c r="A7" s="15" t="s">
        <v>22</v>
      </c>
      <c r="B7" s="51">
        <v>911.00008224461101</v>
      </c>
      <c r="C7" s="52">
        <v>75.916673520383995</v>
      </c>
      <c r="D7" s="52">
        <v>58.030250000000002</v>
      </c>
      <c r="E7" s="52">
        <v>95.004069999999999</v>
      </c>
      <c r="F7" s="52">
        <v>84.319540000000003</v>
      </c>
      <c r="G7" s="52">
        <v>53.343699999999998</v>
      </c>
      <c r="H7" s="52">
        <v>104.54957</v>
      </c>
      <c r="I7" s="52">
        <v>67.697860000000006</v>
      </c>
      <c r="J7" s="52">
        <v>59.592590000000001</v>
      </c>
      <c r="K7" s="52">
        <v>79.531000000000006</v>
      </c>
      <c r="L7" s="52">
        <v>0</v>
      </c>
      <c r="M7" s="52">
        <v>0</v>
      </c>
      <c r="N7" s="52">
        <v>0</v>
      </c>
      <c r="O7" s="52">
        <v>0</v>
      </c>
      <c r="P7" s="53">
        <v>602.06858</v>
      </c>
      <c r="Q7" s="78">
        <v>0.99133127164400003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192</v>
      </c>
    </row>
    <row r="9" spans="1:17" ht="14.4" customHeight="1" x14ac:dyDescent="0.3">
      <c r="A9" s="15" t="s">
        <v>24</v>
      </c>
      <c r="B9" s="51">
        <v>11688.0010634563</v>
      </c>
      <c r="C9" s="52">
        <v>974.00008862135701</v>
      </c>
      <c r="D9" s="52">
        <v>1220.8579299999999</v>
      </c>
      <c r="E9" s="52">
        <v>-43.581409999999003</v>
      </c>
      <c r="F9" s="52">
        <v>993.13882000000001</v>
      </c>
      <c r="G9" s="52">
        <v>1004.88216</v>
      </c>
      <c r="H9" s="52">
        <v>1717.2466199999999</v>
      </c>
      <c r="I9" s="52">
        <v>1038.99036</v>
      </c>
      <c r="J9" s="52">
        <v>2519.9656199999999</v>
      </c>
      <c r="K9" s="52">
        <v>948.70555999999999</v>
      </c>
      <c r="L9" s="52">
        <v>0</v>
      </c>
      <c r="M9" s="52">
        <v>0</v>
      </c>
      <c r="N9" s="52">
        <v>0</v>
      </c>
      <c r="O9" s="52">
        <v>0</v>
      </c>
      <c r="P9" s="53">
        <v>9400.2056599999996</v>
      </c>
      <c r="Q9" s="78">
        <v>1.2063917870509999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192</v>
      </c>
    </row>
    <row r="11" spans="1:17" ht="14.4" customHeight="1" x14ac:dyDescent="0.3">
      <c r="A11" s="15" t="s">
        <v>26</v>
      </c>
      <c r="B11" s="51">
        <v>671.16335038408397</v>
      </c>
      <c r="C11" s="52">
        <v>55.930279198672999</v>
      </c>
      <c r="D11" s="52">
        <v>30.557400000000001</v>
      </c>
      <c r="E11" s="52">
        <v>51.881070000000001</v>
      </c>
      <c r="F11" s="52">
        <v>49.367519999999999</v>
      </c>
      <c r="G11" s="52">
        <v>61.65</v>
      </c>
      <c r="H11" s="52">
        <v>60.183929999999997</v>
      </c>
      <c r="I11" s="52">
        <v>76.698679999999996</v>
      </c>
      <c r="J11" s="52">
        <v>51.463709999999999</v>
      </c>
      <c r="K11" s="52">
        <v>64.092010000000002</v>
      </c>
      <c r="L11" s="52">
        <v>0</v>
      </c>
      <c r="M11" s="52">
        <v>0</v>
      </c>
      <c r="N11" s="52">
        <v>0</v>
      </c>
      <c r="O11" s="52">
        <v>0</v>
      </c>
      <c r="P11" s="53">
        <v>445.89431999999999</v>
      </c>
      <c r="Q11" s="78">
        <v>0.99654052864599996</v>
      </c>
    </row>
    <row r="12" spans="1:17" ht="14.4" customHeight="1" x14ac:dyDescent="0.3">
      <c r="A12" s="15" t="s">
        <v>27</v>
      </c>
      <c r="B12" s="51">
        <v>414.632613999667</v>
      </c>
      <c r="C12" s="52">
        <v>34.552717833305003</v>
      </c>
      <c r="D12" s="52">
        <v>51.687159999999999</v>
      </c>
      <c r="E12" s="52">
        <v>2.5394999999999999</v>
      </c>
      <c r="F12" s="52">
        <v>29.48208</v>
      </c>
      <c r="G12" s="52">
        <v>19.703230000000001</v>
      </c>
      <c r="H12" s="52">
        <v>16.52177</v>
      </c>
      <c r="I12" s="52">
        <v>106.9915</v>
      </c>
      <c r="J12" s="52">
        <v>27.616</v>
      </c>
      <c r="K12" s="52">
        <v>0.1103</v>
      </c>
      <c r="L12" s="52">
        <v>0</v>
      </c>
      <c r="M12" s="52">
        <v>0</v>
      </c>
      <c r="N12" s="52">
        <v>0</v>
      </c>
      <c r="O12" s="52">
        <v>0</v>
      </c>
      <c r="P12" s="53">
        <v>254.65154000000001</v>
      </c>
      <c r="Q12" s="78">
        <v>0.92124279929399999</v>
      </c>
    </row>
    <row r="13" spans="1:17" ht="14.4" customHeight="1" x14ac:dyDescent="0.3">
      <c r="A13" s="15" t="s">
        <v>28</v>
      </c>
      <c r="B13" s="51">
        <v>6745.6134428429596</v>
      </c>
      <c r="C13" s="52">
        <v>562.13445357024705</v>
      </c>
      <c r="D13" s="52">
        <v>175.35865999999999</v>
      </c>
      <c r="E13" s="52">
        <v>435.37194</v>
      </c>
      <c r="F13" s="52">
        <v>584.08906999999999</v>
      </c>
      <c r="G13" s="52">
        <v>618.97843</v>
      </c>
      <c r="H13" s="52">
        <v>683.49311</v>
      </c>
      <c r="I13" s="52">
        <v>551.06778000000099</v>
      </c>
      <c r="J13" s="52">
        <v>463.01850999999999</v>
      </c>
      <c r="K13" s="52">
        <v>501.63558</v>
      </c>
      <c r="L13" s="52">
        <v>0</v>
      </c>
      <c r="M13" s="52">
        <v>0</v>
      </c>
      <c r="N13" s="52">
        <v>0</v>
      </c>
      <c r="O13" s="52">
        <v>0</v>
      </c>
      <c r="P13" s="53">
        <v>4013.0130800000002</v>
      </c>
      <c r="Q13" s="78">
        <v>0.89236059418500002</v>
      </c>
    </row>
    <row r="14" spans="1:17" ht="14.4" customHeight="1" x14ac:dyDescent="0.3">
      <c r="A14" s="15" t="s">
        <v>29</v>
      </c>
      <c r="B14" s="51">
        <v>2155.5683865285</v>
      </c>
      <c r="C14" s="52">
        <v>179.63069887737501</v>
      </c>
      <c r="D14" s="52">
        <v>262.76400000000001</v>
      </c>
      <c r="E14" s="52">
        <v>202.94300000000001</v>
      </c>
      <c r="F14" s="52">
        <v>227.78200000000001</v>
      </c>
      <c r="G14" s="52">
        <v>182.32900000000001</v>
      </c>
      <c r="H14" s="52">
        <v>163.24700000000001</v>
      </c>
      <c r="I14" s="52">
        <v>155.852</v>
      </c>
      <c r="J14" s="52">
        <v>137.61000000000001</v>
      </c>
      <c r="K14" s="52">
        <v>144.01499999999999</v>
      </c>
      <c r="L14" s="52">
        <v>0</v>
      </c>
      <c r="M14" s="52">
        <v>0</v>
      </c>
      <c r="N14" s="52">
        <v>0</v>
      </c>
      <c r="O14" s="52">
        <v>0</v>
      </c>
      <c r="P14" s="53">
        <v>1476.5419999999999</v>
      </c>
      <c r="Q14" s="78">
        <v>1.0274844508950001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192</v>
      </c>
    </row>
    <row r="17" spans="1:17" ht="14.4" customHeight="1" x14ac:dyDescent="0.3">
      <c r="A17" s="15" t="s">
        <v>32</v>
      </c>
      <c r="B17" s="51">
        <v>1038.3824644358599</v>
      </c>
      <c r="C17" s="52">
        <v>86.531872036321005</v>
      </c>
      <c r="D17" s="52">
        <v>51.467269999999999</v>
      </c>
      <c r="E17" s="52">
        <v>876.86075000000005</v>
      </c>
      <c r="F17" s="52">
        <v>72.241749999999996</v>
      </c>
      <c r="G17" s="52">
        <v>66.65146</v>
      </c>
      <c r="H17" s="52">
        <v>146.66821999999999</v>
      </c>
      <c r="I17" s="52">
        <v>123.74839</v>
      </c>
      <c r="J17" s="52">
        <v>274.39985000000001</v>
      </c>
      <c r="K17" s="52">
        <v>96.664259999999999</v>
      </c>
      <c r="L17" s="52">
        <v>0</v>
      </c>
      <c r="M17" s="52">
        <v>0</v>
      </c>
      <c r="N17" s="52">
        <v>0</v>
      </c>
      <c r="O17" s="52">
        <v>0</v>
      </c>
      <c r="P17" s="53">
        <v>1708.7019499999999</v>
      </c>
      <c r="Q17" s="78">
        <v>2.4683129894650002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5.1479999999999997</v>
      </c>
      <c r="E18" s="52">
        <v>7.9260000000000002</v>
      </c>
      <c r="F18" s="52">
        <v>0.65500000000000003</v>
      </c>
      <c r="G18" s="52">
        <v>18.058</v>
      </c>
      <c r="H18" s="52">
        <v>0.28699999999999998</v>
      </c>
      <c r="I18" s="52">
        <v>8.3859999999999992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40.46</v>
      </c>
      <c r="Q18" s="78" t="s">
        <v>192</v>
      </c>
    </row>
    <row r="19" spans="1:17" ht="14.4" customHeight="1" x14ac:dyDescent="0.3">
      <c r="A19" s="15" t="s">
        <v>34</v>
      </c>
      <c r="B19" s="51">
        <v>10352.6812650265</v>
      </c>
      <c r="C19" s="52">
        <v>862.723438752211</v>
      </c>
      <c r="D19" s="52">
        <v>342.18770000000001</v>
      </c>
      <c r="E19" s="52">
        <v>4349.2345299999997</v>
      </c>
      <c r="F19" s="52">
        <v>258.95274999999998</v>
      </c>
      <c r="G19" s="52">
        <v>249.53428</v>
      </c>
      <c r="H19" s="52">
        <v>338.50648999999999</v>
      </c>
      <c r="I19" s="52">
        <v>399.24369000000098</v>
      </c>
      <c r="J19" s="52">
        <v>256.28681999999998</v>
      </c>
      <c r="K19" s="52">
        <v>304.20992000000001</v>
      </c>
      <c r="L19" s="52">
        <v>0</v>
      </c>
      <c r="M19" s="52">
        <v>0</v>
      </c>
      <c r="N19" s="52">
        <v>0</v>
      </c>
      <c r="O19" s="52">
        <v>0</v>
      </c>
      <c r="P19" s="53">
        <v>6498.1561799999999</v>
      </c>
      <c r="Q19" s="78">
        <v>0.94151785614399996</v>
      </c>
    </row>
    <row r="20" spans="1:17" ht="14.4" customHeight="1" x14ac:dyDescent="0.3">
      <c r="A20" s="15" t="s">
        <v>35</v>
      </c>
      <c r="B20" s="51">
        <v>23899.002157589599</v>
      </c>
      <c r="C20" s="52">
        <v>1991.58351313247</v>
      </c>
      <c r="D20" s="52">
        <v>1940.6231600000001</v>
      </c>
      <c r="E20" s="52">
        <v>1915.4103</v>
      </c>
      <c r="F20" s="52">
        <v>2019.01665</v>
      </c>
      <c r="G20" s="52">
        <v>1969.90887</v>
      </c>
      <c r="H20" s="52">
        <v>2065.8602700000001</v>
      </c>
      <c r="I20" s="52">
        <v>2040.39346</v>
      </c>
      <c r="J20" s="52">
        <v>2624.1899600000002</v>
      </c>
      <c r="K20" s="52">
        <v>2212.1899600000002</v>
      </c>
      <c r="L20" s="52">
        <v>0</v>
      </c>
      <c r="M20" s="52">
        <v>0</v>
      </c>
      <c r="N20" s="52">
        <v>0</v>
      </c>
      <c r="O20" s="52">
        <v>0</v>
      </c>
      <c r="P20" s="53">
        <v>16787.592629999999</v>
      </c>
      <c r="Q20" s="78">
        <v>1.053658591222</v>
      </c>
    </row>
    <row r="21" spans="1:17" ht="14.4" customHeight="1" x14ac:dyDescent="0.3">
      <c r="A21" s="16" t="s">
        <v>36</v>
      </c>
      <c r="B21" s="51">
        <v>18804.043423318501</v>
      </c>
      <c r="C21" s="52">
        <v>1567.00361860988</v>
      </c>
      <c r="D21" s="52">
        <v>1594.2439999999999</v>
      </c>
      <c r="E21" s="52">
        <v>1580.636</v>
      </c>
      <c r="F21" s="52">
        <v>1575.982</v>
      </c>
      <c r="G21" s="52">
        <v>1563.056</v>
      </c>
      <c r="H21" s="52">
        <v>1563.0519999999999</v>
      </c>
      <c r="I21" s="52">
        <v>1563.0519999999999</v>
      </c>
      <c r="J21" s="52">
        <v>1563.0509999999999</v>
      </c>
      <c r="K21" s="52">
        <v>1563.05</v>
      </c>
      <c r="L21" s="52">
        <v>0</v>
      </c>
      <c r="M21" s="52">
        <v>0</v>
      </c>
      <c r="N21" s="52">
        <v>0</v>
      </c>
      <c r="O21" s="52">
        <v>0</v>
      </c>
      <c r="P21" s="53">
        <v>12566.123</v>
      </c>
      <c r="Q21" s="78">
        <v>1.0024006047880001</v>
      </c>
    </row>
    <row r="22" spans="1:17" ht="14.4" customHeight="1" x14ac:dyDescent="0.3">
      <c r="A22" s="15" t="s">
        <v>37</v>
      </c>
      <c r="B22" s="51">
        <v>44.000062350009998</v>
      </c>
      <c r="C22" s="52">
        <v>3.6666718624999999</v>
      </c>
      <c r="D22" s="52">
        <v>0</v>
      </c>
      <c r="E22" s="52">
        <v>0</v>
      </c>
      <c r="F22" s="52">
        <v>9.1679300000000001</v>
      </c>
      <c r="G22" s="52">
        <v>11.237</v>
      </c>
      <c r="H22" s="52">
        <v>0</v>
      </c>
      <c r="I22" s="52">
        <v>55.78584</v>
      </c>
      <c r="J22" s="52">
        <v>0</v>
      </c>
      <c r="K22" s="52">
        <v>10.68478</v>
      </c>
      <c r="L22" s="52">
        <v>0</v>
      </c>
      <c r="M22" s="52">
        <v>0</v>
      </c>
      <c r="N22" s="52">
        <v>0</v>
      </c>
      <c r="O22" s="52">
        <v>0</v>
      </c>
      <c r="P22" s="53">
        <v>86.875550000000004</v>
      </c>
      <c r="Q22" s="78">
        <v>2.9616622804610002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192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18.204079999996999</v>
      </c>
      <c r="E24" s="52">
        <v>11.277189999998001</v>
      </c>
      <c r="F24" s="52">
        <v>29.96537</v>
      </c>
      <c r="G24" s="52">
        <v>11.005879999996999</v>
      </c>
      <c r="H24" s="52">
        <v>11.310559999999001</v>
      </c>
      <c r="I24" s="52">
        <v>22.713449999999</v>
      </c>
      <c r="J24" s="52">
        <v>5.0314699999980004</v>
      </c>
      <c r="K24" s="52">
        <v>7.8114599999980001</v>
      </c>
      <c r="L24" s="52">
        <v>0</v>
      </c>
      <c r="M24" s="52">
        <v>0</v>
      </c>
      <c r="N24" s="52">
        <v>0</v>
      </c>
      <c r="O24" s="52">
        <v>0</v>
      </c>
      <c r="P24" s="53">
        <v>117.319459999991</v>
      </c>
      <c r="Q24" s="78"/>
    </row>
    <row r="25" spans="1:17" ht="14.4" customHeight="1" x14ac:dyDescent="0.3">
      <c r="A25" s="17" t="s">
        <v>40</v>
      </c>
      <c r="B25" s="54">
        <v>76724.088312176696</v>
      </c>
      <c r="C25" s="55">
        <v>6393.6740260147199</v>
      </c>
      <c r="D25" s="55">
        <v>5751.12961</v>
      </c>
      <c r="E25" s="55">
        <v>9485.5029400000003</v>
      </c>
      <c r="F25" s="55">
        <v>5934.1604799999996</v>
      </c>
      <c r="G25" s="55">
        <v>5830.3380100000004</v>
      </c>
      <c r="H25" s="55">
        <v>6870.9265400000004</v>
      </c>
      <c r="I25" s="55">
        <v>6210.6210100000098</v>
      </c>
      <c r="J25" s="55">
        <v>7982.2255299999997</v>
      </c>
      <c r="K25" s="55">
        <v>5932.6998299999996</v>
      </c>
      <c r="L25" s="55">
        <v>0</v>
      </c>
      <c r="M25" s="55">
        <v>0</v>
      </c>
      <c r="N25" s="55">
        <v>0</v>
      </c>
      <c r="O25" s="55">
        <v>0</v>
      </c>
      <c r="P25" s="56">
        <v>53997.603949999997</v>
      </c>
      <c r="Q25" s="79">
        <v>1.0556841756840001</v>
      </c>
    </row>
    <row r="26" spans="1:17" ht="14.4" customHeight="1" x14ac:dyDescent="0.3">
      <c r="A26" s="15" t="s">
        <v>41</v>
      </c>
      <c r="B26" s="51">
        <v>3587.2099797718602</v>
      </c>
      <c r="C26" s="52">
        <v>298.93416498098901</v>
      </c>
      <c r="D26" s="52">
        <v>271.00151</v>
      </c>
      <c r="E26" s="52">
        <v>241.38479000000001</v>
      </c>
      <c r="F26" s="52">
        <v>276.07902000000001</v>
      </c>
      <c r="G26" s="52">
        <v>273.83976000000001</v>
      </c>
      <c r="H26" s="52">
        <v>254.90038000000001</v>
      </c>
      <c r="I26" s="52">
        <v>380.87257</v>
      </c>
      <c r="J26" s="52">
        <v>290.97771</v>
      </c>
      <c r="K26" s="52">
        <v>317.89485999999999</v>
      </c>
      <c r="L26" s="52">
        <v>0</v>
      </c>
      <c r="M26" s="52">
        <v>0</v>
      </c>
      <c r="N26" s="52">
        <v>0</v>
      </c>
      <c r="O26" s="52">
        <v>0</v>
      </c>
      <c r="P26" s="53">
        <v>2306.9506000000001</v>
      </c>
      <c r="Q26" s="78">
        <v>0.96465663273400004</v>
      </c>
    </row>
    <row r="27" spans="1:17" ht="14.4" customHeight="1" x14ac:dyDescent="0.3">
      <c r="A27" s="18" t="s">
        <v>42</v>
      </c>
      <c r="B27" s="54">
        <v>80311.298291948493</v>
      </c>
      <c r="C27" s="55">
        <v>6692.6081909957102</v>
      </c>
      <c r="D27" s="55">
        <v>6022.13112</v>
      </c>
      <c r="E27" s="55">
        <v>9726.8877300000004</v>
      </c>
      <c r="F27" s="55">
        <v>6210.2394999999997</v>
      </c>
      <c r="G27" s="55">
        <v>6104.1777700000002</v>
      </c>
      <c r="H27" s="55">
        <v>7125.8269200000004</v>
      </c>
      <c r="I27" s="55">
        <v>6591.4935800000103</v>
      </c>
      <c r="J27" s="55">
        <v>8273.2032400000007</v>
      </c>
      <c r="K27" s="55">
        <v>6250.5946899999999</v>
      </c>
      <c r="L27" s="55">
        <v>0</v>
      </c>
      <c r="M27" s="55">
        <v>0</v>
      </c>
      <c r="N27" s="55">
        <v>0</v>
      </c>
      <c r="O27" s="55">
        <v>0</v>
      </c>
      <c r="P27" s="56">
        <v>56304.554550000001</v>
      </c>
      <c r="Q27" s="79">
        <v>1.051618310514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192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182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1" t="s">
        <v>48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60" customFormat="1" ht="14.4" customHeight="1" thickBot="1" x14ac:dyDescent="0.35">
      <c r="A2" s="187" t="s">
        <v>191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2" t="s">
        <v>49</v>
      </c>
      <c r="C3" s="283"/>
      <c r="D3" s="283"/>
      <c r="E3" s="283"/>
      <c r="F3" s="289" t="s">
        <v>50</v>
      </c>
      <c r="G3" s="283"/>
      <c r="H3" s="283"/>
      <c r="I3" s="283"/>
      <c r="J3" s="283"/>
      <c r="K3" s="290"/>
    </row>
    <row r="4" spans="1:11" ht="14.4" customHeight="1" x14ac:dyDescent="0.3">
      <c r="A4" s="67"/>
      <c r="B4" s="287"/>
      <c r="C4" s="288"/>
      <c r="D4" s="288"/>
      <c r="E4" s="288"/>
      <c r="F4" s="291" t="s">
        <v>187</v>
      </c>
      <c r="G4" s="293" t="s">
        <v>51</v>
      </c>
      <c r="H4" s="118" t="s">
        <v>90</v>
      </c>
      <c r="I4" s="291" t="s">
        <v>52</v>
      </c>
      <c r="J4" s="293" t="s">
        <v>161</v>
      </c>
      <c r="K4" s="294" t="s">
        <v>189</v>
      </c>
    </row>
    <row r="5" spans="1:11" ht="42" thickBot="1" x14ac:dyDescent="0.35">
      <c r="A5" s="68"/>
      <c r="B5" s="24" t="s">
        <v>183</v>
      </c>
      <c r="C5" s="25" t="s">
        <v>184</v>
      </c>
      <c r="D5" s="26" t="s">
        <v>185</v>
      </c>
      <c r="E5" s="26" t="s">
        <v>186</v>
      </c>
      <c r="F5" s="292"/>
      <c r="G5" s="292"/>
      <c r="H5" s="25" t="s">
        <v>188</v>
      </c>
      <c r="I5" s="292"/>
      <c r="J5" s="292"/>
      <c r="K5" s="295"/>
    </row>
    <row r="6" spans="1:11" ht="14.4" customHeight="1" thickBot="1" x14ac:dyDescent="0.35">
      <c r="A6" s="347" t="s">
        <v>194</v>
      </c>
      <c r="B6" s="329">
        <v>79079.291804418302</v>
      </c>
      <c r="C6" s="329">
        <v>80558.520510000002</v>
      </c>
      <c r="D6" s="330">
        <v>1479.2287055817301</v>
      </c>
      <c r="E6" s="331">
        <v>1.0187056392610001</v>
      </c>
      <c r="F6" s="329">
        <v>76724.088312176696</v>
      </c>
      <c r="G6" s="330">
        <v>51149.392208117803</v>
      </c>
      <c r="H6" s="332">
        <v>5932.6998299999996</v>
      </c>
      <c r="I6" s="329">
        <v>53997.603949999997</v>
      </c>
      <c r="J6" s="330">
        <v>2848.2117418822199</v>
      </c>
      <c r="K6" s="333">
        <v>0.70378945045600005</v>
      </c>
    </row>
    <row r="7" spans="1:11" ht="14.4" customHeight="1" thickBot="1" x14ac:dyDescent="0.35">
      <c r="A7" s="348" t="s">
        <v>195</v>
      </c>
      <c r="B7" s="329">
        <v>26718.3659080742</v>
      </c>
      <c r="C7" s="329">
        <v>26965.40119</v>
      </c>
      <c r="D7" s="330">
        <v>247.03528192582601</v>
      </c>
      <c r="E7" s="331">
        <v>1.0092458978500001</v>
      </c>
      <c r="F7" s="329">
        <v>22585.978939456101</v>
      </c>
      <c r="G7" s="330">
        <v>15057.3192929707</v>
      </c>
      <c r="H7" s="332">
        <v>1738.0904499999999</v>
      </c>
      <c r="I7" s="329">
        <v>16192.402620000001</v>
      </c>
      <c r="J7" s="330">
        <v>1135.0833270292701</v>
      </c>
      <c r="K7" s="333">
        <v>0.71692277157399997</v>
      </c>
    </row>
    <row r="8" spans="1:11" ht="14.4" customHeight="1" thickBot="1" x14ac:dyDescent="0.35">
      <c r="A8" s="349" t="s">
        <v>196</v>
      </c>
      <c r="B8" s="329">
        <v>24559.142610824099</v>
      </c>
      <c r="C8" s="329">
        <v>24728.849190000001</v>
      </c>
      <c r="D8" s="330">
        <v>169.706579175916</v>
      </c>
      <c r="E8" s="331">
        <v>1.0069101182339999</v>
      </c>
      <c r="F8" s="329">
        <v>20430.410552927598</v>
      </c>
      <c r="G8" s="330">
        <v>13620.273701951701</v>
      </c>
      <c r="H8" s="332">
        <v>1594.07545</v>
      </c>
      <c r="I8" s="329">
        <v>14715.860619999999</v>
      </c>
      <c r="J8" s="330">
        <v>1095.58691804827</v>
      </c>
      <c r="K8" s="333">
        <v>0.72029196779299998</v>
      </c>
    </row>
    <row r="9" spans="1:11" ht="14.4" customHeight="1" thickBot="1" x14ac:dyDescent="0.35">
      <c r="A9" s="350" t="s">
        <v>197</v>
      </c>
      <c r="B9" s="334">
        <v>0</v>
      </c>
      <c r="C9" s="334">
        <v>4.5150000000000003E-2</v>
      </c>
      <c r="D9" s="335">
        <v>4.5150000000000003E-2</v>
      </c>
      <c r="E9" s="336" t="s">
        <v>192</v>
      </c>
      <c r="F9" s="334">
        <v>0</v>
      </c>
      <c r="G9" s="335">
        <v>0</v>
      </c>
      <c r="H9" s="337">
        <v>1E-3</v>
      </c>
      <c r="I9" s="334">
        <v>2.7439999999999999E-2</v>
      </c>
      <c r="J9" s="335">
        <v>2.7439999999999999E-2</v>
      </c>
      <c r="K9" s="338" t="s">
        <v>192</v>
      </c>
    </row>
    <row r="10" spans="1:11" ht="14.4" customHeight="1" thickBot="1" x14ac:dyDescent="0.35">
      <c r="A10" s="351" t="s">
        <v>198</v>
      </c>
      <c r="B10" s="329">
        <v>0</v>
      </c>
      <c r="C10" s="329">
        <v>4.5150000000000003E-2</v>
      </c>
      <c r="D10" s="330">
        <v>4.5150000000000003E-2</v>
      </c>
      <c r="E10" s="339" t="s">
        <v>192</v>
      </c>
      <c r="F10" s="329">
        <v>0</v>
      </c>
      <c r="G10" s="330">
        <v>0</v>
      </c>
      <c r="H10" s="332">
        <v>1E-3</v>
      </c>
      <c r="I10" s="329">
        <v>2.7439999999999999E-2</v>
      </c>
      <c r="J10" s="330">
        <v>2.7439999999999999E-2</v>
      </c>
      <c r="K10" s="340" t="s">
        <v>192</v>
      </c>
    </row>
    <row r="11" spans="1:11" ht="14.4" customHeight="1" thickBot="1" x14ac:dyDescent="0.35">
      <c r="A11" s="350" t="s">
        <v>199</v>
      </c>
      <c r="B11" s="334">
        <v>910.58117658722699</v>
      </c>
      <c r="C11" s="334">
        <v>897.43388000000004</v>
      </c>
      <c r="D11" s="335">
        <v>-13.147296587227</v>
      </c>
      <c r="E11" s="341">
        <v>0.98556164247</v>
      </c>
      <c r="F11" s="334">
        <v>911.00008224461101</v>
      </c>
      <c r="G11" s="335">
        <v>607.33338816307401</v>
      </c>
      <c r="H11" s="337">
        <v>79.531000000000006</v>
      </c>
      <c r="I11" s="334">
        <v>602.06858</v>
      </c>
      <c r="J11" s="335">
        <v>-5.264808163074</v>
      </c>
      <c r="K11" s="342">
        <v>0.66088751442899996</v>
      </c>
    </row>
    <row r="12" spans="1:11" ht="14.4" customHeight="1" thickBot="1" x14ac:dyDescent="0.35">
      <c r="A12" s="351" t="s">
        <v>200</v>
      </c>
      <c r="B12" s="329">
        <v>699.16601100907803</v>
      </c>
      <c r="C12" s="329">
        <v>699.69579999999996</v>
      </c>
      <c r="D12" s="330">
        <v>0.52978899092099996</v>
      </c>
      <c r="E12" s="331">
        <v>1.0007577442010001</v>
      </c>
      <c r="F12" s="329">
        <v>712.00006427899302</v>
      </c>
      <c r="G12" s="330">
        <v>474.666709519329</v>
      </c>
      <c r="H12" s="332">
        <v>65.937209999999993</v>
      </c>
      <c r="I12" s="329">
        <v>459.27113000000003</v>
      </c>
      <c r="J12" s="330">
        <v>-15.395579519328001</v>
      </c>
      <c r="K12" s="333">
        <v>0.64504366367499999</v>
      </c>
    </row>
    <row r="13" spans="1:11" ht="14.4" customHeight="1" thickBot="1" x14ac:dyDescent="0.35">
      <c r="A13" s="351" t="s">
        <v>201</v>
      </c>
      <c r="B13" s="329">
        <v>17.999999433043001</v>
      </c>
      <c r="C13" s="329">
        <v>16.373280000000001</v>
      </c>
      <c r="D13" s="330">
        <v>-1.6267194330429999</v>
      </c>
      <c r="E13" s="331">
        <v>0.90962669531700002</v>
      </c>
      <c r="F13" s="329">
        <v>9.0000008125149993</v>
      </c>
      <c r="G13" s="330">
        <v>6.0000005416760001</v>
      </c>
      <c r="H13" s="332">
        <v>0.75571999999999995</v>
      </c>
      <c r="I13" s="329">
        <v>10.84412</v>
      </c>
      <c r="J13" s="330">
        <v>4.8441194583230001</v>
      </c>
      <c r="K13" s="333">
        <v>1.2049021134439999</v>
      </c>
    </row>
    <row r="14" spans="1:11" ht="14.4" customHeight="1" thickBot="1" x14ac:dyDescent="0.35">
      <c r="A14" s="351" t="s">
        <v>202</v>
      </c>
      <c r="B14" s="329">
        <v>193.41516614510499</v>
      </c>
      <c r="C14" s="329">
        <v>181.3648</v>
      </c>
      <c r="D14" s="330">
        <v>-12.050366145105</v>
      </c>
      <c r="E14" s="331">
        <v>0.93769689117300004</v>
      </c>
      <c r="F14" s="329">
        <v>190.00001715310299</v>
      </c>
      <c r="G14" s="330">
        <v>126.666678102068</v>
      </c>
      <c r="H14" s="332">
        <v>12.83807</v>
      </c>
      <c r="I14" s="329">
        <v>131.95332999999999</v>
      </c>
      <c r="J14" s="330">
        <v>5.2866518979309998</v>
      </c>
      <c r="K14" s="333">
        <v>0.69449114782800003</v>
      </c>
    </row>
    <row r="15" spans="1:11" ht="14.4" customHeight="1" thickBot="1" x14ac:dyDescent="0.35">
      <c r="A15" s="350" t="s">
        <v>203</v>
      </c>
      <c r="B15" s="334">
        <v>13217.9470865044</v>
      </c>
      <c r="C15" s="334">
        <v>14887.06465</v>
      </c>
      <c r="D15" s="335">
        <v>1669.11756349557</v>
      </c>
      <c r="E15" s="341">
        <v>1.126276611078</v>
      </c>
      <c r="F15" s="334">
        <v>11688.0010634563</v>
      </c>
      <c r="G15" s="335">
        <v>7792.0007089708597</v>
      </c>
      <c r="H15" s="337">
        <v>948.70555999999999</v>
      </c>
      <c r="I15" s="334">
        <v>9400.2056599999996</v>
      </c>
      <c r="J15" s="335">
        <v>1608.2049510291499</v>
      </c>
      <c r="K15" s="342">
        <v>0.80426119136700003</v>
      </c>
    </row>
    <row r="16" spans="1:11" ht="14.4" customHeight="1" thickBot="1" x14ac:dyDescent="0.35">
      <c r="A16" s="351" t="s">
        <v>204</v>
      </c>
      <c r="B16" s="329">
        <v>6.9999997795160001</v>
      </c>
      <c r="C16" s="329">
        <v>0.68969000000000003</v>
      </c>
      <c r="D16" s="330">
        <v>-6.3103097795160004</v>
      </c>
      <c r="E16" s="331">
        <v>9.8527145960000007E-2</v>
      </c>
      <c r="F16" s="329">
        <v>7.0000006319560004</v>
      </c>
      <c r="G16" s="330">
        <v>4.6666670879699996</v>
      </c>
      <c r="H16" s="332">
        <v>0</v>
      </c>
      <c r="I16" s="329">
        <v>0</v>
      </c>
      <c r="J16" s="330">
        <v>-4.6666670879699996</v>
      </c>
      <c r="K16" s="333">
        <v>0</v>
      </c>
    </row>
    <row r="17" spans="1:11" ht="14.4" customHeight="1" thickBot="1" x14ac:dyDescent="0.35">
      <c r="A17" s="351" t="s">
        <v>205</v>
      </c>
      <c r="B17" s="329">
        <v>5489.9998270782999</v>
      </c>
      <c r="C17" s="329">
        <v>3655.4366199999999</v>
      </c>
      <c r="D17" s="330">
        <v>-1834.5632070782999</v>
      </c>
      <c r="E17" s="331">
        <v>0.66583547088100004</v>
      </c>
      <c r="F17" s="329">
        <v>3862.00034865937</v>
      </c>
      <c r="G17" s="330">
        <v>2574.6668991062502</v>
      </c>
      <c r="H17" s="332">
        <v>169.22372999999999</v>
      </c>
      <c r="I17" s="329">
        <v>1959.8221000000001</v>
      </c>
      <c r="J17" s="330">
        <v>-614.844799106246</v>
      </c>
      <c r="K17" s="333">
        <v>0.50746295263200003</v>
      </c>
    </row>
    <row r="18" spans="1:11" ht="14.4" customHeight="1" thickBot="1" x14ac:dyDescent="0.35">
      <c r="A18" s="351" t="s">
        <v>206</v>
      </c>
      <c r="B18" s="329">
        <v>1867.9999411625299</v>
      </c>
      <c r="C18" s="329">
        <v>2138.4107199999999</v>
      </c>
      <c r="D18" s="330">
        <v>270.410778837473</v>
      </c>
      <c r="E18" s="331">
        <v>1.144759522138</v>
      </c>
      <c r="F18" s="329">
        <v>1870.00016882264</v>
      </c>
      <c r="G18" s="330">
        <v>1246.6667792150899</v>
      </c>
      <c r="H18" s="332">
        <v>163.55656999999999</v>
      </c>
      <c r="I18" s="329">
        <v>1148.52037</v>
      </c>
      <c r="J18" s="330">
        <v>-98.146409215090003</v>
      </c>
      <c r="K18" s="333">
        <v>0.61418196059399999</v>
      </c>
    </row>
    <row r="19" spans="1:11" ht="14.4" customHeight="1" thickBot="1" x14ac:dyDescent="0.35">
      <c r="A19" s="351" t="s">
        <v>207</v>
      </c>
      <c r="B19" s="329">
        <v>0</v>
      </c>
      <c r="C19" s="329">
        <v>3380.7975999999999</v>
      </c>
      <c r="D19" s="330">
        <v>3380.7975999999999</v>
      </c>
      <c r="E19" s="339" t="s">
        <v>192</v>
      </c>
      <c r="F19" s="329">
        <v>0</v>
      </c>
      <c r="G19" s="330">
        <v>0</v>
      </c>
      <c r="H19" s="332">
        <v>232.56117</v>
      </c>
      <c r="I19" s="329">
        <v>2751.2345599999999</v>
      </c>
      <c r="J19" s="330">
        <v>2751.2345599999999</v>
      </c>
      <c r="K19" s="340" t="s">
        <v>192</v>
      </c>
    </row>
    <row r="20" spans="1:11" ht="14.4" customHeight="1" thickBot="1" x14ac:dyDescent="0.35">
      <c r="A20" s="351" t="s">
        <v>208</v>
      </c>
      <c r="B20" s="329">
        <v>85.999997291208004</v>
      </c>
      <c r="C20" s="329">
        <v>62.624949999999998</v>
      </c>
      <c r="D20" s="330">
        <v>-23.375047291207999</v>
      </c>
      <c r="E20" s="331">
        <v>0.72819711595900005</v>
      </c>
      <c r="F20" s="329">
        <v>60.000005416769</v>
      </c>
      <c r="G20" s="330">
        <v>40.000003611178997</v>
      </c>
      <c r="H20" s="332">
        <v>3.2609499999999998</v>
      </c>
      <c r="I20" s="329">
        <v>11.41333</v>
      </c>
      <c r="J20" s="330">
        <v>-28.586673611178998</v>
      </c>
      <c r="K20" s="333">
        <v>0.19022214949300001</v>
      </c>
    </row>
    <row r="21" spans="1:11" ht="14.4" customHeight="1" thickBot="1" x14ac:dyDescent="0.35">
      <c r="A21" s="351" t="s">
        <v>209</v>
      </c>
      <c r="B21" s="329">
        <v>4128.9639742144</v>
      </c>
      <c r="C21" s="329">
        <v>4069.8710599999999</v>
      </c>
      <c r="D21" s="330">
        <v>-59.092914214400999</v>
      </c>
      <c r="E21" s="331">
        <v>0.98568819815700004</v>
      </c>
      <c r="F21" s="329">
        <v>4100.00037014589</v>
      </c>
      <c r="G21" s="330">
        <v>2733.33358009726</v>
      </c>
      <c r="H21" s="332">
        <v>305.90113000000002</v>
      </c>
      <c r="I21" s="329">
        <v>2641.0757100000001</v>
      </c>
      <c r="J21" s="330">
        <v>-92.257870097256003</v>
      </c>
      <c r="K21" s="333">
        <v>0.64416474916199995</v>
      </c>
    </row>
    <row r="22" spans="1:11" ht="14.4" customHeight="1" thickBot="1" x14ac:dyDescent="0.35">
      <c r="A22" s="351" t="s">
        <v>210</v>
      </c>
      <c r="B22" s="329">
        <v>112.999996440774</v>
      </c>
      <c r="C22" s="329">
        <v>80.799809999999994</v>
      </c>
      <c r="D22" s="330">
        <v>-32.200186440773003</v>
      </c>
      <c r="E22" s="331">
        <v>0.71504258889299999</v>
      </c>
      <c r="F22" s="329">
        <v>110.000009930743</v>
      </c>
      <c r="G22" s="330">
        <v>73.333339953828002</v>
      </c>
      <c r="H22" s="332">
        <v>0.73516999999999999</v>
      </c>
      <c r="I22" s="329">
        <v>34.931460000000001</v>
      </c>
      <c r="J22" s="330">
        <v>-38.401879953828001</v>
      </c>
      <c r="K22" s="333">
        <v>0.31755869860300001</v>
      </c>
    </row>
    <row r="23" spans="1:11" ht="14.4" customHeight="1" thickBot="1" x14ac:dyDescent="0.35">
      <c r="A23" s="351" t="s">
        <v>211</v>
      </c>
      <c r="B23" s="329">
        <v>42.999998645604002</v>
      </c>
      <c r="C23" s="329">
        <v>33.90419</v>
      </c>
      <c r="D23" s="330">
        <v>-9.0958086456040004</v>
      </c>
      <c r="E23" s="331">
        <v>0.78846955971800003</v>
      </c>
      <c r="F23" s="329">
        <v>8.2696686138916692E-6</v>
      </c>
      <c r="G23" s="330">
        <v>5.51311240926111E-6</v>
      </c>
      <c r="H23" s="332">
        <v>0</v>
      </c>
      <c r="I23" s="329">
        <v>0</v>
      </c>
      <c r="J23" s="330">
        <v>-5.51311240926111E-6</v>
      </c>
      <c r="K23" s="333">
        <v>0</v>
      </c>
    </row>
    <row r="24" spans="1:11" ht="14.4" customHeight="1" thickBot="1" x14ac:dyDescent="0.35">
      <c r="A24" s="351" t="s">
        <v>212</v>
      </c>
      <c r="B24" s="329">
        <v>806.99997458145594</v>
      </c>
      <c r="C24" s="329">
        <v>697.2826</v>
      </c>
      <c r="D24" s="330">
        <v>-109.717374581456</v>
      </c>
      <c r="E24" s="331">
        <v>0.86404290206000001</v>
      </c>
      <c r="F24" s="329">
        <v>810.00007312638297</v>
      </c>
      <c r="G24" s="330">
        <v>540.00004875092202</v>
      </c>
      <c r="H24" s="332">
        <v>53.35436</v>
      </c>
      <c r="I24" s="329">
        <v>513.43627000000004</v>
      </c>
      <c r="J24" s="330">
        <v>-26.563778750920999</v>
      </c>
      <c r="K24" s="333">
        <v>0.63387188104500003</v>
      </c>
    </row>
    <row r="25" spans="1:11" ht="14.4" customHeight="1" thickBot="1" x14ac:dyDescent="0.35">
      <c r="A25" s="351" t="s">
        <v>213</v>
      </c>
      <c r="B25" s="329">
        <v>6.9999997795160001</v>
      </c>
      <c r="C25" s="329">
        <v>3.4605999999999999</v>
      </c>
      <c r="D25" s="330">
        <v>-3.5393997795160002</v>
      </c>
      <c r="E25" s="331">
        <v>0.49437144414200002</v>
      </c>
      <c r="F25" s="329">
        <v>9.0000008125149993</v>
      </c>
      <c r="G25" s="330">
        <v>6.0000005416760001</v>
      </c>
      <c r="H25" s="332">
        <v>0</v>
      </c>
      <c r="I25" s="329">
        <v>0</v>
      </c>
      <c r="J25" s="330">
        <v>-6.0000005416760001</v>
      </c>
      <c r="K25" s="333">
        <v>0</v>
      </c>
    </row>
    <row r="26" spans="1:11" ht="14.4" customHeight="1" thickBot="1" x14ac:dyDescent="0.35">
      <c r="A26" s="351" t="s">
        <v>214</v>
      </c>
      <c r="B26" s="329">
        <v>0</v>
      </c>
      <c r="C26" s="329">
        <v>169.79137</v>
      </c>
      <c r="D26" s="330">
        <v>169.79137</v>
      </c>
      <c r="E26" s="339" t="s">
        <v>215</v>
      </c>
      <c r="F26" s="329">
        <v>190.00001715310199</v>
      </c>
      <c r="G26" s="330">
        <v>126.666678102068</v>
      </c>
      <c r="H26" s="332">
        <v>20.112480000000001</v>
      </c>
      <c r="I26" s="329">
        <v>106.36041</v>
      </c>
      <c r="J26" s="330">
        <v>-20.306268102068</v>
      </c>
      <c r="K26" s="333">
        <v>0.55979158104100002</v>
      </c>
    </row>
    <row r="27" spans="1:11" ht="14.4" customHeight="1" thickBot="1" x14ac:dyDescent="0.35">
      <c r="A27" s="351" t="s">
        <v>216</v>
      </c>
      <c r="B27" s="329">
        <v>667.98337753112605</v>
      </c>
      <c r="C27" s="329">
        <v>593.99544000000003</v>
      </c>
      <c r="D27" s="330">
        <v>-73.987937531125993</v>
      </c>
      <c r="E27" s="331">
        <v>0.88923685825099996</v>
      </c>
      <c r="F27" s="329">
        <v>670.00006048725504</v>
      </c>
      <c r="G27" s="330">
        <v>446.66670699150302</v>
      </c>
      <c r="H27" s="332">
        <v>0</v>
      </c>
      <c r="I27" s="329">
        <v>233.41145</v>
      </c>
      <c r="J27" s="330">
        <v>-213.25525699150299</v>
      </c>
      <c r="K27" s="333">
        <v>0.34837526705600003</v>
      </c>
    </row>
    <row r="28" spans="1:11" ht="14.4" customHeight="1" thickBot="1" x14ac:dyDescent="0.35">
      <c r="A28" s="350" t="s">
        <v>217</v>
      </c>
      <c r="B28" s="334">
        <v>913.20480823070295</v>
      </c>
      <c r="C28" s="334">
        <v>705.99657999999999</v>
      </c>
      <c r="D28" s="335">
        <v>-207.20822823070301</v>
      </c>
      <c r="E28" s="341">
        <v>0.773097747226</v>
      </c>
      <c r="F28" s="334">
        <v>671.16335038408397</v>
      </c>
      <c r="G28" s="335">
        <v>447.44223358938899</v>
      </c>
      <c r="H28" s="337">
        <v>64.092010000000002</v>
      </c>
      <c r="I28" s="334">
        <v>445.89431999999999</v>
      </c>
      <c r="J28" s="335">
        <v>-1.5479135893889999</v>
      </c>
      <c r="K28" s="342">
        <v>0.664360352431</v>
      </c>
    </row>
    <row r="29" spans="1:11" ht="14.4" customHeight="1" thickBot="1" x14ac:dyDescent="0.35">
      <c r="A29" s="351" t="s">
        <v>218</v>
      </c>
      <c r="B29" s="329">
        <v>55.379911036385003</v>
      </c>
      <c r="C29" s="329">
        <v>8.3490000000000002</v>
      </c>
      <c r="D29" s="330">
        <v>-47.030911036385</v>
      </c>
      <c r="E29" s="331">
        <v>0.150758638714</v>
      </c>
      <c r="F29" s="329">
        <v>6.7503448220440001</v>
      </c>
      <c r="G29" s="330">
        <v>4.5002298813620003</v>
      </c>
      <c r="H29" s="332">
        <v>0</v>
      </c>
      <c r="I29" s="329">
        <v>3.6299999999989998</v>
      </c>
      <c r="J29" s="330">
        <v>-0.87022988136199997</v>
      </c>
      <c r="K29" s="333">
        <v>0.53775030693899994</v>
      </c>
    </row>
    <row r="30" spans="1:11" ht="14.4" customHeight="1" thickBot="1" x14ac:dyDescent="0.35">
      <c r="A30" s="351" t="s">
        <v>219</v>
      </c>
      <c r="B30" s="329">
        <v>17.999999433043001</v>
      </c>
      <c r="C30" s="329">
        <v>17.86374</v>
      </c>
      <c r="D30" s="330">
        <v>-0.13625943304300001</v>
      </c>
      <c r="E30" s="331">
        <v>0.99243003125899998</v>
      </c>
      <c r="F30" s="329">
        <v>20.046657061998999</v>
      </c>
      <c r="G30" s="330">
        <v>13.364438041333001</v>
      </c>
      <c r="H30" s="332">
        <v>0.79415999999999998</v>
      </c>
      <c r="I30" s="329">
        <v>7.3531000000000004</v>
      </c>
      <c r="J30" s="330">
        <v>-6.0113380413320003</v>
      </c>
      <c r="K30" s="333">
        <v>0.36679931109000002</v>
      </c>
    </row>
    <row r="31" spans="1:11" ht="14.4" customHeight="1" thickBot="1" x14ac:dyDescent="0.35">
      <c r="A31" s="351" t="s">
        <v>220</v>
      </c>
      <c r="B31" s="329">
        <v>599.74349091999397</v>
      </c>
      <c r="C31" s="329">
        <v>482.24785000000003</v>
      </c>
      <c r="D31" s="330">
        <v>-117.495640919994</v>
      </c>
      <c r="E31" s="331">
        <v>0.80409017738599997</v>
      </c>
      <c r="F31" s="329">
        <v>460.16680412419498</v>
      </c>
      <c r="G31" s="330">
        <v>306.77786941612999</v>
      </c>
      <c r="H31" s="332">
        <v>52.068429999999999</v>
      </c>
      <c r="I31" s="329">
        <v>321.15627999999998</v>
      </c>
      <c r="J31" s="330">
        <v>14.37841058387</v>
      </c>
      <c r="K31" s="333">
        <v>0.69791275059699998</v>
      </c>
    </row>
    <row r="32" spans="1:11" ht="14.4" customHeight="1" thickBot="1" x14ac:dyDescent="0.35">
      <c r="A32" s="351" t="s">
        <v>221</v>
      </c>
      <c r="B32" s="329">
        <v>52.999998330628003</v>
      </c>
      <c r="C32" s="329">
        <v>26.18139</v>
      </c>
      <c r="D32" s="330">
        <v>-26.818608330627999</v>
      </c>
      <c r="E32" s="331">
        <v>0.493988506125</v>
      </c>
      <c r="F32" s="329">
        <v>22.479152597144001</v>
      </c>
      <c r="G32" s="330">
        <v>14.986101731429001</v>
      </c>
      <c r="H32" s="332">
        <v>1.29966</v>
      </c>
      <c r="I32" s="329">
        <v>14.113619999999999</v>
      </c>
      <c r="J32" s="330">
        <v>-0.87248173142899998</v>
      </c>
      <c r="K32" s="333">
        <v>0.62785373865799998</v>
      </c>
    </row>
    <row r="33" spans="1:11" ht="14.4" customHeight="1" thickBot="1" x14ac:dyDescent="0.35">
      <c r="A33" s="351" t="s">
        <v>222</v>
      </c>
      <c r="B33" s="329">
        <v>17.999999433043001</v>
      </c>
      <c r="C33" s="329">
        <v>7.6283099999999999</v>
      </c>
      <c r="D33" s="330">
        <v>-10.371689433043001</v>
      </c>
      <c r="E33" s="331">
        <v>0.42379501334800002</v>
      </c>
      <c r="F33" s="329">
        <v>8.4806021155749995</v>
      </c>
      <c r="G33" s="330">
        <v>5.6537347437159999</v>
      </c>
      <c r="H33" s="332">
        <v>0</v>
      </c>
      <c r="I33" s="329">
        <v>13.053459999999999</v>
      </c>
      <c r="J33" s="330">
        <v>7.3997252562830003</v>
      </c>
      <c r="K33" s="333">
        <v>1.5392138225680001</v>
      </c>
    </row>
    <row r="34" spans="1:11" ht="14.4" customHeight="1" thickBot="1" x14ac:dyDescent="0.35">
      <c r="A34" s="351" t="s">
        <v>223</v>
      </c>
      <c r="B34" s="329">
        <v>0.40012069170499998</v>
      </c>
      <c r="C34" s="329">
        <v>1.38</v>
      </c>
      <c r="D34" s="330">
        <v>0.97987930829400005</v>
      </c>
      <c r="E34" s="331">
        <v>3.448959348037</v>
      </c>
      <c r="F34" s="329">
        <v>0</v>
      </c>
      <c r="G34" s="330">
        <v>0</v>
      </c>
      <c r="H34" s="332">
        <v>0</v>
      </c>
      <c r="I34" s="329">
        <v>0</v>
      </c>
      <c r="J34" s="330">
        <v>0</v>
      </c>
      <c r="K34" s="340" t="s">
        <v>192</v>
      </c>
    </row>
    <row r="35" spans="1:11" ht="14.4" customHeight="1" thickBot="1" x14ac:dyDescent="0.35">
      <c r="A35" s="351" t="s">
        <v>224</v>
      </c>
      <c r="B35" s="329">
        <v>9.1075746631219996</v>
      </c>
      <c r="C35" s="329">
        <v>8.9096499999999992</v>
      </c>
      <c r="D35" s="330">
        <v>-0.19792466312199999</v>
      </c>
      <c r="E35" s="331">
        <v>0.97826812620799997</v>
      </c>
      <c r="F35" s="329">
        <v>6.7474233325370001</v>
      </c>
      <c r="G35" s="330">
        <v>4.4982822216910003</v>
      </c>
      <c r="H35" s="332">
        <v>0.59894999999999998</v>
      </c>
      <c r="I35" s="329">
        <v>3.2942999999999998</v>
      </c>
      <c r="J35" s="330">
        <v>-1.2039822216910001</v>
      </c>
      <c r="K35" s="333">
        <v>0.48823081606699997</v>
      </c>
    </row>
    <row r="36" spans="1:11" ht="14.4" customHeight="1" thickBot="1" x14ac:dyDescent="0.35">
      <c r="A36" s="351" t="s">
        <v>225</v>
      </c>
      <c r="B36" s="329">
        <v>70.999997763671999</v>
      </c>
      <c r="C36" s="329">
        <v>67.217839999999995</v>
      </c>
      <c r="D36" s="330">
        <v>-3.7821577636720001</v>
      </c>
      <c r="E36" s="331">
        <v>0.946730170664</v>
      </c>
      <c r="F36" s="329">
        <v>67.025949448177002</v>
      </c>
      <c r="G36" s="330">
        <v>44.683966298785002</v>
      </c>
      <c r="H36" s="332">
        <v>3.6989700000000001</v>
      </c>
      <c r="I36" s="329">
        <v>37.46705</v>
      </c>
      <c r="J36" s="330">
        <v>-7.2169162987849997</v>
      </c>
      <c r="K36" s="333">
        <v>0.55899320052099999</v>
      </c>
    </row>
    <row r="37" spans="1:11" ht="14.4" customHeight="1" thickBot="1" x14ac:dyDescent="0.35">
      <c r="A37" s="351" t="s">
        <v>226</v>
      </c>
      <c r="B37" s="329">
        <v>13.573718321425</v>
      </c>
      <c r="C37" s="329">
        <v>9.8458699999999997</v>
      </c>
      <c r="D37" s="330">
        <v>-3.7278483214250002</v>
      </c>
      <c r="E37" s="331">
        <v>0.72536277583200004</v>
      </c>
      <c r="F37" s="329">
        <v>13.128117681337001</v>
      </c>
      <c r="G37" s="330">
        <v>8.7520784542249999</v>
      </c>
      <c r="H37" s="332">
        <v>1.2523500000000001</v>
      </c>
      <c r="I37" s="329">
        <v>5.4341100000000004</v>
      </c>
      <c r="J37" s="330">
        <v>-3.3179684542249999</v>
      </c>
      <c r="K37" s="333">
        <v>0.41392910483399997</v>
      </c>
    </row>
    <row r="38" spans="1:11" ht="14.4" customHeight="1" thickBot="1" x14ac:dyDescent="0.35">
      <c r="A38" s="351" t="s">
        <v>227</v>
      </c>
      <c r="B38" s="329">
        <v>74.999997637681005</v>
      </c>
      <c r="C38" s="329">
        <v>74.01343</v>
      </c>
      <c r="D38" s="330">
        <v>-0.98656763768099998</v>
      </c>
      <c r="E38" s="331">
        <v>0.98684576441600003</v>
      </c>
      <c r="F38" s="329">
        <v>58.781162720018997</v>
      </c>
      <c r="G38" s="330">
        <v>39.187441813345998</v>
      </c>
      <c r="H38" s="332">
        <v>4.3794899999999997</v>
      </c>
      <c r="I38" s="329">
        <v>38.032899999999998</v>
      </c>
      <c r="J38" s="330">
        <v>-1.1545418133459999</v>
      </c>
      <c r="K38" s="333">
        <v>0.64702530947100001</v>
      </c>
    </row>
    <row r="39" spans="1:11" ht="14.4" customHeight="1" thickBot="1" x14ac:dyDescent="0.35">
      <c r="A39" s="351" t="s">
        <v>228</v>
      </c>
      <c r="B39" s="329">
        <v>0</v>
      </c>
      <c r="C39" s="329">
        <v>2.3595000000000002</v>
      </c>
      <c r="D39" s="330">
        <v>2.3595000000000002</v>
      </c>
      <c r="E39" s="339" t="s">
        <v>215</v>
      </c>
      <c r="F39" s="329">
        <v>7.557136481054</v>
      </c>
      <c r="G39" s="330">
        <v>5.0380909873690003</v>
      </c>
      <c r="H39" s="332">
        <v>0</v>
      </c>
      <c r="I39" s="329">
        <v>2.3595000000000002</v>
      </c>
      <c r="J39" s="330">
        <v>-2.6785909873690001</v>
      </c>
      <c r="K39" s="333">
        <v>0.312221435449</v>
      </c>
    </row>
    <row r="40" spans="1:11" ht="14.4" customHeight="1" thickBot="1" x14ac:dyDescent="0.35">
      <c r="A40" s="350" t="s">
        <v>229</v>
      </c>
      <c r="B40" s="334">
        <v>580.40982099556504</v>
      </c>
      <c r="C40" s="334">
        <v>406.52408000000003</v>
      </c>
      <c r="D40" s="335">
        <v>-173.88574099556499</v>
      </c>
      <c r="E40" s="341">
        <v>0.70040868588799998</v>
      </c>
      <c r="F40" s="334">
        <v>414.632613999667</v>
      </c>
      <c r="G40" s="335">
        <v>276.42174266644503</v>
      </c>
      <c r="H40" s="337">
        <v>0.1103</v>
      </c>
      <c r="I40" s="334">
        <v>254.65154000000001</v>
      </c>
      <c r="J40" s="335">
        <v>-21.770202666444</v>
      </c>
      <c r="K40" s="342">
        <v>0.61416186619599999</v>
      </c>
    </row>
    <row r="41" spans="1:11" ht="14.4" customHeight="1" thickBot="1" x14ac:dyDescent="0.35">
      <c r="A41" s="351" t="s">
        <v>230</v>
      </c>
      <c r="B41" s="329">
        <v>4.2899751325729998</v>
      </c>
      <c r="C41" s="329">
        <v>54.808</v>
      </c>
      <c r="D41" s="330">
        <v>50.518024867426</v>
      </c>
      <c r="E41" s="331">
        <v>12.775831632179999</v>
      </c>
      <c r="F41" s="329">
        <v>50.766983791784</v>
      </c>
      <c r="G41" s="330">
        <v>33.844655861188997</v>
      </c>
      <c r="H41" s="332">
        <v>0</v>
      </c>
      <c r="I41" s="329">
        <v>106.2895</v>
      </c>
      <c r="J41" s="330">
        <v>72.444844138809998</v>
      </c>
      <c r="K41" s="333">
        <v>2.0936737237709999</v>
      </c>
    </row>
    <row r="42" spans="1:11" ht="14.4" customHeight="1" thickBot="1" x14ac:dyDescent="0.35">
      <c r="A42" s="351" t="s">
        <v>231</v>
      </c>
      <c r="B42" s="329">
        <v>567.11984614646997</v>
      </c>
      <c r="C42" s="329">
        <v>334.5976</v>
      </c>
      <c r="D42" s="330">
        <v>-232.52224614647</v>
      </c>
      <c r="E42" s="331">
        <v>0.58999451751400001</v>
      </c>
      <c r="F42" s="329">
        <v>343.91759590368702</v>
      </c>
      <c r="G42" s="330">
        <v>229.27839726912501</v>
      </c>
      <c r="H42" s="332">
        <v>0</v>
      </c>
      <c r="I42" s="329">
        <v>143.86606</v>
      </c>
      <c r="J42" s="330">
        <v>-85.412337269123995</v>
      </c>
      <c r="K42" s="333">
        <v>0.41831549683199998</v>
      </c>
    </row>
    <row r="43" spans="1:11" ht="14.4" customHeight="1" thickBot="1" x14ac:dyDescent="0.35">
      <c r="A43" s="351" t="s">
        <v>232</v>
      </c>
      <c r="B43" s="329">
        <v>8.9999997165209997</v>
      </c>
      <c r="C43" s="329">
        <v>17.118480000000002</v>
      </c>
      <c r="D43" s="330">
        <v>8.1184802834780001</v>
      </c>
      <c r="E43" s="331">
        <v>1.9020533932429999</v>
      </c>
      <c r="F43" s="329">
        <v>19.948034304195001</v>
      </c>
      <c r="G43" s="330">
        <v>13.29868953613</v>
      </c>
      <c r="H43" s="332">
        <v>0.1103</v>
      </c>
      <c r="I43" s="329">
        <v>4.4959800000000003</v>
      </c>
      <c r="J43" s="330">
        <v>-8.8027095361299992</v>
      </c>
      <c r="K43" s="333">
        <v>0.225384613412</v>
      </c>
    </row>
    <row r="44" spans="1:11" ht="14.4" customHeight="1" thickBot="1" x14ac:dyDescent="0.35">
      <c r="A44" s="350" t="s">
        <v>233</v>
      </c>
      <c r="B44" s="334">
        <v>8936.9997185061602</v>
      </c>
      <c r="C44" s="334">
        <v>7831.78485</v>
      </c>
      <c r="D44" s="335">
        <v>-1105.21486850616</v>
      </c>
      <c r="E44" s="341">
        <v>0.87633267278500004</v>
      </c>
      <c r="F44" s="334">
        <v>6745.6134428429596</v>
      </c>
      <c r="G44" s="335">
        <v>4497.07562856198</v>
      </c>
      <c r="H44" s="337">
        <v>501.63558</v>
      </c>
      <c r="I44" s="334">
        <v>4013.0130800000002</v>
      </c>
      <c r="J44" s="335">
        <v>-484.06254856197398</v>
      </c>
      <c r="K44" s="342">
        <v>0.59490706279000005</v>
      </c>
    </row>
    <row r="45" spans="1:11" ht="14.4" customHeight="1" thickBot="1" x14ac:dyDescent="0.35">
      <c r="A45" s="351" t="s">
        <v>234</v>
      </c>
      <c r="B45" s="329">
        <v>52.999998330627001</v>
      </c>
      <c r="C45" s="329">
        <v>80.248760000000004</v>
      </c>
      <c r="D45" s="330">
        <v>27.248761669372001</v>
      </c>
      <c r="E45" s="331">
        <v>1.514127594861</v>
      </c>
      <c r="F45" s="329">
        <v>0</v>
      </c>
      <c r="G45" s="330">
        <v>0</v>
      </c>
      <c r="H45" s="332">
        <v>7.2394600000000002</v>
      </c>
      <c r="I45" s="329">
        <v>31.813639999999999</v>
      </c>
      <c r="J45" s="330">
        <v>31.813639999999999</v>
      </c>
      <c r="K45" s="340" t="s">
        <v>192</v>
      </c>
    </row>
    <row r="46" spans="1:11" ht="14.4" customHeight="1" thickBot="1" x14ac:dyDescent="0.35">
      <c r="A46" s="351" t="s">
        <v>235</v>
      </c>
      <c r="B46" s="329">
        <v>1.999999937004</v>
      </c>
      <c r="C46" s="329">
        <v>0</v>
      </c>
      <c r="D46" s="330">
        <v>-1.999999937004</v>
      </c>
      <c r="E46" s="331">
        <v>0</v>
      </c>
      <c r="F46" s="329">
        <v>0</v>
      </c>
      <c r="G46" s="330">
        <v>0</v>
      </c>
      <c r="H46" s="332">
        <v>0</v>
      </c>
      <c r="I46" s="329">
        <v>0</v>
      </c>
      <c r="J46" s="330">
        <v>0</v>
      </c>
      <c r="K46" s="333">
        <v>0</v>
      </c>
    </row>
    <row r="47" spans="1:11" ht="14.4" customHeight="1" thickBot="1" x14ac:dyDescent="0.35">
      <c r="A47" s="351" t="s">
        <v>236</v>
      </c>
      <c r="B47" s="329">
        <v>1.999999937004</v>
      </c>
      <c r="C47" s="329">
        <v>0</v>
      </c>
      <c r="D47" s="330">
        <v>-1.999999937004</v>
      </c>
      <c r="E47" s="331">
        <v>0</v>
      </c>
      <c r="F47" s="329">
        <v>0</v>
      </c>
      <c r="G47" s="330">
        <v>0</v>
      </c>
      <c r="H47" s="332">
        <v>0</v>
      </c>
      <c r="I47" s="329">
        <v>0</v>
      </c>
      <c r="J47" s="330">
        <v>0</v>
      </c>
      <c r="K47" s="333">
        <v>0</v>
      </c>
    </row>
    <row r="48" spans="1:11" ht="14.4" customHeight="1" thickBot="1" x14ac:dyDescent="0.35">
      <c r="A48" s="351" t="s">
        <v>237</v>
      </c>
      <c r="B48" s="329">
        <v>3099.9999023575101</v>
      </c>
      <c r="C48" s="329">
        <v>2636.0098899999998</v>
      </c>
      <c r="D48" s="330">
        <v>-463.990012357512</v>
      </c>
      <c r="E48" s="331">
        <v>0.85032579774999995</v>
      </c>
      <c r="F48" s="329">
        <v>2170.0001959064898</v>
      </c>
      <c r="G48" s="330">
        <v>1446.6667972709899</v>
      </c>
      <c r="H48" s="332">
        <v>154.40009000000001</v>
      </c>
      <c r="I48" s="329">
        <v>1287.1170099999999</v>
      </c>
      <c r="J48" s="330">
        <v>-159.549787270991</v>
      </c>
      <c r="K48" s="333">
        <v>0.59314142571399997</v>
      </c>
    </row>
    <row r="49" spans="1:11" ht="14.4" customHeight="1" thickBot="1" x14ac:dyDescent="0.35">
      <c r="A49" s="351" t="s">
        <v>238</v>
      </c>
      <c r="B49" s="329">
        <v>4486.9998586703796</v>
      </c>
      <c r="C49" s="329">
        <v>4127.3827099999999</v>
      </c>
      <c r="D49" s="330">
        <v>-359.61714867037699</v>
      </c>
      <c r="E49" s="331">
        <v>0.91985354134200004</v>
      </c>
      <c r="F49" s="329">
        <v>3657.0003301520801</v>
      </c>
      <c r="G49" s="330">
        <v>2438.0002201013899</v>
      </c>
      <c r="H49" s="332">
        <v>286.22469999999998</v>
      </c>
      <c r="I49" s="329">
        <v>2086.51422</v>
      </c>
      <c r="J49" s="330">
        <v>-351.48600010138802</v>
      </c>
      <c r="K49" s="333">
        <v>0.57055346776799998</v>
      </c>
    </row>
    <row r="50" spans="1:11" ht="14.4" customHeight="1" thickBot="1" x14ac:dyDescent="0.35">
      <c r="A50" s="351" t="s">
        <v>239</v>
      </c>
      <c r="B50" s="329">
        <v>1292.9999592736301</v>
      </c>
      <c r="C50" s="329">
        <v>988.14349000000004</v>
      </c>
      <c r="D50" s="330">
        <v>-304.85646927363501</v>
      </c>
      <c r="E50" s="331">
        <v>0.76422546103900002</v>
      </c>
      <c r="F50" s="329">
        <v>918.61291678439204</v>
      </c>
      <c r="G50" s="330">
        <v>612.40861118959401</v>
      </c>
      <c r="H50" s="332">
        <v>53.771329999999999</v>
      </c>
      <c r="I50" s="329">
        <v>607.56821000000002</v>
      </c>
      <c r="J50" s="330">
        <v>-4.840401189594</v>
      </c>
      <c r="K50" s="333">
        <v>0.66139741658100004</v>
      </c>
    </row>
    <row r="51" spans="1:11" ht="14.4" customHeight="1" thickBot="1" x14ac:dyDescent="0.35">
      <c r="A51" s="349" t="s">
        <v>29</v>
      </c>
      <c r="B51" s="329">
        <v>2159.2232972500901</v>
      </c>
      <c r="C51" s="329">
        <v>2236.5520000000001</v>
      </c>
      <c r="D51" s="330">
        <v>77.328702749911997</v>
      </c>
      <c r="E51" s="331">
        <v>1.0358132032230001</v>
      </c>
      <c r="F51" s="329">
        <v>2155.5683865285</v>
      </c>
      <c r="G51" s="330">
        <v>1437.0455910190001</v>
      </c>
      <c r="H51" s="332">
        <v>144.01499999999999</v>
      </c>
      <c r="I51" s="329">
        <v>1476.5419999999999</v>
      </c>
      <c r="J51" s="330">
        <v>39.496408980997998</v>
      </c>
      <c r="K51" s="333">
        <v>0.68498963393000001</v>
      </c>
    </row>
    <row r="52" spans="1:11" ht="14.4" customHeight="1" thickBot="1" x14ac:dyDescent="0.35">
      <c r="A52" s="350" t="s">
        <v>240</v>
      </c>
      <c r="B52" s="334">
        <v>2159.2232972500901</v>
      </c>
      <c r="C52" s="334">
        <v>2236.5520000000001</v>
      </c>
      <c r="D52" s="335">
        <v>77.328702749911997</v>
      </c>
      <c r="E52" s="341">
        <v>1.0358132032230001</v>
      </c>
      <c r="F52" s="334">
        <v>2155.5683865285</v>
      </c>
      <c r="G52" s="335">
        <v>1437.0455910190001</v>
      </c>
      <c r="H52" s="337">
        <v>144.01499999999999</v>
      </c>
      <c r="I52" s="334">
        <v>1476.5419999999999</v>
      </c>
      <c r="J52" s="335">
        <v>39.496408980997998</v>
      </c>
      <c r="K52" s="342">
        <v>0.68498963393000001</v>
      </c>
    </row>
    <row r="53" spans="1:11" ht="14.4" customHeight="1" thickBot="1" x14ac:dyDescent="0.35">
      <c r="A53" s="351" t="s">
        <v>241</v>
      </c>
      <c r="B53" s="329">
        <v>526.22334868562803</v>
      </c>
      <c r="C53" s="329">
        <v>528.30799999999999</v>
      </c>
      <c r="D53" s="330">
        <v>2.084651314372</v>
      </c>
      <c r="E53" s="331">
        <v>1.0039615332909999</v>
      </c>
      <c r="F53" s="329">
        <v>521.23992050731204</v>
      </c>
      <c r="G53" s="330">
        <v>347.49328033820802</v>
      </c>
      <c r="H53" s="332">
        <v>40.976999999999997</v>
      </c>
      <c r="I53" s="329">
        <v>316.33699999999999</v>
      </c>
      <c r="J53" s="330">
        <v>-31.156280338207001</v>
      </c>
      <c r="K53" s="333">
        <v>0.60689327036200003</v>
      </c>
    </row>
    <row r="54" spans="1:11" ht="14.4" customHeight="1" thickBot="1" x14ac:dyDescent="0.35">
      <c r="A54" s="351" t="s">
        <v>242</v>
      </c>
      <c r="B54" s="329">
        <v>1005.99996831344</v>
      </c>
      <c r="C54" s="329">
        <v>942.86599999999999</v>
      </c>
      <c r="D54" s="330">
        <v>-63.133968313437002</v>
      </c>
      <c r="E54" s="331">
        <v>0.93724257425199997</v>
      </c>
      <c r="F54" s="329">
        <v>878.98811046600997</v>
      </c>
      <c r="G54" s="330">
        <v>585.99207364400695</v>
      </c>
      <c r="H54" s="332">
        <v>79.084000000000003</v>
      </c>
      <c r="I54" s="329">
        <v>670.23599999999999</v>
      </c>
      <c r="J54" s="330">
        <v>84.243926355992997</v>
      </c>
      <c r="K54" s="333">
        <v>0.76250860736199999</v>
      </c>
    </row>
    <row r="55" spans="1:11" ht="14.4" customHeight="1" thickBot="1" x14ac:dyDescent="0.35">
      <c r="A55" s="351" t="s">
        <v>243</v>
      </c>
      <c r="B55" s="329">
        <v>626.99998025102298</v>
      </c>
      <c r="C55" s="329">
        <v>765.37800000000004</v>
      </c>
      <c r="D55" s="330">
        <v>138.37801974897801</v>
      </c>
      <c r="E55" s="331">
        <v>1.220698603042</v>
      </c>
      <c r="F55" s="329">
        <v>755.34035555518096</v>
      </c>
      <c r="G55" s="330">
        <v>503.56023703678801</v>
      </c>
      <c r="H55" s="332">
        <v>23.954000000000001</v>
      </c>
      <c r="I55" s="329">
        <v>489.96899999999999</v>
      </c>
      <c r="J55" s="330">
        <v>-13.591237036787</v>
      </c>
      <c r="K55" s="333">
        <v>0.64867313972600005</v>
      </c>
    </row>
    <row r="56" spans="1:11" ht="14.4" customHeight="1" thickBot="1" x14ac:dyDescent="0.35">
      <c r="A56" s="352" t="s">
        <v>244</v>
      </c>
      <c r="B56" s="334">
        <v>9564.9237175257695</v>
      </c>
      <c r="C56" s="334">
        <v>9213.8556499999995</v>
      </c>
      <c r="D56" s="335">
        <v>-351.06806752577</v>
      </c>
      <c r="E56" s="341">
        <v>0.96329630241700004</v>
      </c>
      <c r="F56" s="334">
        <v>11391.063729462399</v>
      </c>
      <c r="G56" s="335">
        <v>7594.0424863082599</v>
      </c>
      <c r="H56" s="337">
        <v>400.87418000000002</v>
      </c>
      <c r="I56" s="334">
        <v>8247.3181299999997</v>
      </c>
      <c r="J56" s="335">
        <v>653.27564369173899</v>
      </c>
      <c r="K56" s="342">
        <v>0.72401650327599998</v>
      </c>
    </row>
    <row r="57" spans="1:11" ht="14.4" customHeight="1" thickBot="1" x14ac:dyDescent="0.35">
      <c r="A57" s="349" t="s">
        <v>32</v>
      </c>
      <c r="B57" s="329">
        <v>956.481866684171</v>
      </c>
      <c r="C57" s="329">
        <v>1340.33257</v>
      </c>
      <c r="D57" s="330">
        <v>383.85070331582898</v>
      </c>
      <c r="E57" s="331">
        <v>1.401315191313</v>
      </c>
      <c r="F57" s="329">
        <v>1038.3824644358599</v>
      </c>
      <c r="G57" s="330">
        <v>692.25497629057202</v>
      </c>
      <c r="H57" s="332">
        <v>96.664259999999999</v>
      </c>
      <c r="I57" s="329">
        <v>1708.7019499999999</v>
      </c>
      <c r="J57" s="330">
        <v>1016.44697370943</v>
      </c>
      <c r="K57" s="333">
        <v>1.645541992976</v>
      </c>
    </row>
    <row r="58" spans="1:11" ht="14.4" customHeight="1" thickBot="1" x14ac:dyDescent="0.35">
      <c r="A58" s="353" t="s">
        <v>245</v>
      </c>
      <c r="B58" s="329">
        <v>956.481866684171</v>
      </c>
      <c r="C58" s="329">
        <v>1340.33257</v>
      </c>
      <c r="D58" s="330">
        <v>383.85070331582898</v>
      </c>
      <c r="E58" s="331">
        <v>1.401315191313</v>
      </c>
      <c r="F58" s="329">
        <v>1038.3824644358599</v>
      </c>
      <c r="G58" s="330">
        <v>692.25497629057202</v>
      </c>
      <c r="H58" s="332">
        <v>96.664259999999999</v>
      </c>
      <c r="I58" s="329">
        <v>1708.7019499999999</v>
      </c>
      <c r="J58" s="330">
        <v>1016.44697370943</v>
      </c>
      <c r="K58" s="333">
        <v>1.645541992976</v>
      </c>
    </row>
    <row r="59" spans="1:11" ht="14.4" customHeight="1" thickBot="1" x14ac:dyDescent="0.35">
      <c r="A59" s="351" t="s">
        <v>246</v>
      </c>
      <c r="B59" s="329">
        <v>610.55367247525498</v>
      </c>
      <c r="C59" s="329">
        <v>919.36260000000004</v>
      </c>
      <c r="D59" s="330">
        <v>308.808927524745</v>
      </c>
      <c r="E59" s="331">
        <v>1.5057850627160001</v>
      </c>
      <c r="F59" s="329">
        <v>777.07203665548002</v>
      </c>
      <c r="G59" s="330">
        <v>518.048024436986</v>
      </c>
      <c r="H59" s="332">
        <v>89.172920000000005</v>
      </c>
      <c r="I59" s="329">
        <v>1459.7829899999999</v>
      </c>
      <c r="J59" s="330">
        <v>941.73496556301404</v>
      </c>
      <c r="K59" s="333">
        <v>1.878568422411</v>
      </c>
    </row>
    <row r="60" spans="1:11" ht="14.4" customHeight="1" thickBot="1" x14ac:dyDescent="0.35">
      <c r="A60" s="351" t="s">
        <v>247</v>
      </c>
      <c r="B60" s="329">
        <v>28.447842463335</v>
      </c>
      <c r="C60" s="329">
        <v>167.41172</v>
      </c>
      <c r="D60" s="330">
        <v>138.963877536665</v>
      </c>
      <c r="E60" s="331">
        <v>5.8848652658190002</v>
      </c>
      <c r="F60" s="329">
        <v>44.871872211263998</v>
      </c>
      <c r="G60" s="330">
        <v>29.914581474176</v>
      </c>
      <c r="H60" s="332">
        <v>0.68389</v>
      </c>
      <c r="I60" s="329">
        <v>153.40194</v>
      </c>
      <c r="J60" s="330">
        <v>123.487358525823</v>
      </c>
      <c r="K60" s="333">
        <v>3.4186659134199999</v>
      </c>
    </row>
    <row r="61" spans="1:11" ht="14.4" customHeight="1" thickBot="1" x14ac:dyDescent="0.35">
      <c r="A61" s="351" t="s">
        <v>248</v>
      </c>
      <c r="B61" s="329">
        <v>263.99999168464097</v>
      </c>
      <c r="C61" s="329">
        <v>141.16703999999999</v>
      </c>
      <c r="D61" s="330">
        <v>-122.832951684641</v>
      </c>
      <c r="E61" s="331">
        <v>0.53472365320600002</v>
      </c>
      <c r="F61" s="329">
        <v>126.347156282236</v>
      </c>
      <c r="G61" s="330">
        <v>84.231437521489994</v>
      </c>
      <c r="H61" s="332">
        <v>2.8410799999999998</v>
      </c>
      <c r="I61" s="329">
        <v>51.099220000000003</v>
      </c>
      <c r="J61" s="330">
        <v>-33.132217521489999</v>
      </c>
      <c r="K61" s="333">
        <v>0.40443506212199998</v>
      </c>
    </row>
    <row r="62" spans="1:11" ht="14.4" customHeight="1" thickBot="1" x14ac:dyDescent="0.35">
      <c r="A62" s="351" t="s">
        <v>249</v>
      </c>
      <c r="B62" s="329">
        <v>53.480360060938999</v>
      </c>
      <c r="C62" s="329">
        <v>112.39121</v>
      </c>
      <c r="D62" s="330">
        <v>58.91084993906</v>
      </c>
      <c r="E62" s="331">
        <v>2.1015417598520001</v>
      </c>
      <c r="F62" s="329">
        <v>90.091399286877007</v>
      </c>
      <c r="G62" s="330">
        <v>60.060932857917997</v>
      </c>
      <c r="H62" s="332">
        <v>3.96637</v>
      </c>
      <c r="I62" s="329">
        <v>44.4178</v>
      </c>
      <c r="J62" s="330">
        <v>-15.643132857917999</v>
      </c>
      <c r="K62" s="333">
        <v>0.49303041524000002</v>
      </c>
    </row>
    <row r="63" spans="1:11" ht="14.4" customHeight="1" thickBot="1" x14ac:dyDescent="0.35">
      <c r="A63" s="354" t="s">
        <v>33</v>
      </c>
      <c r="B63" s="334">
        <v>0</v>
      </c>
      <c r="C63" s="334">
        <v>38.316000000000003</v>
      </c>
      <c r="D63" s="335">
        <v>38.316000000000003</v>
      </c>
      <c r="E63" s="336" t="s">
        <v>192</v>
      </c>
      <c r="F63" s="334">
        <v>0</v>
      </c>
      <c r="G63" s="335">
        <v>0</v>
      </c>
      <c r="H63" s="337">
        <v>0</v>
      </c>
      <c r="I63" s="334">
        <v>40.46</v>
      </c>
      <c r="J63" s="335">
        <v>40.46</v>
      </c>
      <c r="K63" s="338" t="s">
        <v>192</v>
      </c>
    </row>
    <row r="64" spans="1:11" ht="14.4" customHeight="1" thickBot="1" x14ac:dyDescent="0.35">
      <c r="A64" s="350" t="s">
        <v>250</v>
      </c>
      <c r="B64" s="334">
        <v>0</v>
      </c>
      <c r="C64" s="334">
        <v>38.316000000000003</v>
      </c>
      <c r="D64" s="335">
        <v>38.316000000000003</v>
      </c>
      <c r="E64" s="336" t="s">
        <v>192</v>
      </c>
      <c r="F64" s="334">
        <v>0</v>
      </c>
      <c r="G64" s="335">
        <v>0</v>
      </c>
      <c r="H64" s="337">
        <v>0</v>
      </c>
      <c r="I64" s="334">
        <v>40.46</v>
      </c>
      <c r="J64" s="335">
        <v>40.46</v>
      </c>
      <c r="K64" s="338" t="s">
        <v>192</v>
      </c>
    </row>
    <row r="65" spans="1:11" ht="14.4" customHeight="1" thickBot="1" x14ac:dyDescent="0.35">
      <c r="A65" s="351" t="s">
        <v>251</v>
      </c>
      <c r="B65" s="329">
        <v>0</v>
      </c>
      <c r="C65" s="329">
        <v>19.405999999999999</v>
      </c>
      <c r="D65" s="330">
        <v>19.405999999999999</v>
      </c>
      <c r="E65" s="339" t="s">
        <v>192</v>
      </c>
      <c r="F65" s="329">
        <v>0</v>
      </c>
      <c r="G65" s="330">
        <v>0</v>
      </c>
      <c r="H65" s="332">
        <v>0</v>
      </c>
      <c r="I65" s="329">
        <v>27.594999999999999</v>
      </c>
      <c r="J65" s="330">
        <v>27.594999999999999</v>
      </c>
      <c r="K65" s="340" t="s">
        <v>192</v>
      </c>
    </row>
    <row r="66" spans="1:11" ht="14.4" customHeight="1" thickBot="1" x14ac:dyDescent="0.35">
      <c r="A66" s="351" t="s">
        <v>252</v>
      </c>
      <c r="B66" s="329">
        <v>0</v>
      </c>
      <c r="C66" s="329">
        <v>18.91</v>
      </c>
      <c r="D66" s="330">
        <v>18.91</v>
      </c>
      <c r="E66" s="339" t="s">
        <v>192</v>
      </c>
      <c r="F66" s="329">
        <v>0</v>
      </c>
      <c r="G66" s="330">
        <v>0</v>
      </c>
      <c r="H66" s="332">
        <v>0</v>
      </c>
      <c r="I66" s="329">
        <v>12.865</v>
      </c>
      <c r="J66" s="330">
        <v>12.865</v>
      </c>
      <c r="K66" s="340" t="s">
        <v>192</v>
      </c>
    </row>
    <row r="67" spans="1:11" ht="14.4" customHeight="1" thickBot="1" x14ac:dyDescent="0.35">
      <c r="A67" s="349" t="s">
        <v>34</v>
      </c>
      <c r="B67" s="329">
        <v>8608.4418508416002</v>
      </c>
      <c r="C67" s="329">
        <v>7835.2070800000001</v>
      </c>
      <c r="D67" s="330">
        <v>-773.23477084159799</v>
      </c>
      <c r="E67" s="331">
        <v>0.91017715119099996</v>
      </c>
      <c r="F67" s="329">
        <v>10352.6812650265</v>
      </c>
      <c r="G67" s="330">
        <v>6901.7875100176898</v>
      </c>
      <c r="H67" s="332">
        <v>304.20992000000001</v>
      </c>
      <c r="I67" s="329">
        <v>6498.1561799999999</v>
      </c>
      <c r="J67" s="330">
        <v>-403.63133001768898</v>
      </c>
      <c r="K67" s="333">
        <v>0.62767857076300004</v>
      </c>
    </row>
    <row r="68" spans="1:11" ht="14.4" customHeight="1" thickBot="1" x14ac:dyDescent="0.35">
      <c r="A68" s="350" t="s">
        <v>253</v>
      </c>
      <c r="B68" s="334">
        <v>4.9288370241140003</v>
      </c>
      <c r="C68" s="334">
        <v>3.722</v>
      </c>
      <c r="D68" s="335">
        <v>-1.2068370241140001</v>
      </c>
      <c r="E68" s="341">
        <v>0.75514771167899997</v>
      </c>
      <c r="F68" s="334">
        <v>4.0629509389700003</v>
      </c>
      <c r="G68" s="335">
        <v>2.708633959313</v>
      </c>
      <c r="H68" s="337">
        <v>0</v>
      </c>
      <c r="I68" s="334">
        <v>0</v>
      </c>
      <c r="J68" s="335">
        <v>-2.708633959313</v>
      </c>
      <c r="K68" s="342">
        <v>0</v>
      </c>
    </row>
    <row r="69" spans="1:11" ht="14.4" customHeight="1" thickBot="1" x14ac:dyDescent="0.35">
      <c r="A69" s="351" t="s">
        <v>254</v>
      </c>
      <c r="B69" s="329">
        <v>4.9288370241140003</v>
      </c>
      <c r="C69" s="329">
        <v>3.722</v>
      </c>
      <c r="D69" s="330">
        <v>-1.2068370241140001</v>
      </c>
      <c r="E69" s="331">
        <v>0.75514771167899997</v>
      </c>
      <c r="F69" s="329">
        <v>4.0629509389700003</v>
      </c>
      <c r="G69" s="330">
        <v>2.708633959313</v>
      </c>
      <c r="H69" s="332">
        <v>0</v>
      </c>
      <c r="I69" s="329">
        <v>0</v>
      </c>
      <c r="J69" s="330">
        <v>-2.708633959313</v>
      </c>
      <c r="K69" s="333">
        <v>0</v>
      </c>
    </row>
    <row r="70" spans="1:11" ht="14.4" customHeight="1" thickBot="1" x14ac:dyDescent="0.35">
      <c r="A70" s="350" t="s">
        <v>255</v>
      </c>
      <c r="B70" s="334">
        <v>7.0592965272099999</v>
      </c>
      <c r="C70" s="334">
        <v>2.7800500000000001</v>
      </c>
      <c r="D70" s="335">
        <v>-4.2792465272099998</v>
      </c>
      <c r="E70" s="341">
        <v>0.39381402796699999</v>
      </c>
      <c r="F70" s="334">
        <v>3.0573735941489999</v>
      </c>
      <c r="G70" s="335">
        <v>2.0382490627659999</v>
      </c>
      <c r="H70" s="337">
        <v>0.25902999999999998</v>
      </c>
      <c r="I70" s="334">
        <v>2.1981299999999999</v>
      </c>
      <c r="J70" s="335">
        <v>0.15988093723300001</v>
      </c>
      <c r="K70" s="342">
        <v>0.71896022265799997</v>
      </c>
    </row>
    <row r="71" spans="1:11" ht="14.4" customHeight="1" thickBot="1" x14ac:dyDescent="0.35">
      <c r="A71" s="351" t="s">
        <v>256</v>
      </c>
      <c r="B71" s="329">
        <v>7.0592965272099999</v>
      </c>
      <c r="C71" s="329">
        <v>2.7800500000000001</v>
      </c>
      <c r="D71" s="330">
        <v>-4.2792465272099998</v>
      </c>
      <c r="E71" s="331">
        <v>0.39381402796699999</v>
      </c>
      <c r="F71" s="329">
        <v>3.0573735941489999</v>
      </c>
      <c r="G71" s="330">
        <v>2.0382490627659999</v>
      </c>
      <c r="H71" s="332">
        <v>0.25902999999999998</v>
      </c>
      <c r="I71" s="329">
        <v>2.1981299999999999</v>
      </c>
      <c r="J71" s="330">
        <v>0.15988093723300001</v>
      </c>
      <c r="K71" s="333">
        <v>0.71896022265799997</v>
      </c>
    </row>
    <row r="72" spans="1:11" ht="14.4" customHeight="1" thickBot="1" x14ac:dyDescent="0.35">
      <c r="A72" s="350" t="s">
        <v>257</v>
      </c>
      <c r="B72" s="334">
        <v>20.999999338550001</v>
      </c>
      <c r="C72" s="334">
        <v>24.332899999999999</v>
      </c>
      <c r="D72" s="335">
        <v>3.332900661449</v>
      </c>
      <c r="E72" s="341">
        <v>1.158709560306</v>
      </c>
      <c r="F72" s="334">
        <v>26.980065276769</v>
      </c>
      <c r="G72" s="335">
        <v>17.986710184513001</v>
      </c>
      <c r="H72" s="337">
        <v>0.65266999999999997</v>
      </c>
      <c r="I72" s="334">
        <v>22.156929999999999</v>
      </c>
      <c r="J72" s="335">
        <v>4.170219815486</v>
      </c>
      <c r="K72" s="342">
        <v>0.82123337259200002</v>
      </c>
    </row>
    <row r="73" spans="1:11" ht="14.4" customHeight="1" thickBot="1" x14ac:dyDescent="0.35">
      <c r="A73" s="351" t="s">
        <v>258</v>
      </c>
      <c r="B73" s="329">
        <v>5.9999998110139998</v>
      </c>
      <c r="C73" s="329">
        <v>6.48</v>
      </c>
      <c r="D73" s="330">
        <v>0.48000018898500002</v>
      </c>
      <c r="E73" s="331">
        <v>1.080000034017</v>
      </c>
      <c r="F73" s="329">
        <v>5.999990450786</v>
      </c>
      <c r="G73" s="330">
        <v>3.9999936338570001</v>
      </c>
      <c r="H73" s="332">
        <v>0</v>
      </c>
      <c r="I73" s="329">
        <v>4.8600000000000003</v>
      </c>
      <c r="J73" s="330">
        <v>0.86000636614199999</v>
      </c>
      <c r="K73" s="333">
        <v>0.81000128914500003</v>
      </c>
    </row>
    <row r="74" spans="1:11" ht="14.4" customHeight="1" thickBot="1" x14ac:dyDescent="0.35">
      <c r="A74" s="351" t="s">
        <v>259</v>
      </c>
      <c r="B74" s="329">
        <v>14.999999527536</v>
      </c>
      <c r="C74" s="329">
        <v>17.852900000000002</v>
      </c>
      <c r="D74" s="330">
        <v>2.8529004724629998</v>
      </c>
      <c r="E74" s="331">
        <v>1.190193370821</v>
      </c>
      <c r="F74" s="329">
        <v>20.980074825982001</v>
      </c>
      <c r="G74" s="330">
        <v>13.986716550655</v>
      </c>
      <c r="H74" s="332">
        <v>0.65266999999999997</v>
      </c>
      <c r="I74" s="329">
        <v>17.29693</v>
      </c>
      <c r="J74" s="330">
        <v>3.3102134493439999</v>
      </c>
      <c r="K74" s="333">
        <v>0.82444558198499995</v>
      </c>
    </row>
    <row r="75" spans="1:11" ht="14.4" customHeight="1" thickBot="1" x14ac:dyDescent="0.35">
      <c r="A75" s="350" t="s">
        <v>260</v>
      </c>
      <c r="B75" s="334">
        <v>3159.4773717541402</v>
      </c>
      <c r="C75" s="334">
        <v>2715.2172799999998</v>
      </c>
      <c r="D75" s="335">
        <v>-444.260091754141</v>
      </c>
      <c r="E75" s="341">
        <v>0.85938810775200003</v>
      </c>
      <c r="F75" s="334">
        <v>2726.8646762929998</v>
      </c>
      <c r="G75" s="335">
        <v>1817.9097841953301</v>
      </c>
      <c r="H75" s="337">
        <v>222.93387999999999</v>
      </c>
      <c r="I75" s="334">
        <v>1836.4420299999999</v>
      </c>
      <c r="J75" s="335">
        <v>18.532245804668001</v>
      </c>
      <c r="K75" s="342">
        <v>0.67346284029600001</v>
      </c>
    </row>
    <row r="76" spans="1:11" ht="14.4" customHeight="1" thickBot="1" x14ac:dyDescent="0.35">
      <c r="A76" s="351" t="s">
        <v>261</v>
      </c>
      <c r="B76" s="329">
        <v>2813.8817109481301</v>
      </c>
      <c r="C76" s="329">
        <v>2303.3392600000002</v>
      </c>
      <c r="D76" s="330">
        <v>-510.54245094813399</v>
      </c>
      <c r="E76" s="331">
        <v>0.81856293071499997</v>
      </c>
      <c r="F76" s="329">
        <v>2371.5175092455802</v>
      </c>
      <c r="G76" s="330">
        <v>1581.0116728303799</v>
      </c>
      <c r="H76" s="332">
        <v>182.51313999999999</v>
      </c>
      <c r="I76" s="329">
        <v>1499.3698199999999</v>
      </c>
      <c r="J76" s="330">
        <v>-81.641852830383002</v>
      </c>
      <c r="K76" s="333">
        <v>0.63224067043700005</v>
      </c>
    </row>
    <row r="77" spans="1:11" ht="14.4" customHeight="1" thickBot="1" x14ac:dyDescent="0.35">
      <c r="A77" s="351" t="s">
        <v>262</v>
      </c>
      <c r="B77" s="329">
        <v>0</v>
      </c>
      <c r="C77" s="329">
        <v>0</v>
      </c>
      <c r="D77" s="330">
        <v>0</v>
      </c>
      <c r="E77" s="331">
        <v>1</v>
      </c>
      <c r="F77" s="329">
        <v>0</v>
      </c>
      <c r="G77" s="330">
        <v>0</v>
      </c>
      <c r="H77" s="332">
        <v>13.06316</v>
      </c>
      <c r="I77" s="329">
        <v>96.663030000000006</v>
      </c>
      <c r="J77" s="330">
        <v>96.663030000000006</v>
      </c>
      <c r="K77" s="340" t="s">
        <v>215</v>
      </c>
    </row>
    <row r="78" spans="1:11" ht="14.4" customHeight="1" thickBot="1" x14ac:dyDescent="0.35">
      <c r="A78" s="351" t="s">
        <v>263</v>
      </c>
      <c r="B78" s="329">
        <v>0</v>
      </c>
      <c r="C78" s="329">
        <v>0</v>
      </c>
      <c r="D78" s="330">
        <v>0</v>
      </c>
      <c r="E78" s="331">
        <v>1</v>
      </c>
      <c r="F78" s="329">
        <v>0</v>
      </c>
      <c r="G78" s="330">
        <v>0</v>
      </c>
      <c r="H78" s="332">
        <v>0</v>
      </c>
      <c r="I78" s="329">
        <v>3.5999999999999997E-2</v>
      </c>
      <c r="J78" s="330">
        <v>3.5999999999999997E-2</v>
      </c>
      <c r="K78" s="340" t="s">
        <v>215</v>
      </c>
    </row>
    <row r="79" spans="1:11" ht="14.4" customHeight="1" thickBot="1" x14ac:dyDescent="0.35">
      <c r="A79" s="351" t="s">
        <v>264</v>
      </c>
      <c r="B79" s="329">
        <v>345.595660806007</v>
      </c>
      <c r="C79" s="329">
        <v>411.87801999999999</v>
      </c>
      <c r="D79" s="330">
        <v>66.282359193991994</v>
      </c>
      <c r="E79" s="331">
        <v>1.1917916418259999</v>
      </c>
      <c r="F79" s="329">
        <v>355.34716704742198</v>
      </c>
      <c r="G79" s="330">
        <v>236.89811136494799</v>
      </c>
      <c r="H79" s="332">
        <v>27.357579999999999</v>
      </c>
      <c r="I79" s="329">
        <v>240.37317999999999</v>
      </c>
      <c r="J79" s="330">
        <v>3.4750686350510001</v>
      </c>
      <c r="K79" s="333">
        <v>0.67644602881500004</v>
      </c>
    </row>
    <row r="80" spans="1:11" ht="14.4" customHeight="1" thickBot="1" x14ac:dyDescent="0.35">
      <c r="A80" s="350" t="s">
        <v>265</v>
      </c>
      <c r="B80" s="334">
        <v>5413.15437339045</v>
      </c>
      <c r="C80" s="334">
        <v>5089.1548499999999</v>
      </c>
      <c r="D80" s="335">
        <v>-323.99952339045399</v>
      </c>
      <c r="E80" s="341">
        <v>0.94014589257100001</v>
      </c>
      <c r="F80" s="334">
        <v>7591.7161989236502</v>
      </c>
      <c r="G80" s="335">
        <v>5061.1441326157701</v>
      </c>
      <c r="H80" s="337">
        <v>38.901339999999998</v>
      </c>
      <c r="I80" s="334">
        <v>4526.3330900000001</v>
      </c>
      <c r="J80" s="335">
        <v>-534.81104261576604</v>
      </c>
      <c r="K80" s="342">
        <v>0.59622000762299998</v>
      </c>
    </row>
    <row r="81" spans="1:11" ht="14.4" customHeight="1" thickBot="1" x14ac:dyDescent="0.35">
      <c r="A81" s="351" t="s">
        <v>266</v>
      </c>
      <c r="B81" s="329">
        <v>73.999997669178995</v>
      </c>
      <c r="C81" s="329">
        <v>32.503999999999998</v>
      </c>
      <c r="D81" s="330">
        <v>-41.495997669178998</v>
      </c>
      <c r="E81" s="331">
        <v>0.43924325707799999</v>
      </c>
      <c r="F81" s="329">
        <v>13.999977718502</v>
      </c>
      <c r="G81" s="330">
        <v>9.3333184790010009</v>
      </c>
      <c r="H81" s="332">
        <v>8.9049999999999994</v>
      </c>
      <c r="I81" s="329">
        <v>8.9049999999999994</v>
      </c>
      <c r="J81" s="330">
        <v>-0.42831847900100001</v>
      </c>
      <c r="K81" s="333">
        <v>0.63607244090299997</v>
      </c>
    </row>
    <row r="82" spans="1:11" ht="14.4" customHeight="1" thickBot="1" x14ac:dyDescent="0.35">
      <c r="A82" s="351" t="s">
        <v>267</v>
      </c>
      <c r="B82" s="329">
        <v>542.71621057062703</v>
      </c>
      <c r="C82" s="329">
        <v>834.59415999999999</v>
      </c>
      <c r="D82" s="330">
        <v>291.87794942937302</v>
      </c>
      <c r="E82" s="331">
        <v>1.537809528708</v>
      </c>
      <c r="F82" s="329">
        <v>909.61873142197305</v>
      </c>
      <c r="G82" s="330">
        <v>606.41248761464897</v>
      </c>
      <c r="H82" s="332">
        <v>22.992000000000001</v>
      </c>
      <c r="I82" s="329">
        <v>398.72940999999997</v>
      </c>
      <c r="J82" s="330">
        <v>-207.683077614648</v>
      </c>
      <c r="K82" s="333">
        <v>0.43834784424000001</v>
      </c>
    </row>
    <row r="83" spans="1:11" ht="14.4" customHeight="1" thickBot="1" x14ac:dyDescent="0.35">
      <c r="A83" s="351" t="s">
        <v>268</v>
      </c>
      <c r="B83" s="329">
        <v>6.9999997795160001</v>
      </c>
      <c r="C83" s="329">
        <v>0.78300000000000003</v>
      </c>
      <c r="D83" s="330">
        <v>-6.2169997795159997</v>
      </c>
      <c r="E83" s="331">
        <v>0.11185714637999999</v>
      </c>
      <c r="F83" s="329">
        <v>7.9999872677150003</v>
      </c>
      <c r="G83" s="330">
        <v>5.3333248451430002</v>
      </c>
      <c r="H83" s="332">
        <v>0</v>
      </c>
      <c r="I83" s="329">
        <v>0.97399999999999998</v>
      </c>
      <c r="J83" s="330">
        <v>-4.359324845143</v>
      </c>
      <c r="K83" s="333">
        <v>0.121750193769</v>
      </c>
    </row>
    <row r="84" spans="1:11" ht="14.4" customHeight="1" thickBot="1" x14ac:dyDescent="0.35">
      <c r="A84" s="351" t="s">
        <v>269</v>
      </c>
      <c r="B84" s="329">
        <v>6.033427503685</v>
      </c>
      <c r="C84" s="329">
        <v>0</v>
      </c>
      <c r="D84" s="330">
        <v>-6.033427503685</v>
      </c>
      <c r="E84" s="331">
        <v>0</v>
      </c>
      <c r="F84" s="329">
        <v>0</v>
      </c>
      <c r="G84" s="330">
        <v>0</v>
      </c>
      <c r="H84" s="332">
        <v>0</v>
      </c>
      <c r="I84" s="329">
        <v>2.1760700000000002</v>
      </c>
      <c r="J84" s="330">
        <v>2.1760700000000002</v>
      </c>
      <c r="K84" s="340" t="s">
        <v>215</v>
      </c>
    </row>
    <row r="85" spans="1:11" ht="14.4" customHeight="1" thickBot="1" x14ac:dyDescent="0.35">
      <c r="A85" s="351" t="s">
        <v>270</v>
      </c>
      <c r="B85" s="329">
        <v>4783.4047378674404</v>
      </c>
      <c r="C85" s="329">
        <v>4221.27369</v>
      </c>
      <c r="D85" s="330">
        <v>-562.13104786744498</v>
      </c>
      <c r="E85" s="331">
        <v>0.88248306830099998</v>
      </c>
      <c r="F85" s="329">
        <v>6660.0975025154603</v>
      </c>
      <c r="G85" s="330">
        <v>4440.0650016769696</v>
      </c>
      <c r="H85" s="332">
        <v>7.00434</v>
      </c>
      <c r="I85" s="329">
        <v>4115.5486099999998</v>
      </c>
      <c r="J85" s="330">
        <v>-324.51639167697198</v>
      </c>
      <c r="K85" s="333">
        <v>0.61794119507099998</v>
      </c>
    </row>
    <row r="86" spans="1:11" ht="14.4" customHeight="1" thickBot="1" x14ac:dyDescent="0.35">
      <c r="A86" s="350" t="s">
        <v>271</v>
      </c>
      <c r="B86" s="334">
        <v>2.821972807127</v>
      </c>
      <c r="C86" s="334">
        <v>0</v>
      </c>
      <c r="D86" s="335">
        <v>-2.821972807127</v>
      </c>
      <c r="E86" s="341">
        <v>0</v>
      </c>
      <c r="F86" s="334">
        <v>0</v>
      </c>
      <c r="G86" s="335">
        <v>0</v>
      </c>
      <c r="H86" s="337">
        <v>41.463000000000001</v>
      </c>
      <c r="I86" s="334">
        <v>111.026</v>
      </c>
      <c r="J86" s="335">
        <v>111.026</v>
      </c>
      <c r="K86" s="338" t="s">
        <v>215</v>
      </c>
    </row>
    <row r="87" spans="1:11" ht="14.4" customHeight="1" thickBot="1" x14ac:dyDescent="0.35">
      <c r="A87" s="351" t="s">
        <v>272</v>
      </c>
      <c r="B87" s="329">
        <v>2.821972807127</v>
      </c>
      <c r="C87" s="329">
        <v>0</v>
      </c>
      <c r="D87" s="330">
        <v>-2.821972807127</v>
      </c>
      <c r="E87" s="331">
        <v>0</v>
      </c>
      <c r="F87" s="329">
        <v>0</v>
      </c>
      <c r="G87" s="330">
        <v>0</v>
      </c>
      <c r="H87" s="332">
        <v>41.463000000000001</v>
      </c>
      <c r="I87" s="329">
        <v>111.026</v>
      </c>
      <c r="J87" s="330">
        <v>111.026</v>
      </c>
      <c r="K87" s="340" t="s">
        <v>215</v>
      </c>
    </row>
    <row r="88" spans="1:11" ht="14.4" customHeight="1" thickBot="1" x14ac:dyDescent="0.35">
      <c r="A88" s="348" t="s">
        <v>35</v>
      </c>
      <c r="B88" s="329">
        <v>22867.9992797134</v>
      </c>
      <c r="C88" s="329">
        <v>24277.435529999999</v>
      </c>
      <c r="D88" s="330">
        <v>1409.4362502865999</v>
      </c>
      <c r="E88" s="331">
        <v>1.0616335619499999</v>
      </c>
      <c r="F88" s="329">
        <v>23899.002157589599</v>
      </c>
      <c r="G88" s="330">
        <v>15932.6681050597</v>
      </c>
      <c r="H88" s="332">
        <v>2212.1899600000002</v>
      </c>
      <c r="I88" s="329">
        <v>16787.592629999999</v>
      </c>
      <c r="J88" s="330">
        <v>854.92452494025702</v>
      </c>
      <c r="K88" s="333">
        <v>0.70243906081499996</v>
      </c>
    </row>
    <row r="89" spans="1:11" ht="14.4" customHeight="1" thickBot="1" x14ac:dyDescent="0.35">
      <c r="A89" s="354" t="s">
        <v>273</v>
      </c>
      <c r="B89" s="334">
        <v>16951.999466053101</v>
      </c>
      <c r="C89" s="334">
        <v>18008.722000000002</v>
      </c>
      <c r="D89" s="335">
        <v>1056.7225339469201</v>
      </c>
      <c r="E89" s="341">
        <v>1.0623361589910001</v>
      </c>
      <c r="F89" s="334">
        <v>17651.001593523299</v>
      </c>
      <c r="G89" s="335">
        <v>11767.334395682199</v>
      </c>
      <c r="H89" s="337">
        <v>1633.646</v>
      </c>
      <c r="I89" s="334">
        <v>12398.712</v>
      </c>
      <c r="J89" s="335">
        <v>631.37760431777497</v>
      </c>
      <c r="K89" s="342">
        <v>0.70243673903100001</v>
      </c>
    </row>
    <row r="90" spans="1:11" ht="14.4" customHeight="1" thickBot="1" x14ac:dyDescent="0.35">
      <c r="A90" s="350" t="s">
        <v>274</v>
      </c>
      <c r="B90" s="334">
        <v>16898.9994677225</v>
      </c>
      <c r="C90" s="334">
        <v>17923.830000000002</v>
      </c>
      <c r="D90" s="335">
        <v>1024.83053227755</v>
      </c>
      <c r="E90" s="341">
        <v>1.060644450237</v>
      </c>
      <c r="F90" s="334">
        <v>17600.001588919102</v>
      </c>
      <c r="G90" s="335">
        <v>11733.3343926127</v>
      </c>
      <c r="H90" s="337">
        <v>1629.518</v>
      </c>
      <c r="I90" s="334">
        <v>12361.462</v>
      </c>
      <c r="J90" s="335">
        <v>628.12760738727798</v>
      </c>
      <c r="K90" s="342">
        <v>0.70235573204599999</v>
      </c>
    </row>
    <row r="91" spans="1:11" ht="14.4" customHeight="1" thickBot="1" x14ac:dyDescent="0.35">
      <c r="A91" s="351" t="s">
        <v>275</v>
      </c>
      <c r="B91" s="329">
        <v>16898.9994677225</v>
      </c>
      <c r="C91" s="329">
        <v>17923.830000000002</v>
      </c>
      <c r="D91" s="330">
        <v>1024.83053227755</v>
      </c>
      <c r="E91" s="331">
        <v>1.060644450237</v>
      </c>
      <c r="F91" s="329">
        <v>17600.001588919102</v>
      </c>
      <c r="G91" s="330">
        <v>11733.3343926127</v>
      </c>
      <c r="H91" s="332">
        <v>1629.518</v>
      </c>
      <c r="I91" s="329">
        <v>12361.462</v>
      </c>
      <c r="J91" s="330">
        <v>628.12760738727798</v>
      </c>
      <c r="K91" s="333">
        <v>0.70235573204599999</v>
      </c>
    </row>
    <row r="92" spans="1:11" ht="14.4" customHeight="1" thickBot="1" x14ac:dyDescent="0.35">
      <c r="A92" s="350" t="s">
        <v>276</v>
      </c>
      <c r="B92" s="334">
        <v>52.999998330628003</v>
      </c>
      <c r="C92" s="334">
        <v>84.891999999999996</v>
      </c>
      <c r="D92" s="335">
        <v>31.892001669370998</v>
      </c>
      <c r="E92" s="341">
        <v>1.6017358995069999</v>
      </c>
      <c r="F92" s="334">
        <v>51.000004604254002</v>
      </c>
      <c r="G92" s="335">
        <v>34.000003069502</v>
      </c>
      <c r="H92" s="337">
        <v>4.1280000000000001</v>
      </c>
      <c r="I92" s="334">
        <v>37.25</v>
      </c>
      <c r="J92" s="335">
        <v>3.2499969304969998</v>
      </c>
      <c r="K92" s="342">
        <v>0.73039209092299995</v>
      </c>
    </row>
    <row r="93" spans="1:11" ht="14.4" customHeight="1" thickBot="1" x14ac:dyDescent="0.35">
      <c r="A93" s="351" t="s">
        <v>277</v>
      </c>
      <c r="B93" s="329">
        <v>52.999998330628003</v>
      </c>
      <c r="C93" s="329">
        <v>84.891999999999996</v>
      </c>
      <c r="D93" s="330">
        <v>31.892001669370998</v>
      </c>
      <c r="E93" s="331">
        <v>1.6017358995069999</v>
      </c>
      <c r="F93" s="329">
        <v>51.000004604254002</v>
      </c>
      <c r="G93" s="330">
        <v>34.000003069502</v>
      </c>
      <c r="H93" s="332">
        <v>4.1280000000000001</v>
      </c>
      <c r="I93" s="329">
        <v>37.25</v>
      </c>
      <c r="J93" s="330">
        <v>3.2499969304969998</v>
      </c>
      <c r="K93" s="333">
        <v>0.73039209092299995</v>
      </c>
    </row>
    <row r="94" spans="1:11" ht="14.4" customHeight="1" thickBot="1" x14ac:dyDescent="0.35">
      <c r="A94" s="349" t="s">
        <v>278</v>
      </c>
      <c r="B94" s="329">
        <v>5746.9998189834296</v>
      </c>
      <c r="C94" s="329">
        <v>6088.6270500000001</v>
      </c>
      <c r="D94" s="330">
        <v>341.62723101657701</v>
      </c>
      <c r="E94" s="331">
        <v>1.059444447847</v>
      </c>
      <c r="F94" s="329">
        <v>5984.0005402324896</v>
      </c>
      <c r="G94" s="330">
        <v>3989.33369348833</v>
      </c>
      <c r="H94" s="332">
        <v>554.03859999999997</v>
      </c>
      <c r="I94" s="329">
        <v>4202.9026000000003</v>
      </c>
      <c r="J94" s="330">
        <v>213.56890651167399</v>
      </c>
      <c r="K94" s="333">
        <v>0.70235665450600004</v>
      </c>
    </row>
    <row r="95" spans="1:11" ht="14.4" customHeight="1" thickBot="1" x14ac:dyDescent="0.35">
      <c r="A95" s="350" t="s">
        <v>279</v>
      </c>
      <c r="B95" s="334">
        <v>1521.99995206069</v>
      </c>
      <c r="C95" s="334">
        <v>1613.1463000000001</v>
      </c>
      <c r="D95" s="335">
        <v>91.146347939311994</v>
      </c>
      <c r="E95" s="341">
        <v>1.0598859072339999</v>
      </c>
      <c r="F95" s="334">
        <v>1584.0001430027201</v>
      </c>
      <c r="G95" s="335">
        <v>1056.00009533515</v>
      </c>
      <c r="H95" s="337">
        <v>146.6591</v>
      </c>
      <c r="I95" s="334">
        <v>1112.5371</v>
      </c>
      <c r="J95" s="335">
        <v>56.537004664854997</v>
      </c>
      <c r="K95" s="342">
        <v>0.70235921689400005</v>
      </c>
    </row>
    <row r="96" spans="1:11" ht="14.4" customHeight="1" thickBot="1" x14ac:dyDescent="0.35">
      <c r="A96" s="351" t="s">
        <v>280</v>
      </c>
      <c r="B96" s="329">
        <v>1521.99995206069</v>
      </c>
      <c r="C96" s="329">
        <v>1613.1463000000001</v>
      </c>
      <c r="D96" s="330">
        <v>91.146347939311994</v>
      </c>
      <c r="E96" s="331">
        <v>1.0598859072339999</v>
      </c>
      <c r="F96" s="329">
        <v>1584.0001430027201</v>
      </c>
      <c r="G96" s="330">
        <v>1056.00009533515</v>
      </c>
      <c r="H96" s="332">
        <v>146.6591</v>
      </c>
      <c r="I96" s="329">
        <v>1112.5371</v>
      </c>
      <c r="J96" s="330">
        <v>56.537004664854997</v>
      </c>
      <c r="K96" s="333">
        <v>0.70235921689400005</v>
      </c>
    </row>
    <row r="97" spans="1:11" ht="14.4" customHeight="1" thickBot="1" x14ac:dyDescent="0.35">
      <c r="A97" s="350" t="s">
        <v>281</v>
      </c>
      <c r="B97" s="334">
        <v>4224.9998669227398</v>
      </c>
      <c r="C97" s="334">
        <v>4475.4807499999997</v>
      </c>
      <c r="D97" s="335">
        <v>250.480883077263</v>
      </c>
      <c r="E97" s="341">
        <v>1.05928541798</v>
      </c>
      <c r="F97" s="334">
        <v>4400.00039722977</v>
      </c>
      <c r="G97" s="335">
        <v>2933.33359815318</v>
      </c>
      <c r="H97" s="337">
        <v>407.37950000000001</v>
      </c>
      <c r="I97" s="334">
        <v>3090.3654999999999</v>
      </c>
      <c r="J97" s="335">
        <v>157.03190184681901</v>
      </c>
      <c r="K97" s="342">
        <v>0.70235573204599999</v>
      </c>
    </row>
    <row r="98" spans="1:11" ht="14.4" customHeight="1" thickBot="1" x14ac:dyDescent="0.35">
      <c r="A98" s="351" t="s">
        <v>282</v>
      </c>
      <c r="B98" s="329">
        <v>4224.9998669227398</v>
      </c>
      <c r="C98" s="329">
        <v>4475.4807499999997</v>
      </c>
      <c r="D98" s="330">
        <v>250.480883077263</v>
      </c>
      <c r="E98" s="331">
        <v>1.05928541798</v>
      </c>
      <c r="F98" s="329">
        <v>4400.00039722977</v>
      </c>
      <c r="G98" s="330">
        <v>2933.33359815318</v>
      </c>
      <c r="H98" s="332">
        <v>407.37950000000001</v>
      </c>
      <c r="I98" s="329">
        <v>3090.3654999999999</v>
      </c>
      <c r="J98" s="330">
        <v>157.03190184681901</v>
      </c>
      <c r="K98" s="333">
        <v>0.70235573204599999</v>
      </c>
    </row>
    <row r="99" spans="1:11" ht="14.4" customHeight="1" thickBot="1" x14ac:dyDescent="0.35">
      <c r="A99" s="349" t="s">
        <v>283</v>
      </c>
      <c r="B99" s="329">
        <v>168.99999467691001</v>
      </c>
      <c r="C99" s="329">
        <v>180.08647999999999</v>
      </c>
      <c r="D99" s="330">
        <v>11.086485323090001</v>
      </c>
      <c r="E99" s="331">
        <v>1.0656005069359999</v>
      </c>
      <c r="F99" s="329">
        <v>264.00002383378597</v>
      </c>
      <c r="G99" s="330">
        <v>176.00001588919099</v>
      </c>
      <c r="H99" s="332">
        <v>24.50536</v>
      </c>
      <c r="I99" s="329">
        <v>185.97802999999999</v>
      </c>
      <c r="J99" s="330">
        <v>9.9780141108089992</v>
      </c>
      <c r="K99" s="333">
        <v>0.70446217124900001</v>
      </c>
    </row>
    <row r="100" spans="1:11" ht="14.4" customHeight="1" thickBot="1" x14ac:dyDescent="0.35">
      <c r="A100" s="350" t="s">
        <v>284</v>
      </c>
      <c r="B100" s="334">
        <v>168.99999467691001</v>
      </c>
      <c r="C100" s="334">
        <v>180.08647999999999</v>
      </c>
      <c r="D100" s="335">
        <v>11.086485323090001</v>
      </c>
      <c r="E100" s="341">
        <v>1.0656005069359999</v>
      </c>
      <c r="F100" s="334">
        <v>264.00002383378597</v>
      </c>
      <c r="G100" s="335">
        <v>176.00001588919099</v>
      </c>
      <c r="H100" s="337">
        <v>24.50536</v>
      </c>
      <c r="I100" s="334">
        <v>185.97802999999999</v>
      </c>
      <c r="J100" s="335">
        <v>9.9780141108089992</v>
      </c>
      <c r="K100" s="342">
        <v>0.70446217124900001</v>
      </c>
    </row>
    <row r="101" spans="1:11" ht="14.4" customHeight="1" thickBot="1" x14ac:dyDescent="0.35">
      <c r="A101" s="351" t="s">
        <v>285</v>
      </c>
      <c r="B101" s="329">
        <v>168.99999467691001</v>
      </c>
      <c r="C101" s="329">
        <v>180.08647999999999</v>
      </c>
      <c r="D101" s="330">
        <v>11.086485323090001</v>
      </c>
      <c r="E101" s="331">
        <v>1.0656005069359999</v>
      </c>
      <c r="F101" s="329">
        <v>264.00002383378597</v>
      </c>
      <c r="G101" s="330">
        <v>176.00001588919099</v>
      </c>
      <c r="H101" s="332">
        <v>24.50536</v>
      </c>
      <c r="I101" s="329">
        <v>185.97802999999999</v>
      </c>
      <c r="J101" s="330">
        <v>9.9780141108089992</v>
      </c>
      <c r="K101" s="333">
        <v>0.70446217124900001</v>
      </c>
    </row>
    <row r="102" spans="1:11" ht="14.4" customHeight="1" thickBot="1" x14ac:dyDescent="0.35">
      <c r="A102" s="348" t="s">
        <v>286</v>
      </c>
      <c r="B102" s="329">
        <v>0</v>
      </c>
      <c r="C102" s="329">
        <v>71.807900000000004</v>
      </c>
      <c r="D102" s="330">
        <v>71.807900000000004</v>
      </c>
      <c r="E102" s="339" t="s">
        <v>192</v>
      </c>
      <c r="F102" s="329">
        <v>0</v>
      </c>
      <c r="G102" s="330">
        <v>0</v>
      </c>
      <c r="H102" s="332">
        <v>0.95503000000000005</v>
      </c>
      <c r="I102" s="329">
        <v>39.57103</v>
      </c>
      <c r="J102" s="330">
        <v>39.57103</v>
      </c>
      <c r="K102" s="340" t="s">
        <v>192</v>
      </c>
    </row>
    <row r="103" spans="1:11" ht="14.4" customHeight="1" thickBot="1" x14ac:dyDescent="0.35">
      <c r="A103" s="349" t="s">
        <v>287</v>
      </c>
      <c r="B103" s="329">
        <v>0</v>
      </c>
      <c r="C103" s="329">
        <v>71.807900000000004</v>
      </c>
      <c r="D103" s="330">
        <v>71.807900000000004</v>
      </c>
      <c r="E103" s="339" t="s">
        <v>192</v>
      </c>
      <c r="F103" s="329">
        <v>0</v>
      </c>
      <c r="G103" s="330">
        <v>0</v>
      </c>
      <c r="H103" s="332">
        <v>0.95503000000000005</v>
      </c>
      <c r="I103" s="329">
        <v>39.57103</v>
      </c>
      <c r="J103" s="330">
        <v>39.57103</v>
      </c>
      <c r="K103" s="340" t="s">
        <v>192</v>
      </c>
    </row>
    <row r="104" spans="1:11" ht="14.4" customHeight="1" thickBot="1" x14ac:dyDescent="0.35">
      <c r="A104" s="350" t="s">
        <v>288</v>
      </c>
      <c r="B104" s="334">
        <v>0</v>
      </c>
      <c r="C104" s="334">
        <v>67.407899999999998</v>
      </c>
      <c r="D104" s="335">
        <v>67.407899999999998</v>
      </c>
      <c r="E104" s="336" t="s">
        <v>192</v>
      </c>
      <c r="F104" s="334">
        <v>0</v>
      </c>
      <c r="G104" s="335">
        <v>0</v>
      </c>
      <c r="H104" s="337">
        <v>0.95503000000000005</v>
      </c>
      <c r="I104" s="334">
        <v>38.621029999999998</v>
      </c>
      <c r="J104" s="335">
        <v>38.621029999999998</v>
      </c>
      <c r="K104" s="338" t="s">
        <v>192</v>
      </c>
    </row>
    <row r="105" spans="1:11" ht="14.4" customHeight="1" thickBot="1" x14ac:dyDescent="0.35">
      <c r="A105" s="351" t="s">
        <v>289</v>
      </c>
      <c r="B105" s="329">
        <v>0</v>
      </c>
      <c r="C105" s="329">
        <v>3.2789000000000001</v>
      </c>
      <c r="D105" s="330">
        <v>3.2789000000000001</v>
      </c>
      <c r="E105" s="339" t="s">
        <v>192</v>
      </c>
      <c r="F105" s="329">
        <v>0</v>
      </c>
      <c r="G105" s="330">
        <v>0</v>
      </c>
      <c r="H105" s="332">
        <v>0.95503000000000005</v>
      </c>
      <c r="I105" s="329">
        <v>0.95503000000000005</v>
      </c>
      <c r="J105" s="330">
        <v>0.95503000000000005</v>
      </c>
      <c r="K105" s="340" t="s">
        <v>192</v>
      </c>
    </row>
    <row r="106" spans="1:11" ht="14.4" customHeight="1" thickBot="1" x14ac:dyDescent="0.35">
      <c r="A106" s="351" t="s">
        <v>290</v>
      </c>
      <c r="B106" s="329">
        <v>0</v>
      </c>
      <c r="C106" s="329">
        <v>0</v>
      </c>
      <c r="D106" s="330">
        <v>0</v>
      </c>
      <c r="E106" s="331">
        <v>1</v>
      </c>
      <c r="F106" s="329">
        <v>0</v>
      </c>
      <c r="G106" s="330">
        <v>0</v>
      </c>
      <c r="H106" s="332">
        <v>0</v>
      </c>
      <c r="I106" s="329">
        <v>0.5</v>
      </c>
      <c r="J106" s="330">
        <v>0.5</v>
      </c>
      <c r="K106" s="340" t="s">
        <v>215</v>
      </c>
    </row>
    <row r="107" spans="1:11" ht="14.4" customHeight="1" thickBot="1" x14ac:dyDescent="0.35">
      <c r="A107" s="351" t="s">
        <v>291</v>
      </c>
      <c r="B107" s="329">
        <v>0</v>
      </c>
      <c r="C107" s="329">
        <v>64.129000000000005</v>
      </c>
      <c r="D107" s="330">
        <v>64.129000000000005</v>
      </c>
      <c r="E107" s="339" t="s">
        <v>192</v>
      </c>
      <c r="F107" s="329">
        <v>0</v>
      </c>
      <c r="G107" s="330">
        <v>0</v>
      </c>
      <c r="H107" s="332">
        <v>0</v>
      </c>
      <c r="I107" s="329">
        <v>37.165999999999997</v>
      </c>
      <c r="J107" s="330">
        <v>37.165999999999997</v>
      </c>
      <c r="K107" s="340" t="s">
        <v>192</v>
      </c>
    </row>
    <row r="108" spans="1:11" ht="14.4" customHeight="1" thickBot="1" x14ac:dyDescent="0.35">
      <c r="A108" s="353" t="s">
        <v>292</v>
      </c>
      <c r="B108" s="329">
        <v>0</v>
      </c>
      <c r="C108" s="329">
        <v>4.4000000000000004</v>
      </c>
      <c r="D108" s="330">
        <v>4.4000000000000004</v>
      </c>
      <c r="E108" s="339" t="s">
        <v>192</v>
      </c>
      <c r="F108" s="329">
        <v>0</v>
      </c>
      <c r="G108" s="330">
        <v>0</v>
      </c>
      <c r="H108" s="332">
        <v>0</v>
      </c>
      <c r="I108" s="329">
        <v>0.95</v>
      </c>
      <c r="J108" s="330">
        <v>0.95</v>
      </c>
      <c r="K108" s="340" t="s">
        <v>192</v>
      </c>
    </row>
    <row r="109" spans="1:11" ht="14.4" customHeight="1" thickBot="1" x14ac:dyDescent="0.35">
      <c r="A109" s="351" t="s">
        <v>293</v>
      </c>
      <c r="B109" s="329">
        <v>0</v>
      </c>
      <c r="C109" s="329">
        <v>4.4000000000000004</v>
      </c>
      <c r="D109" s="330">
        <v>4.4000000000000004</v>
      </c>
      <c r="E109" s="339" t="s">
        <v>192</v>
      </c>
      <c r="F109" s="329">
        <v>0</v>
      </c>
      <c r="G109" s="330">
        <v>0</v>
      </c>
      <c r="H109" s="332">
        <v>0</v>
      </c>
      <c r="I109" s="329">
        <v>0.95</v>
      </c>
      <c r="J109" s="330">
        <v>0.95</v>
      </c>
      <c r="K109" s="340" t="s">
        <v>192</v>
      </c>
    </row>
    <row r="110" spans="1:11" ht="14.4" customHeight="1" thickBot="1" x14ac:dyDescent="0.35">
      <c r="A110" s="348" t="s">
        <v>294</v>
      </c>
      <c r="B110" s="329">
        <v>19928.0028991049</v>
      </c>
      <c r="C110" s="329">
        <v>19958.051090000001</v>
      </c>
      <c r="D110" s="330">
        <v>30.048190895064</v>
      </c>
      <c r="E110" s="331">
        <v>1.001507837541</v>
      </c>
      <c r="F110" s="329">
        <v>18848.043485668499</v>
      </c>
      <c r="G110" s="330">
        <v>12565.362323779</v>
      </c>
      <c r="H110" s="332">
        <v>1573.73478</v>
      </c>
      <c r="I110" s="329">
        <v>12652.99855</v>
      </c>
      <c r="J110" s="330">
        <v>87.636226220970997</v>
      </c>
      <c r="K110" s="333">
        <v>0.67131628593799997</v>
      </c>
    </row>
    <row r="111" spans="1:11" ht="14.4" customHeight="1" thickBot="1" x14ac:dyDescent="0.35">
      <c r="A111" s="349" t="s">
        <v>295</v>
      </c>
      <c r="B111" s="329">
        <v>19867.0028991049</v>
      </c>
      <c r="C111" s="329">
        <v>19733.516</v>
      </c>
      <c r="D111" s="330">
        <v>-133.48689910493701</v>
      </c>
      <c r="E111" s="331">
        <v>0.99328097449899999</v>
      </c>
      <c r="F111" s="329">
        <v>18804.043423318501</v>
      </c>
      <c r="G111" s="330">
        <v>12536.028948879</v>
      </c>
      <c r="H111" s="332">
        <v>1563.05</v>
      </c>
      <c r="I111" s="329">
        <v>12566.123</v>
      </c>
      <c r="J111" s="330">
        <v>30.094051120981</v>
      </c>
      <c r="K111" s="333">
        <v>0.668267069858</v>
      </c>
    </row>
    <row r="112" spans="1:11" ht="14.4" customHeight="1" thickBot="1" x14ac:dyDescent="0.35">
      <c r="A112" s="350" t="s">
        <v>296</v>
      </c>
      <c r="B112" s="334">
        <v>19867.0028991049</v>
      </c>
      <c r="C112" s="334">
        <v>19665.649000000001</v>
      </c>
      <c r="D112" s="335">
        <v>-201.35389910493501</v>
      </c>
      <c r="E112" s="341">
        <v>0.98986490815299999</v>
      </c>
      <c r="F112" s="334">
        <v>18804.043423318501</v>
      </c>
      <c r="G112" s="335">
        <v>12536.028948879</v>
      </c>
      <c r="H112" s="337">
        <v>1563.05</v>
      </c>
      <c r="I112" s="334">
        <v>12566.123</v>
      </c>
      <c r="J112" s="335">
        <v>30.094051120981</v>
      </c>
      <c r="K112" s="342">
        <v>0.668267069858</v>
      </c>
    </row>
    <row r="113" spans="1:11" ht="14.4" customHeight="1" thickBot="1" x14ac:dyDescent="0.35">
      <c r="A113" s="351" t="s">
        <v>297</v>
      </c>
      <c r="B113" s="329">
        <v>359.99998866086599</v>
      </c>
      <c r="C113" s="329">
        <v>360.08800000000002</v>
      </c>
      <c r="D113" s="330">
        <v>8.8011339134E-2</v>
      </c>
      <c r="E113" s="331">
        <v>1.0002444759489999</v>
      </c>
      <c r="F113" s="329">
        <v>362.00083595199499</v>
      </c>
      <c r="G113" s="330">
        <v>241.33389063466299</v>
      </c>
      <c r="H113" s="332">
        <v>30.132000000000001</v>
      </c>
      <c r="I113" s="329">
        <v>241.05600000000001</v>
      </c>
      <c r="J113" s="330">
        <v>-0.27789063466300001</v>
      </c>
      <c r="K113" s="333">
        <v>0.66589901475199997</v>
      </c>
    </row>
    <row r="114" spans="1:11" ht="14.4" customHeight="1" thickBot="1" x14ac:dyDescent="0.35">
      <c r="A114" s="351" t="s">
        <v>298</v>
      </c>
      <c r="B114" s="329">
        <v>6955.99978090272</v>
      </c>
      <c r="C114" s="329">
        <v>6956.1289999999999</v>
      </c>
      <c r="D114" s="330">
        <v>0.12921909727799999</v>
      </c>
      <c r="E114" s="331">
        <v>1.000018576639</v>
      </c>
      <c r="F114" s="329">
        <v>6475.0149524562603</v>
      </c>
      <c r="G114" s="330">
        <v>4316.6766349708396</v>
      </c>
      <c r="H114" s="332">
        <v>536.35699999999997</v>
      </c>
      <c r="I114" s="329">
        <v>4343.232</v>
      </c>
      <c r="J114" s="330">
        <v>26.555365029162999</v>
      </c>
      <c r="K114" s="333">
        <v>0.67076787187200004</v>
      </c>
    </row>
    <row r="115" spans="1:11" ht="14.4" customHeight="1" thickBot="1" x14ac:dyDescent="0.35">
      <c r="A115" s="351" t="s">
        <v>299</v>
      </c>
      <c r="B115" s="329">
        <v>420.003283155166</v>
      </c>
      <c r="C115" s="329">
        <v>420.32400000000001</v>
      </c>
      <c r="D115" s="330">
        <v>0.320716844833</v>
      </c>
      <c r="E115" s="331">
        <v>1.0007636055660001</v>
      </c>
      <c r="F115" s="329">
        <v>418.000965270535</v>
      </c>
      <c r="G115" s="330">
        <v>278.66731018035699</v>
      </c>
      <c r="H115" s="332">
        <v>34.865000000000002</v>
      </c>
      <c r="I115" s="329">
        <v>278.923</v>
      </c>
      <c r="J115" s="330">
        <v>0.25568981964300003</v>
      </c>
      <c r="K115" s="333">
        <v>0.66727836338699997</v>
      </c>
    </row>
    <row r="116" spans="1:11" ht="14.4" customHeight="1" thickBot="1" x14ac:dyDescent="0.35">
      <c r="A116" s="351" t="s">
        <v>300</v>
      </c>
      <c r="B116" s="329">
        <v>2166.99993174471</v>
      </c>
      <c r="C116" s="329">
        <v>2166.8449999999998</v>
      </c>
      <c r="D116" s="330">
        <v>-0.15493174471000001</v>
      </c>
      <c r="E116" s="331">
        <v>0.99992850403800004</v>
      </c>
      <c r="F116" s="329">
        <v>2167.00500416567</v>
      </c>
      <c r="G116" s="330">
        <v>1444.6700027771101</v>
      </c>
      <c r="H116" s="332">
        <v>180.58600000000001</v>
      </c>
      <c r="I116" s="329">
        <v>1444.6880000000001</v>
      </c>
      <c r="J116" s="330">
        <v>1.7997222885999999E-2</v>
      </c>
      <c r="K116" s="333">
        <v>0.66667497178000001</v>
      </c>
    </row>
    <row r="117" spans="1:11" ht="14.4" customHeight="1" thickBot="1" x14ac:dyDescent="0.35">
      <c r="A117" s="351" t="s">
        <v>301</v>
      </c>
      <c r="B117" s="329">
        <v>9741.9999216339402</v>
      </c>
      <c r="C117" s="329">
        <v>9540.1039999999994</v>
      </c>
      <c r="D117" s="330">
        <v>-201.89592163393701</v>
      </c>
      <c r="E117" s="331">
        <v>0.979275721283</v>
      </c>
      <c r="F117" s="329">
        <v>9354.0216008148</v>
      </c>
      <c r="G117" s="330">
        <v>6236.0144005432003</v>
      </c>
      <c r="H117" s="332">
        <v>778.73199999999997</v>
      </c>
      <c r="I117" s="329">
        <v>6239.2</v>
      </c>
      <c r="J117" s="330">
        <v>3.1855994567999999</v>
      </c>
      <c r="K117" s="333">
        <v>0.66700722600999995</v>
      </c>
    </row>
    <row r="118" spans="1:11" ht="14.4" customHeight="1" thickBot="1" x14ac:dyDescent="0.35">
      <c r="A118" s="351" t="s">
        <v>302</v>
      </c>
      <c r="B118" s="329">
        <v>221.99999300753399</v>
      </c>
      <c r="C118" s="329">
        <v>222.15899999999999</v>
      </c>
      <c r="D118" s="330">
        <v>0.159006992466</v>
      </c>
      <c r="E118" s="331">
        <v>1.0007162477360001</v>
      </c>
      <c r="F118" s="329">
        <v>28.000064659269999</v>
      </c>
      <c r="G118" s="330">
        <v>18.666709772846001</v>
      </c>
      <c r="H118" s="332">
        <v>2.3780000000000001</v>
      </c>
      <c r="I118" s="329">
        <v>19.024000000000001</v>
      </c>
      <c r="J118" s="330">
        <v>0.35729022715300002</v>
      </c>
      <c r="K118" s="333">
        <v>0.67942700245499998</v>
      </c>
    </row>
    <row r="119" spans="1:11" ht="14.4" customHeight="1" thickBot="1" x14ac:dyDescent="0.35">
      <c r="A119" s="350" t="s">
        <v>303</v>
      </c>
      <c r="B119" s="334">
        <v>0</v>
      </c>
      <c r="C119" s="334">
        <v>67.867000000000004</v>
      </c>
      <c r="D119" s="335">
        <v>67.867000000000004</v>
      </c>
      <c r="E119" s="336" t="s">
        <v>215</v>
      </c>
      <c r="F119" s="334">
        <v>0</v>
      </c>
      <c r="G119" s="335">
        <v>0</v>
      </c>
      <c r="H119" s="337">
        <v>0</v>
      </c>
      <c r="I119" s="334">
        <v>0</v>
      </c>
      <c r="J119" s="335">
        <v>0</v>
      </c>
      <c r="K119" s="338" t="s">
        <v>192</v>
      </c>
    </row>
    <row r="120" spans="1:11" ht="14.4" customHeight="1" thickBot="1" x14ac:dyDescent="0.35">
      <c r="A120" s="351" t="s">
        <v>304</v>
      </c>
      <c r="B120" s="329">
        <v>0</v>
      </c>
      <c r="C120" s="329">
        <v>67.867000000000004</v>
      </c>
      <c r="D120" s="330">
        <v>67.867000000000004</v>
      </c>
      <c r="E120" s="339" t="s">
        <v>215</v>
      </c>
      <c r="F120" s="329">
        <v>0</v>
      </c>
      <c r="G120" s="330">
        <v>0</v>
      </c>
      <c r="H120" s="332">
        <v>0</v>
      </c>
      <c r="I120" s="329">
        <v>0</v>
      </c>
      <c r="J120" s="330">
        <v>0</v>
      </c>
      <c r="K120" s="340" t="s">
        <v>192</v>
      </c>
    </row>
    <row r="121" spans="1:11" ht="14.4" customHeight="1" thickBot="1" x14ac:dyDescent="0.35">
      <c r="A121" s="349" t="s">
        <v>305</v>
      </c>
      <c r="B121" s="329">
        <v>61</v>
      </c>
      <c r="C121" s="329">
        <v>224.53509</v>
      </c>
      <c r="D121" s="330">
        <v>163.53509</v>
      </c>
      <c r="E121" s="331">
        <v>3.6809031147539999</v>
      </c>
      <c r="F121" s="329">
        <v>44.000062350009998</v>
      </c>
      <c r="G121" s="330">
        <v>29.333374900007001</v>
      </c>
      <c r="H121" s="332">
        <v>10.68478</v>
      </c>
      <c r="I121" s="329">
        <v>86.875550000000004</v>
      </c>
      <c r="J121" s="330">
        <v>57.542175099993003</v>
      </c>
      <c r="K121" s="333">
        <v>1.974441520307</v>
      </c>
    </row>
    <row r="122" spans="1:11" ht="14.4" customHeight="1" thickBot="1" x14ac:dyDescent="0.35">
      <c r="A122" s="350" t="s">
        <v>306</v>
      </c>
      <c r="B122" s="334">
        <v>61</v>
      </c>
      <c r="C122" s="334">
        <v>178.15377000000001</v>
      </c>
      <c r="D122" s="335">
        <v>117.15376999999999</v>
      </c>
      <c r="E122" s="341">
        <v>2.9205536065570001</v>
      </c>
      <c r="F122" s="334">
        <v>44.000062350009998</v>
      </c>
      <c r="G122" s="335">
        <v>29.333374900007001</v>
      </c>
      <c r="H122" s="337">
        <v>10.68478</v>
      </c>
      <c r="I122" s="334">
        <v>40.905230000000003</v>
      </c>
      <c r="J122" s="335">
        <v>11.571855099992</v>
      </c>
      <c r="K122" s="342">
        <v>0.92966300080599995</v>
      </c>
    </row>
    <row r="123" spans="1:11" ht="14.4" customHeight="1" thickBot="1" x14ac:dyDescent="0.35">
      <c r="A123" s="351" t="s">
        <v>307</v>
      </c>
      <c r="B123" s="329">
        <v>61</v>
      </c>
      <c r="C123" s="329">
        <v>93.780050000000003</v>
      </c>
      <c r="D123" s="330">
        <v>32.780050000000003</v>
      </c>
      <c r="E123" s="331">
        <v>1.5373778688519999</v>
      </c>
      <c r="F123" s="329">
        <v>44.000062350009998</v>
      </c>
      <c r="G123" s="330">
        <v>29.333374900007001</v>
      </c>
      <c r="H123" s="332">
        <v>10.68478</v>
      </c>
      <c r="I123" s="329">
        <v>24.130299999999998</v>
      </c>
      <c r="J123" s="330">
        <v>-5.2030749000069996</v>
      </c>
      <c r="K123" s="333">
        <v>0.548415131961</v>
      </c>
    </row>
    <row r="124" spans="1:11" ht="14.4" customHeight="1" thickBot="1" x14ac:dyDescent="0.35">
      <c r="A124" s="351" t="s">
        <v>308</v>
      </c>
      <c r="B124" s="329">
        <v>0</v>
      </c>
      <c r="C124" s="329">
        <v>84.373720000000006</v>
      </c>
      <c r="D124" s="330">
        <v>84.373720000000006</v>
      </c>
      <c r="E124" s="339" t="s">
        <v>215</v>
      </c>
      <c r="F124" s="329">
        <v>0</v>
      </c>
      <c r="G124" s="330">
        <v>0</v>
      </c>
      <c r="H124" s="332">
        <v>0</v>
      </c>
      <c r="I124" s="329">
        <v>16.774930000000001</v>
      </c>
      <c r="J124" s="330">
        <v>16.774930000000001</v>
      </c>
      <c r="K124" s="340" t="s">
        <v>192</v>
      </c>
    </row>
    <row r="125" spans="1:11" ht="14.4" customHeight="1" thickBot="1" x14ac:dyDescent="0.35">
      <c r="A125" s="350" t="s">
        <v>309</v>
      </c>
      <c r="B125" s="334">
        <v>0</v>
      </c>
      <c r="C125" s="334">
        <v>26.73132</v>
      </c>
      <c r="D125" s="335">
        <v>26.73132</v>
      </c>
      <c r="E125" s="336" t="s">
        <v>215</v>
      </c>
      <c r="F125" s="334">
        <v>0</v>
      </c>
      <c r="G125" s="335">
        <v>0</v>
      </c>
      <c r="H125" s="337">
        <v>0</v>
      </c>
      <c r="I125" s="334">
        <v>26.73132</v>
      </c>
      <c r="J125" s="335">
        <v>26.73132</v>
      </c>
      <c r="K125" s="338" t="s">
        <v>215</v>
      </c>
    </row>
    <row r="126" spans="1:11" ht="14.4" customHeight="1" thickBot="1" x14ac:dyDescent="0.35">
      <c r="A126" s="351" t="s">
        <v>310</v>
      </c>
      <c r="B126" s="329">
        <v>0</v>
      </c>
      <c r="C126" s="329">
        <v>26.73132</v>
      </c>
      <c r="D126" s="330">
        <v>26.73132</v>
      </c>
      <c r="E126" s="339" t="s">
        <v>215</v>
      </c>
      <c r="F126" s="329">
        <v>0</v>
      </c>
      <c r="G126" s="330">
        <v>0</v>
      </c>
      <c r="H126" s="332">
        <v>0</v>
      </c>
      <c r="I126" s="329">
        <v>26.73132</v>
      </c>
      <c r="J126" s="330">
        <v>26.73132</v>
      </c>
      <c r="K126" s="340" t="s">
        <v>215</v>
      </c>
    </row>
    <row r="127" spans="1:11" ht="14.4" customHeight="1" thickBot="1" x14ac:dyDescent="0.35">
      <c r="A127" s="350" t="s">
        <v>311</v>
      </c>
      <c r="B127" s="334">
        <v>0</v>
      </c>
      <c r="C127" s="334">
        <v>19.649999999999999</v>
      </c>
      <c r="D127" s="335">
        <v>19.649999999999999</v>
      </c>
      <c r="E127" s="336" t="s">
        <v>192</v>
      </c>
      <c r="F127" s="334">
        <v>0</v>
      </c>
      <c r="G127" s="335">
        <v>0</v>
      </c>
      <c r="H127" s="337">
        <v>0</v>
      </c>
      <c r="I127" s="334">
        <v>19.239000000000001</v>
      </c>
      <c r="J127" s="335">
        <v>19.239000000000001</v>
      </c>
      <c r="K127" s="338" t="s">
        <v>192</v>
      </c>
    </row>
    <row r="128" spans="1:11" ht="14.4" customHeight="1" thickBot="1" x14ac:dyDescent="0.35">
      <c r="A128" s="351" t="s">
        <v>312</v>
      </c>
      <c r="B128" s="329">
        <v>0</v>
      </c>
      <c r="C128" s="329">
        <v>19.649999999999999</v>
      </c>
      <c r="D128" s="330">
        <v>19.649999999999999</v>
      </c>
      <c r="E128" s="339" t="s">
        <v>192</v>
      </c>
      <c r="F128" s="329">
        <v>0</v>
      </c>
      <c r="G128" s="330">
        <v>0</v>
      </c>
      <c r="H128" s="332">
        <v>0</v>
      </c>
      <c r="I128" s="329">
        <v>19.239000000000001</v>
      </c>
      <c r="J128" s="330">
        <v>19.239000000000001</v>
      </c>
      <c r="K128" s="340" t="s">
        <v>192</v>
      </c>
    </row>
    <row r="129" spans="1:11" ht="14.4" customHeight="1" thickBot="1" x14ac:dyDescent="0.35">
      <c r="A129" s="348" t="s">
        <v>313</v>
      </c>
      <c r="B129" s="329">
        <v>0</v>
      </c>
      <c r="C129" s="329">
        <v>71.969149999999999</v>
      </c>
      <c r="D129" s="330">
        <v>71.969149999999999</v>
      </c>
      <c r="E129" s="339" t="s">
        <v>192</v>
      </c>
      <c r="F129" s="329">
        <v>0</v>
      </c>
      <c r="G129" s="330">
        <v>0</v>
      </c>
      <c r="H129" s="332">
        <v>6.8554300000000001</v>
      </c>
      <c r="I129" s="329">
        <v>77.72099</v>
      </c>
      <c r="J129" s="330">
        <v>77.72099</v>
      </c>
      <c r="K129" s="340" t="s">
        <v>192</v>
      </c>
    </row>
    <row r="130" spans="1:11" ht="14.4" customHeight="1" thickBot="1" x14ac:dyDescent="0.35">
      <c r="A130" s="349" t="s">
        <v>314</v>
      </c>
      <c r="B130" s="329">
        <v>0</v>
      </c>
      <c r="C130" s="329">
        <v>71.969149999999999</v>
      </c>
      <c r="D130" s="330">
        <v>71.969149999999999</v>
      </c>
      <c r="E130" s="339" t="s">
        <v>192</v>
      </c>
      <c r="F130" s="329">
        <v>0</v>
      </c>
      <c r="G130" s="330">
        <v>0</v>
      </c>
      <c r="H130" s="332">
        <v>6.8554300000000001</v>
      </c>
      <c r="I130" s="329">
        <v>77.72099</v>
      </c>
      <c r="J130" s="330">
        <v>77.72099</v>
      </c>
      <c r="K130" s="340" t="s">
        <v>192</v>
      </c>
    </row>
    <row r="131" spans="1:11" ht="14.4" customHeight="1" thickBot="1" x14ac:dyDescent="0.35">
      <c r="A131" s="350" t="s">
        <v>315</v>
      </c>
      <c r="B131" s="334">
        <v>0</v>
      </c>
      <c r="C131" s="334">
        <v>71.969149999999999</v>
      </c>
      <c r="D131" s="335">
        <v>71.969149999999999</v>
      </c>
      <c r="E131" s="336" t="s">
        <v>192</v>
      </c>
      <c r="F131" s="334">
        <v>0</v>
      </c>
      <c r="G131" s="335">
        <v>0</v>
      </c>
      <c r="H131" s="337">
        <v>6.8554300000000001</v>
      </c>
      <c r="I131" s="334">
        <v>77.72099</v>
      </c>
      <c r="J131" s="335">
        <v>77.72099</v>
      </c>
      <c r="K131" s="338" t="s">
        <v>192</v>
      </c>
    </row>
    <row r="132" spans="1:11" ht="14.4" customHeight="1" thickBot="1" x14ac:dyDescent="0.35">
      <c r="A132" s="351" t="s">
        <v>316</v>
      </c>
      <c r="B132" s="329">
        <v>0</v>
      </c>
      <c r="C132" s="329">
        <v>71.969149999999999</v>
      </c>
      <c r="D132" s="330">
        <v>71.969149999999999</v>
      </c>
      <c r="E132" s="339" t="s">
        <v>192</v>
      </c>
      <c r="F132" s="329">
        <v>0</v>
      </c>
      <c r="G132" s="330">
        <v>0</v>
      </c>
      <c r="H132" s="332">
        <v>6.8554300000000001</v>
      </c>
      <c r="I132" s="329">
        <v>77.72099</v>
      </c>
      <c r="J132" s="330">
        <v>77.72099</v>
      </c>
      <c r="K132" s="340" t="s">
        <v>192</v>
      </c>
    </row>
    <row r="133" spans="1:11" ht="14.4" customHeight="1" thickBot="1" x14ac:dyDescent="0.35">
      <c r="A133" s="347" t="s">
        <v>317</v>
      </c>
      <c r="B133" s="329">
        <v>228.988260687858</v>
      </c>
      <c r="C133" s="329">
        <v>291.96892000000003</v>
      </c>
      <c r="D133" s="330">
        <v>62.980659312141</v>
      </c>
      <c r="E133" s="331">
        <v>1.2750388125700001</v>
      </c>
      <c r="F133" s="329">
        <v>171.36220877416301</v>
      </c>
      <c r="G133" s="330">
        <v>114.241472516109</v>
      </c>
      <c r="H133" s="332">
        <v>5.1626000000000003</v>
      </c>
      <c r="I133" s="329">
        <v>117.77972</v>
      </c>
      <c r="J133" s="330">
        <v>3.5382474838909999</v>
      </c>
      <c r="K133" s="333">
        <v>0.68731443672699999</v>
      </c>
    </row>
    <row r="134" spans="1:11" ht="14.4" customHeight="1" thickBot="1" x14ac:dyDescent="0.35">
      <c r="A134" s="348" t="s">
        <v>318</v>
      </c>
      <c r="B134" s="329">
        <v>4.0926489969600004</v>
      </c>
      <c r="C134" s="329">
        <v>0</v>
      </c>
      <c r="D134" s="330">
        <v>-4.0926489969600004</v>
      </c>
      <c r="E134" s="331">
        <v>0</v>
      </c>
      <c r="F134" s="329">
        <v>0</v>
      </c>
      <c r="G134" s="330">
        <v>0</v>
      </c>
      <c r="H134" s="332">
        <v>0</v>
      </c>
      <c r="I134" s="329">
        <v>1.78512</v>
      </c>
      <c r="J134" s="330">
        <v>1.78512</v>
      </c>
      <c r="K134" s="340" t="s">
        <v>215</v>
      </c>
    </row>
    <row r="135" spans="1:11" ht="14.4" customHeight="1" thickBot="1" x14ac:dyDescent="0.35">
      <c r="A135" s="354" t="s">
        <v>319</v>
      </c>
      <c r="B135" s="334">
        <v>4.0926489969600004</v>
      </c>
      <c r="C135" s="334">
        <v>0</v>
      </c>
      <c r="D135" s="335">
        <v>-4.0926489969600004</v>
      </c>
      <c r="E135" s="341">
        <v>0</v>
      </c>
      <c r="F135" s="334">
        <v>0</v>
      </c>
      <c r="G135" s="335">
        <v>0</v>
      </c>
      <c r="H135" s="337">
        <v>0</v>
      </c>
      <c r="I135" s="334">
        <v>1.78512</v>
      </c>
      <c r="J135" s="335">
        <v>1.78512</v>
      </c>
      <c r="K135" s="338" t="s">
        <v>215</v>
      </c>
    </row>
    <row r="136" spans="1:11" ht="14.4" customHeight="1" thickBot="1" x14ac:dyDescent="0.35">
      <c r="A136" s="350" t="s">
        <v>320</v>
      </c>
      <c r="B136" s="334">
        <v>4.0926489969600004</v>
      </c>
      <c r="C136" s="334">
        <v>0</v>
      </c>
      <c r="D136" s="335">
        <v>-4.0926489969600004</v>
      </c>
      <c r="E136" s="341">
        <v>0</v>
      </c>
      <c r="F136" s="334">
        <v>0</v>
      </c>
      <c r="G136" s="335">
        <v>0</v>
      </c>
      <c r="H136" s="337">
        <v>0</v>
      </c>
      <c r="I136" s="334">
        <v>1.78512</v>
      </c>
      <c r="J136" s="335">
        <v>1.78512</v>
      </c>
      <c r="K136" s="338" t="s">
        <v>215</v>
      </c>
    </row>
    <row r="137" spans="1:11" ht="14.4" customHeight="1" thickBot="1" x14ac:dyDescent="0.35">
      <c r="A137" s="351" t="s">
        <v>321</v>
      </c>
      <c r="B137" s="329">
        <v>4.0926489969600004</v>
      </c>
      <c r="C137" s="329">
        <v>0</v>
      </c>
      <c r="D137" s="330">
        <v>-4.0926489969600004</v>
      </c>
      <c r="E137" s="331">
        <v>0</v>
      </c>
      <c r="F137" s="329">
        <v>0</v>
      </c>
      <c r="G137" s="330">
        <v>0</v>
      </c>
      <c r="H137" s="332">
        <v>0</v>
      </c>
      <c r="I137" s="329">
        <v>1.78512</v>
      </c>
      <c r="J137" s="330">
        <v>1.78512</v>
      </c>
      <c r="K137" s="340" t="s">
        <v>215</v>
      </c>
    </row>
    <row r="138" spans="1:11" ht="14.4" customHeight="1" thickBot="1" x14ac:dyDescent="0.35">
      <c r="A138" s="348" t="s">
        <v>322</v>
      </c>
      <c r="B138" s="329">
        <v>0</v>
      </c>
      <c r="C138" s="329">
        <v>36.72092</v>
      </c>
      <c r="D138" s="330">
        <v>36.72092</v>
      </c>
      <c r="E138" s="339" t="s">
        <v>215</v>
      </c>
      <c r="F138" s="329">
        <v>0</v>
      </c>
      <c r="G138" s="330">
        <v>0</v>
      </c>
      <c r="H138" s="332">
        <v>6.6E-3</v>
      </c>
      <c r="I138" s="329">
        <v>6.6E-3</v>
      </c>
      <c r="J138" s="330">
        <v>6.6E-3</v>
      </c>
      <c r="K138" s="340" t="s">
        <v>192</v>
      </c>
    </row>
    <row r="139" spans="1:11" ht="14.4" customHeight="1" thickBot="1" x14ac:dyDescent="0.35">
      <c r="A139" s="354" t="s">
        <v>323</v>
      </c>
      <c r="B139" s="334">
        <v>0</v>
      </c>
      <c r="C139" s="334">
        <v>36.72092</v>
      </c>
      <c r="D139" s="335">
        <v>36.72092</v>
      </c>
      <c r="E139" s="336" t="s">
        <v>215</v>
      </c>
      <c r="F139" s="334">
        <v>0</v>
      </c>
      <c r="G139" s="335">
        <v>0</v>
      </c>
      <c r="H139" s="337">
        <v>6.6E-3</v>
      </c>
      <c r="I139" s="334">
        <v>6.6E-3</v>
      </c>
      <c r="J139" s="335">
        <v>6.6E-3</v>
      </c>
      <c r="K139" s="338" t="s">
        <v>192</v>
      </c>
    </row>
    <row r="140" spans="1:11" ht="14.4" customHeight="1" thickBot="1" x14ac:dyDescent="0.35">
      <c r="A140" s="350" t="s">
        <v>324</v>
      </c>
      <c r="B140" s="334">
        <v>0</v>
      </c>
      <c r="C140" s="334">
        <v>36.72092</v>
      </c>
      <c r="D140" s="335">
        <v>36.72092</v>
      </c>
      <c r="E140" s="336" t="s">
        <v>215</v>
      </c>
      <c r="F140" s="334">
        <v>0</v>
      </c>
      <c r="G140" s="335">
        <v>0</v>
      </c>
      <c r="H140" s="337">
        <v>6.6E-3</v>
      </c>
      <c r="I140" s="334">
        <v>6.6E-3</v>
      </c>
      <c r="J140" s="335">
        <v>6.6E-3</v>
      </c>
      <c r="K140" s="338" t="s">
        <v>192</v>
      </c>
    </row>
    <row r="141" spans="1:11" ht="14.4" customHeight="1" thickBot="1" x14ac:dyDescent="0.35">
      <c r="A141" s="351" t="s">
        <v>325</v>
      </c>
      <c r="B141" s="329">
        <v>0</v>
      </c>
      <c r="C141" s="329">
        <v>36.72092</v>
      </c>
      <c r="D141" s="330">
        <v>36.72092</v>
      </c>
      <c r="E141" s="339" t="s">
        <v>215</v>
      </c>
      <c r="F141" s="329">
        <v>0</v>
      </c>
      <c r="G141" s="330">
        <v>0</v>
      </c>
      <c r="H141" s="332">
        <v>6.6E-3</v>
      </c>
      <c r="I141" s="329">
        <v>6.6E-3</v>
      </c>
      <c r="J141" s="330">
        <v>6.6E-3</v>
      </c>
      <c r="K141" s="340" t="s">
        <v>192</v>
      </c>
    </row>
    <row r="142" spans="1:11" ht="14.4" customHeight="1" thickBot="1" x14ac:dyDescent="0.35">
      <c r="A142" s="348" t="s">
        <v>326</v>
      </c>
      <c r="B142" s="329">
        <v>224.89561169089799</v>
      </c>
      <c r="C142" s="329">
        <v>255.24799999999999</v>
      </c>
      <c r="D142" s="330">
        <v>30.352388309102</v>
      </c>
      <c r="E142" s="331">
        <v>1.134962119006</v>
      </c>
      <c r="F142" s="329">
        <v>171.36220877416301</v>
      </c>
      <c r="G142" s="330">
        <v>114.241472516109</v>
      </c>
      <c r="H142" s="332">
        <v>5.1559999999999997</v>
      </c>
      <c r="I142" s="329">
        <v>115.988</v>
      </c>
      <c r="J142" s="330">
        <v>1.7465274838910001</v>
      </c>
      <c r="K142" s="333">
        <v>0.67685868914500003</v>
      </c>
    </row>
    <row r="143" spans="1:11" ht="14.4" customHeight="1" thickBot="1" x14ac:dyDescent="0.35">
      <c r="A143" s="354" t="s">
        <v>327</v>
      </c>
      <c r="B143" s="334">
        <v>224.89561169089799</v>
      </c>
      <c r="C143" s="334">
        <v>255.24799999999999</v>
      </c>
      <c r="D143" s="335">
        <v>30.352388309102</v>
      </c>
      <c r="E143" s="341">
        <v>1.134962119006</v>
      </c>
      <c r="F143" s="334">
        <v>171.36220877416301</v>
      </c>
      <c r="G143" s="335">
        <v>114.241472516109</v>
      </c>
      <c r="H143" s="337">
        <v>5.1559999999999997</v>
      </c>
      <c r="I143" s="334">
        <v>115.988</v>
      </c>
      <c r="J143" s="335">
        <v>1.7465274838910001</v>
      </c>
      <c r="K143" s="342">
        <v>0.67685868914500003</v>
      </c>
    </row>
    <row r="144" spans="1:11" ht="14.4" customHeight="1" thickBot="1" x14ac:dyDescent="0.35">
      <c r="A144" s="350" t="s">
        <v>328</v>
      </c>
      <c r="B144" s="334">
        <v>182.000000000048</v>
      </c>
      <c r="C144" s="334">
        <v>193.376</v>
      </c>
      <c r="D144" s="335">
        <v>11.375999999952001</v>
      </c>
      <c r="E144" s="341">
        <v>1.0625054945050001</v>
      </c>
      <c r="F144" s="334">
        <v>113.505190362985</v>
      </c>
      <c r="G144" s="335">
        <v>75.670126908656002</v>
      </c>
      <c r="H144" s="337">
        <v>0</v>
      </c>
      <c r="I144" s="334">
        <v>74.739999999999995</v>
      </c>
      <c r="J144" s="335">
        <v>-0.93012690865600001</v>
      </c>
      <c r="K144" s="342">
        <v>0.65847209066800005</v>
      </c>
    </row>
    <row r="145" spans="1:11" ht="14.4" customHeight="1" thickBot="1" x14ac:dyDescent="0.35">
      <c r="A145" s="351" t="s">
        <v>329</v>
      </c>
      <c r="B145" s="329">
        <v>182.000000000048</v>
      </c>
      <c r="C145" s="329">
        <v>193.376</v>
      </c>
      <c r="D145" s="330">
        <v>11.375999999952001</v>
      </c>
      <c r="E145" s="331">
        <v>1.0625054945050001</v>
      </c>
      <c r="F145" s="329">
        <v>113.505190362985</v>
      </c>
      <c r="G145" s="330">
        <v>75.670126908656002</v>
      </c>
      <c r="H145" s="332">
        <v>0</v>
      </c>
      <c r="I145" s="329">
        <v>74.739999999999995</v>
      </c>
      <c r="J145" s="330">
        <v>-0.93012690865600001</v>
      </c>
      <c r="K145" s="333">
        <v>0.65847209066800005</v>
      </c>
    </row>
    <row r="146" spans="1:11" ht="14.4" customHeight="1" thickBot="1" x14ac:dyDescent="0.35">
      <c r="A146" s="353" t="s">
        <v>330</v>
      </c>
      <c r="B146" s="329">
        <v>42.895611690849002</v>
      </c>
      <c r="C146" s="329">
        <v>61.872</v>
      </c>
      <c r="D146" s="330">
        <v>18.97638830915</v>
      </c>
      <c r="E146" s="331">
        <v>1.442385306122</v>
      </c>
      <c r="F146" s="329">
        <v>57.857018411177997</v>
      </c>
      <c r="G146" s="330">
        <v>38.571345607452002</v>
      </c>
      <c r="H146" s="332">
        <v>5.1559999999999997</v>
      </c>
      <c r="I146" s="329">
        <v>41.247999999999998</v>
      </c>
      <c r="J146" s="330">
        <v>2.6766543925469999</v>
      </c>
      <c r="K146" s="333">
        <v>0.71292992851500003</v>
      </c>
    </row>
    <row r="147" spans="1:11" ht="14.4" customHeight="1" thickBot="1" x14ac:dyDescent="0.35">
      <c r="A147" s="351" t="s">
        <v>331</v>
      </c>
      <c r="B147" s="329">
        <v>42.895611690849002</v>
      </c>
      <c r="C147" s="329">
        <v>61.872</v>
      </c>
      <c r="D147" s="330">
        <v>18.97638830915</v>
      </c>
      <c r="E147" s="331">
        <v>1.442385306122</v>
      </c>
      <c r="F147" s="329">
        <v>57.857018411177997</v>
      </c>
      <c r="G147" s="330">
        <v>38.571345607452002</v>
      </c>
      <c r="H147" s="332">
        <v>5.1559999999999997</v>
      </c>
      <c r="I147" s="329">
        <v>41.247999999999998</v>
      </c>
      <c r="J147" s="330">
        <v>2.6766543925469999</v>
      </c>
      <c r="K147" s="333">
        <v>0.71292992851500003</v>
      </c>
    </row>
    <row r="148" spans="1:11" ht="14.4" customHeight="1" thickBot="1" x14ac:dyDescent="0.35">
      <c r="A148" s="347" t="s">
        <v>332</v>
      </c>
      <c r="B148" s="329">
        <v>3459.9011169897599</v>
      </c>
      <c r="C148" s="329">
        <v>3295.7751899999998</v>
      </c>
      <c r="D148" s="330">
        <v>-164.125926989758</v>
      </c>
      <c r="E148" s="331">
        <v>0.95256340529899997</v>
      </c>
      <c r="F148" s="329">
        <v>3587.2099797718602</v>
      </c>
      <c r="G148" s="330">
        <v>2391.4733198479098</v>
      </c>
      <c r="H148" s="332">
        <v>317.89485999999999</v>
      </c>
      <c r="I148" s="329">
        <v>2306.9506000000001</v>
      </c>
      <c r="J148" s="330">
        <v>-84.522719847906998</v>
      </c>
      <c r="K148" s="333">
        <v>0.64310442182299998</v>
      </c>
    </row>
    <row r="149" spans="1:11" ht="14.4" customHeight="1" thickBot="1" x14ac:dyDescent="0.35">
      <c r="A149" s="352" t="s">
        <v>333</v>
      </c>
      <c r="B149" s="334">
        <v>3459.9011169897599</v>
      </c>
      <c r="C149" s="334">
        <v>3295.7751899999998</v>
      </c>
      <c r="D149" s="335">
        <v>-164.125926989758</v>
      </c>
      <c r="E149" s="341">
        <v>0.95256340529899997</v>
      </c>
      <c r="F149" s="334">
        <v>3587.2099797718602</v>
      </c>
      <c r="G149" s="335">
        <v>2391.4733198479098</v>
      </c>
      <c r="H149" s="337">
        <v>317.89485999999999</v>
      </c>
      <c r="I149" s="334">
        <v>2306.9506000000001</v>
      </c>
      <c r="J149" s="335">
        <v>-84.522719847906998</v>
      </c>
      <c r="K149" s="342">
        <v>0.64310442182299998</v>
      </c>
    </row>
    <row r="150" spans="1:11" ht="14.4" customHeight="1" thickBot="1" x14ac:dyDescent="0.35">
      <c r="A150" s="354" t="s">
        <v>41</v>
      </c>
      <c r="B150" s="334">
        <v>3459.9011169897599</v>
      </c>
      <c r="C150" s="334">
        <v>3295.7751899999998</v>
      </c>
      <c r="D150" s="335">
        <v>-164.125926989758</v>
      </c>
      <c r="E150" s="341">
        <v>0.95256340529899997</v>
      </c>
      <c r="F150" s="334">
        <v>3587.2099797718602</v>
      </c>
      <c r="G150" s="335">
        <v>2391.4733198479098</v>
      </c>
      <c r="H150" s="337">
        <v>317.89485999999999</v>
      </c>
      <c r="I150" s="334">
        <v>2306.9506000000001</v>
      </c>
      <c r="J150" s="335">
        <v>-84.522719847906998</v>
      </c>
      <c r="K150" s="342">
        <v>0.64310442182299998</v>
      </c>
    </row>
    <row r="151" spans="1:11" ht="14.4" customHeight="1" thickBot="1" x14ac:dyDescent="0.35">
      <c r="A151" s="350" t="s">
        <v>334</v>
      </c>
      <c r="B151" s="334">
        <v>88.589276200903996</v>
      </c>
      <c r="C151" s="334">
        <v>26.678000000000001</v>
      </c>
      <c r="D151" s="335">
        <v>-61.911276200903998</v>
      </c>
      <c r="E151" s="341">
        <v>0.30114254392899997</v>
      </c>
      <c r="F151" s="334">
        <v>26.598658467172001</v>
      </c>
      <c r="G151" s="335">
        <v>17.732438978114001</v>
      </c>
      <c r="H151" s="337">
        <v>2.0499999999999998</v>
      </c>
      <c r="I151" s="334">
        <v>16.399999999999999</v>
      </c>
      <c r="J151" s="335">
        <v>-1.332438978114</v>
      </c>
      <c r="K151" s="342">
        <v>0.61657244932999999</v>
      </c>
    </row>
    <row r="152" spans="1:11" ht="14.4" customHeight="1" thickBot="1" x14ac:dyDescent="0.35">
      <c r="A152" s="351" t="s">
        <v>335</v>
      </c>
      <c r="B152" s="329">
        <v>88.589276200903996</v>
      </c>
      <c r="C152" s="329">
        <v>26.678000000000001</v>
      </c>
      <c r="D152" s="330">
        <v>-61.911276200903998</v>
      </c>
      <c r="E152" s="331">
        <v>0.30114254392899997</v>
      </c>
      <c r="F152" s="329">
        <v>26.598658467172001</v>
      </c>
      <c r="G152" s="330">
        <v>17.732438978114001</v>
      </c>
      <c r="H152" s="332">
        <v>2.0499999999999998</v>
      </c>
      <c r="I152" s="329">
        <v>16.399999999999999</v>
      </c>
      <c r="J152" s="330">
        <v>-1.332438978114</v>
      </c>
      <c r="K152" s="333">
        <v>0.61657244932999999</v>
      </c>
    </row>
    <row r="153" spans="1:11" ht="14.4" customHeight="1" thickBot="1" x14ac:dyDescent="0.35">
      <c r="A153" s="350" t="s">
        <v>336</v>
      </c>
      <c r="B153" s="334">
        <v>79.438608827576999</v>
      </c>
      <c r="C153" s="334">
        <v>77.815820000000002</v>
      </c>
      <c r="D153" s="335">
        <v>-1.6227888275769999</v>
      </c>
      <c r="E153" s="341">
        <v>0.97957178692400004</v>
      </c>
      <c r="F153" s="334">
        <v>142.247553236382</v>
      </c>
      <c r="G153" s="335">
        <v>94.831702157587998</v>
      </c>
      <c r="H153" s="337">
        <v>10.951499999999999</v>
      </c>
      <c r="I153" s="334">
        <v>86.548100000000005</v>
      </c>
      <c r="J153" s="335">
        <v>-8.2836021575869996</v>
      </c>
      <c r="K153" s="342">
        <v>0.60843296092499999</v>
      </c>
    </row>
    <row r="154" spans="1:11" ht="14.4" customHeight="1" thickBot="1" x14ac:dyDescent="0.35">
      <c r="A154" s="351" t="s">
        <v>337</v>
      </c>
      <c r="B154" s="329">
        <v>5.1769290724859998</v>
      </c>
      <c r="C154" s="329">
        <v>0.63800000000000001</v>
      </c>
      <c r="D154" s="330">
        <v>-4.5389290724859999</v>
      </c>
      <c r="E154" s="331">
        <v>0.123239084613</v>
      </c>
      <c r="F154" s="329">
        <v>0</v>
      </c>
      <c r="G154" s="330">
        <v>0</v>
      </c>
      <c r="H154" s="332">
        <v>0</v>
      </c>
      <c r="I154" s="329">
        <v>0</v>
      </c>
      <c r="J154" s="330">
        <v>0</v>
      </c>
      <c r="K154" s="333">
        <v>0</v>
      </c>
    </row>
    <row r="155" spans="1:11" ht="14.4" customHeight="1" thickBot="1" x14ac:dyDescent="0.35">
      <c r="A155" s="351" t="s">
        <v>338</v>
      </c>
      <c r="B155" s="329">
        <v>0</v>
      </c>
      <c r="C155" s="329">
        <v>0</v>
      </c>
      <c r="D155" s="330">
        <v>0</v>
      </c>
      <c r="E155" s="339" t="s">
        <v>192</v>
      </c>
      <c r="F155" s="329">
        <v>2.169398256255</v>
      </c>
      <c r="G155" s="330">
        <v>1.4462655041700001</v>
      </c>
      <c r="H155" s="332">
        <v>0</v>
      </c>
      <c r="I155" s="329">
        <v>0.74419999999999997</v>
      </c>
      <c r="J155" s="330">
        <v>-0.70206550417000002</v>
      </c>
      <c r="K155" s="333">
        <v>0.34304443541099999</v>
      </c>
    </row>
    <row r="156" spans="1:11" ht="14.4" customHeight="1" thickBot="1" x14ac:dyDescent="0.35">
      <c r="A156" s="351" t="s">
        <v>339</v>
      </c>
      <c r="B156" s="329">
        <v>74.261679755090995</v>
      </c>
      <c r="C156" s="329">
        <v>77.177819999999997</v>
      </c>
      <c r="D156" s="330">
        <v>2.9161402449080001</v>
      </c>
      <c r="E156" s="331">
        <v>1.039268439045</v>
      </c>
      <c r="F156" s="329">
        <v>140.07815498012701</v>
      </c>
      <c r="G156" s="330">
        <v>93.385436653417003</v>
      </c>
      <c r="H156" s="332">
        <v>10.951499999999999</v>
      </c>
      <c r="I156" s="329">
        <v>85.803899999999999</v>
      </c>
      <c r="J156" s="330">
        <v>-7.5815366534170003</v>
      </c>
      <c r="K156" s="333">
        <v>0.61254304793000003</v>
      </c>
    </row>
    <row r="157" spans="1:11" ht="14.4" customHeight="1" thickBot="1" x14ac:dyDescent="0.35">
      <c r="A157" s="350" t="s">
        <v>340</v>
      </c>
      <c r="B157" s="334">
        <v>71.069478879645999</v>
      </c>
      <c r="C157" s="334">
        <v>74.877020000000002</v>
      </c>
      <c r="D157" s="335">
        <v>3.8075411203530001</v>
      </c>
      <c r="E157" s="341">
        <v>1.0535749126109999</v>
      </c>
      <c r="F157" s="334">
        <v>63.968403413885</v>
      </c>
      <c r="G157" s="335">
        <v>42.645602275922997</v>
      </c>
      <c r="H157" s="337">
        <v>7.2353199999999998</v>
      </c>
      <c r="I157" s="334">
        <v>46.449779999999997</v>
      </c>
      <c r="J157" s="335">
        <v>3.8041777240760002</v>
      </c>
      <c r="K157" s="342">
        <v>0.72613630356600001</v>
      </c>
    </row>
    <row r="158" spans="1:11" ht="14.4" customHeight="1" thickBot="1" x14ac:dyDescent="0.35">
      <c r="A158" s="351" t="s">
        <v>341</v>
      </c>
      <c r="B158" s="329">
        <v>71.069478879645999</v>
      </c>
      <c r="C158" s="329">
        <v>74.877020000000002</v>
      </c>
      <c r="D158" s="330">
        <v>3.8075411203530001</v>
      </c>
      <c r="E158" s="331">
        <v>1.0535749126109999</v>
      </c>
      <c r="F158" s="329">
        <v>63.968403413885</v>
      </c>
      <c r="G158" s="330">
        <v>42.645602275922997</v>
      </c>
      <c r="H158" s="332">
        <v>7.2353199999999998</v>
      </c>
      <c r="I158" s="329">
        <v>46.449779999999997</v>
      </c>
      <c r="J158" s="330">
        <v>3.8041777240760002</v>
      </c>
      <c r="K158" s="333">
        <v>0.72613630356600001</v>
      </c>
    </row>
    <row r="159" spans="1:11" ht="14.4" customHeight="1" thickBot="1" x14ac:dyDescent="0.35">
      <c r="A159" s="350" t="s">
        <v>342</v>
      </c>
      <c r="B159" s="334">
        <v>751</v>
      </c>
      <c r="C159" s="334">
        <v>685.78759000000002</v>
      </c>
      <c r="D159" s="335">
        <v>-65.212409999998997</v>
      </c>
      <c r="E159" s="341">
        <v>0.91316589880099996</v>
      </c>
      <c r="F159" s="334">
        <v>844.58157028886501</v>
      </c>
      <c r="G159" s="335">
        <v>563.05438019257701</v>
      </c>
      <c r="H159" s="337">
        <v>58.264659999999999</v>
      </c>
      <c r="I159" s="334">
        <v>497.62439999999998</v>
      </c>
      <c r="J159" s="335">
        <v>-65.429980192575997</v>
      </c>
      <c r="K159" s="342">
        <v>0.58919637546600001</v>
      </c>
    </row>
    <row r="160" spans="1:11" ht="14.4" customHeight="1" thickBot="1" x14ac:dyDescent="0.35">
      <c r="A160" s="351" t="s">
        <v>343</v>
      </c>
      <c r="B160" s="329">
        <v>751</v>
      </c>
      <c r="C160" s="329">
        <v>685.78759000000002</v>
      </c>
      <c r="D160" s="330">
        <v>-65.212409999998997</v>
      </c>
      <c r="E160" s="331">
        <v>0.91316589880099996</v>
      </c>
      <c r="F160" s="329">
        <v>844.58157028886501</v>
      </c>
      <c r="G160" s="330">
        <v>563.05438019257701</v>
      </c>
      <c r="H160" s="332">
        <v>58.264659999999999</v>
      </c>
      <c r="I160" s="329">
        <v>497.62439999999998</v>
      </c>
      <c r="J160" s="330">
        <v>-65.429980192575997</v>
      </c>
      <c r="K160" s="333">
        <v>0.58919637546600001</v>
      </c>
    </row>
    <row r="161" spans="1:11" ht="14.4" customHeight="1" thickBot="1" x14ac:dyDescent="0.35">
      <c r="A161" s="350" t="s">
        <v>344</v>
      </c>
      <c r="B161" s="334">
        <v>2469.80375308163</v>
      </c>
      <c r="C161" s="334">
        <v>2430.6167599999999</v>
      </c>
      <c r="D161" s="335">
        <v>-39.186993081628998</v>
      </c>
      <c r="E161" s="341">
        <v>0.98413355999100005</v>
      </c>
      <c r="F161" s="334">
        <v>2509.8137943655602</v>
      </c>
      <c r="G161" s="335">
        <v>1673.20919624371</v>
      </c>
      <c r="H161" s="337">
        <v>239.39338000000001</v>
      </c>
      <c r="I161" s="334">
        <v>1659.92832</v>
      </c>
      <c r="J161" s="335">
        <v>-13.280876243704</v>
      </c>
      <c r="K161" s="342">
        <v>0.66137508835299996</v>
      </c>
    </row>
    <row r="162" spans="1:11" ht="14.4" customHeight="1" thickBot="1" x14ac:dyDescent="0.35">
      <c r="A162" s="351" t="s">
        <v>345</v>
      </c>
      <c r="B162" s="329">
        <v>2469.80375308163</v>
      </c>
      <c r="C162" s="329">
        <v>2430.6167599999999</v>
      </c>
      <c r="D162" s="330">
        <v>-39.186993081628998</v>
      </c>
      <c r="E162" s="331">
        <v>0.98413355999100005</v>
      </c>
      <c r="F162" s="329">
        <v>2509.8137943655602</v>
      </c>
      <c r="G162" s="330">
        <v>1673.20919624371</v>
      </c>
      <c r="H162" s="332">
        <v>239.39338000000001</v>
      </c>
      <c r="I162" s="329">
        <v>1659.92832</v>
      </c>
      <c r="J162" s="330">
        <v>-13.280876243704</v>
      </c>
      <c r="K162" s="333">
        <v>0.66137508835299996</v>
      </c>
    </row>
    <row r="163" spans="1:11" ht="14.4" customHeight="1" thickBot="1" x14ac:dyDescent="0.35">
      <c r="A163" s="355"/>
      <c r="B163" s="329">
        <v>-82310.204660720206</v>
      </c>
      <c r="C163" s="329">
        <v>-83562.326780000003</v>
      </c>
      <c r="D163" s="330">
        <v>-1252.12211927983</v>
      </c>
      <c r="E163" s="331">
        <v>1.0152122343079999</v>
      </c>
      <c r="F163" s="329">
        <v>-80139.936083174398</v>
      </c>
      <c r="G163" s="330">
        <v>-53426.624055449603</v>
      </c>
      <c r="H163" s="332">
        <v>-6245.4320900000002</v>
      </c>
      <c r="I163" s="329">
        <v>-56186.774830000002</v>
      </c>
      <c r="J163" s="330">
        <v>-2760.15077455043</v>
      </c>
      <c r="K163" s="333">
        <v>0.70110830599700003</v>
      </c>
    </row>
    <row r="164" spans="1:11" ht="14.4" customHeight="1" thickBot="1" x14ac:dyDescent="0.35">
      <c r="A164" s="356" t="s">
        <v>53</v>
      </c>
      <c r="B164" s="343">
        <v>-82310.204660720206</v>
      </c>
      <c r="C164" s="343">
        <v>-83562.326780000003</v>
      </c>
      <c r="D164" s="344">
        <v>-1252.12211927983</v>
      </c>
      <c r="E164" s="345">
        <v>-0.69623023199099998</v>
      </c>
      <c r="F164" s="343">
        <v>-80139.936083174398</v>
      </c>
      <c r="G164" s="344">
        <v>-53426.624055449603</v>
      </c>
      <c r="H164" s="343">
        <v>-6245.4320900000002</v>
      </c>
      <c r="I164" s="343">
        <v>-56186.774830000002</v>
      </c>
      <c r="J164" s="344">
        <v>-2760.15077455042</v>
      </c>
      <c r="K164" s="346">
        <v>0.70110830599700003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87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346</v>
      </c>
      <c r="B5" s="358" t="s">
        <v>347</v>
      </c>
      <c r="C5" s="359" t="s">
        <v>348</v>
      </c>
      <c r="D5" s="359" t="s">
        <v>348</v>
      </c>
      <c r="E5" s="359"/>
      <c r="F5" s="359" t="s">
        <v>348</v>
      </c>
      <c r="G5" s="359" t="s">
        <v>348</v>
      </c>
      <c r="H5" s="359" t="s">
        <v>348</v>
      </c>
      <c r="I5" s="360" t="s">
        <v>348</v>
      </c>
      <c r="J5" s="361" t="s">
        <v>56</v>
      </c>
    </row>
    <row r="6" spans="1:10" ht="14.4" customHeight="1" x14ac:dyDescent="0.3">
      <c r="A6" s="357" t="s">
        <v>346</v>
      </c>
      <c r="B6" s="358" t="s">
        <v>200</v>
      </c>
      <c r="C6" s="359">
        <v>452.29156999999998</v>
      </c>
      <c r="D6" s="359">
        <v>465.52125000000007</v>
      </c>
      <c r="E6" s="359"/>
      <c r="F6" s="359">
        <v>459.27112999999997</v>
      </c>
      <c r="G6" s="359">
        <v>474.66670951932866</v>
      </c>
      <c r="H6" s="359">
        <v>-15.395579519328692</v>
      </c>
      <c r="I6" s="360">
        <v>0.96756549551385429</v>
      </c>
      <c r="J6" s="361" t="s">
        <v>1</v>
      </c>
    </row>
    <row r="7" spans="1:10" ht="14.4" customHeight="1" x14ac:dyDescent="0.3">
      <c r="A7" s="357" t="s">
        <v>346</v>
      </c>
      <c r="B7" s="358" t="s">
        <v>349</v>
      </c>
      <c r="C7" s="359">
        <v>0</v>
      </c>
      <c r="D7" s="359" t="s">
        <v>348</v>
      </c>
      <c r="E7" s="359"/>
      <c r="F7" s="359" t="s">
        <v>348</v>
      </c>
      <c r="G7" s="359" t="s">
        <v>348</v>
      </c>
      <c r="H7" s="359" t="s">
        <v>348</v>
      </c>
      <c r="I7" s="360" t="s">
        <v>348</v>
      </c>
      <c r="J7" s="361" t="s">
        <v>1</v>
      </c>
    </row>
    <row r="8" spans="1:10" ht="14.4" customHeight="1" x14ac:dyDescent="0.3">
      <c r="A8" s="357" t="s">
        <v>346</v>
      </c>
      <c r="B8" s="358" t="s">
        <v>201</v>
      </c>
      <c r="C8" s="359">
        <v>6.1841600000000012</v>
      </c>
      <c r="D8" s="359">
        <v>13.756859999999998</v>
      </c>
      <c r="E8" s="359"/>
      <c r="F8" s="359">
        <v>10.84412</v>
      </c>
      <c r="G8" s="359">
        <v>6.0000005416766662</v>
      </c>
      <c r="H8" s="359">
        <v>4.844119458323334</v>
      </c>
      <c r="I8" s="360">
        <v>1.8073531701664933</v>
      </c>
      <c r="J8" s="361" t="s">
        <v>1</v>
      </c>
    </row>
    <row r="9" spans="1:10" ht="14.4" customHeight="1" x14ac:dyDescent="0.3">
      <c r="A9" s="357" t="s">
        <v>346</v>
      </c>
      <c r="B9" s="358" t="s">
        <v>202</v>
      </c>
      <c r="C9" s="359">
        <v>123.85965999999999</v>
      </c>
      <c r="D9" s="359">
        <v>119.31196</v>
      </c>
      <c r="E9" s="359"/>
      <c r="F9" s="359">
        <v>131.95332999999999</v>
      </c>
      <c r="G9" s="359">
        <v>126.66667810206866</v>
      </c>
      <c r="H9" s="359">
        <v>5.2866518979313355</v>
      </c>
      <c r="I9" s="360">
        <v>1.0417367217420144</v>
      </c>
      <c r="J9" s="361" t="s">
        <v>1</v>
      </c>
    </row>
    <row r="10" spans="1:10" ht="14.4" customHeight="1" x14ac:dyDescent="0.3">
      <c r="A10" s="357" t="s">
        <v>346</v>
      </c>
      <c r="B10" s="358" t="s">
        <v>350</v>
      </c>
      <c r="C10" s="359">
        <v>582.33538999999996</v>
      </c>
      <c r="D10" s="359">
        <v>598.59007000000008</v>
      </c>
      <c r="E10" s="359"/>
      <c r="F10" s="359">
        <v>602.06857999999988</v>
      </c>
      <c r="G10" s="359">
        <v>607.33338816307401</v>
      </c>
      <c r="H10" s="359">
        <v>-5.2648081630741217</v>
      </c>
      <c r="I10" s="360">
        <v>0.99133127164472556</v>
      </c>
      <c r="J10" s="361" t="s">
        <v>351</v>
      </c>
    </row>
    <row r="12" spans="1:10" ht="14.4" customHeight="1" x14ac:dyDescent="0.3">
      <c r="A12" s="357" t="s">
        <v>346</v>
      </c>
      <c r="B12" s="358" t="s">
        <v>347</v>
      </c>
      <c r="C12" s="359" t="s">
        <v>348</v>
      </c>
      <c r="D12" s="359" t="s">
        <v>348</v>
      </c>
      <c r="E12" s="359"/>
      <c r="F12" s="359" t="s">
        <v>348</v>
      </c>
      <c r="G12" s="359" t="s">
        <v>348</v>
      </c>
      <c r="H12" s="359" t="s">
        <v>348</v>
      </c>
      <c r="I12" s="360" t="s">
        <v>348</v>
      </c>
      <c r="J12" s="361" t="s">
        <v>56</v>
      </c>
    </row>
    <row r="13" spans="1:10" ht="14.4" customHeight="1" x14ac:dyDescent="0.3">
      <c r="A13" s="357" t="s">
        <v>352</v>
      </c>
      <c r="B13" s="358" t="s">
        <v>353</v>
      </c>
      <c r="C13" s="359" t="s">
        <v>348</v>
      </c>
      <c r="D13" s="359" t="s">
        <v>348</v>
      </c>
      <c r="E13" s="359"/>
      <c r="F13" s="359" t="s">
        <v>348</v>
      </c>
      <c r="G13" s="359" t="s">
        <v>348</v>
      </c>
      <c r="H13" s="359" t="s">
        <v>348</v>
      </c>
      <c r="I13" s="360" t="s">
        <v>348</v>
      </c>
      <c r="J13" s="361" t="s">
        <v>0</v>
      </c>
    </row>
    <row r="14" spans="1:10" ht="14.4" customHeight="1" x14ac:dyDescent="0.3">
      <c r="A14" s="357" t="s">
        <v>352</v>
      </c>
      <c r="B14" s="358" t="s">
        <v>200</v>
      </c>
      <c r="C14" s="359">
        <v>438.71386999999999</v>
      </c>
      <c r="D14" s="359">
        <v>457.11354000000006</v>
      </c>
      <c r="E14" s="359"/>
      <c r="F14" s="359">
        <v>451.45011</v>
      </c>
      <c r="G14" s="359">
        <v>462.55431656065133</v>
      </c>
      <c r="H14" s="359">
        <v>-11.104206560651335</v>
      </c>
      <c r="I14" s="360">
        <v>0.97599372405987417</v>
      </c>
      <c r="J14" s="361" t="s">
        <v>1</v>
      </c>
    </row>
    <row r="15" spans="1:10" ht="14.4" customHeight="1" x14ac:dyDescent="0.3">
      <c r="A15" s="357" t="s">
        <v>352</v>
      </c>
      <c r="B15" s="358" t="s">
        <v>349</v>
      </c>
      <c r="C15" s="359">
        <v>0</v>
      </c>
      <c r="D15" s="359" t="s">
        <v>348</v>
      </c>
      <c r="E15" s="359"/>
      <c r="F15" s="359" t="s">
        <v>348</v>
      </c>
      <c r="G15" s="359" t="s">
        <v>348</v>
      </c>
      <c r="H15" s="359" t="s">
        <v>348</v>
      </c>
      <c r="I15" s="360" t="s">
        <v>348</v>
      </c>
      <c r="J15" s="361" t="s">
        <v>1</v>
      </c>
    </row>
    <row r="16" spans="1:10" ht="14.4" customHeight="1" x14ac:dyDescent="0.3">
      <c r="A16" s="357" t="s">
        <v>352</v>
      </c>
      <c r="B16" s="358" t="s">
        <v>201</v>
      </c>
      <c r="C16" s="359">
        <v>6.1841600000000012</v>
      </c>
      <c r="D16" s="359">
        <v>13.756859999999998</v>
      </c>
      <c r="E16" s="359"/>
      <c r="F16" s="359">
        <v>10.84412</v>
      </c>
      <c r="G16" s="359">
        <v>6.0000005416766662</v>
      </c>
      <c r="H16" s="359">
        <v>4.844119458323334</v>
      </c>
      <c r="I16" s="360">
        <v>1.8073531701664933</v>
      </c>
      <c r="J16" s="361" t="s">
        <v>1</v>
      </c>
    </row>
    <row r="17" spans="1:10" ht="14.4" customHeight="1" x14ac:dyDescent="0.3">
      <c r="A17" s="357" t="s">
        <v>352</v>
      </c>
      <c r="B17" s="358" t="s">
        <v>202</v>
      </c>
      <c r="C17" s="359">
        <v>123.85965999999999</v>
      </c>
      <c r="D17" s="359">
        <v>119.31196</v>
      </c>
      <c r="E17" s="359"/>
      <c r="F17" s="359">
        <v>131.95332999999999</v>
      </c>
      <c r="G17" s="359">
        <v>126.66667810206866</v>
      </c>
      <c r="H17" s="359">
        <v>5.2866518979313355</v>
      </c>
      <c r="I17" s="360">
        <v>1.0417367217420144</v>
      </c>
      <c r="J17" s="361" t="s">
        <v>1</v>
      </c>
    </row>
    <row r="18" spans="1:10" ht="14.4" customHeight="1" x14ac:dyDescent="0.3">
      <c r="A18" s="357" t="s">
        <v>352</v>
      </c>
      <c r="B18" s="358" t="s">
        <v>354</v>
      </c>
      <c r="C18" s="359">
        <v>568.75769000000003</v>
      </c>
      <c r="D18" s="359">
        <v>590.18236000000002</v>
      </c>
      <c r="E18" s="359"/>
      <c r="F18" s="359">
        <v>594.24756000000002</v>
      </c>
      <c r="G18" s="359">
        <v>595.22099520439667</v>
      </c>
      <c r="H18" s="359">
        <v>-0.97343520439665099</v>
      </c>
      <c r="I18" s="360">
        <v>0.99836458187422916</v>
      </c>
      <c r="J18" s="361" t="s">
        <v>355</v>
      </c>
    </row>
    <row r="19" spans="1:10" ht="14.4" customHeight="1" x14ac:dyDescent="0.3">
      <c r="A19" s="357" t="s">
        <v>348</v>
      </c>
      <c r="B19" s="358" t="s">
        <v>348</v>
      </c>
      <c r="C19" s="359" t="s">
        <v>348</v>
      </c>
      <c r="D19" s="359" t="s">
        <v>348</v>
      </c>
      <c r="E19" s="359"/>
      <c r="F19" s="359" t="s">
        <v>348</v>
      </c>
      <c r="G19" s="359" t="s">
        <v>348</v>
      </c>
      <c r="H19" s="359" t="s">
        <v>348</v>
      </c>
      <c r="I19" s="360" t="s">
        <v>348</v>
      </c>
      <c r="J19" s="361" t="s">
        <v>356</v>
      </c>
    </row>
    <row r="20" spans="1:10" ht="14.4" customHeight="1" x14ac:dyDescent="0.3">
      <c r="A20" s="357" t="s">
        <v>357</v>
      </c>
      <c r="B20" s="358" t="s">
        <v>358</v>
      </c>
      <c r="C20" s="359" t="s">
        <v>348</v>
      </c>
      <c r="D20" s="359" t="s">
        <v>348</v>
      </c>
      <c r="E20" s="359"/>
      <c r="F20" s="359" t="s">
        <v>348</v>
      </c>
      <c r="G20" s="359" t="s">
        <v>348</v>
      </c>
      <c r="H20" s="359" t="s">
        <v>348</v>
      </c>
      <c r="I20" s="360" t="s">
        <v>348</v>
      </c>
      <c r="J20" s="361" t="s">
        <v>0</v>
      </c>
    </row>
    <row r="21" spans="1:10" ht="14.4" customHeight="1" x14ac:dyDescent="0.3">
      <c r="A21" s="357" t="s">
        <v>357</v>
      </c>
      <c r="B21" s="358" t="s">
        <v>200</v>
      </c>
      <c r="C21" s="359">
        <v>13.577699999999998</v>
      </c>
      <c r="D21" s="359">
        <v>8.4077099999999998</v>
      </c>
      <c r="E21" s="359"/>
      <c r="F21" s="359">
        <v>7.821019999999999</v>
      </c>
      <c r="G21" s="359">
        <v>12.112392958677333</v>
      </c>
      <c r="H21" s="359">
        <v>-4.2913729586773339</v>
      </c>
      <c r="I21" s="360">
        <v>0.64570395186832263</v>
      </c>
      <c r="J21" s="361" t="s">
        <v>1</v>
      </c>
    </row>
    <row r="22" spans="1:10" ht="14.4" customHeight="1" x14ac:dyDescent="0.3">
      <c r="A22" s="357" t="s">
        <v>357</v>
      </c>
      <c r="B22" s="358" t="s">
        <v>359</v>
      </c>
      <c r="C22" s="359">
        <v>13.577699999999998</v>
      </c>
      <c r="D22" s="359">
        <v>8.4077099999999998</v>
      </c>
      <c r="E22" s="359"/>
      <c r="F22" s="359">
        <v>7.821019999999999</v>
      </c>
      <c r="G22" s="359">
        <v>12.112392958677333</v>
      </c>
      <c r="H22" s="359">
        <v>-4.2913729586773339</v>
      </c>
      <c r="I22" s="360">
        <v>0.64570395186832263</v>
      </c>
      <c r="J22" s="361" t="s">
        <v>355</v>
      </c>
    </row>
    <row r="23" spans="1:10" ht="14.4" customHeight="1" x14ac:dyDescent="0.3">
      <c r="A23" s="357" t="s">
        <v>348</v>
      </c>
      <c r="B23" s="358" t="s">
        <v>348</v>
      </c>
      <c r="C23" s="359" t="s">
        <v>348</v>
      </c>
      <c r="D23" s="359" t="s">
        <v>348</v>
      </c>
      <c r="E23" s="359"/>
      <c r="F23" s="359" t="s">
        <v>348</v>
      </c>
      <c r="G23" s="359" t="s">
        <v>348</v>
      </c>
      <c r="H23" s="359" t="s">
        <v>348</v>
      </c>
      <c r="I23" s="360" t="s">
        <v>348</v>
      </c>
      <c r="J23" s="361" t="s">
        <v>356</v>
      </c>
    </row>
    <row r="24" spans="1:10" ht="14.4" customHeight="1" x14ac:dyDescent="0.3">
      <c r="A24" s="357" t="s">
        <v>346</v>
      </c>
      <c r="B24" s="358" t="s">
        <v>350</v>
      </c>
      <c r="C24" s="359">
        <v>582.33539000000007</v>
      </c>
      <c r="D24" s="359">
        <v>598.59006999999997</v>
      </c>
      <c r="E24" s="359"/>
      <c r="F24" s="359">
        <v>602.06858</v>
      </c>
      <c r="G24" s="359">
        <v>607.33338816307401</v>
      </c>
      <c r="H24" s="359">
        <v>-5.264808163074008</v>
      </c>
      <c r="I24" s="360">
        <v>0.99133127164472579</v>
      </c>
      <c r="J24" s="361" t="s">
        <v>351</v>
      </c>
    </row>
  </sheetData>
  <mergeCells count="3">
    <mergeCell ref="F3:I3"/>
    <mergeCell ref="C4:D4"/>
    <mergeCell ref="A1:I1"/>
  </mergeCells>
  <conditionalFormatting sqref="F11 F25:F65537">
    <cfRule type="cellIs" dxfId="40" priority="18" stopIfTrue="1" operator="greaterThan">
      <formula>1</formula>
    </cfRule>
  </conditionalFormatting>
  <conditionalFormatting sqref="H5:H10">
    <cfRule type="expression" dxfId="39" priority="14">
      <formula>$H5&gt;0</formula>
    </cfRule>
  </conditionalFormatting>
  <conditionalFormatting sqref="I5:I10">
    <cfRule type="expression" dxfId="38" priority="15">
      <formula>$I5&gt;1</formula>
    </cfRule>
  </conditionalFormatting>
  <conditionalFormatting sqref="B5:B10">
    <cfRule type="expression" dxfId="37" priority="11">
      <formula>OR($J5="NS",$J5="SumaNS",$J5="Účet")</formula>
    </cfRule>
  </conditionalFormatting>
  <conditionalFormatting sqref="B5:D10 F5:I10">
    <cfRule type="expression" dxfId="36" priority="17">
      <formula>AND($J5&lt;&gt;"",$J5&lt;&gt;"mezeraKL")</formula>
    </cfRule>
  </conditionalFormatting>
  <conditionalFormatting sqref="B5:D10 F5:I10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4" priority="13">
      <formula>OR($J5="SumaNS",$J5="NS")</formula>
    </cfRule>
  </conditionalFormatting>
  <conditionalFormatting sqref="A5:A10">
    <cfRule type="expression" dxfId="33" priority="9">
      <formula>AND($J5&lt;&gt;"mezeraKL",$J5&lt;&gt;"")</formula>
    </cfRule>
  </conditionalFormatting>
  <conditionalFormatting sqref="A5:A10">
    <cfRule type="expression" dxfId="32" priority="10">
      <formula>AND($J5&lt;&gt;"",$J5&lt;&gt;"mezeraKL")</formula>
    </cfRule>
  </conditionalFormatting>
  <conditionalFormatting sqref="H12:H24">
    <cfRule type="expression" dxfId="31" priority="5">
      <formula>$H12&gt;0</formula>
    </cfRule>
  </conditionalFormatting>
  <conditionalFormatting sqref="A12:A24">
    <cfRule type="expression" dxfId="30" priority="2">
      <formula>AND($J12&lt;&gt;"mezeraKL",$J12&lt;&gt;"")</formula>
    </cfRule>
  </conditionalFormatting>
  <conditionalFormatting sqref="I12:I24">
    <cfRule type="expression" dxfId="29" priority="6">
      <formula>$I12&gt;1</formula>
    </cfRule>
  </conditionalFormatting>
  <conditionalFormatting sqref="B12:B24">
    <cfRule type="expression" dxfId="28" priority="1">
      <formula>OR($J12="NS",$J12="SumaNS",$J12="Účet")</formula>
    </cfRule>
  </conditionalFormatting>
  <conditionalFormatting sqref="A12:D24 F12:I24">
    <cfRule type="expression" dxfId="27" priority="8">
      <formula>AND($J12&lt;&gt;"",$J12&lt;&gt;"mezeraKL")</formula>
    </cfRule>
  </conditionalFormatting>
  <conditionalFormatting sqref="B12:D24 F12:I24">
    <cfRule type="expression" dxfId="26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5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308" t="s">
        <v>106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4"/>
      <c r="D3" s="305"/>
      <c r="E3" s="305"/>
      <c r="F3" s="305"/>
      <c r="G3" s="305"/>
      <c r="H3" s="305"/>
      <c r="I3" s="305"/>
      <c r="J3" s="306" t="s">
        <v>78</v>
      </c>
      <c r="K3" s="307"/>
      <c r="L3" s="81">
        <f>IF(M3&lt;&gt;0,N3/M3,0)</f>
        <v>168.71196770145949</v>
      </c>
      <c r="M3" s="81">
        <f>SUBTOTAL(9,M5:M1048576)</f>
        <v>2952</v>
      </c>
      <c r="N3" s="82">
        <f>SUBTOTAL(9,N5:N1048576)</f>
        <v>498037.72865470842</v>
      </c>
    </row>
    <row r="4" spans="1:14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91</v>
      </c>
      <c r="M4" s="365" t="s">
        <v>13</v>
      </c>
      <c r="N4" s="366" t="s">
        <v>102</v>
      </c>
    </row>
    <row r="5" spans="1:14" ht="14.4" customHeight="1" x14ac:dyDescent="0.3">
      <c r="A5" s="369" t="s">
        <v>346</v>
      </c>
      <c r="B5" s="370" t="s">
        <v>513</v>
      </c>
      <c r="C5" s="371" t="s">
        <v>352</v>
      </c>
      <c r="D5" s="372" t="s">
        <v>514</v>
      </c>
      <c r="E5" s="371" t="s">
        <v>360</v>
      </c>
      <c r="F5" s="372" t="s">
        <v>516</v>
      </c>
      <c r="G5" s="371" t="s">
        <v>361</v>
      </c>
      <c r="H5" s="371" t="s">
        <v>362</v>
      </c>
      <c r="I5" s="371" t="s">
        <v>363</v>
      </c>
      <c r="J5" s="371" t="s">
        <v>364</v>
      </c>
      <c r="K5" s="371" t="s">
        <v>365</v>
      </c>
      <c r="L5" s="373">
        <v>87.046471486993951</v>
      </c>
      <c r="M5" s="373">
        <v>31</v>
      </c>
      <c r="N5" s="374">
        <v>2698.4406160968124</v>
      </c>
    </row>
    <row r="6" spans="1:14" ht="14.4" customHeight="1" x14ac:dyDescent="0.3">
      <c r="A6" s="375" t="s">
        <v>346</v>
      </c>
      <c r="B6" s="376" t="s">
        <v>513</v>
      </c>
      <c r="C6" s="377" t="s">
        <v>352</v>
      </c>
      <c r="D6" s="378" t="s">
        <v>514</v>
      </c>
      <c r="E6" s="377" t="s">
        <v>360</v>
      </c>
      <c r="F6" s="378" t="s">
        <v>516</v>
      </c>
      <c r="G6" s="377" t="s">
        <v>361</v>
      </c>
      <c r="H6" s="377" t="s">
        <v>366</v>
      </c>
      <c r="I6" s="377" t="s">
        <v>367</v>
      </c>
      <c r="J6" s="377" t="s">
        <v>368</v>
      </c>
      <c r="K6" s="377" t="s">
        <v>369</v>
      </c>
      <c r="L6" s="379">
        <v>167.60999999999999</v>
      </c>
      <c r="M6" s="379">
        <v>32</v>
      </c>
      <c r="N6" s="380">
        <v>5363.5199999999995</v>
      </c>
    </row>
    <row r="7" spans="1:14" ht="14.4" customHeight="1" x14ac:dyDescent="0.3">
      <c r="A7" s="375" t="s">
        <v>346</v>
      </c>
      <c r="B7" s="376" t="s">
        <v>513</v>
      </c>
      <c r="C7" s="377" t="s">
        <v>352</v>
      </c>
      <c r="D7" s="378" t="s">
        <v>514</v>
      </c>
      <c r="E7" s="377" t="s">
        <v>360</v>
      </c>
      <c r="F7" s="378" t="s">
        <v>516</v>
      </c>
      <c r="G7" s="377" t="s">
        <v>361</v>
      </c>
      <c r="H7" s="377" t="s">
        <v>370</v>
      </c>
      <c r="I7" s="377" t="s">
        <v>371</v>
      </c>
      <c r="J7" s="377" t="s">
        <v>372</v>
      </c>
      <c r="K7" s="377" t="s">
        <v>373</v>
      </c>
      <c r="L7" s="379">
        <v>75.965907633470778</v>
      </c>
      <c r="M7" s="379">
        <v>12</v>
      </c>
      <c r="N7" s="380">
        <v>911.59089160164933</v>
      </c>
    </row>
    <row r="8" spans="1:14" ht="14.4" customHeight="1" x14ac:dyDescent="0.3">
      <c r="A8" s="375" t="s">
        <v>346</v>
      </c>
      <c r="B8" s="376" t="s">
        <v>513</v>
      </c>
      <c r="C8" s="377" t="s">
        <v>352</v>
      </c>
      <c r="D8" s="378" t="s">
        <v>514</v>
      </c>
      <c r="E8" s="377" t="s">
        <v>360</v>
      </c>
      <c r="F8" s="378" t="s">
        <v>516</v>
      </c>
      <c r="G8" s="377" t="s">
        <v>361</v>
      </c>
      <c r="H8" s="377" t="s">
        <v>374</v>
      </c>
      <c r="I8" s="377" t="s">
        <v>375</v>
      </c>
      <c r="J8" s="377" t="s">
        <v>376</v>
      </c>
      <c r="K8" s="377" t="s">
        <v>377</v>
      </c>
      <c r="L8" s="379">
        <v>74.957677756721964</v>
      </c>
      <c r="M8" s="379">
        <v>46</v>
      </c>
      <c r="N8" s="380">
        <v>3448.0531768092101</v>
      </c>
    </row>
    <row r="9" spans="1:14" ht="14.4" customHeight="1" x14ac:dyDescent="0.3">
      <c r="A9" s="375" t="s">
        <v>346</v>
      </c>
      <c r="B9" s="376" t="s">
        <v>513</v>
      </c>
      <c r="C9" s="377" t="s">
        <v>352</v>
      </c>
      <c r="D9" s="378" t="s">
        <v>514</v>
      </c>
      <c r="E9" s="377" t="s">
        <v>360</v>
      </c>
      <c r="F9" s="378" t="s">
        <v>516</v>
      </c>
      <c r="G9" s="377" t="s">
        <v>361</v>
      </c>
      <c r="H9" s="377" t="s">
        <v>378</v>
      </c>
      <c r="I9" s="377" t="s">
        <v>379</v>
      </c>
      <c r="J9" s="377" t="s">
        <v>380</v>
      </c>
      <c r="K9" s="377" t="s">
        <v>381</v>
      </c>
      <c r="L9" s="379">
        <v>375.79999999999995</v>
      </c>
      <c r="M9" s="379">
        <v>8</v>
      </c>
      <c r="N9" s="380">
        <v>3006.3999999999996</v>
      </c>
    </row>
    <row r="10" spans="1:14" ht="14.4" customHeight="1" x14ac:dyDescent="0.3">
      <c r="A10" s="375" t="s">
        <v>346</v>
      </c>
      <c r="B10" s="376" t="s">
        <v>513</v>
      </c>
      <c r="C10" s="377" t="s">
        <v>352</v>
      </c>
      <c r="D10" s="378" t="s">
        <v>514</v>
      </c>
      <c r="E10" s="377" t="s">
        <v>360</v>
      </c>
      <c r="F10" s="378" t="s">
        <v>516</v>
      </c>
      <c r="G10" s="377" t="s">
        <v>361</v>
      </c>
      <c r="H10" s="377" t="s">
        <v>382</v>
      </c>
      <c r="I10" s="377" t="s">
        <v>383</v>
      </c>
      <c r="J10" s="377" t="s">
        <v>384</v>
      </c>
      <c r="K10" s="377"/>
      <c r="L10" s="379">
        <v>639.72008844711513</v>
      </c>
      <c r="M10" s="379">
        <v>51</v>
      </c>
      <c r="N10" s="380">
        <v>32625.724510802873</v>
      </c>
    </row>
    <row r="11" spans="1:14" ht="14.4" customHeight="1" x14ac:dyDescent="0.3">
      <c r="A11" s="375" t="s">
        <v>346</v>
      </c>
      <c r="B11" s="376" t="s">
        <v>513</v>
      </c>
      <c r="C11" s="377" t="s">
        <v>352</v>
      </c>
      <c r="D11" s="378" t="s">
        <v>514</v>
      </c>
      <c r="E11" s="377" t="s">
        <v>360</v>
      </c>
      <c r="F11" s="378" t="s">
        <v>516</v>
      </c>
      <c r="G11" s="377" t="s">
        <v>361</v>
      </c>
      <c r="H11" s="377" t="s">
        <v>385</v>
      </c>
      <c r="I11" s="377" t="s">
        <v>383</v>
      </c>
      <c r="J11" s="377" t="s">
        <v>386</v>
      </c>
      <c r="K11" s="377"/>
      <c r="L11" s="379">
        <v>104.07962665072948</v>
      </c>
      <c r="M11" s="379">
        <v>51</v>
      </c>
      <c r="N11" s="380">
        <v>5308.0609591872035</v>
      </c>
    </row>
    <row r="12" spans="1:14" ht="14.4" customHeight="1" x14ac:dyDescent="0.3">
      <c r="A12" s="375" t="s">
        <v>346</v>
      </c>
      <c r="B12" s="376" t="s">
        <v>513</v>
      </c>
      <c r="C12" s="377" t="s">
        <v>352</v>
      </c>
      <c r="D12" s="378" t="s">
        <v>514</v>
      </c>
      <c r="E12" s="377" t="s">
        <v>360</v>
      </c>
      <c r="F12" s="378" t="s">
        <v>516</v>
      </c>
      <c r="G12" s="377" t="s">
        <v>361</v>
      </c>
      <c r="H12" s="377" t="s">
        <v>387</v>
      </c>
      <c r="I12" s="377" t="s">
        <v>388</v>
      </c>
      <c r="J12" s="377" t="s">
        <v>389</v>
      </c>
      <c r="K12" s="377"/>
      <c r="L12" s="379">
        <v>420.45908614570521</v>
      </c>
      <c r="M12" s="379">
        <v>22</v>
      </c>
      <c r="N12" s="380">
        <v>9250.0998952055143</v>
      </c>
    </row>
    <row r="13" spans="1:14" ht="14.4" customHeight="1" x14ac:dyDescent="0.3">
      <c r="A13" s="375" t="s">
        <v>346</v>
      </c>
      <c r="B13" s="376" t="s">
        <v>513</v>
      </c>
      <c r="C13" s="377" t="s">
        <v>352</v>
      </c>
      <c r="D13" s="378" t="s">
        <v>514</v>
      </c>
      <c r="E13" s="377" t="s">
        <v>360</v>
      </c>
      <c r="F13" s="378" t="s">
        <v>516</v>
      </c>
      <c r="G13" s="377" t="s">
        <v>361</v>
      </c>
      <c r="H13" s="377" t="s">
        <v>390</v>
      </c>
      <c r="I13" s="377" t="s">
        <v>390</v>
      </c>
      <c r="J13" s="377" t="s">
        <v>391</v>
      </c>
      <c r="K13" s="377" t="s">
        <v>392</v>
      </c>
      <c r="L13" s="379">
        <v>287.10000000000002</v>
      </c>
      <c r="M13" s="379">
        <v>3</v>
      </c>
      <c r="N13" s="380">
        <v>861.30000000000007</v>
      </c>
    </row>
    <row r="14" spans="1:14" ht="14.4" customHeight="1" x14ac:dyDescent="0.3">
      <c r="A14" s="375" t="s">
        <v>346</v>
      </c>
      <c r="B14" s="376" t="s">
        <v>513</v>
      </c>
      <c r="C14" s="377" t="s">
        <v>352</v>
      </c>
      <c r="D14" s="378" t="s">
        <v>514</v>
      </c>
      <c r="E14" s="377" t="s">
        <v>360</v>
      </c>
      <c r="F14" s="378" t="s">
        <v>516</v>
      </c>
      <c r="G14" s="377" t="s">
        <v>361</v>
      </c>
      <c r="H14" s="377" t="s">
        <v>393</v>
      </c>
      <c r="I14" s="377" t="s">
        <v>383</v>
      </c>
      <c r="J14" s="377" t="s">
        <v>394</v>
      </c>
      <c r="K14" s="377" t="s">
        <v>395</v>
      </c>
      <c r="L14" s="379">
        <v>443.9</v>
      </c>
      <c r="M14" s="379">
        <v>2</v>
      </c>
      <c r="N14" s="380">
        <v>887.8</v>
      </c>
    </row>
    <row r="15" spans="1:14" ht="14.4" customHeight="1" x14ac:dyDescent="0.3">
      <c r="A15" s="375" t="s">
        <v>346</v>
      </c>
      <c r="B15" s="376" t="s">
        <v>513</v>
      </c>
      <c r="C15" s="377" t="s">
        <v>352</v>
      </c>
      <c r="D15" s="378" t="s">
        <v>514</v>
      </c>
      <c r="E15" s="377" t="s">
        <v>360</v>
      </c>
      <c r="F15" s="378" t="s">
        <v>516</v>
      </c>
      <c r="G15" s="377" t="s">
        <v>361</v>
      </c>
      <c r="H15" s="377" t="s">
        <v>396</v>
      </c>
      <c r="I15" s="377" t="s">
        <v>383</v>
      </c>
      <c r="J15" s="377" t="s">
        <v>397</v>
      </c>
      <c r="K15" s="377"/>
      <c r="L15" s="379">
        <v>98.406799027326187</v>
      </c>
      <c r="M15" s="379">
        <v>60</v>
      </c>
      <c r="N15" s="380">
        <v>5904.4079416395716</v>
      </c>
    </row>
    <row r="16" spans="1:14" ht="14.4" customHeight="1" x14ac:dyDescent="0.3">
      <c r="A16" s="375" t="s">
        <v>346</v>
      </c>
      <c r="B16" s="376" t="s">
        <v>513</v>
      </c>
      <c r="C16" s="377" t="s">
        <v>352</v>
      </c>
      <c r="D16" s="378" t="s">
        <v>514</v>
      </c>
      <c r="E16" s="377" t="s">
        <v>360</v>
      </c>
      <c r="F16" s="378" t="s">
        <v>516</v>
      </c>
      <c r="G16" s="377" t="s">
        <v>361</v>
      </c>
      <c r="H16" s="377" t="s">
        <v>398</v>
      </c>
      <c r="I16" s="377" t="s">
        <v>383</v>
      </c>
      <c r="J16" s="377" t="s">
        <v>399</v>
      </c>
      <c r="K16" s="377"/>
      <c r="L16" s="379">
        <v>48.62982185440579</v>
      </c>
      <c r="M16" s="379">
        <v>2</v>
      </c>
      <c r="N16" s="380">
        <v>97.259643708811581</v>
      </c>
    </row>
    <row r="17" spans="1:14" ht="14.4" customHeight="1" x14ac:dyDescent="0.3">
      <c r="A17" s="375" t="s">
        <v>346</v>
      </c>
      <c r="B17" s="376" t="s">
        <v>513</v>
      </c>
      <c r="C17" s="377" t="s">
        <v>352</v>
      </c>
      <c r="D17" s="378" t="s">
        <v>514</v>
      </c>
      <c r="E17" s="377" t="s">
        <v>360</v>
      </c>
      <c r="F17" s="378" t="s">
        <v>516</v>
      </c>
      <c r="G17" s="377" t="s">
        <v>361</v>
      </c>
      <c r="H17" s="377" t="s">
        <v>400</v>
      </c>
      <c r="I17" s="377" t="s">
        <v>401</v>
      </c>
      <c r="J17" s="377" t="s">
        <v>402</v>
      </c>
      <c r="K17" s="377" t="s">
        <v>403</v>
      </c>
      <c r="L17" s="379">
        <v>537.87</v>
      </c>
      <c r="M17" s="379">
        <v>6</v>
      </c>
      <c r="N17" s="380">
        <v>3227.22</v>
      </c>
    </row>
    <row r="18" spans="1:14" ht="14.4" customHeight="1" x14ac:dyDescent="0.3">
      <c r="A18" s="375" t="s">
        <v>346</v>
      </c>
      <c r="B18" s="376" t="s">
        <v>513</v>
      </c>
      <c r="C18" s="377" t="s">
        <v>352</v>
      </c>
      <c r="D18" s="378" t="s">
        <v>514</v>
      </c>
      <c r="E18" s="377" t="s">
        <v>360</v>
      </c>
      <c r="F18" s="378" t="s">
        <v>516</v>
      </c>
      <c r="G18" s="377" t="s">
        <v>361</v>
      </c>
      <c r="H18" s="377" t="s">
        <v>404</v>
      </c>
      <c r="I18" s="377" t="s">
        <v>405</v>
      </c>
      <c r="J18" s="377" t="s">
        <v>402</v>
      </c>
      <c r="K18" s="377" t="s">
        <v>406</v>
      </c>
      <c r="L18" s="379">
        <v>312.83999999999997</v>
      </c>
      <c r="M18" s="379">
        <v>12</v>
      </c>
      <c r="N18" s="380">
        <v>3754.08</v>
      </c>
    </row>
    <row r="19" spans="1:14" ht="14.4" customHeight="1" x14ac:dyDescent="0.3">
      <c r="A19" s="375" t="s">
        <v>346</v>
      </c>
      <c r="B19" s="376" t="s">
        <v>513</v>
      </c>
      <c r="C19" s="377" t="s">
        <v>352</v>
      </c>
      <c r="D19" s="378" t="s">
        <v>514</v>
      </c>
      <c r="E19" s="377" t="s">
        <v>360</v>
      </c>
      <c r="F19" s="378" t="s">
        <v>516</v>
      </c>
      <c r="G19" s="377" t="s">
        <v>361</v>
      </c>
      <c r="H19" s="377" t="s">
        <v>407</v>
      </c>
      <c r="I19" s="377" t="s">
        <v>383</v>
      </c>
      <c r="J19" s="377" t="s">
        <v>408</v>
      </c>
      <c r="K19" s="377"/>
      <c r="L19" s="379">
        <v>50.950501731869011</v>
      </c>
      <c r="M19" s="379">
        <v>15</v>
      </c>
      <c r="N19" s="380">
        <v>764.25752597803512</v>
      </c>
    </row>
    <row r="20" spans="1:14" ht="14.4" customHeight="1" x14ac:dyDescent="0.3">
      <c r="A20" s="375" t="s">
        <v>346</v>
      </c>
      <c r="B20" s="376" t="s">
        <v>513</v>
      </c>
      <c r="C20" s="377" t="s">
        <v>352</v>
      </c>
      <c r="D20" s="378" t="s">
        <v>514</v>
      </c>
      <c r="E20" s="377" t="s">
        <v>360</v>
      </c>
      <c r="F20" s="378" t="s">
        <v>516</v>
      </c>
      <c r="G20" s="377" t="s">
        <v>361</v>
      </c>
      <c r="H20" s="377" t="s">
        <v>409</v>
      </c>
      <c r="I20" s="377" t="s">
        <v>410</v>
      </c>
      <c r="J20" s="377" t="s">
        <v>411</v>
      </c>
      <c r="K20" s="377" t="s">
        <v>412</v>
      </c>
      <c r="L20" s="379">
        <v>134.44999999999996</v>
      </c>
      <c r="M20" s="379">
        <v>15</v>
      </c>
      <c r="N20" s="380">
        <v>2016.7499999999995</v>
      </c>
    </row>
    <row r="21" spans="1:14" ht="14.4" customHeight="1" x14ac:dyDescent="0.3">
      <c r="A21" s="375" t="s">
        <v>346</v>
      </c>
      <c r="B21" s="376" t="s">
        <v>513</v>
      </c>
      <c r="C21" s="377" t="s">
        <v>352</v>
      </c>
      <c r="D21" s="378" t="s">
        <v>514</v>
      </c>
      <c r="E21" s="377" t="s">
        <v>360</v>
      </c>
      <c r="F21" s="378" t="s">
        <v>516</v>
      </c>
      <c r="G21" s="377" t="s">
        <v>361</v>
      </c>
      <c r="H21" s="377" t="s">
        <v>413</v>
      </c>
      <c r="I21" s="377" t="s">
        <v>383</v>
      </c>
      <c r="J21" s="377" t="s">
        <v>414</v>
      </c>
      <c r="K21" s="377" t="s">
        <v>415</v>
      </c>
      <c r="L21" s="379">
        <v>23.700633522081286</v>
      </c>
      <c r="M21" s="379">
        <v>144</v>
      </c>
      <c r="N21" s="380">
        <v>3412.8912271797053</v>
      </c>
    </row>
    <row r="22" spans="1:14" ht="14.4" customHeight="1" x14ac:dyDescent="0.3">
      <c r="A22" s="375" t="s">
        <v>346</v>
      </c>
      <c r="B22" s="376" t="s">
        <v>513</v>
      </c>
      <c r="C22" s="377" t="s">
        <v>352</v>
      </c>
      <c r="D22" s="378" t="s">
        <v>514</v>
      </c>
      <c r="E22" s="377" t="s">
        <v>360</v>
      </c>
      <c r="F22" s="378" t="s">
        <v>516</v>
      </c>
      <c r="G22" s="377" t="s">
        <v>361</v>
      </c>
      <c r="H22" s="377" t="s">
        <v>416</v>
      </c>
      <c r="I22" s="377" t="s">
        <v>417</v>
      </c>
      <c r="J22" s="377" t="s">
        <v>418</v>
      </c>
      <c r="K22" s="377" t="s">
        <v>419</v>
      </c>
      <c r="L22" s="379">
        <v>60.949866379044742</v>
      </c>
      <c r="M22" s="379">
        <v>2</v>
      </c>
      <c r="N22" s="380">
        <v>121.89973275808948</v>
      </c>
    </row>
    <row r="23" spans="1:14" ht="14.4" customHeight="1" x14ac:dyDescent="0.3">
      <c r="A23" s="375" t="s">
        <v>346</v>
      </c>
      <c r="B23" s="376" t="s">
        <v>513</v>
      </c>
      <c r="C23" s="377" t="s">
        <v>352</v>
      </c>
      <c r="D23" s="378" t="s">
        <v>514</v>
      </c>
      <c r="E23" s="377" t="s">
        <v>360</v>
      </c>
      <c r="F23" s="378" t="s">
        <v>516</v>
      </c>
      <c r="G23" s="377" t="s">
        <v>361</v>
      </c>
      <c r="H23" s="377" t="s">
        <v>420</v>
      </c>
      <c r="I23" s="377" t="s">
        <v>383</v>
      </c>
      <c r="J23" s="377" t="s">
        <v>421</v>
      </c>
      <c r="K23" s="377" t="s">
        <v>422</v>
      </c>
      <c r="L23" s="379">
        <v>96.346565019289272</v>
      </c>
      <c r="M23" s="379">
        <v>85</v>
      </c>
      <c r="N23" s="380">
        <v>8189.4580266395878</v>
      </c>
    </row>
    <row r="24" spans="1:14" ht="14.4" customHeight="1" x14ac:dyDescent="0.3">
      <c r="A24" s="375" t="s">
        <v>346</v>
      </c>
      <c r="B24" s="376" t="s">
        <v>513</v>
      </c>
      <c r="C24" s="377" t="s">
        <v>352</v>
      </c>
      <c r="D24" s="378" t="s">
        <v>514</v>
      </c>
      <c r="E24" s="377" t="s">
        <v>360</v>
      </c>
      <c r="F24" s="378" t="s">
        <v>516</v>
      </c>
      <c r="G24" s="377" t="s">
        <v>361</v>
      </c>
      <c r="H24" s="377" t="s">
        <v>423</v>
      </c>
      <c r="I24" s="377" t="s">
        <v>424</v>
      </c>
      <c r="J24" s="377" t="s">
        <v>402</v>
      </c>
      <c r="K24" s="377" t="s">
        <v>425</v>
      </c>
      <c r="L24" s="379">
        <v>201.3</v>
      </c>
      <c r="M24" s="379">
        <v>603</v>
      </c>
      <c r="N24" s="380">
        <v>121383.90000000001</v>
      </c>
    </row>
    <row r="25" spans="1:14" ht="14.4" customHeight="1" x14ac:dyDescent="0.3">
      <c r="A25" s="375" t="s">
        <v>346</v>
      </c>
      <c r="B25" s="376" t="s">
        <v>513</v>
      </c>
      <c r="C25" s="377" t="s">
        <v>352</v>
      </c>
      <c r="D25" s="378" t="s">
        <v>514</v>
      </c>
      <c r="E25" s="377" t="s">
        <v>360</v>
      </c>
      <c r="F25" s="378" t="s">
        <v>516</v>
      </c>
      <c r="G25" s="377" t="s">
        <v>361</v>
      </c>
      <c r="H25" s="377" t="s">
        <v>426</v>
      </c>
      <c r="I25" s="377" t="s">
        <v>427</v>
      </c>
      <c r="J25" s="377" t="s">
        <v>428</v>
      </c>
      <c r="K25" s="377" t="s">
        <v>429</v>
      </c>
      <c r="L25" s="379">
        <v>48.49001741820301</v>
      </c>
      <c r="M25" s="379">
        <v>4</v>
      </c>
      <c r="N25" s="380">
        <v>193.96006967281204</v>
      </c>
    </row>
    <row r="26" spans="1:14" ht="14.4" customHeight="1" x14ac:dyDescent="0.3">
      <c r="A26" s="375" t="s">
        <v>346</v>
      </c>
      <c r="B26" s="376" t="s">
        <v>513</v>
      </c>
      <c r="C26" s="377" t="s">
        <v>352</v>
      </c>
      <c r="D26" s="378" t="s">
        <v>514</v>
      </c>
      <c r="E26" s="377" t="s">
        <v>360</v>
      </c>
      <c r="F26" s="378" t="s">
        <v>516</v>
      </c>
      <c r="G26" s="377" t="s">
        <v>361</v>
      </c>
      <c r="H26" s="377" t="s">
        <v>430</v>
      </c>
      <c r="I26" s="377" t="s">
        <v>431</v>
      </c>
      <c r="J26" s="377" t="s">
        <v>432</v>
      </c>
      <c r="K26" s="377"/>
      <c r="L26" s="379">
        <v>252.97801005836195</v>
      </c>
      <c r="M26" s="379">
        <v>99</v>
      </c>
      <c r="N26" s="380">
        <v>25044.822995777831</v>
      </c>
    </row>
    <row r="27" spans="1:14" ht="14.4" customHeight="1" x14ac:dyDescent="0.3">
      <c r="A27" s="375" t="s">
        <v>346</v>
      </c>
      <c r="B27" s="376" t="s">
        <v>513</v>
      </c>
      <c r="C27" s="377" t="s">
        <v>352</v>
      </c>
      <c r="D27" s="378" t="s">
        <v>514</v>
      </c>
      <c r="E27" s="377" t="s">
        <v>360</v>
      </c>
      <c r="F27" s="378" t="s">
        <v>516</v>
      </c>
      <c r="G27" s="377" t="s">
        <v>361</v>
      </c>
      <c r="H27" s="377" t="s">
        <v>433</v>
      </c>
      <c r="I27" s="377" t="s">
        <v>434</v>
      </c>
      <c r="J27" s="377" t="s">
        <v>435</v>
      </c>
      <c r="K27" s="377" t="s">
        <v>436</v>
      </c>
      <c r="L27" s="379">
        <v>275.31027639615871</v>
      </c>
      <c r="M27" s="379">
        <v>15</v>
      </c>
      <c r="N27" s="380">
        <v>4129.6541459423806</v>
      </c>
    </row>
    <row r="28" spans="1:14" ht="14.4" customHeight="1" x14ac:dyDescent="0.3">
      <c r="A28" s="375" t="s">
        <v>346</v>
      </c>
      <c r="B28" s="376" t="s">
        <v>513</v>
      </c>
      <c r="C28" s="377" t="s">
        <v>352</v>
      </c>
      <c r="D28" s="378" t="s">
        <v>514</v>
      </c>
      <c r="E28" s="377" t="s">
        <v>360</v>
      </c>
      <c r="F28" s="378" t="s">
        <v>516</v>
      </c>
      <c r="G28" s="377" t="s">
        <v>361</v>
      </c>
      <c r="H28" s="377" t="s">
        <v>437</v>
      </c>
      <c r="I28" s="377" t="s">
        <v>438</v>
      </c>
      <c r="J28" s="377" t="s">
        <v>439</v>
      </c>
      <c r="K28" s="377"/>
      <c r="L28" s="379">
        <v>144.03436090074271</v>
      </c>
      <c r="M28" s="379">
        <v>6</v>
      </c>
      <c r="N28" s="380">
        <v>864.20616540445621</v>
      </c>
    </row>
    <row r="29" spans="1:14" ht="14.4" customHeight="1" x14ac:dyDescent="0.3">
      <c r="A29" s="375" t="s">
        <v>346</v>
      </c>
      <c r="B29" s="376" t="s">
        <v>513</v>
      </c>
      <c r="C29" s="377" t="s">
        <v>352</v>
      </c>
      <c r="D29" s="378" t="s">
        <v>514</v>
      </c>
      <c r="E29" s="377" t="s">
        <v>360</v>
      </c>
      <c r="F29" s="378" t="s">
        <v>516</v>
      </c>
      <c r="G29" s="377" t="s">
        <v>361</v>
      </c>
      <c r="H29" s="377" t="s">
        <v>440</v>
      </c>
      <c r="I29" s="377" t="s">
        <v>441</v>
      </c>
      <c r="J29" s="377" t="s">
        <v>442</v>
      </c>
      <c r="K29" s="377" t="s">
        <v>443</v>
      </c>
      <c r="L29" s="379">
        <v>83.129999999999981</v>
      </c>
      <c r="M29" s="379">
        <v>2</v>
      </c>
      <c r="N29" s="380">
        <v>166.25999999999996</v>
      </c>
    </row>
    <row r="30" spans="1:14" ht="14.4" customHeight="1" x14ac:dyDescent="0.3">
      <c r="A30" s="375" t="s">
        <v>346</v>
      </c>
      <c r="B30" s="376" t="s">
        <v>513</v>
      </c>
      <c r="C30" s="377" t="s">
        <v>352</v>
      </c>
      <c r="D30" s="378" t="s">
        <v>514</v>
      </c>
      <c r="E30" s="377" t="s">
        <v>360</v>
      </c>
      <c r="F30" s="378" t="s">
        <v>516</v>
      </c>
      <c r="G30" s="377" t="s">
        <v>361</v>
      </c>
      <c r="H30" s="377" t="s">
        <v>444</v>
      </c>
      <c r="I30" s="377" t="s">
        <v>445</v>
      </c>
      <c r="J30" s="377" t="s">
        <v>446</v>
      </c>
      <c r="K30" s="377" t="s">
        <v>447</v>
      </c>
      <c r="L30" s="379">
        <v>48.22</v>
      </c>
      <c r="M30" s="379">
        <v>1</v>
      </c>
      <c r="N30" s="380">
        <v>48.22</v>
      </c>
    </row>
    <row r="31" spans="1:14" ht="14.4" customHeight="1" x14ac:dyDescent="0.3">
      <c r="A31" s="375" t="s">
        <v>346</v>
      </c>
      <c r="B31" s="376" t="s">
        <v>513</v>
      </c>
      <c r="C31" s="377" t="s">
        <v>352</v>
      </c>
      <c r="D31" s="378" t="s">
        <v>514</v>
      </c>
      <c r="E31" s="377" t="s">
        <v>360</v>
      </c>
      <c r="F31" s="378" t="s">
        <v>516</v>
      </c>
      <c r="G31" s="377" t="s">
        <v>361</v>
      </c>
      <c r="H31" s="377" t="s">
        <v>448</v>
      </c>
      <c r="I31" s="377" t="s">
        <v>383</v>
      </c>
      <c r="J31" s="377" t="s">
        <v>449</v>
      </c>
      <c r="K31" s="377"/>
      <c r="L31" s="379">
        <v>60.511248102046402</v>
      </c>
      <c r="M31" s="379">
        <v>15</v>
      </c>
      <c r="N31" s="380">
        <v>907.66872153069608</v>
      </c>
    </row>
    <row r="32" spans="1:14" ht="14.4" customHeight="1" x14ac:dyDescent="0.3">
      <c r="A32" s="375" t="s">
        <v>346</v>
      </c>
      <c r="B32" s="376" t="s">
        <v>513</v>
      </c>
      <c r="C32" s="377" t="s">
        <v>352</v>
      </c>
      <c r="D32" s="378" t="s">
        <v>514</v>
      </c>
      <c r="E32" s="377" t="s">
        <v>360</v>
      </c>
      <c r="F32" s="378" t="s">
        <v>516</v>
      </c>
      <c r="G32" s="377" t="s">
        <v>361</v>
      </c>
      <c r="H32" s="377" t="s">
        <v>450</v>
      </c>
      <c r="I32" s="377" t="s">
        <v>451</v>
      </c>
      <c r="J32" s="377" t="s">
        <v>452</v>
      </c>
      <c r="K32" s="377"/>
      <c r="L32" s="379">
        <v>2467.7750000000001</v>
      </c>
      <c r="M32" s="379">
        <v>2</v>
      </c>
      <c r="N32" s="380">
        <v>4935.55</v>
      </c>
    </row>
    <row r="33" spans="1:14" ht="14.4" customHeight="1" x14ac:dyDescent="0.3">
      <c r="A33" s="375" t="s">
        <v>346</v>
      </c>
      <c r="B33" s="376" t="s">
        <v>513</v>
      </c>
      <c r="C33" s="377" t="s">
        <v>352</v>
      </c>
      <c r="D33" s="378" t="s">
        <v>514</v>
      </c>
      <c r="E33" s="377" t="s">
        <v>360</v>
      </c>
      <c r="F33" s="378" t="s">
        <v>516</v>
      </c>
      <c r="G33" s="377" t="s">
        <v>361</v>
      </c>
      <c r="H33" s="377" t="s">
        <v>453</v>
      </c>
      <c r="I33" s="377" t="s">
        <v>454</v>
      </c>
      <c r="J33" s="377" t="s">
        <v>455</v>
      </c>
      <c r="K33" s="377"/>
      <c r="L33" s="379">
        <v>4537.5</v>
      </c>
      <c r="M33" s="379">
        <v>2</v>
      </c>
      <c r="N33" s="380">
        <v>9075</v>
      </c>
    </row>
    <row r="34" spans="1:14" ht="14.4" customHeight="1" x14ac:dyDescent="0.3">
      <c r="A34" s="375" t="s">
        <v>346</v>
      </c>
      <c r="B34" s="376" t="s">
        <v>513</v>
      </c>
      <c r="C34" s="377" t="s">
        <v>352</v>
      </c>
      <c r="D34" s="378" t="s">
        <v>514</v>
      </c>
      <c r="E34" s="377" t="s">
        <v>360</v>
      </c>
      <c r="F34" s="378" t="s">
        <v>516</v>
      </c>
      <c r="G34" s="377" t="s">
        <v>361</v>
      </c>
      <c r="H34" s="377" t="s">
        <v>456</v>
      </c>
      <c r="I34" s="377" t="s">
        <v>457</v>
      </c>
      <c r="J34" s="377" t="s">
        <v>458</v>
      </c>
      <c r="K34" s="377" t="s">
        <v>459</v>
      </c>
      <c r="L34" s="379">
        <v>606.57728227304517</v>
      </c>
      <c r="M34" s="379">
        <v>9</v>
      </c>
      <c r="N34" s="380">
        <v>5459.1955404574064</v>
      </c>
    </row>
    <row r="35" spans="1:14" ht="14.4" customHeight="1" x14ac:dyDescent="0.3">
      <c r="A35" s="375" t="s">
        <v>346</v>
      </c>
      <c r="B35" s="376" t="s">
        <v>513</v>
      </c>
      <c r="C35" s="377" t="s">
        <v>352</v>
      </c>
      <c r="D35" s="378" t="s">
        <v>514</v>
      </c>
      <c r="E35" s="377" t="s">
        <v>360</v>
      </c>
      <c r="F35" s="378" t="s">
        <v>516</v>
      </c>
      <c r="G35" s="377" t="s">
        <v>361</v>
      </c>
      <c r="H35" s="377" t="s">
        <v>460</v>
      </c>
      <c r="I35" s="377" t="s">
        <v>383</v>
      </c>
      <c r="J35" s="377" t="s">
        <v>461</v>
      </c>
      <c r="K35" s="377" t="s">
        <v>462</v>
      </c>
      <c r="L35" s="379">
        <v>68.458333333333343</v>
      </c>
      <c r="M35" s="379">
        <v>3</v>
      </c>
      <c r="N35" s="380">
        <v>205.37500000000003</v>
      </c>
    </row>
    <row r="36" spans="1:14" ht="14.4" customHeight="1" x14ac:dyDescent="0.3">
      <c r="A36" s="375" t="s">
        <v>346</v>
      </c>
      <c r="B36" s="376" t="s">
        <v>513</v>
      </c>
      <c r="C36" s="377" t="s">
        <v>352</v>
      </c>
      <c r="D36" s="378" t="s">
        <v>514</v>
      </c>
      <c r="E36" s="377" t="s">
        <v>360</v>
      </c>
      <c r="F36" s="378" t="s">
        <v>516</v>
      </c>
      <c r="G36" s="377" t="s">
        <v>361</v>
      </c>
      <c r="H36" s="377" t="s">
        <v>463</v>
      </c>
      <c r="I36" s="377" t="s">
        <v>383</v>
      </c>
      <c r="J36" s="377" t="s">
        <v>464</v>
      </c>
      <c r="K36" s="377"/>
      <c r="L36" s="379">
        <v>485.26683877102045</v>
      </c>
      <c r="M36" s="379">
        <v>157</v>
      </c>
      <c r="N36" s="380">
        <v>76186.893687050208</v>
      </c>
    </row>
    <row r="37" spans="1:14" ht="14.4" customHeight="1" x14ac:dyDescent="0.3">
      <c r="A37" s="375" t="s">
        <v>346</v>
      </c>
      <c r="B37" s="376" t="s">
        <v>513</v>
      </c>
      <c r="C37" s="377" t="s">
        <v>352</v>
      </c>
      <c r="D37" s="378" t="s">
        <v>514</v>
      </c>
      <c r="E37" s="377" t="s">
        <v>360</v>
      </c>
      <c r="F37" s="378" t="s">
        <v>516</v>
      </c>
      <c r="G37" s="377" t="s">
        <v>361</v>
      </c>
      <c r="H37" s="377" t="s">
        <v>465</v>
      </c>
      <c r="I37" s="377" t="s">
        <v>383</v>
      </c>
      <c r="J37" s="377" t="s">
        <v>466</v>
      </c>
      <c r="K37" s="377" t="s">
        <v>467</v>
      </c>
      <c r="L37" s="379">
        <v>75.020296835443276</v>
      </c>
      <c r="M37" s="379">
        <v>3</v>
      </c>
      <c r="N37" s="380">
        <v>225.06089050632983</v>
      </c>
    </row>
    <row r="38" spans="1:14" ht="14.4" customHeight="1" x14ac:dyDescent="0.3">
      <c r="A38" s="375" t="s">
        <v>346</v>
      </c>
      <c r="B38" s="376" t="s">
        <v>513</v>
      </c>
      <c r="C38" s="377" t="s">
        <v>352</v>
      </c>
      <c r="D38" s="378" t="s">
        <v>514</v>
      </c>
      <c r="E38" s="377" t="s">
        <v>360</v>
      </c>
      <c r="F38" s="378" t="s">
        <v>516</v>
      </c>
      <c r="G38" s="377" t="s">
        <v>361</v>
      </c>
      <c r="H38" s="377" t="s">
        <v>468</v>
      </c>
      <c r="I38" s="377" t="s">
        <v>383</v>
      </c>
      <c r="J38" s="377" t="s">
        <v>469</v>
      </c>
      <c r="K38" s="377"/>
      <c r="L38" s="379">
        <v>59.058751065315896</v>
      </c>
      <c r="M38" s="379">
        <v>53</v>
      </c>
      <c r="N38" s="380">
        <v>3130.1138064617426</v>
      </c>
    </row>
    <row r="39" spans="1:14" ht="14.4" customHeight="1" x14ac:dyDescent="0.3">
      <c r="A39" s="375" t="s">
        <v>346</v>
      </c>
      <c r="B39" s="376" t="s">
        <v>513</v>
      </c>
      <c r="C39" s="377" t="s">
        <v>352</v>
      </c>
      <c r="D39" s="378" t="s">
        <v>514</v>
      </c>
      <c r="E39" s="377" t="s">
        <v>360</v>
      </c>
      <c r="F39" s="378" t="s">
        <v>516</v>
      </c>
      <c r="G39" s="377" t="s">
        <v>361</v>
      </c>
      <c r="H39" s="377" t="s">
        <v>470</v>
      </c>
      <c r="I39" s="377" t="s">
        <v>383</v>
      </c>
      <c r="J39" s="377" t="s">
        <v>471</v>
      </c>
      <c r="K39" s="377" t="s">
        <v>472</v>
      </c>
      <c r="L39" s="379">
        <v>94.601498347536477</v>
      </c>
      <c r="M39" s="379">
        <v>1084</v>
      </c>
      <c r="N39" s="380">
        <v>102548.02420872953</v>
      </c>
    </row>
    <row r="40" spans="1:14" ht="14.4" customHeight="1" x14ac:dyDescent="0.3">
      <c r="A40" s="375" t="s">
        <v>346</v>
      </c>
      <c r="B40" s="376" t="s">
        <v>513</v>
      </c>
      <c r="C40" s="377" t="s">
        <v>352</v>
      </c>
      <c r="D40" s="378" t="s">
        <v>514</v>
      </c>
      <c r="E40" s="377" t="s">
        <v>360</v>
      </c>
      <c r="F40" s="378" t="s">
        <v>516</v>
      </c>
      <c r="G40" s="377" t="s">
        <v>361</v>
      </c>
      <c r="H40" s="377" t="s">
        <v>473</v>
      </c>
      <c r="I40" s="377" t="s">
        <v>383</v>
      </c>
      <c r="J40" s="377" t="s">
        <v>474</v>
      </c>
      <c r="K40" s="377" t="s">
        <v>475</v>
      </c>
      <c r="L40" s="379">
        <v>41.556336740207286</v>
      </c>
      <c r="M40" s="379">
        <v>9</v>
      </c>
      <c r="N40" s="380">
        <v>374.00703066186554</v>
      </c>
    </row>
    <row r="41" spans="1:14" ht="14.4" customHeight="1" x14ac:dyDescent="0.3">
      <c r="A41" s="375" t="s">
        <v>346</v>
      </c>
      <c r="B41" s="376" t="s">
        <v>513</v>
      </c>
      <c r="C41" s="377" t="s">
        <v>352</v>
      </c>
      <c r="D41" s="378" t="s">
        <v>514</v>
      </c>
      <c r="E41" s="377" t="s">
        <v>360</v>
      </c>
      <c r="F41" s="378" t="s">
        <v>516</v>
      </c>
      <c r="G41" s="377" t="s">
        <v>361</v>
      </c>
      <c r="H41" s="377" t="s">
        <v>476</v>
      </c>
      <c r="I41" s="377" t="s">
        <v>383</v>
      </c>
      <c r="J41" s="377" t="s">
        <v>477</v>
      </c>
      <c r="K41" s="377"/>
      <c r="L41" s="379">
        <v>271.88196489936558</v>
      </c>
      <c r="M41" s="379">
        <v>40</v>
      </c>
      <c r="N41" s="380">
        <v>10875.278595974623</v>
      </c>
    </row>
    <row r="42" spans="1:14" ht="14.4" customHeight="1" x14ac:dyDescent="0.3">
      <c r="A42" s="375" t="s">
        <v>346</v>
      </c>
      <c r="B42" s="376" t="s">
        <v>513</v>
      </c>
      <c r="C42" s="377" t="s">
        <v>352</v>
      </c>
      <c r="D42" s="378" t="s">
        <v>514</v>
      </c>
      <c r="E42" s="377" t="s">
        <v>360</v>
      </c>
      <c r="F42" s="378" t="s">
        <v>516</v>
      </c>
      <c r="G42" s="377" t="s">
        <v>361</v>
      </c>
      <c r="H42" s="377" t="s">
        <v>478</v>
      </c>
      <c r="I42" s="377" t="s">
        <v>478</v>
      </c>
      <c r="J42" s="377" t="s">
        <v>479</v>
      </c>
      <c r="K42" s="377" t="s">
        <v>480</v>
      </c>
      <c r="L42" s="379">
        <v>2893.5603182727186</v>
      </c>
      <c r="M42" s="379">
        <v>3</v>
      </c>
      <c r="N42" s="380">
        <v>8680.6809548181554</v>
      </c>
    </row>
    <row r="43" spans="1:14" ht="14.4" customHeight="1" x14ac:dyDescent="0.3">
      <c r="A43" s="375" t="s">
        <v>346</v>
      </c>
      <c r="B43" s="376" t="s">
        <v>513</v>
      </c>
      <c r="C43" s="377" t="s">
        <v>352</v>
      </c>
      <c r="D43" s="378" t="s">
        <v>514</v>
      </c>
      <c r="E43" s="377" t="s">
        <v>360</v>
      </c>
      <c r="F43" s="378" t="s">
        <v>516</v>
      </c>
      <c r="G43" s="377" t="s">
        <v>361</v>
      </c>
      <c r="H43" s="377" t="s">
        <v>481</v>
      </c>
      <c r="I43" s="377" t="s">
        <v>481</v>
      </c>
      <c r="J43" s="377" t="s">
        <v>482</v>
      </c>
      <c r="K43" s="377" t="s">
        <v>483</v>
      </c>
      <c r="L43" s="379">
        <v>63.77</v>
      </c>
      <c r="M43" s="379">
        <v>2</v>
      </c>
      <c r="N43" s="380">
        <v>127.54</v>
      </c>
    </row>
    <row r="44" spans="1:14" ht="14.4" customHeight="1" x14ac:dyDescent="0.3">
      <c r="A44" s="375" t="s">
        <v>346</v>
      </c>
      <c r="B44" s="376" t="s">
        <v>513</v>
      </c>
      <c r="C44" s="377" t="s">
        <v>352</v>
      </c>
      <c r="D44" s="378" t="s">
        <v>514</v>
      </c>
      <c r="E44" s="377" t="s">
        <v>360</v>
      </c>
      <c r="F44" s="378" t="s">
        <v>516</v>
      </c>
      <c r="G44" s="377" t="s">
        <v>361</v>
      </c>
      <c r="H44" s="377" t="s">
        <v>484</v>
      </c>
      <c r="I44" s="377" t="s">
        <v>383</v>
      </c>
      <c r="J44" s="377" t="s">
        <v>485</v>
      </c>
      <c r="K44" s="377" t="s">
        <v>486</v>
      </c>
      <c r="L44" s="379">
        <v>56.724185265582506</v>
      </c>
      <c r="M44" s="379">
        <v>1</v>
      </c>
      <c r="N44" s="380">
        <v>56.724185265582506</v>
      </c>
    </row>
    <row r="45" spans="1:14" ht="14.4" customHeight="1" x14ac:dyDescent="0.3">
      <c r="A45" s="375" t="s">
        <v>346</v>
      </c>
      <c r="B45" s="376" t="s">
        <v>513</v>
      </c>
      <c r="C45" s="377" t="s">
        <v>352</v>
      </c>
      <c r="D45" s="378" t="s">
        <v>514</v>
      </c>
      <c r="E45" s="377" t="s">
        <v>360</v>
      </c>
      <c r="F45" s="378" t="s">
        <v>516</v>
      </c>
      <c r="G45" s="377" t="s">
        <v>361</v>
      </c>
      <c r="H45" s="377" t="s">
        <v>487</v>
      </c>
      <c r="I45" s="377" t="s">
        <v>487</v>
      </c>
      <c r="J45" s="377" t="s">
        <v>376</v>
      </c>
      <c r="K45" s="377" t="s">
        <v>488</v>
      </c>
      <c r="L45" s="379">
        <v>248.24999999999997</v>
      </c>
      <c r="M45" s="379">
        <v>1</v>
      </c>
      <c r="N45" s="380">
        <v>248.24999999999997</v>
      </c>
    </row>
    <row r="46" spans="1:14" ht="14.4" customHeight="1" x14ac:dyDescent="0.3">
      <c r="A46" s="375" t="s">
        <v>346</v>
      </c>
      <c r="B46" s="376" t="s">
        <v>513</v>
      </c>
      <c r="C46" s="377" t="s">
        <v>352</v>
      </c>
      <c r="D46" s="378" t="s">
        <v>514</v>
      </c>
      <c r="E46" s="377" t="s">
        <v>360</v>
      </c>
      <c r="F46" s="378" t="s">
        <v>516</v>
      </c>
      <c r="G46" s="377" t="s">
        <v>361</v>
      </c>
      <c r="H46" s="377" t="s">
        <v>489</v>
      </c>
      <c r="I46" s="377" t="s">
        <v>489</v>
      </c>
      <c r="J46" s="377" t="s">
        <v>490</v>
      </c>
      <c r="K46" s="377" t="s">
        <v>491</v>
      </c>
      <c r="L46" s="379">
        <v>482.87825002564438</v>
      </c>
      <c r="M46" s="379">
        <v>9</v>
      </c>
      <c r="N46" s="380">
        <v>4345.9042502307993</v>
      </c>
    </row>
    <row r="47" spans="1:14" ht="14.4" customHeight="1" x14ac:dyDescent="0.3">
      <c r="A47" s="375" t="s">
        <v>346</v>
      </c>
      <c r="B47" s="376" t="s">
        <v>513</v>
      </c>
      <c r="C47" s="377" t="s">
        <v>352</v>
      </c>
      <c r="D47" s="378" t="s">
        <v>514</v>
      </c>
      <c r="E47" s="377" t="s">
        <v>360</v>
      </c>
      <c r="F47" s="378" t="s">
        <v>516</v>
      </c>
      <c r="G47" s="377" t="s">
        <v>361</v>
      </c>
      <c r="H47" s="377" t="s">
        <v>492</v>
      </c>
      <c r="I47" s="377" t="s">
        <v>492</v>
      </c>
      <c r="J47" s="377" t="s">
        <v>490</v>
      </c>
      <c r="K47" s="377" t="s">
        <v>493</v>
      </c>
      <c r="L47" s="379">
        <v>612.3959261201278</v>
      </c>
      <c r="M47" s="379">
        <v>11</v>
      </c>
      <c r="N47" s="380">
        <v>6736.3551873214055</v>
      </c>
    </row>
    <row r="48" spans="1:14" ht="14.4" customHeight="1" x14ac:dyDescent="0.3">
      <c r="A48" s="375" t="s">
        <v>346</v>
      </c>
      <c r="B48" s="376" t="s">
        <v>513</v>
      </c>
      <c r="C48" s="377" t="s">
        <v>352</v>
      </c>
      <c r="D48" s="378" t="s">
        <v>514</v>
      </c>
      <c r="E48" s="377" t="s">
        <v>494</v>
      </c>
      <c r="F48" s="378" t="s">
        <v>517</v>
      </c>
      <c r="G48" s="377" t="s">
        <v>361</v>
      </c>
      <c r="H48" s="377" t="s">
        <v>495</v>
      </c>
      <c r="I48" s="377" t="s">
        <v>496</v>
      </c>
      <c r="J48" s="377" t="s">
        <v>497</v>
      </c>
      <c r="K48" s="377" t="s">
        <v>498</v>
      </c>
      <c r="L48" s="379">
        <v>88.209998815725058</v>
      </c>
      <c r="M48" s="379">
        <v>9</v>
      </c>
      <c r="N48" s="380">
        <v>793.88998934152551</v>
      </c>
    </row>
    <row r="49" spans="1:14" ht="14.4" customHeight="1" x14ac:dyDescent="0.3">
      <c r="A49" s="375" t="s">
        <v>346</v>
      </c>
      <c r="B49" s="376" t="s">
        <v>513</v>
      </c>
      <c r="C49" s="377" t="s">
        <v>352</v>
      </c>
      <c r="D49" s="378" t="s">
        <v>514</v>
      </c>
      <c r="E49" s="377" t="s">
        <v>494</v>
      </c>
      <c r="F49" s="378" t="s">
        <v>517</v>
      </c>
      <c r="G49" s="377" t="s">
        <v>361</v>
      </c>
      <c r="H49" s="377" t="s">
        <v>499</v>
      </c>
      <c r="I49" s="377" t="s">
        <v>500</v>
      </c>
      <c r="J49" s="377" t="s">
        <v>501</v>
      </c>
      <c r="K49" s="377" t="s">
        <v>502</v>
      </c>
      <c r="L49" s="379">
        <v>52.370000000000012</v>
      </c>
      <c r="M49" s="379">
        <v>16</v>
      </c>
      <c r="N49" s="380">
        <v>837.92000000000019</v>
      </c>
    </row>
    <row r="50" spans="1:14" ht="14.4" customHeight="1" x14ac:dyDescent="0.3">
      <c r="A50" s="375" t="s">
        <v>346</v>
      </c>
      <c r="B50" s="376" t="s">
        <v>513</v>
      </c>
      <c r="C50" s="377" t="s">
        <v>352</v>
      </c>
      <c r="D50" s="378" t="s">
        <v>514</v>
      </c>
      <c r="E50" s="377" t="s">
        <v>494</v>
      </c>
      <c r="F50" s="378" t="s">
        <v>517</v>
      </c>
      <c r="G50" s="377" t="s">
        <v>361</v>
      </c>
      <c r="H50" s="377" t="s">
        <v>503</v>
      </c>
      <c r="I50" s="377" t="s">
        <v>503</v>
      </c>
      <c r="J50" s="377" t="s">
        <v>504</v>
      </c>
      <c r="K50" s="377" t="s">
        <v>505</v>
      </c>
      <c r="L50" s="379">
        <v>1936.22</v>
      </c>
      <c r="M50" s="379">
        <v>3</v>
      </c>
      <c r="N50" s="380">
        <v>5808.66</v>
      </c>
    </row>
    <row r="51" spans="1:14" ht="14.4" customHeight="1" x14ac:dyDescent="0.3">
      <c r="A51" s="375" t="s">
        <v>346</v>
      </c>
      <c r="B51" s="376" t="s">
        <v>513</v>
      </c>
      <c r="C51" s="377" t="s">
        <v>352</v>
      </c>
      <c r="D51" s="378" t="s">
        <v>514</v>
      </c>
      <c r="E51" s="377" t="s">
        <v>494</v>
      </c>
      <c r="F51" s="378" t="s">
        <v>517</v>
      </c>
      <c r="G51" s="377" t="s">
        <v>361</v>
      </c>
      <c r="H51" s="377" t="s">
        <v>506</v>
      </c>
      <c r="I51" s="377" t="s">
        <v>507</v>
      </c>
      <c r="J51" s="377" t="s">
        <v>508</v>
      </c>
      <c r="K51" s="377" t="s">
        <v>509</v>
      </c>
      <c r="L51" s="379">
        <v>44.162662768018606</v>
      </c>
      <c r="M51" s="379">
        <v>83</v>
      </c>
      <c r="N51" s="380">
        <v>3665.5010097455443</v>
      </c>
    </row>
    <row r="52" spans="1:14" ht="14.4" customHeight="1" x14ac:dyDescent="0.3">
      <c r="A52" s="375" t="s">
        <v>346</v>
      </c>
      <c r="B52" s="376" t="s">
        <v>513</v>
      </c>
      <c r="C52" s="377" t="s">
        <v>357</v>
      </c>
      <c r="D52" s="378" t="s">
        <v>515</v>
      </c>
      <c r="E52" s="377" t="s">
        <v>360</v>
      </c>
      <c r="F52" s="378" t="s">
        <v>516</v>
      </c>
      <c r="G52" s="377" t="s">
        <v>361</v>
      </c>
      <c r="H52" s="377" t="s">
        <v>362</v>
      </c>
      <c r="I52" s="377" t="s">
        <v>363</v>
      </c>
      <c r="J52" s="377" t="s">
        <v>364</v>
      </c>
      <c r="K52" s="377" t="s">
        <v>365</v>
      </c>
      <c r="L52" s="379">
        <v>87.030000000000015</v>
      </c>
      <c r="M52" s="379">
        <v>4</v>
      </c>
      <c r="N52" s="380">
        <v>348.12000000000006</v>
      </c>
    </row>
    <row r="53" spans="1:14" ht="14.4" customHeight="1" x14ac:dyDescent="0.3">
      <c r="A53" s="375" t="s">
        <v>346</v>
      </c>
      <c r="B53" s="376" t="s">
        <v>513</v>
      </c>
      <c r="C53" s="377" t="s">
        <v>357</v>
      </c>
      <c r="D53" s="378" t="s">
        <v>515</v>
      </c>
      <c r="E53" s="377" t="s">
        <v>360</v>
      </c>
      <c r="F53" s="378" t="s">
        <v>516</v>
      </c>
      <c r="G53" s="377" t="s">
        <v>361</v>
      </c>
      <c r="H53" s="377" t="s">
        <v>370</v>
      </c>
      <c r="I53" s="377" t="s">
        <v>371</v>
      </c>
      <c r="J53" s="377" t="s">
        <v>372</v>
      </c>
      <c r="K53" s="377" t="s">
        <v>373</v>
      </c>
      <c r="L53" s="379">
        <v>73.520947774375188</v>
      </c>
      <c r="M53" s="379">
        <v>10</v>
      </c>
      <c r="N53" s="380">
        <v>735.2094777437519</v>
      </c>
    </row>
    <row r="54" spans="1:14" ht="14.4" customHeight="1" x14ac:dyDescent="0.3">
      <c r="A54" s="375" t="s">
        <v>346</v>
      </c>
      <c r="B54" s="376" t="s">
        <v>513</v>
      </c>
      <c r="C54" s="377" t="s">
        <v>357</v>
      </c>
      <c r="D54" s="378" t="s">
        <v>515</v>
      </c>
      <c r="E54" s="377" t="s">
        <v>360</v>
      </c>
      <c r="F54" s="378" t="s">
        <v>516</v>
      </c>
      <c r="G54" s="377" t="s">
        <v>361</v>
      </c>
      <c r="H54" s="377" t="s">
        <v>374</v>
      </c>
      <c r="I54" s="377" t="s">
        <v>375</v>
      </c>
      <c r="J54" s="377" t="s">
        <v>376</v>
      </c>
      <c r="K54" s="377" t="s">
        <v>377</v>
      </c>
      <c r="L54" s="379">
        <v>74.87</v>
      </c>
      <c r="M54" s="379">
        <v>9</v>
      </c>
      <c r="N54" s="380">
        <v>673.83</v>
      </c>
    </row>
    <row r="55" spans="1:14" ht="14.4" customHeight="1" x14ac:dyDescent="0.3">
      <c r="A55" s="375" t="s">
        <v>346</v>
      </c>
      <c r="B55" s="376" t="s">
        <v>513</v>
      </c>
      <c r="C55" s="377" t="s">
        <v>357</v>
      </c>
      <c r="D55" s="378" t="s">
        <v>515</v>
      </c>
      <c r="E55" s="377" t="s">
        <v>360</v>
      </c>
      <c r="F55" s="378" t="s">
        <v>516</v>
      </c>
      <c r="G55" s="377" t="s">
        <v>361</v>
      </c>
      <c r="H55" s="377" t="s">
        <v>382</v>
      </c>
      <c r="I55" s="377" t="s">
        <v>383</v>
      </c>
      <c r="J55" s="377" t="s">
        <v>384</v>
      </c>
      <c r="K55" s="377"/>
      <c r="L55" s="379">
        <v>639.01</v>
      </c>
      <c r="M55" s="379">
        <v>1</v>
      </c>
      <c r="N55" s="380">
        <v>639.01</v>
      </c>
    </row>
    <row r="56" spans="1:14" ht="14.4" customHeight="1" x14ac:dyDescent="0.3">
      <c r="A56" s="375" t="s">
        <v>346</v>
      </c>
      <c r="B56" s="376" t="s">
        <v>513</v>
      </c>
      <c r="C56" s="377" t="s">
        <v>357</v>
      </c>
      <c r="D56" s="378" t="s">
        <v>515</v>
      </c>
      <c r="E56" s="377" t="s">
        <v>360</v>
      </c>
      <c r="F56" s="378" t="s">
        <v>516</v>
      </c>
      <c r="G56" s="377" t="s">
        <v>361</v>
      </c>
      <c r="H56" s="377" t="s">
        <v>404</v>
      </c>
      <c r="I56" s="377" t="s">
        <v>405</v>
      </c>
      <c r="J56" s="377" t="s">
        <v>402</v>
      </c>
      <c r="K56" s="377" t="s">
        <v>406</v>
      </c>
      <c r="L56" s="379">
        <v>312.84000000000003</v>
      </c>
      <c r="M56" s="379">
        <v>3</v>
      </c>
      <c r="N56" s="380">
        <v>938.5200000000001</v>
      </c>
    </row>
    <row r="57" spans="1:14" ht="14.4" customHeight="1" x14ac:dyDescent="0.3">
      <c r="A57" s="375" t="s">
        <v>346</v>
      </c>
      <c r="B57" s="376" t="s">
        <v>513</v>
      </c>
      <c r="C57" s="377" t="s">
        <v>357</v>
      </c>
      <c r="D57" s="378" t="s">
        <v>515</v>
      </c>
      <c r="E57" s="377" t="s">
        <v>360</v>
      </c>
      <c r="F57" s="378" t="s">
        <v>516</v>
      </c>
      <c r="G57" s="377" t="s">
        <v>361</v>
      </c>
      <c r="H57" s="377" t="s">
        <v>510</v>
      </c>
      <c r="I57" s="377" t="s">
        <v>511</v>
      </c>
      <c r="J57" s="377" t="s">
        <v>402</v>
      </c>
      <c r="K57" s="377" t="s">
        <v>512</v>
      </c>
      <c r="L57" s="379">
        <v>245.40999999999997</v>
      </c>
      <c r="M57" s="379">
        <v>8</v>
      </c>
      <c r="N57" s="380">
        <v>1963.2799999999997</v>
      </c>
    </row>
    <row r="58" spans="1:14" ht="14.4" customHeight="1" x14ac:dyDescent="0.3">
      <c r="A58" s="375" t="s">
        <v>346</v>
      </c>
      <c r="B58" s="376" t="s">
        <v>513</v>
      </c>
      <c r="C58" s="377" t="s">
        <v>357</v>
      </c>
      <c r="D58" s="378" t="s">
        <v>515</v>
      </c>
      <c r="E58" s="377" t="s">
        <v>360</v>
      </c>
      <c r="F58" s="378" t="s">
        <v>516</v>
      </c>
      <c r="G58" s="377" t="s">
        <v>361</v>
      </c>
      <c r="H58" s="377" t="s">
        <v>413</v>
      </c>
      <c r="I58" s="377" t="s">
        <v>383</v>
      </c>
      <c r="J58" s="377" t="s">
        <v>414</v>
      </c>
      <c r="K58" s="377" t="s">
        <v>415</v>
      </c>
      <c r="L58" s="379">
        <v>23.7</v>
      </c>
      <c r="M58" s="379">
        <v>42</v>
      </c>
      <c r="N58" s="380">
        <v>995.4</v>
      </c>
    </row>
    <row r="59" spans="1:14" ht="14.4" customHeight="1" x14ac:dyDescent="0.3">
      <c r="A59" s="375" t="s">
        <v>346</v>
      </c>
      <c r="B59" s="376" t="s">
        <v>513</v>
      </c>
      <c r="C59" s="377" t="s">
        <v>357</v>
      </c>
      <c r="D59" s="378" t="s">
        <v>515</v>
      </c>
      <c r="E59" s="377" t="s">
        <v>360</v>
      </c>
      <c r="F59" s="378" t="s">
        <v>516</v>
      </c>
      <c r="G59" s="377" t="s">
        <v>361</v>
      </c>
      <c r="H59" s="377" t="s">
        <v>416</v>
      </c>
      <c r="I59" s="377" t="s">
        <v>417</v>
      </c>
      <c r="J59" s="377" t="s">
        <v>418</v>
      </c>
      <c r="K59" s="377" t="s">
        <v>419</v>
      </c>
      <c r="L59" s="379">
        <v>61.839959913713415</v>
      </c>
      <c r="M59" s="379">
        <v>10</v>
      </c>
      <c r="N59" s="380">
        <v>618.39959913713415</v>
      </c>
    </row>
    <row r="60" spans="1:14" ht="14.4" customHeight="1" x14ac:dyDescent="0.3">
      <c r="A60" s="375" t="s">
        <v>346</v>
      </c>
      <c r="B60" s="376" t="s">
        <v>513</v>
      </c>
      <c r="C60" s="377" t="s">
        <v>357</v>
      </c>
      <c r="D60" s="378" t="s">
        <v>515</v>
      </c>
      <c r="E60" s="377" t="s">
        <v>360</v>
      </c>
      <c r="F60" s="378" t="s">
        <v>516</v>
      </c>
      <c r="G60" s="377" t="s">
        <v>361</v>
      </c>
      <c r="H60" s="377" t="s">
        <v>423</v>
      </c>
      <c r="I60" s="377" t="s">
        <v>424</v>
      </c>
      <c r="J60" s="377" t="s">
        <v>402</v>
      </c>
      <c r="K60" s="377" t="s">
        <v>425</v>
      </c>
      <c r="L60" s="379">
        <v>201.29999999999995</v>
      </c>
      <c r="M60" s="379">
        <v>5</v>
      </c>
      <c r="N60" s="380">
        <v>1006.4999999999998</v>
      </c>
    </row>
    <row r="61" spans="1:14" ht="14.4" customHeight="1" x14ac:dyDescent="0.3">
      <c r="A61" s="375" t="s">
        <v>346</v>
      </c>
      <c r="B61" s="376" t="s">
        <v>513</v>
      </c>
      <c r="C61" s="377" t="s">
        <v>357</v>
      </c>
      <c r="D61" s="378" t="s">
        <v>515</v>
      </c>
      <c r="E61" s="377" t="s">
        <v>360</v>
      </c>
      <c r="F61" s="378" t="s">
        <v>516</v>
      </c>
      <c r="G61" s="377" t="s">
        <v>361</v>
      </c>
      <c r="H61" s="377" t="s">
        <v>448</v>
      </c>
      <c r="I61" s="377" t="s">
        <v>383</v>
      </c>
      <c r="J61" s="377" t="s">
        <v>449</v>
      </c>
      <c r="K61" s="377"/>
      <c r="L61" s="379">
        <v>77.945567752177922</v>
      </c>
      <c r="M61" s="379">
        <v>14</v>
      </c>
      <c r="N61" s="380">
        <v>1091.2379485304909</v>
      </c>
    </row>
    <row r="62" spans="1:14" ht="14.4" customHeight="1" thickBot="1" x14ac:dyDescent="0.35">
      <c r="A62" s="381" t="s">
        <v>346</v>
      </c>
      <c r="B62" s="382" t="s">
        <v>513</v>
      </c>
      <c r="C62" s="383" t="s">
        <v>357</v>
      </c>
      <c r="D62" s="384" t="s">
        <v>515</v>
      </c>
      <c r="E62" s="383" t="s">
        <v>360</v>
      </c>
      <c r="F62" s="384" t="s">
        <v>516</v>
      </c>
      <c r="G62" s="383" t="s">
        <v>361</v>
      </c>
      <c r="H62" s="383" t="s">
        <v>468</v>
      </c>
      <c r="I62" s="383" t="s">
        <v>383</v>
      </c>
      <c r="J62" s="383" t="s">
        <v>469</v>
      </c>
      <c r="K62" s="383"/>
      <c r="L62" s="385">
        <v>62.195523398526689</v>
      </c>
      <c r="M62" s="385">
        <v>2</v>
      </c>
      <c r="N62" s="386">
        <v>124.39104679705338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09" t="s">
        <v>107</v>
      </c>
      <c r="B1" s="310"/>
      <c r="C1" s="310"/>
      <c r="D1" s="310"/>
      <c r="E1" s="310"/>
      <c r="F1" s="310"/>
    </row>
    <row r="2" spans="1:6" ht="14.4" customHeight="1" thickBot="1" x14ac:dyDescent="0.35">
      <c r="A2" s="187" t="s">
        <v>191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1" t="s">
        <v>80</v>
      </c>
      <c r="C3" s="312"/>
      <c r="D3" s="313" t="s">
        <v>79</v>
      </c>
      <c r="E3" s="312"/>
      <c r="F3" s="70" t="s">
        <v>3</v>
      </c>
    </row>
    <row r="4" spans="1:6" ht="14.4" customHeight="1" thickBot="1" x14ac:dyDescent="0.35">
      <c r="A4" s="387" t="s">
        <v>92</v>
      </c>
      <c r="B4" s="388" t="s">
        <v>14</v>
      </c>
      <c r="C4" s="389" t="s">
        <v>2</v>
      </c>
      <c r="D4" s="388" t="s">
        <v>14</v>
      </c>
      <c r="E4" s="389" t="s">
        <v>2</v>
      </c>
      <c r="F4" s="390" t="s">
        <v>14</v>
      </c>
    </row>
    <row r="5" spans="1:6" ht="14.4" customHeight="1" thickBot="1" x14ac:dyDescent="0.35">
      <c r="A5" s="401" t="s">
        <v>518</v>
      </c>
      <c r="B5" s="367"/>
      <c r="C5" s="391">
        <v>0</v>
      </c>
      <c r="D5" s="367">
        <v>1936.22</v>
      </c>
      <c r="E5" s="391">
        <v>1</v>
      </c>
      <c r="F5" s="368">
        <v>1936.22</v>
      </c>
    </row>
    <row r="6" spans="1:6" ht="14.4" customHeight="1" thickBot="1" x14ac:dyDescent="0.35">
      <c r="A6" s="397" t="s">
        <v>3</v>
      </c>
      <c r="B6" s="398"/>
      <c r="C6" s="399">
        <v>0</v>
      </c>
      <c r="D6" s="398">
        <v>1936.22</v>
      </c>
      <c r="E6" s="399">
        <v>1</v>
      </c>
      <c r="F6" s="400">
        <v>1936.22</v>
      </c>
    </row>
    <row r="7" spans="1:6" ht="14.4" customHeight="1" thickBot="1" x14ac:dyDescent="0.35"/>
    <row r="8" spans="1:6" ht="14.4" customHeight="1" thickBot="1" x14ac:dyDescent="0.35">
      <c r="A8" s="401" t="s">
        <v>519</v>
      </c>
      <c r="B8" s="367"/>
      <c r="C8" s="391">
        <v>0</v>
      </c>
      <c r="D8" s="367">
        <v>1936.22</v>
      </c>
      <c r="E8" s="391">
        <v>1</v>
      </c>
      <c r="F8" s="368">
        <v>1936.22</v>
      </c>
    </row>
    <row r="9" spans="1:6" ht="14.4" customHeight="1" thickBot="1" x14ac:dyDescent="0.35">
      <c r="A9" s="397" t="s">
        <v>3</v>
      </c>
      <c r="B9" s="398"/>
      <c r="C9" s="399">
        <v>0</v>
      </c>
      <c r="D9" s="398">
        <v>1936.22</v>
      </c>
      <c r="E9" s="399">
        <v>1</v>
      </c>
      <c r="F9" s="400">
        <v>1936.22</v>
      </c>
    </row>
  </sheetData>
  <mergeCells count="3">
    <mergeCell ref="A1:F1"/>
    <mergeCell ref="B3:C3"/>
    <mergeCell ref="D3:E3"/>
  </mergeCells>
  <conditionalFormatting sqref="C5:C1048576">
    <cfRule type="cellIs" dxfId="2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0" t="s">
        <v>522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272"/>
      <c r="M1" s="272"/>
    </row>
    <row r="2" spans="1:13" ht="14.4" customHeight="1" thickBot="1" x14ac:dyDescent="0.35">
      <c r="A2" s="187" t="s">
        <v>191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1936.22</v>
      </c>
      <c r="K3" s="44">
        <f>IF(M3=0,0,J3/M3)</f>
        <v>1</v>
      </c>
      <c r="L3" s="43">
        <f>SUBTOTAL(9,L6:L1048576)</f>
        <v>1</v>
      </c>
      <c r="M3" s="45">
        <f>SUBTOTAL(9,M6:M1048576)</f>
        <v>1936.22</v>
      </c>
    </row>
    <row r="4" spans="1:13" ht="14.4" customHeight="1" thickBot="1" x14ac:dyDescent="0.35">
      <c r="A4" s="41"/>
      <c r="B4" s="41"/>
      <c r="C4" s="41"/>
      <c r="D4" s="41"/>
      <c r="E4" s="42"/>
      <c r="F4" s="314" t="s">
        <v>80</v>
      </c>
      <c r="G4" s="315"/>
      <c r="H4" s="316"/>
      <c r="I4" s="317" t="s">
        <v>79</v>
      </c>
      <c r="J4" s="315"/>
      <c r="K4" s="316"/>
      <c r="L4" s="318" t="s">
        <v>3</v>
      </c>
      <c r="M4" s="319"/>
    </row>
    <row r="5" spans="1:13" ht="14.4" customHeight="1" thickBot="1" x14ac:dyDescent="0.35">
      <c r="A5" s="387" t="s">
        <v>81</v>
      </c>
      <c r="B5" s="403" t="s">
        <v>82</v>
      </c>
      <c r="C5" s="403" t="s">
        <v>57</v>
      </c>
      <c r="D5" s="403" t="s">
        <v>83</v>
      </c>
      <c r="E5" s="403" t="s">
        <v>84</v>
      </c>
      <c r="F5" s="404" t="s">
        <v>15</v>
      </c>
      <c r="G5" s="404" t="s">
        <v>14</v>
      </c>
      <c r="H5" s="389" t="s">
        <v>85</v>
      </c>
      <c r="I5" s="388" t="s">
        <v>15</v>
      </c>
      <c r="J5" s="404" t="s">
        <v>14</v>
      </c>
      <c r="K5" s="389" t="s">
        <v>85</v>
      </c>
      <c r="L5" s="388" t="s">
        <v>15</v>
      </c>
      <c r="M5" s="405" t="s">
        <v>14</v>
      </c>
    </row>
    <row r="6" spans="1:13" ht="14.4" customHeight="1" thickBot="1" x14ac:dyDescent="0.35">
      <c r="A6" s="394" t="s">
        <v>352</v>
      </c>
      <c r="B6" s="406" t="s">
        <v>520</v>
      </c>
      <c r="C6" s="406" t="s">
        <v>503</v>
      </c>
      <c r="D6" s="406" t="s">
        <v>504</v>
      </c>
      <c r="E6" s="406" t="s">
        <v>521</v>
      </c>
      <c r="F6" s="395"/>
      <c r="G6" s="395"/>
      <c r="H6" s="254">
        <v>0</v>
      </c>
      <c r="I6" s="395">
        <v>1</v>
      </c>
      <c r="J6" s="395">
        <v>1936.22</v>
      </c>
      <c r="K6" s="254">
        <v>1</v>
      </c>
      <c r="L6" s="395">
        <v>1</v>
      </c>
      <c r="M6" s="396">
        <v>1936.22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2016-09-20T14:25:08Z</dcterms:modified>
</cp:coreProperties>
</file>