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H20" i="419" l="1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C18" i="419" l="1"/>
  <c r="D18" i="419"/>
  <c r="G18" i="419"/>
  <c r="E18" i="419"/>
  <c r="F18" i="419"/>
  <c r="H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G21" i="419" l="1"/>
  <c r="G22" i="419" s="1"/>
  <c r="F21" i="419"/>
  <c r="E21" i="419"/>
  <c r="D21" i="419"/>
  <c r="D23" i="419" l="1"/>
  <c r="G23" i="419"/>
  <c r="E23" i="419"/>
  <c r="F23" i="419"/>
  <c r="D22" i="419"/>
  <c r="E22" i="419"/>
  <c r="F22" i="419"/>
  <c r="N3" i="418"/>
  <c r="C21" i="419" l="1"/>
  <c r="C22" i="419" s="1"/>
  <c r="C23" i="419" l="1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D6" i="419" l="1"/>
  <c r="C6" i="419"/>
  <c r="G6" i="419"/>
  <c r="H6" i="419"/>
  <c r="F6" i="419"/>
  <c r="E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4" i="414"/>
  <c r="D17" i="414"/>
  <c r="D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C18" i="414"/>
  <c r="D18" i="414"/>
  <c r="H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<sst xmlns="http://schemas.openxmlformats.org/spreadsheetml/2006/main" count="3137" uniqueCount="909">
  <si>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</si>
  <si>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</si>
  <si>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</si>
  <si>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</si>
  <si>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</si>
  <si>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</si>
  <si>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</si>
  <si>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</si>
  <si>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</si>
  <si>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</si>
  <si>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</si>
  <si>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</si>
  <si>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</si>
  <si>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</si>
  <si>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</si>
  <si>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</si>
  <si>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</si>
  <si>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</si>
  <si>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</si>
  <si>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</si>
  <si>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</si>
  <si>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</si>
  <si>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</si>
  <si>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</si>
  <si>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</si>
  <si>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</si>
  <si>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</si>
  <si>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</si>
  <si>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</si>
  <si>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</si>
  <si>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</si>
  <si>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</si>
  <si>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</si>
  <si>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</si>
  <si>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</si>
  <si>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</si>
  <si>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</si>
  <si>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</si>
  <si>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</si>
  <si>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</si>
  <si>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</si>
  <si>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</si>
  <si>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</si>
  <si>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</si>
  <si>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</si>
  <si>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</si>
  <si>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</si>
  <si>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</si>
  <si>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</si>
  <si>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</si>
  <si>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</si>
  <si>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</si>
  <si>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</si>
  <si>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</si>
  <si>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</si>
  <si>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</si>
  <si>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</si>
  <si>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</si>
  <si>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</si>
  <si>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</si>
  <si>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</si>
  <si>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</si>
  <si>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</si>
  <si>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</si>
  <si>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</si>
  <si>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</si>
  <si>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</si>
  <si>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</si>
  <si>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</si>
  <si>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</si>
  <si>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</si>
  <si>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</si>
  <si>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</si>
  <si>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</si>
  <si>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</si>
  <si>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</si>
  <si>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</si>
  <si>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</si>
  <si>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</si>
  <si>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</si>
  <si>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</si>
  <si>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</si>
  <si>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</si>
  <si>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</si>
  <si>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</si>
  <si>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</si>
  <si>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</si>
  <si>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</si>
  <si>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</si>
  <si>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</si>
  <si>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</si>
  <si>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</si>
  <si>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</si>
  <si>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</si>
  <si>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</si>
  <si>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</si>
  <si>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</si>
  <si>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</si>
  <si>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</si>
  <si>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</si>
  <si>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</si>
  <si>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</si>
  <si>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</si>
  <si>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</si>
  <si>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</si>
  <si>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</si>
  <si>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</si>
  <si>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</si>
  <si>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</si>
  <si>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</si>
  <si>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</si>
  <si>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</si>
  <si>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</si>
  <si>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</si>
  <si>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</si>
  <si>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</si>
  <si>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</si>
  <si>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</si>
  <si>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</si>
  <si>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</si>
  <si>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</si>
  <si>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</si>
  <si>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</si>
  <si>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</si>
  <si>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</si>
  <si>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</si>
  <si>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</si>
  <si>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</si>
  <si>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</si>
  <si>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</si>
  <si>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</si>
  <si>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</si>
  <si>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</si>
  <si>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</si>
  <si>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</si>
  <si>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</si>
  <si>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</si>
  <si>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</si>
  <si>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</si>
  <si>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</si>
  <si>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</si>
  <si>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</si>
  <si>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</si>
  <si>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</si>
  <si>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</si>
  <si>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</si>
  <si>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</si>
  <si>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</si>
  <si>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</si>
  <si>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</si>
  <si>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</si>
  <si>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</si>
  <si>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</si>
  <si>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</si>
  <si>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</si>
  <si>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</si>
  <si>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</si>
  <si>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</si>
  <si>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</si>
  <si>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</si>
  <si>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</si>
  <si>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</si>
  <si>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</si>
  <si>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</si>
  <si>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</si>
  <si>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</si>
  <si>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</si>
  <si>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</si>
  <si>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</si>
  <si>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</si>
  <si>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</si>
  <si>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</si>
  <si>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</si>
  <si>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</si>
  <si>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</si>
  <si>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</si>
  <si>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</si>
  <si>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</si>
  <si>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</si>
  <si>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</si>
  <si>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</si>
  <si>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</si>
  <si>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</si>
  <si>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</si>
  <si>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</si>
  <si>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</si>
  <si>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</si>
  <si>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</si>
  <si>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</si>
  <si>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</si>
  <si>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</si>
  <si>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</si>
  <si>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</si>
  <si>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</si>
  <si>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</si>
  <si>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</si>
  <si>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</si>
  <si>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</si>
  <si>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</si>
  <si>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</si>
  <si>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</si>
  <si>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</si>
  <si>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</si>
  <si>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</si>
  <si>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</si>
  <si>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</si>
  <si>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</si>
  <si>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</si>
  <si>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</si>
  <si>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--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</si>
  <si>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</si>
  <si>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</si>
  <si>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</si>
  <si>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</si>
  <si>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</si>
  <si>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</si>
  <si>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</si>
  <si>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</si>
  <si>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</si>
  <si>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</si>
  <si>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</si>
  <si>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</si>
  <si>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</si>
  <si>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</si>
  <si>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</si>
  <si>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</si>
  <si>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</si>
  <si>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</si>
  <si>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</si>
  <si>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</si>
  <si>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</si>
  <si>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</si>
  <si>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</si>
  <si>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</si>
  <si>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</si>
  <si>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</si>
  <si>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</si>
  <si>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</si>
  <si>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</si>
  <si>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</si>
  <si>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</si>
  <si>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</si>
  <si>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</si>
  <si>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</si>
  <si>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</si>
  <si>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</si>
  <si>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</si>
  <si>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</si>
  <si>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</si>
  <si>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</si>
  <si>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</si>
  <si>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</si>
  <si>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</si>
  <si>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</si>
  <si>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</si>
  <si>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</si>
  <si>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</si>
  <si>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</si>
  <si>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</si>
  <si>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</si>
  <si>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</si>
  <si>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</si>
  <si>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</si>
  <si>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</si>
  <si>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</si>
  <si>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</si>
  <si>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</si>
  <si>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</si>
  <si>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</si>
  <si>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</si>
  <si>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</si>
  <si>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</si>
  <si>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</si>
  <si>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</si>
  <si>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</si>
  <si>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</si>
  <si>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</si>
  <si>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</si>
  <si>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</si>
  <si>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</si>
  <si>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</si>
  <si>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</si>
  <si>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</si>
  <si>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</si>
  <si>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</si>
  <si>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</si>
  <si>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</si>
  <si>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</si>
  <si>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</si>
  <si>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</si>
  <si>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</si>
  <si>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</si>
  <si>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</si>
  <si>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</si>
  <si>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</si>
  <si>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</si>
  <si>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</si>
  <si>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</si>
  <si>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</si>
  <si>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</si>
  <si>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</si>
  <si>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</si>
  <si>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</si>
  <si>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</si>
  <si>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</si>
  <si>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</si>
  <si>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</si>
  <si>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</si>
  <si>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</si>
  <si>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</si>
  <si>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</si>
  <si>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</si>
  <si>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</si>
  <si>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</si>
  <si>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</si>
  <si>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</si>
  <si>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</si>
  <si>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</si>
  <si>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</si>
  <si>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</si>
  <si>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</si>
  <si>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</si>
  <si>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</si>
  <si>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</si>
  <si>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</si>
  <si>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</si>
  <si>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</si>
  <si>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</si>
  <si>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</si>
  <si>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</si>
  <si>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</si>
  <si>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</si>
  <si>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</si>
  <si>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</si>
  <si>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</si>
  <si>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</si>
  <si>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</si>
  <si>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</si>
  <si>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</si>
  <si>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</si>
  <si>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</si>
  <si>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</si>
  <si>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</si>
  <si>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</si>
  <si>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</si>
  <si>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</si>
  <si>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</si>
  <si>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</si>
  <si>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</si>
  <si>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</si>
  <si>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</si>
  <si>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</si>
  <si>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</si>
  <si>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</si>
  <si>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</si>
  <si>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</si>
  <si>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</si>
  <si>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</si>
  <si>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</si>
  <si>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</si>
  <si>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</si>
  <si>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>COSS: Centrální operační sály</t>
  </si>
  <si>
    <t/>
  </si>
  <si>
    <t>50113001 - léky - paušál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</si>
  <si>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</si>
  <si>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</si>
  <si>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</si>
  <si>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</si>
  <si>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</si>
  <si>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</si>
  <si>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</si>
  <si>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</si>
  <si>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</si>
  <si>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</si>
  <si>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</si>
  <si>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</si>
  <si>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</si>
  <si>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</si>
  <si>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</si>
  <si>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</si>
  <si>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</si>
  <si>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</si>
  <si>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BETADINE</t>
  </si>
  <si>
    <t>UNG 1X20GM</t>
  </si>
  <si>
    <t>BRAUNOVIDON GÁZA S MASTÍ</t>
  </si>
  <si>
    <t>DRM LIG IPR 10X7.5X10CM</t>
  </si>
  <si>
    <t>DRM LIG IPR 10X20X10CM</t>
  </si>
  <si>
    <t>DICYNONE 250</t>
  </si>
  <si>
    <t>INJ SOL 4X2ML/250MG</t>
  </si>
  <si>
    <t>DZ BRAUNOL 1 L</t>
  </si>
  <si>
    <t>DZ OCTENISEPT 1 l</t>
  </si>
  <si>
    <t>FYZIOLOGICKÝ ROZTOK VIAFLO</t>
  </si>
  <si>
    <t>INF SOL 10X1000ML</t>
  </si>
  <si>
    <t>IR  AQUA STERILE OPLACH.1x1000 ml ECOTAINER</t>
  </si>
  <si>
    <t>IR OPLACH</t>
  </si>
  <si>
    <t>IR  NaCl 0,9% 3000 ml vak Bieffe</t>
  </si>
  <si>
    <t>for irrig. 1x3000 ml 15%</t>
  </si>
  <si>
    <t xml:space="preserve">IR  NaCl 0,9% Fresenius CFX DUO 3000 ml </t>
  </si>
  <si>
    <t>IR OG. OPHTHALMO-SEPTONEX</t>
  </si>
  <si>
    <t>GTT OPH 1X10ML</t>
  </si>
  <si>
    <t>IR PARAFFINUM PERLIQUIDUM 10 ml</t>
  </si>
  <si>
    <t>IR 10 ml</t>
  </si>
  <si>
    <t>KL AQUA PURIF. 1000G</t>
  </si>
  <si>
    <t>KL BENZINUM 900ml/ 600g</t>
  </si>
  <si>
    <t>UN 3295</t>
  </si>
  <si>
    <t>KL ELIXÍR NA OPTIKU</t>
  </si>
  <si>
    <t>KL ETHER 200G</t>
  </si>
  <si>
    <t>KL MS HYDROG.PEROX. 3% 1000g</t>
  </si>
  <si>
    <t>KL SOL.FORMAL.K FIXACI TKANI,5000G</t>
  </si>
  <si>
    <t>KL SOL.FORMALDEHYDI 3% 1 KG</t>
  </si>
  <si>
    <t>KL ZLUTA (FLAVINOVA) VATA, 1000G</t>
  </si>
  <si>
    <t>2x500g v litrových lahvích</t>
  </si>
  <si>
    <t>P</t>
  </si>
  <si>
    <t>LEVOBUPIVACAINE KABI 5 MG/ML</t>
  </si>
  <si>
    <t>INJ+INF SOL 5X10ML</t>
  </si>
  <si>
    <t>MESOCAIN</t>
  </si>
  <si>
    <t>INJ 10X10ML 1%</t>
  </si>
  <si>
    <t>Tisseel Lyo 4 ml</t>
  </si>
  <si>
    <t>léky - antibiotika (LEK)</t>
  </si>
  <si>
    <t>GARAMYCIN SCHWAMM</t>
  </si>
  <si>
    <t>DRM SPO 1X130MG</t>
  </si>
  <si>
    <t>IALUGEN PLUS</t>
  </si>
  <si>
    <t>CRM 1X20GM</t>
  </si>
  <si>
    <t>OPHTHALMO-FRAMYKOIN</t>
  </si>
  <si>
    <t>UNG OPH 1X5GM</t>
  </si>
  <si>
    <t>OPHTHALMO-FRAMYKOIN COMPOSITUM</t>
  </si>
  <si>
    <t>HEPARIN LECIVA</t>
  </si>
  <si>
    <t>INJ 1X10ML/50KU</t>
  </si>
  <si>
    <t>OPHTHALMO-HYDROCORTISON LECIVA</t>
  </si>
  <si>
    <t>UNG OPH 1X5GM 0.5%</t>
  </si>
  <si>
    <t>4764 - COSS: centrální operační sály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</si>
  <si>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</si>
  <si>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</si>
  <si>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</si>
  <si>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</si>
  <si>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</si>
  <si>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</si>
  <si>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</si>
  <si>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</si>
  <si>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</si>
  <si>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</si>
  <si>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</si>
  <si>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</si>
  <si>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</si>
  <si>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</si>
  <si>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</si>
  <si>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</si>
  <si>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</si>
  <si>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</si>
  <si>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</si>
  <si>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</si>
  <si>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</si>
  <si>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</si>
  <si>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50115040</t>
  </si>
  <si>
    <t>laboratorní materiál (Z505)</t>
  </si>
  <si>
    <t>ZC774</t>
  </si>
  <si>
    <t>Sklo podložní řezané, čiré 76 x 26 mm bal. á 50 ks VTRA635901000076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</si>
  <si>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</si>
  <si>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</si>
  <si>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</si>
  <si>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</si>
  <si>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</si>
  <si>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</si>
  <si>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</si>
  <si>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</si>
  <si>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ZA459</t>
  </si>
  <si>
    <t>Kompresa AB 10 x 20 cm/1 ks sterilní NT savá 1230114021</t>
  </si>
  <si>
    <t>ZA563</t>
  </si>
  <si>
    <t>Kompresa AB 20 x 20 cm/1 ks sterilní NT savá 1230114041</t>
  </si>
  <si>
    <t>ZA561</t>
  </si>
  <si>
    <t>Kompresa AB 20 x 40 cm/1 ks sterilní NT savá 1230114051</t>
  </si>
  <si>
    <t>ZC506</t>
  </si>
  <si>
    <t>Kompresa NT 10 x 10 cm/5 ks sterilní 1325020275</t>
  </si>
  <si>
    <t>ZN103</t>
  </si>
  <si>
    <t>Kompresa NT standard s RTG vláknem sterilní 10 x 10 cm 70g/m2 bal. á 10 ks 185310-08</t>
  </si>
  <si>
    <t>ZI846</t>
  </si>
  <si>
    <t>Krytí askina 7,5 x 10 silikonové silnet bal. á 10 ks 5197510</t>
  </si>
  <si>
    <t>ZE824</t>
  </si>
  <si>
    <t>Krytí ccellistyp 5 x 7 cm bal. á 15 ks (náhrada za okcel) 2080508</t>
  </si>
  <si>
    <t>ZB048</t>
  </si>
  <si>
    <t>Krytí cellistyp F (fibrilar) 2,5 x 5 cm bal. á 10 ks (náhrada za okcel) 2082025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</si>
  <si>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</si>
  <si>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</si>
  <si>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</si>
  <si>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</si>
  <si>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</si>
  <si>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</si>
  <si>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</si>
  <si>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1 ks zásyp 10120</t>
  </si>
  <si>
    <t>ZA547</t>
  </si>
  <si>
    <t>Krytí inadine nepřilnavé 9,5 x 9,5 cm 1/10 SYS01512EE</t>
  </si>
  <si>
    <t>ZL663</t>
  </si>
  <si>
    <t>Krytí mastný tyl pharmatull 10 x 10 cm bal. á 10 ks P-Tull1010</t>
  </si>
  <si>
    <t>ZL664</t>
  </si>
  <si>
    <t>Krytí mastný tyl pharmatull 10 x 20 cm bal. á 10 ks P-Tull1020</t>
  </si>
  <si>
    <t>ZM951</t>
  </si>
  <si>
    <t>Krytí mepilex border post-op sterilní 6 x 8 cm bal. á 10 ks 495100</t>
  </si>
  <si>
    <t>ZA513</t>
  </si>
  <si>
    <t>Krytí s mastí atrauman 10 x 10 cm bal. á 10 ks 499573</t>
  </si>
  <si>
    <t>ZA645</t>
  </si>
  <si>
    <t>Krytí s mastí atrauman 5 x 5 cm bal. á 10 ks 499571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</si>
  <si>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</si>
  <si>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</si>
  <si>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</si>
  <si>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</si>
  <si>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</si>
  <si>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</si>
  <si>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</si>
  <si>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</si>
  <si>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</si>
  <si>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</si>
  <si>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ZD104</t>
  </si>
  <si>
    <t>Náplast omniplast 10,0 cm x 10,0 m 9004472 (900535)</t>
  </si>
  <si>
    <t>ZA451</t>
  </si>
  <si>
    <t>Náplast omniplast 5,0 cm x 9,2 m 9004540 (900429)</t>
  </si>
  <si>
    <t>ZB084</t>
  </si>
  <si>
    <t>Náplast transpore 2,50 cm x 9,14 m 1527-1</t>
  </si>
  <si>
    <t>ZF352</t>
  </si>
  <si>
    <t>Náplast transpore bílá 2,50 cm x 9,14 m bal. á 12 ks 1534-1</t>
  </si>
  <si>
    <t>ZF450</t>
  </si>
  <si>
    <t>Obinadlo elastické lenkideal krátkotažné 10 cm x 5 m bal. á 10 ks 19583</t>
  </si>
  <si>
    <t>ZF454</t>
  </si>
  <si>
    <t>Obinadlo elastické lenkideal krátkotažné 12 cm x 5 m bal. á 10 ks 19584</t>
  </si>
  <si>
    <t>ZM582</t>
  </si>
  <si>
    <t>Obinadlo elastické lenkideal krátkotažné 15 cm x 5 m bal. á 10 ks 19585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</si>
  <si>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</si>
  <si>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</si>
  <si>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</si>
  <si>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</si>
  <si>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</si>
  <si>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</si>
  <si>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</si>
  <si>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</si>
  <si>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</si>
  <si>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</si>
  <si>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ZA008</t>
  </si>
  <si>
    <t>Obvaz elastický síťový pruban č. 10 427310</t>
  </si>
  <si>
    <t>ZC848</t>
  </si>
  <si>
    <t>Obvaz ortho-pad 10 cm x 3 m pod sádru á 6 ks karton á 120 ks 1320105004</t>
  </si>
  <si>
    <t>ZA556</t>
  </si>
  <si>
    <t>Obvaz sádrový safix plus 10 cm x 3 m bal. á 24 ks 3327410</t>
  </si>
  <si>
    <t>ZL974</t>
  </si>
  <si>
    <t>Pěna renasys-F velký set (L)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</si>
  <si>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</si>
  <si>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</si>
  <si>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</si>
  <si>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</si>
  <si>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ZL987</t>
  </si>
  <si>
    <t>Soft port 69 cm s koncovkou 15 x 10 cm 66800799</t>
  </si>
  <si>
    <t>ZM466</t>
  </si>
  <si>
    <t>Soft port kit renasys-F/AB abdominal foam 66800980</t>
  </si>
  <si>
    <t>ZN112</t>
  </si>
  <si>
    <t>Systém endoluminální vakuumterapeutický Eso-sponge 5526540</t>
  </si>
  <si>
    <t>ZF381</t>
  </si>
  <si>
    <t>Tampon sterilní stáčený 20 x 20 cm s RTG nití bal. á 10 ks 28203</t>
  </si>
  <si>
    <t>ZE898</t>
  </si>
  <si>
    <t>Tampon sterilní stáčený 50 x 50 cm / á 5 ks 28017</t>
  </si>
  <si>
    <t>50115060</t>
  </si>
  <si>
    <t>ZPr - ostatní (Z503)</t>
  </si>
  <si>
    <t>ZA674</t>
  </si>
  <si>
    <t>Cévka CN-01, bal.á 40 ks, 646959</t>
  </si>
  <si>
    <t>ZK978</t>
  </si>
  <si>
    <t>Cévka odsávací CH16 s přerušovačem sání P01175a</t>
  </si>
  <si>
    <t>ZA210</t>
  </si>
  <si>
    <t>Cévka vyživovací CV-01 GAM646957</t>
  </si>
  <si>
    <t>ZA690</t>
  </si>
  <si>
    <t>Čepelka skalpelová 10 BB510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</si>
  <si>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</si>
  <si>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</si>
  <si>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</si>
  <si>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</si>
  <si>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</si>
  <si>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</si>
  <si>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</si>
  <si>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</si>
  <si>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ZA758</t>
  </si>
  <si>
    <t>Drén redon CH14 50 cm U2111400</t>
  </si>
  <si>
    <t>ZA757</t>
  </si>
  <si>
    <t>Drén redon CH16 50 cm U2111600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</si>
  <si>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</si>
  <si>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</si>
  <si>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</si>
  <si>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</si>
  <si>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</si>
  <si>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</si>
  <si>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ZA892</t>
  </si>
  <si>
    <t>Elektroda neutrální kojenecká bal. á 50 ks 20193-073</t>
  </si>
  <si>
    <t>ZA891</t>
  </si>
  <si>
    <t>Elektroda neutrální nessy ke koagulaci á 50 ks 20193-070</t>
  </si>
  <si>
    <t>ZH035</t>
  </si>
  <si>
    <t>Esmarch 12 cm x 5 m resterilizovatelný do 134° bezlatexový 20-20-120</t>
  </si>
  <si>
    <t>ZI277</t>
  </si>
  <si>
    <t>Hadička sterilní tisseel sprayset á 10 ks 1504271</t>
  </si>
  <si>
    <t>ZJ310</t>
  </si>
  <si>
    <t>Katetr močový foley CH12 180605-000120</t>
  </si>
  <si>
    <t>ZH493</t>
  </si>
  <si>
    <t>Katetr močový foley CH16 180605-000160</t>
  </si>
  <si>
    <t>ZB708</t>
  </si>
  <si>
    <t>Katetr močový foley CH6 silikon 23.000.14.206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</si>
  <si>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</si>
  <si>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</si>
  <si>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</si>
  <si>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</si>
  <si>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ZF175</t>
  </si>
  <si>
    <t>Nádoba na histologický mat. 3000 ml 333 003 723 001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</si>
  <si>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</si>
  <si>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</si>
  <si>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</si>
  <si>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</si>
  <si>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</si>
  <si>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</si>
  <si>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</si>
  <si>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</si>
  <si>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</si>
  <si>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</si>
  <si>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ZF159</t>
  </si>
  <si>
    <t>Nádoba na kontaminovaný odpad 1 l 15-0002</t>
  </si>
  <si>
    <t>ZE310</t>
  </si>
  <si>
    <t>Nádoba na kontaminovaný odpad CS 6 l pův. 077802300</t>
  </si>
  <si>
    <t>ZB249</t>
  </si>
  <si>
    <t>Sáček močový s křížovou výpustí 2000 ml ZAR-TNU201601</t>
  </si>
  <si>
    <t>ZH852</t>
  </si>
  <si>
    <t>Souprava odsávací zahnutá Yankauer 6 mm s rukojetí hadice CH 25 délka 2 m 34101</t>
  </si>
  <si>
    <t>ZM600</t>
  </si>
  <si>
    <t>Spojka flovac žlutá 000-036-102</t>
  </si>
  <si>
    <t>ZB598</t>
  </si>
  <si>
    <t>Spojka symetrická přímá 7 x 7 mm 60.23.00 (120 430)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</si>
  <si>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</si>
  <si>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</si>
  <si>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</si>
  <si>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</si>
  <si>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</si>
  <si>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</si>
  <si>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ZB384</t>
  </si>
  <si>
    <t>Stříkačka injekční 3-dílná 20 ml LL Omnifix Solo se závitem bal. á 100 ks 4617207V</t>
  </si>
  <si>
    <t>ZA749</t>
  </si>
  <si>
    <t>Stříkačka injekční 3-dílná 50 ml LL Omnifix Solo 4617509F</t>
  </si>
  <si>
    <t>ZO932</t>
  </si>
  <si>
    <t>Zkumavka 13 ml PP 101/16,5 mm bílý uzávěr sterilní 60.540.012</t>
  </si>
  <si>
    <t>ZB758</t>
  </si>
  <si>
    <t>Zkumavka 9 ml K3 edta NR 455036</t>
  </si>
  <si>
    <t>ZI179</t>
  </si>
  <si>
    <t>Zkumavka s mediem+ flovakovaný tampon eSwab růžový 490CE.A</t>
  </si>
  <si>
    <t>50115061</t>
  </si>
  <si>
    <t>ZPr - ZUM robot (Z512)</t>
  </si>
  <si>
    <t>ZK869</t>
  </si>
  <si>
    <t>Jehla insuflační 120 mm, bal.á 20 ks, C2201</t>
  </si>
  <si>
    <t>ZH859</t>
  </si>
  <si>
    <t>Kamera arm sterile adapter 370534</t>
  </si>
  <si>
    <t>ZL330</t>
  </si>
  <si>
    <t>Kamera panasonic HD cabel 371564</t>
  </si>
  <si>
    <t>ZE919</t>
  </si>
  <si>
    <t>Kleště biopolární maryland 420172</t>
  </si>
  <si>
    <t>ZA523</t>
  </si>
  <si>
    <t>Klip hem-o-lok L 14 x 6 klipů WK544240</t>
  </si>
  <si>
    <t>ZE762</t>
  </si>
  <si>
    <t>Nástroj robotický jehelec 8 mm 1 kus = 10 životů 420006</t>
  </si>
  <si>
    <t>ZE765</t>
  </si>
  <si>
    <t>Nástroj robotický kleště 8 mm 420093</t>
  </si>
  <si>
    <t>ZE766</t>
  </si>
  <si>
    <t>Nástroj robotický příslušenství 400180</t>
  </si>
  <si>
    <t>ZE918</t>
  </si>
  <si>
    <t>Nůžky monopolární na pálení 420179  1kus=10životů</t>
  </si>
  <si>
    <t>ZE843</t>
  </si>
  <si>
    <t>Obal na kameru sterilní Camera arm drape bal. á 20 ks 420022</t>
  </si>
  <si>
    <t>ZE842</t>
  </si>
  <si>
    <t>Obal na kameru sterilní Camera drape bal. á 20 ks 400027</t>
  </si>
  <si>
    <t>ZD613</t>
  </si>
  <si>
    <t>Obal na rameno robota bal. á 20 ks 420015</t>
  </si>
  <si>
    <t>ZC473</t>
  </si>
  <si>
    <t>Obturátor á 24 ks 420023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</si>
  <si>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</si>
  <si>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</si>
  <si>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</si>
  <si>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</si>
  <si>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</si>
  <si>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</si>
  <si>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</si>
  <si>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</si>
  <si>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</si>
  <si>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</si>
  <si>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</si>
  <si>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</si>
  <si>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50115064</t>
  </si>
  <si>
    <t>ZPr - šicí materiál (Z529)</t>
  </si>
  <si>
    <t>ZB217</t>
  </si>
  <si>
    <t>Šití dafilon modrý 3/0 (2) bal. á 36 ks C0932353</t>
  </si>
  <si>
    <t>ZB033</t>
  </si>
  <si>
    <t>Šití dafilon modrý 3/0 (2) bal. á 36 ks C0935468</t>
  </si>
  <si>
    <t>ZH872</t>
  </si>
  <si>
    <t>Šití ethibond gr 0 bal. á 12 ks W6978</t>
  </si>
  <si>
    <t>ZB023</t>
  </si>
  <si>
    <t>Šití maxon 2/0 bal. á 36 ks 8886626151</t>
  </si>
  <si>
    <t>ZA781</t>
  </si>
  <si>
    <t>Šití maxon 3/0 bal. á 36 ks 8886621741</t>
  </si>
  <si>
    <t>ZO362</t>
  </si>
  <si>
    <t>Šití Monocryl fialový 6/0 45cm jehla 13 mm RB-2 bal. á 12 ks W3224</t>
  </si>
  <si>
    <t>ZO386</t>
  </si>
  <si>
    <t>Šití Monocryl Plus fialový antibacterial 6/0 70cm jehla 17 mm RB-1 bal. á 36 ks MCP212H</t>
  </si>
  <si>
    <t>ZI467</t>
  </si>
  <si>
    <t>Šití monoplus fialový 1 (4) bal. á 24 ks B0024091</t>
  </si>
  <si>
    <t>ZD196</t>
  </si>
  <si>
    <t>Šití monosyn bezbarvý 4/0 (1.5) bal. á 36 ks C0023634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</si>
  <si>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</si>
  <si>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</si>
  <si>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</si>
  <si>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</si>
  <si>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</si>
  <si>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</si>
  <si>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</si>
  <si>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</si>
  <si>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</si>
  <si>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</si>
  <si>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</si>
  <si>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</si>
  <si>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ZB718</t>
  </si>
  <si>
    <t>Šití prolene bl 4-0 bal. á 12 ks W8840</t>
  </si>
  <si>
    <t>ZB196</t>
  </si>
  <si>
    <t>Šití prolene bl 4-0 bal. á 36 ks EH7151H</t>
  </si>
  <si>
    <t>ZG003</t>
  </si>
  <si>
    <t>Šití prolene bl 5-0 bal. á 12 ks W8816</t>
  </si>
  <si>
    <t>ZA853</t>
  </si>
  <si>
    <t>Šití prolene bl 5-0 bal. á 12 ks W8830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</si>
  <si>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</si>
  <si>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</si>
  <si>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</si>
  <si>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</si>
  <si>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</si>
  <si>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</si>
  <si>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ZC789</t>
  </si>
  <si>
    <t>Šití safil fialový 0 (3,5) bal. á 12 ks G1038717</t>
  </si>
  <si>
    <t>ZP277</t>
  </si>
  <si>
    <t>Šití safil fialový 0 (3,5) bal. á 36 ks C1048048</t>
  </si>
  <si>
    <t>ZB219</t>
  </si>
  <si>
    <t>Šití safil fialový 2 (5) bal. á 24 ks B1048535</t>
  </si>
  <si>
    <t>ZB508</t>
  </si>
  <si>
    <t>Šití safil fialový 2/0 (3) bal. á 12 ks G1038716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</si>
  <si>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</si>
  <si>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</si>
  <si>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</si>
  <si>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</si>
  <si>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</si>
  <si>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</si>
  <si>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</si>
  <si>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</si>
  <si>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</si>
  <si>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</si>
  <si>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</si>
  <si>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</si>
  <si>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</si>
  <si>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</si>
  <si>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</si>
  <si>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</si>
  <si>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ZB213</t>
  </si>
  <si>
    <t>Šití safil fialový 5/0 (1) bal. á 36 ks C1048012</t>
  </si>
  <si>
    <t>ZB212</t>
  </si>
  <si>
    <t>Šití safil fialový 6/0 (0.7) bal. á 36 ks C1048006</t>
  </si>
  <si>
    <t>ZN693</t>
  </si>
  <si>
    <t>Šití securex P 3/0, 45 cm GS60(m) rovná řezací  jehla, 2x fixační svorka bal. á 12 ks G0994725</t>
  </si>
  <si>
    <t>ZJ135</t>
  </si>
  <si>
    <t>Šití supolene zelený 3,5EP 0 USP á 36 ks 90618</t>
  </si>
  <si>
    <t>ZC690</t>
  </si>
  <si>
    <t>Šití vicryl plus vi 3-0 bal. á 36 ks VCP1225H</t>
  </si>
  <si>
    <t>ZC676</t>
  </si>
  <si>
    <t>Šití vicryl plus vi 3-0 bal. á 36 ks VCP3160H</t>
  </si>
  <si>
    <t>ZE535</t>
  </si>
  <si>
    <t>Šití vicryl rapide un 6-0 bal. á 12 ks W9913</t>
  </si>
  <si>
    <t>50115065</t>
  </si>
  <si>
    <t>ZPr - vpichovací materiál (Z530)</t>
  </si>
  <si>
    <t>ZB106</t>
  </si>
  <si>
    <t>Jehla bioptická tru cat bal. á 5 ks HSPRE1615</t>
  </si>
  <si>
    <t>ZB168</t>
  </si>
  <si>
    <t>Jehla chirurgická 0,9 x 36 B10</t>
  </si>
  <si>
    <t>ZB479</t>
  </si>
  <si>
    <t>Jehla chirurgická B12</t>
  </si>
  <si>
    <t>ZB169</t>
  </si>
  <si>
    <t>Jehla chirurgická PB3</t>
  </si>
  <si>
    <t>ZB470</t>
  </si>
  <si>
    <t>Jehla chirurgická PB4</t>
  </si>
  <si>
    <t>ZG674</t>
  </si>
  <si>
    <t>Jehla chirurgická s pérovými oušky bal. á 12 ks DSF - 21 3073</t>
  </si>
  <si>
    <t>ZG673</t>
  </si>
  <si>
    <t>Jehla chirurgická s pérovými oušky bal. á 12 ks DSF - 25 3072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</si>
  <si>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</si>
  <si>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</si>
  <si>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</si>
  <si>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</si>
  <si>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</si>
  <si>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</si>
  <si>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ZB556</t>
  </si>
  <si>
    <t>Jehla injekční 1,2 x 40 mm růžová 4665120</t>
  </si>
  <si>
    <t>ZB868</t>
  </si>
  <si>
    <t>Jehla perican 18G 1,30 x 80 mm pro epid.anest. bal. á 25 ks 4512383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</si>
  <si>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</si>
  <si>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</si>
  <si>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</si>
  <si>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</si>
  <si>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</si>
  <si>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</si>
  <si>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</si>
  <si>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</si>
  <si>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</si>
  <si>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</si>
  <si>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</si>
  <si>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</si>
  <si>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</si>
  <si>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</si>
  <si>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</si>
  <si>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</si>
  <si>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ZF107</t>
  </si>
  <si>
    <t>Rukavice operační latexové bez pudru ortpedic vel. 7,0 5788203</t>
  </si>
  <si>
    <t>ZK483</t>
  </si>
  <si>
    <t>Rukavice operační latexové bez pudru ortpedic vel. 7,5 5788204</t>
  </si>
  <si>
    <t>ZK482</t>
  </si>
  <si>
    <t>Rukavice operační latexové bez pudru ortpedic vel. 8,0 5788205 (330106080)</t>
  </si>
  <si>
    <t>ZK479</t>
  </si>
  <si>
    <t>Rukavice operační latexové bez pudru ortpedic vel. 8,5 5788206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</si>
  <si>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</si>
  <si>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</si>
  <si>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</si>
  <si>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</si>
  <si>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</si>
  <si>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</si>
  <si>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ZD144</t>
  </si>
  <si>
    <t>Hadice spojovací drén-láhev 07.092.00.200</t>
  </si>
  <si>
    <t>ZH072</t>
  </si>
  <si>
    <t>Hadice spojovací k odsávacím soupravám CH30 délka 3 m 07.068.30.301</t>
  </si>
  <si>
    <t>ZL978</t>
  </si>
  <si>
    <t>Kanystr renasys GO 300 ml 66800914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</si>
  <si>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</si>
  <si>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</si>
  <si>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</si>
  <si>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</si>
  <si>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ZN475</t>
  </si>
  <si>
    <t>Obinadlo elastické universal   8 cm x 5 m 1323100312</t>
  </si>
  <si>
    <t>ZL975</t>
  </si>
  <si>
    <t>Pěna renasys-F malý set (S) 66800794</t>
  </si>
  <si>
    <t>ZD296</t>
  </si>
  <si>
    <t>Adaptér touhy-borst 050020</t>
  </si>
  <si>
    <t>ZA761</t>
  </si>
  <si>
    <t>Drén redon CH12 50 cm U2111200</t>
  </si>
  <si>
    <t>ZL861</t>
  </si>
  <si>
    <t>Drén silikonový BLAKE plochý 7 mm bal á 10 ks 2211</t>
  </si>
  <si>
    <t>ZO845</t>
  </si>
  <si>
    <t>Držák elektrod s dvojitým spínačem prům. 2,4 mm 3,2 m přípojný kabel včetně skalpel. elektrody koncovka ke koagulaci ERBE 6600F4797/ERB</t>
  </si>
  <si>
    <t>ZM748</t>
  </si>
  <si>
    <t>Elektroda defibrilační pro děti pedi - patz Zoll 8900-2065/3000-1</t>
  </si>
  <si>
    <t>ZE841</t>
  </si>
  <si>
    <t>Elektroda defibrilační pro dospělé multifun. stat - padz 8900-4003/4004-Ks</t>
  </si>
  <si>
    <t>ZI117</t>
  </si>
  <si>
    <t>Gumičky těsnící k LSK trokarům Wolf bal. á 10 ks 89.02</t>
  </si>
  <si>
    <t>ZM955</t>
  </si>
  <si>
    <t>Kabel bipolární 5 m k přístroji Erbe 680100086</t>
  </si>
  <si>
    <t>ZH816</t>
  </si>
  <si>
    <t>Katetr močový foley CH14 180605-000140</t>
  </si>
  <si>
    <t>ZE740</t>
  </si>
  <si>
    <t>Klip titanový ML se zámkem po 6 ks bal. á 15 ks PL465SU</t>
  </si>
  <si>
    <t>ZN951</t>
  </si>
  <si>
    <t>Nádoba na histologický mat. s pufrovaným formalínem HISTOFOR 500 ml bal. á 24 ks BFS-500</t>
  </si>
  <si>
    <t>ZJ811</t>
  </si>
  <si>
    <t>Nůžky zahnuté durotip nelson-metzenbaum 280 mm BC281R</t>
  </si>
  <si>
    <t>ZN550</t>
  </si>
  <si>
    <t>Páska retrakční silikonová modrá (surgical look) 750 mm x 2,5 mm bal. á 24 ks B1095528</t>
  </si>
  <si>
    <t>ZL862</t>
  </si>
  <si>
    <t>Rezervoár balonkový sací J-VAC 100ml bal á 10 ks 2160</t>
  </si>
  <si>
    <t>ZG263</t>
  </si>
  <si>
    <t>Rukojeť aktivní elektrody resterizovatelná 4,6 m kabel bal. á 10 ks E2100</t>
  </si>
  <si>
    <t>ZB021</t>
  </si>
  <si>
    <t>Síťka vstřebatelná vicrylová mesh 8,5 x 10,5 cm VM96</t>
  </si>
  <si>
    <t>ZJ696</t>
  </si>
  <si>
    <t>Sonda žaludeční CH18 1200 mm s RTG linkou bal. á 30 ks 412018</t>
  </si>
  <si>
    <t>ZD294</t>
  </si>
  <si>
    <t>Spojka T 8-8-8 UH bal. á 50 ks 882,08 D</t>
  </si>
  <si>
    <t>ZD308</t>
  </si>
  <si>
    <t>Šití monocryl vi 3-0 bal. á 12 ks W3664</t>
  </si>
  <si>
    <t>ZF055</t>
  </si>
  <si>
    <t>Šití vicryl plus vi 2-0 bal. á 36 ks VCP466H</t>
  </si>
  <si>
    <t>ZD307</t>
  </si>
  <si>
    <t>Šití vicryl plus vi 2-0 bal. á 36 ks VCP969H</t>
  </si>
  <si>
    <t>ZB478</t>
  </si>
  <si>
    <t>Jehla chirurgická 0,8 x 32 B11</t>
  </si>
  <si>
    <t>ZB460</t>
  </si>
  <si>
    <t>Jehla chirurgicka 1,0 x 45 G8</t>
  </si>
  <si>
    <t>ZB276</t>
  </si>
  <si>
    <t>Jehla chirurgická B8</t>
  </si>
  <si>
    <t>ZB996</t>
  </si>
  <si>
    <t>Jehla chirurgická B9</t>
  </si>
  <si>
    <t>ZJ719</t>
  </si>
  <si>
    <t>Rukavice operační gammex PF sensitive vel. 6,0 bal. á 50 párů 330051060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</si>
  <si>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</si>
  <si>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</si>
  <si>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</si>
  <si>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</si>
  <si>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</si>
  <si>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</si>
  <si>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</si>
  <si>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</si>
  <si>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ZL346</t>
  </si>
  <si>
    <t>Rukavice operační gammex PF sensitive vel. 8,5 bal. á 50 párů 330051085</t>
  </si>
  <si>
    <t>50115080</t>
  </si>
  <si>
    <t>ZPr - staplery, extraktory, endoskop.mat. (Z523)</t>
  </si>
  <si>
    <t>ZH282</t>
  </si>
  <si>
    <t>Klip titanový - small PL565T</t>
  </si>
  <si>
    <t>ZC239</t>
  </si>
  <si>
    <t>Rukojeť laparoskopická bez zámku PO958R</t>
  </si>
  <si>
    <t>ZC294</t>
  </si>
  <si>
    <t>Rukojeť laparoskopická se zámkem PO959R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</si>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</sst>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8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3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9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1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9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1" fillId="8" borderId="59" xfId="0" applyNumberFormat="1" applyFont="1" applyFill="1" applyBorder="1"/>
    <xf numFmtId="3" fontId="51" fillId="8" borderId="58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3" xfId="0" applyFont="1" applyFill="1" applyBorder="1" applyAlignment="1">
      <alignment horizontal="center" vertical="center"/>
    </xf>
    <xf numFmtId="0" fontId="53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3" fillId="2" borderId="83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82" xfId="0" applyNumberFormat="1" applyFont="1" applyBorder="1"/>
    <xf numFmtId="173" fontId="32" fillId="0" borderId="66" xfId="0" applyNumberFormat="1" applyFont="1" applyBorder="1"/>
    <xf numFmtId="173" fontId="39" fillId="2" borderId="84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7" xfId="0" applyNumberFormat="1" applyFont="1" applyBorder="1"/>
    <xf numFmtId="174" fontId="32" fillId="0" borderId="79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74" xfId="0" applyFont="1" applyFill="1" applyBorder="1"/>
    <xf numFmtId="0" fontId="32" fillId="0" borderId="75" xfId="0" applyFont="1" applyBorder="1" applyAlignment="1"/>
    <xf numFmtId="9" fontId="32" fillId="0" borderId="73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2" fillId="0" borderId="73" xfId="0" applyNumberFormat="1" applyFont="1" applyBorder="1"/>
    <xf numFmtId="49" fontId="37" fillId="2" borderId="73" xfId="0" quotePrefix="1" applyNumberFormat="1" applyFont="1" applyFill="1" applyBorder="1" applyAlignment="1">
      <alignment horizontal="center" vertical="center"/>
    </xf>
    <xf numFmtId="0" fontId="31" fillId="2" borderId="37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3" fontId="39" fillId="2" borderId="63" xfId="0" applyNumberFormat="1" applyFont="1" applyFill="1" applyBorder="1" applyAlignment="1">
      <alignment horizontal="center" vertical="center"/>
    </xf>
    <xf numFmtId="3" fontId="53" fillId="2" borderId="6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94" xfId="0" applyNumberFormat="1" applyFont="1" applyBorder="1"/>
    <xf numFmtId="3" fontId="32" fillId="0" borderId="0" xfId="0" applyNumberFormat="1" applyFont="1" applyBorder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2" fillId="0" borderId="74" xfId="0" applyNumberFormat="1" applyFont="1" applyBorder="1" applyAlignment="1"/>
    <xf numFmtId="175" fontId="32" fillId="0" borderId="72" xfId="0" applyNumberFormat="1" applyFont="1" applyBorder="1" applyAlignment="1"/>
    <xf numFmtId="175" fontId="32" fillId="0" borderId="73" xfId="0" applyNumberFormat="1" applyFont="1" applyBorder="1" applyAlignment="1"/>
    <xf numFmtId="175" fontId="32" fillId="0" borderId="74" xfId="0" applyNumberFormat="1" applyFont="1" applyBorder="1" applyAlignment="1"/>
    <xf numFmtId="173" fontId="32" fillId="0" borderId="65" xfId="0" applyNumberFormat="1" applyFont="1" applyBorder="1" applyAlignment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95" xfId="0" applyNumberFormat="1" applyFont="1" applyBorder="1"/>
    <xf numFmtId="9" fontId="32" fillId="0" borderId="70" xfId="0" applyNumberFormat="1" applyFont="1" applyBorder="1"/>
    <xf numFmtId="173" fontId="32" fillId="0" borderId="81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7" xfId="0" applyNumberFormat="1" applyFont="1" applyBorder="1"/>
    <xf numFmtId="173" fontId="39" fillId="0" borderId="2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31" fillId="2" borderId="56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8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3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4" xfId="0" applyNumberFormat="1" applyFont="1" applyFill="1" applyBorder="1" applyAlignment="1">
      <alignment horizontal="left"/>
    </xf>
    <xf numFmtId="9" fontId="3" fillId="2" borderId="9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1" xfId="80" applyNumberFormat="1" applyFont="1" applyFill="1" applyBorder="1" applyAlignment="1">
      <alignment horizontal="left"/>
    </xf>
    <xf numFmtId="3" fontId="3" fillId="2" borderId="84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2" fillId="10" borderId="96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0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112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0" fontId="32" fillId="0" borderId="73" xfId="0" applyNumberFormat="1" applyFont="1" applyFill="1" applyBorder="1"/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110" xfId="0" applyFont="1" applyFill="1" applyBorder="1"/>
    <xf numFmtId="3" fontId="39" fillId="2" borderId="93" xfId="0" applyNumberFormat="1" applyFont="1" applyFill="1" applyBorder="1"/>
    <xf numFmtId="9" fontId="39" fillId="2" borderId="57" xfId="0" applyNumberFormat="1" applyFont="1" applyFill="1" applyBorder="1"/>
    <xf numFmtId="3" fontId="39" fillId="2" borderId="55" xfId="0" applyNumberFormat="1" applyFont="1" applyFill="1" applyBorder="1"/>
    <xf numFmtId="9" fontId="32" fillId="0" borderId="111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10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4" xfId="0" applyNumberFormat="1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7" xfId="0" applyNumberFormat="1" applyFont="1" applyFill="1" applyBorder="1"/>
    <xf numFmtId="0" fontId="39" fillId="0" borderId="90" xfId="0" applyFont="1" applyFill="1" applyBorder="1"/>
    <xf numFmtId="0" fontId="39" fillId="0" borderId="113" xfId="0" applyFont="1" applyFill="1" applyBorder="1" applyAlignment="1">
      <alignment horizontal="left" indent="1"/>
    </xf>
    <xf numFmtId="0" fontId="39" fillId="0" borderId="89" xfId="0" applyFont="1" applyFill="1" applyBorder="1" applyAlignment="1">
      <alignment horizontal="left" indent="1"/>
    </xf>
    <xf numFmtId="9" fontId="32" fillId="0" borderId="85" xfId="0" applyNumberFormat="1" applyFont="1" applyFill="1" applyBorder="1"/>
    <xf numFmtId="9" fontId="32" fillId="0" borderId="75" xfId="0" applyNumberFormat="1" applyFont="1" applyFill="1" applyBorder="1"/>
    <xf numFmtId="9" fontId="32" fillId="0" borderId="83" xfId="0" applyNumberFormat="1" applyFont="1" applyFill="1" applyBorder="1"/>
    <xf numFmtId="3" fontId="32" fillId="0" borderId="62" xfId="0" applyNumberFormat="1" applyFont="1" applyFill="1" applyBorder="1"/>
    <xf numFmtId="3" fontId="32" fillId="0" borderId="72" xfId="0" applyNumberFormat="1" applyFont="1" applyFill="1" applyBorder="1"/>
    <xf numFmtId="3" fontId="32" fillId="0" borderId="65" xfId="0" applyNumberFormat="1" applyFont="1" applyFill="1" applyBorder="1"/>
    <xf numFmtId="9" fontId="32" fillId="0" borderId="114" xfId="0" applyNumberFormat="1" applyFont="1" applyFill="1" applyBorder="1"/>
    <xf numFmtId="9" fontId="32" fillId="0" borderId="87" xfId="0" applyNumberFormat="1" applyFont="1" applyFill="1" applyBorder="1"/>
    <xf numFmtId="9" fontId="32" fillId="0" borderId="115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86" t="s">
        <v>66</v>
      </c>
      <c r="B1" s="286"/>
    </row>
    <row r="2" spans="1:3" ht="14.4" customHeight="1" thickBot="1" x14ac:dyDescent="0.35">
      <c r="A2" s="186" t="s">
        <v>194</v>
      </c>
      <c r="B2" s="46"/>
    </row>
    <row r="3" spans="1:3" ht="14.4" customHeight="1" thickBot="1" x14ac:dyDescent="0.35">
      <c r="A3" s="282" t="s">
        <v>89</v>
      </c>
      <c r="B3" s="283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0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1" t="str">
        <f t="shared" si="0"/>
        <v>Man Tab</v>
      </c>
      <c r="B6" s="73" t="s">
        <v>196</v>
      </c>
      <c r="C6" s="47" t="s">
        <v>70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84" t="s">
        <v>67</v>
      </c>
      <c r="B9" s="283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106</v>
      </c>
      <c r="C11" s="47" t="s">
        <v>72</v>
      </c>
    </row>
    <row r="12" spans="1:3" ht="28.8" customHeight="1" x14ac:dyDescent="0.3">
      <c r="A12" s="121" t="str">
        <f t="shared" si="2"/>
        <v>LŽ PL</v>
      </c>
      <c r="B12" s="421" t="s">
        <v>107</v>
      </c>
      <c r="C12" s="47" t="s">
        <v>93</v>
      </c>
    </row>
    <row r="13" spans="1:3" ht="14.4" customHeight="1" x14ac:dyDescent="0.3">
      <c r="A13" s="121" t="str">
        <f t="shared" si="2"/>
        <v>LŽ PL Detail</v>
      </c>
      <c r="B13" s="73" t="s">
        <v>436</v>
      </c>
      <c r="C13" s="47" t="s">
        <v>94</v>
      </c>
    </row>
    <row r="14" spans="1:3" ht="14.4" customHeight="1" x14ac:dyDescent="0.3">
      <c r="A14" s="121" t="str">
        <f t="shared" si="2"/>
        <v>LŽ Statim</v>
      </c>
      <c r="B14" s="246" t="s">
        <v>146</v>
      </c>
      <c r="C14" s="47" t="s">
        <v>156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1" t="str">
        <f t="shared" si="2"/>
        <v>MŽ Detail</v>
      </c>
      <c r="B16" s="73" t="s">
        <v>907</v>
      </c>
      <c r="C16" s="47" t="s">
        <v>74</v>
      </c>
    </row>
    <row r="17" spans="1:3" ht="14.4" customHeight="1" thickBot="1" x14ac:dyDescent="0.35">
      <c r="A17" s="123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85" t="s">
        <v>68</v>
      </c>
      <c r="B19" s="283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0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25" t="s">
        <v>146</v>
      </c>
      <c r="B1" s="325"/>
      <c r="C1" s="325"/>
      <c r="D1" s="325"/>
      <c r="E1" s="325"/>
      <c r="F1" s="287"/>
      <c r="G1" s="287"/>
      <c r="H1" s="287"/>
      <c r="I1" s="287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186" t="s">
        <v>194</v>
      </c>
      <c r="B2" s="180"/>
      <c r="C2" s="180"/>
      <c r="D2" s="180"/>
      <c r="E2" s="180"/>
    </row>
    <row r="3" spans="1:17" ht="14.4" customHeight="1" thickBot="1" x14ac:dyDescent="0.35">
      <c r="A3" s="239" t="s">
        <v>3</v>
      </c>
      <c r="B3" s="243">
        <f>SUM(B6:B1048576)</f>
        <v>193</v>
      </c>
      <c r="C3" s="244">
        <f>SUM(C6:C1048576)</f>
        <v>3</v>
      </c>
      <c r="D3" s="244">
        <f>SUM(D6:D1048576)</f>
        <v>0</v>
      </c>
      <c r="E3" s="245">
        <f>SUM(E6:E1048576)</f>
        <v>0</v>
      </c>
      <c r="F3" s="242">
        <f>IF(SUM($B3:$E3)=0,"",B3/SUM($B3:$E3))</f>
        <v>0.98469387755102045</v>
      </c>
      <c r="G3" s="240">
        <f t="shared" ref="G3:I3" si="0">IF(SUM($B3:$E3)=0,"",C3/SUM($B3:$E3))</f>
        <v>1.5306122448979591E-2</v>
      </c>
      <c r="H3" s="240">
        <f t="shared" si="0"/>
        <v>0</v>
      </c>
      <c r="I3" s="241">
        <f t="shared" si="0"/>
        <v>0</v>
      </c>
      <c r="J3" s="244">
        <f>SUM(J6:J1048576)</f>
        <v>57</v>
      </c>
      <c r="K3" s="244">
        <f>SUM(K6:K1048576)</f>
        <v>1</v>
      </c>
      <c r="L3" s="244">
        <f>SUM(L6:L1048576)</f>
        <v>0</v>
      </c>
      <c r="M3" s="245">
        <f>SUM(M6:M1048576)</f>
        <v>0</v>
      </c>
      <c r="N3" s="242">
        <f>IF(SUM($J3:$M3)=0,"",J3/SUM($J3:$M3))</f>
        <v>0.98275862068965514</v>
      </c>
      <c r="O3" s="240">
        <f t="shared" ref="O3:Q3" si="1">IF(SUM($J3:$M3)=0,"",K3/SUM($J3:$M3))</f>
        <v>1.7241379310344827E-2</v>
      </c>
      <c r="P3" s="240">
        <f t="shared" si="1"/>
        <v>0</v>
      </c>
      <c r="Q3" s="241">
        <f t="shared" si="1"/>
        <v>0</v>
      </c>
    </row>
    <row r="4" spans="1:17" ht="14.4" customHeight="1" thickBot="1" x14ac:dyDescent="0.35">
      <c r="A4" s="238"/>
      <c r="B4" s="338" t="s">
        <v>148</v>
      </c>
      <c r="C4" s="339"/>
      <c r="D4" s="339"/>
      <c r="E4" s="340"/>
      <c r="F4" s="335" t="s">
        <v>153</v>
      </c>
      <c r="G4" s="336"/>
      <c r="H4" s="336"/>
      <c r="I4" s="337"/>
      <c r="J4" s="338" t="s">
        <v>154</v>
      </c>
      <c r="K4" s="339"/>
      <c r="L4" s="339"/>
      <c r="M4" s="340"/>
      <c r="N4" s="335" t="s">
        <v>155</v>
      </c>
      <c r="O4" s="336"/>
      <c r="P4" s="336"/>
      <c r="Q4" s="337"/>
    </row>
    <row r="5" spans="1:17" ht="14.4" customHeight="1" thickBot="1" x14ac:dyDescent="0.35">
      <c r="A5" s="426" t="s">
        <v>147</v>
      </c>
      <c r="B5" s="427" t="s">
        <v>149</v>
      </c>
      <c r="C5" s="427" t="s">
        <v>150</v>
      </c>
      <c r="D5" s="427" t="s">
        <v>151</v>
      </c>
      <c r="E5" s="428" t="s">
        <v>152</v>
      </c>
      <c r="F5" s="429" t="s">
        <v>149</v>
      </c>
      <c r="G5" s="430" t="s">
        <v>150</v>
      </c>
      <c r="H5" s="430" t="s">
        <v>151</v>
      </c>
      <c r="I5" s="431" t="s">
        <v>152</v>
      </c>
      <c r="J5" s="427" t="s">
        <v>149</v>
      </c>
      <c r="K5" s="427" t="s">
        <v>150</v>
      </c>
      <c r="L5" s="427" t="s">
        <v>151</v>
      </c>
      <c r="M5" s="428" t="s">
        <v>152</v>
      </c>
      <c r="N5" s="429" t="s">
        <v>149</v>
      </c>
      <c r="O5" s="430" t="s">
        <v>150</v>
      </c>
      <c r="P5" s="430" t="s">
        <v>151</v>
      </c>
      <c r="Q5" s="431" t="s">
        <v>152</v>
      </c>
    </row>
    <row r="6" spans="1:17" ht="14.4" customHeight="1" x14ac:dyDescent="0.3">
      <c r="A6" s="436" t="s">
        <v>437</v>
      </c>
      <c r="B6" s="442"/>
      <c r="C6" s="390"/>
      <c r="D6" s="390"/>
      <c r="E6" s="391"/>
      <c r="F6" s="439"/>
      <c r="G6" s="411"/>
      <c r="H6" s="411"/>
      <c r="I6" s="445"/>
      <c r="J6" s="442"/>
      <c r="K6" s="390"/>
      <c r="L6" s="390"/>
      <c r="M6" s="391"/>
      <c r="N6" s="439"/>
      <c r="O6" s="411"/>
      <c r="P6" s="411"/>
      <c r="Q6" s="432"/>
    </row>
    <row r="7" spans="1:17" ht="14.4" customHeight="1" x14ac:dyDescent="0.3">
      <c r="A7" s="437" t="s">
        <v>438</v>
      </c>
      <c r="B7" s="443">
        <v>177</v>
      </c>
      <c r="C7" s="397">
        <v>3</v>
      </c>
      <c r="D7" s="397"/>
      <c r="E7" s="398"/>
      <c r="F7" s="440">
        <v>0.98333333333333328</v>
      </c>
      <c r="G7" s="433">
        <v>1.6666666666666666E-2</v>
      </c>
      <c r="H7" s="433">
        <v>0</v>
      </c>
      <c r="I7" s="446">
        <v>0</v>
      </c>
      <c r="J7" s="443">
        <v>49</v>
      </c>
      <c r="K7" s="397">
        <v>1</v>
      </c>
      <c r="L7" s="397"/>
      <c r="M7" s="398"/>
      <c r="N7" s="440">
        <v>0.98</v>
      </c>
      <c r="O7" s="433">
        <v>0.02</v>
      </c>
      <c r="P7" s="433">
        <v>0</v>
      </c>
      <c r="Q7" s="434">
        <v>0</v>
      </c>
    </row>
    <row r="8" spans="1:17" ht="14.4" customHeight="1" thickBot="1" x14ac:dyDescent="0.35">
      <c r="A8" s="438" t="s">
        <v>439</v>
      </c>
      <c r="B8" s="444">
        <v>16</v>
      </c>
      <c r="C8" s="404"/>
      <c r="D8" s="404"/>
      <c r="E8" s="405"/>
      <c r="F8" s="441">
        <v>1</v>
      </c>
      <c r="G8" s="412">
        <v>0</v>
      </c>
      <c r="H8" s="412">
        <v>0</v>
      </c>
      <c r="I8" s="447">
        <v>0</v>
      </c>
      <c r="J8" s="444">
        <v>8</v>
      </c>
      <c r="K8" s="404"/>
      <c r="L8" s="404"/>
      <c r="M8" s="405"/>
      <c r="N8" s="441">
        <v>1</v>
      </c>
      <c r="O8" s="412">
        <v>0</v>
      </c>
      <c r="P8" s="412">
        <v>0</v>
      </c>
      <c r="Q8" s="43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16" t="s">
        <v>88</v>
      </c>
      <c r="B1" s="317"/>
      <c r="C1" s="317"/>
      <c r="D1" s="317"/>
      <c r="E1" s="317"/>
      <c r="F1" s="317"/>
      <c r="G1" s="287"/>
      <c r="H1" s="318"/>
      <c r="I1" s="318"/>
    </row>
    <row r="2" spans="1:10" ht="14.4" customHeight="1" thickBot="1" x14ac:dyDescent="0.35">
      <c r="A2" s="186" t="s">
        <v>194</v>
      </c>
      <c r="B2" s="172"/>
      <c r="C2" s="172"/>
      <c r="D2" s="172"/>
      <c r="E2" s="172"/>
      <c r="F2" s="172"/>
    </row>
    <row r="3" spans="1:10" ht="14.4" customHeight="1" thickBot="1" x14ac:dyDescent="0.35">
      <c r="A3" s="186"/>
      <c r="B3" s="259"/>
      <c r="C3" s="230">
        <v>2015</v>
      </c>
      <c r="D3" s="231">
        <v>2016</v>
      </c>
      <c r="E3" s="7"/>
      <c r="F3" s="295">
        <v>2017</v>
      </c>
      <c r="G3" s="313"/>
      <c r="H3" s="313"/>
      <c r="I3" s="296"/>
    </row>
    <row r="4" spans="1:10" ht="14.4" customHeight="1" thickBot="1" x14ac:dyDescent="0.35">
      <c r="A4" s="235" t="s">
        <v>0</v>
      </c>
      <c r="B4" s="236" t="s">
        <v>145</v>
      </c>
      <c r="C4" s="314" t="s">
        <v>58</v>
      </c>
      <c r="D4" s="315"/>
      <c r="E4" s="237"/>
      <c r="F4" s="232" t="s">
        <v>58</v>
      </c>
      <c r="G4" s="233" t="s">
        <v>59</v>
      </c>
      <c r="H4" s="233" t="s">
        <v>55</v>
      </c>
      <c r="I4" s="234" t="s">
        <v>60</v>
      </c>
    </row>
    <row r="5" spans="1:10" ht="14.4" customHeight="1" x14ac:dyDescent="0.3">
      <c r="A5" s="372" t="s">
        <v>360</v>
      </c>
      <c r="B5" s="373" t="s">
        <v>361</v>
      </c>
      <c r="C5" s="374" t="s">
        <v>362</v>
      </c>
      <c r="D5" s="374" t="s">
        <v>362</v>
      </c>
      <c r="E5" s="374"/>
      <c r="F5" s="374" t="s">
        <v>362</v>
      </c>
      <c r="G5" s="374" t="s">
        <v>362</v>
      </c>
      <c r="H5" s="374" t="s">
        <v>362</v>
      </c>
      <c r="I5" s="375" t="s">
        <v>362</v>
      </c>
      <c r="J5" s="376" t="s">
        <v>56</v>
      </c>
    </row>
    <row r="6" spans="1:10" ht="14.4" customHeight="1" x14ac:dyDescent="0.3">
      <c r="A6" s="372" t="s">
        <v>360</v>
      </c>
      <c r="B6" s="373" t="s">
        <v>440</v>
      </c>
      <c r="C6" s="374">
        <v>0</v>
      </c>
      <c r="D6" s="374">
        <v>0</v>
      </c>
      <c r="E6" s="374"/>
      <c r="F6" s="374">
        <v>0</v>
      </c>
      <c r="G6" s="374">
        <v>0</v>
      </c>
      <c r="H6" s="374">
        <v>0</v>
      </c>
      <c r="I6" s="375" t="s">
        <v>362</v>
      </c>
      <c r="J6" s="376" t="s">
        <v>1</v>
      </c>
    </row>
    <row r="7" spans="1:10" ht="14.4" customHeight="1" x14ac:dyDescent="0.3">
      <c r="A7" s="372" t="s">
        <v>360</v>
      </c>
      <c r="B7" s="373" t="s">
        <v>441</v>
      </c>
      <c r="C7" s="374">
        <v>0</v>
      </c>
      <c r="D7" s="374">
        <v>0</v>
      </c>
      <c r="E7" s="374"/>
      <c r="F7" s="374">
        <v>0.21284</v>
      </c>
      <c r="G7" s="374">
        <v>0</v>
      </c>
      <c r="H7" s="374">
        <v>0.21284</v>
      </c>
      <c r="I7" s="375" t="s">
        <v>362</v>
      </c>
      <c r="J7" s="376" t="s">
        <v>1</v>
      </c>
    </row>
    <row r="8" spans="1:10" ht="14.4" customHeight="1" x14ac:dyDescent="0.3">
      <c r="A8" s="372" t="s">
        <v>360</v>
      </c>
      <c r="B8" s="373" t="s">
        <v>442</v>
      </c>
      <c r="C8" s="374">
        <v>1072.9626899999998</v>
      </c>
      <c r="D8" s="374">
        <v>807.49017999999978</v>
      </c>
      <c r="E8" s="374"/>
      <c r="F8" s="374">
        <v>1039.7334800000003</v>
      </c>
      <c r="G8" s="374">
        <v>1222.55765625</v>
      </c>
      <c r="H8" s="374">
        <v>-182.82417624999971</v>
      </c>
      <c r="I8" s="375">
        <v>0.85045762437840056</v>
      </c>
      <c r="J8" s="376" t="s">
        <v>1</v>
      </c>
    </row>
    <row r="9" spans="1:10" ht="14.4" customHeight="1" x14ac:dyDescent="0.3">
      <c r="A9" s="372" t="s">
        <v>360</v>
      </c>
      <c r="B9" s="373" t="s">
        <v>443</v>
      </c>
      <c r="C9" s="374">
        <v>416.89598000000007</v>
      </c>
      <c r="D9" s="374">
        <v>510.09122999999994</v>
      </c>
      <c r="E9" s="374"/>
      <c r="F9" s="374">
        <v>550.64283999999998</v>
      </c>
      <c r="G9" s="374">
        <v>599.91851562499994</v>
      </c>
      <c r="H9" s="374">
        <v>-49.275675624999963</v>
      </c>
      <c r="I9" s="375">
        <v>0.91786271911667172</v>
      </c>
      <c r="J9" s="376" t="s">
        <v>1</v>
      </c>
    </row>
    <row r="10" spans="1:10" ht="14.4" customHeight="1" x14ac:dyDescent="0.3">
      <c r="A10" s="372" t="s">
        <v>360</v>
      </c>
      <c r="B10" s="373" t="s">
        <v>444</v>
      </c>
      <c r="C10" s="374">
        <v>1138.9504800000004</v>
      </c>
      <c r="D10" s="374">
        <v>36.669199999999257</v>
      </c>
      <c r="E10" s="374"/>
      <c r="F10" s="374">
        <v>2063.3785099999977</v>
      </c>
      <c r="G10" s="374">
        <v>0</v>
      </c>
      <c r="H10" s="374">
        <v>2063.3785099999977</v>
      </c>
      <c r="I10" s="375" t="s">
        <v>362</v>
      </c>
      <c r="J10" s="376" t="s">
        <v>1</v>
      </c>
    </row>
    <row r="11" spans="1:10" ht="14.4" customHeight="1" x14ac:dyDescent="0.3">
      <c r="A11" s="372" t="s">
        <v>360</v>
      </c>
      <c r="B11" s="373" t="s">
        <v>445</v>
      </c>
      <c r="C11" s="374">
        <v>10.10965</v>
      </c>
      <c r="D11" s="374">
        <v>4.8914300000000006</v>
      </c>
      <c r="E11" s="374"/>
      <c r="F11" s="374">
        <v>0</v>
      </c>
      <c r="G11" s="374">
        <v>16.666666015625001</v>
      </c>
      <c r="H11" s="374">
        <v>-16.666666015625001</v>
      </c>
      <c r="I11" s="375">
        <v>0</v>
      </c>
      <c r="J11" s="376" t="s">
        <v>1</v>
      </c>
    </row>
    <row r="12" spans="1:10" ht="14.4" customHeight="1" x14ac:dyDescent="0.3">
      <c r="A12" s="372" t="s">
        <v>360</v>
      </c>
      <c r="B12" s="373" t="s">
        <v>446</v>
      </c>
      <c r="C12" s="374">
        <v>1240.0083500000001</v>
      </c>
      <c r="D12" s="374">
        <v>1297.1862600000004</v>
      </c>
      <c r="E12" s="374"/>
      <c r="F12" s="374">
        <v>1123.1403500000001</v>
      </c>
      <c r="G12" s="374">
        <v>1333.3333749999999</v>
      </c>
      <c r="H12" s="374">
        <v>-210.19302499999981</v>
      </c>
      <c r="I12" s="375">
        <v>0.84235523617639896</v>
      </c>
      <c r="J12" s="376" t="s">
        <v>1</v>
      </c>
    </row>
    <row r="13" spans="1:10" ht="14.4" customHeight="1" x14ac:dyDescent="0.3">
      <c r="A13" s="372" t="s">
        <v>360</v>
      </c>
      <c r="B13" s="373" t="s">
        <v>447</v>
      </c>
      <c r="C13" s="374">
        <v>34.015979999999999</v>
      </c>
      <c r="D13" s="374">
        <v>31.317780000000003</v>
      </c>
      <c r="E13" s="374"/>
      <c r="F13" s="374">
        <v>37.895449999999997</v>
      </c>
      <c r="G13" s="374">
        <v>33.333334228515625</v>
      </c>
      <c r="H13" s="374">
        <v>4.5621157714843719</v>
      </c>
      <c r="I13" s="375">
        <v>1.1368634694689985</v>
      </c>
      <c r="J13" s="376" t="s">
        <v>1</v>
      </c>
    </row>
    <row r="14" spans="1:10" ht="14.4" customHeight="1" x14ac:dyDescent="0.3">
      <c r="A14" s="372" t="s">
        <v>360</v>
      </c>
      <c r="B14" s="373" t="s">
        <v>448</v>
      </c>
      <c r="C14" s="374">
        <v>7.5762</v>
      </c>
      <c r="D14" s="374">
        <v>0</v>
      </c>
      <c r="E14" s="374"/>
      <c r="F14" s="374">
        <v>0</v>
      </c>
      <c r="G14" s="374">
        <v>0</v>
      </c>
      <c r="H14" s="374">
        <v>0</v>
      </c>
      <c r="I14" s="375" t="s">
        <v>362</v>
      </c>
      <c r="J14" s="376" t="s">
        <v>1</v>
      </c>
    </row>
    <row r="15" spans="1:10" ht="14.4" customHeight="1" x14ac:dyDescent="0.3">
      <c r="A15" s="372" t="s">
        <v>360</v>
      </c>
      <c r="B15" s="373" t="s">
        <v>449</v>
      </c>
      <c r="C15" s="374">
        <v>172.81144000000003</v>
      </c>
      <c r="D15" s="374">
        <v>217.88276000000002</v>
      </c>
      <c r="E15" s="374"/>
      <c r="F15" s="374">
        <v>228.89143000000001</v>
      </c>
      <c r="G15" s="374">
        <v>266.66666406249999</v>
      </c>
      <c r="H15" s="374">
        <v>-37.775234062499976</v>
      </c>
      <c r="I15" s="375">
        <v>0.85834287088225469</v>
      </c>
      <c r="J15" s="376" t="s">
        <v>1</v>
      </c>
    </row>
    <row r="16" spans="1:10" ht="14.4" customHeight="1" x14ac:dyDescent="0.3">
      <c r="A16" s="372" t="s">
        <v>360</v>
      </c>
      <c r="B16" s="373" t="s">
        <v>450</v>
      </c>
      <c r="C16" s="374">
        <v>0</v>
      </c>
      <c r="D16" s="374">
        <v>0</v>
      </c>
      <c r="E16" s="374"/>
      <c r="F16" s="374">
        <v>0</v>
      </c>
      <c r="G16" s="374">
        <v>0</v>
      </c>
      <c r="H16" s="374">
        <v>0</v>
      </c>
      <c r="I16" s="375" t="s">
        <v>362</v>
      </c>
      <c r="J16" s="376" t="s">
        <v>1</v>
      </c>
    </row>
    <row r="17" spans="1:10" ht="14.4" customHeight="1" x14ac:dyDescent="0.3">
      <c r="A17" s="372" t="s">
        <v>360</v>
      </c>
      <c r="B17" s="373" t="s">
        <v>451</v>
      </c>
      <c r="C17" s="374">
        <v>268.16957000000002</v>
      </c>
      <c r="D17" s="374">
        <v>36.357210000000009</v>
      </c>
      <c r="E17" s="374"/>
      <c r="F17" s="374">
        <v>53.949060000000003</v>
      </c>
      <c r="G17" s="374">
        <v>58.347312500000001</v>
      </c>
      <c r="H17" s="374">
        <v>-4.3982524999999981</v>
      </c>
      <c r="I17" s="375">
        <v>0.92461945012463087</v>
      </c>
      <c r="J17" s="376" t="s">
        <v>1</v>
      </c>
    </row>
    <row r="18" spans="1:10" ht="14.4" customHeight="1" x14ac:dyDescent="0.3">
      <c r="A18" s="372" t="s">
        <v>360</v>
      </c>
      <c r="B18" s="373" t="s">
        <v>452</v>
      </c>
      <c r="C18" s="374">
        <v>175.29109</v>
      </c>
      <c r="D18" s="374">
        <v>233.41145</v>
      </c>
      <c r="E18" s="374"/>
      <c r="F18" s="374">
        <v>84.844959999999986</v>
      </c>
      <c r="G18" s="374">
        <v>200</v>
      </c>
      <c r="H18" s="374">
        <v>-115.15504000000001</v>
      </c>
      <c r="I18" s="375">
        <v>0.42422479999999996</v>
      </c>
      <c r="J18" s="376" t="s">
        <v>1</v>
      </c>
    </row>
    <row r="19" spans="1:10" ht="14.4" customHeight="1" x14ac:dyDescent="0.3">
      <c r="A19" s="372" t="s">
        <v>360</v>
      </c>
      <c r="B19" s="373" t="s">
        <v>366</v>
      </c>
      <c r="C19" s="374">
        <v>4536.7914300000002</v>
      </c>
      <c r="D19" s="374">
        <v>3175.2974999999992</v>
      </c>
      <c r="E19" s="374"/>
      <c r="F19" s="374">
        <v>5182.6889199999978</v>
      </c>
      <c r="G19" s="374">
        <v>3730.8235236816404</v>
      </c>
      <c r="H19" s="374">
        <v>1451.8653963183574</v>
      </c>
      <c r="I19" s="375">
        <v>1.3891541336926148</v>
      </c>
      <c r="J19" s="376" t="s">
        <v>367</v>
      </c>
    </row>
    <row r="21" spans="1:10" ht="14.4" customHeight="1" x14ac:dyDescent="0.3">
      <c r="A21" s="372" t="s">
        <v>360</v>
      </c>
      <c r="B21" s="373" t="s">
        <v>361</v>
      </c>
      <c r="C21" s="374" t="s">
        <v>362</v>
      </c>
      <c r="D21" s="374" t="s">
        <v>362</v>
      </c>
      <c r="E21" s="374"/>
      <c r="F21" s="374" t="s">
        <v>362</v>
      </c>
      <c r="G21" s="374" t="s">
        <v>362</v>
      </c>
      <c r="H21" s="374" t="s">
        <v>362</v>
      </c>
      <c r="I21" s="375" t="s">
        <v>362</v>
      </c>
      <c r="J21" s="376" t="s">
        <v>56</v>
      </c>
    </row>
    <row r="22" spans="1:10" ht="14.4" customHeight="1" x14ac:dyDescent="0.3">
      <c r="A22" s="372" t="s">
        <v>368</v>
      </c>
      <c r="B22" s="373" t="s">
        <v>369</v>
      </c>
      <c r="C22" s="374" t="s">
        <v>362</v>
      </c>
      <c r="D22" s="374" t="s">
        <v>362</v>
      </c>
      <c r="E22" s="374"/>
      <c r="F22" s="374" t="s">
        <v>362</v>
      </c>
      <c r="G22" s="374" t="s">
        <v>362</v>
      </c>
      <c r="H22" s="374" t="s">
        <v>362</v>
      </c>
      <c r="I22" s="375" t="s">
        <v>362</v>
      </c>
      <c r="J22" s="376" t="s">
        <v>0</v>
      </c>
    </row>
    <row r="23" spans="1:10" ht="14.4" customHeight="1" x14ac:dyDescent="0.3">
      <c r="A23" s="372" t="s">
        <v>368</v>
      </c>
      <c r="B23" s="373" t="s">
        <v>440</v>
      </c>
      <c r="C23" s="374">
        <v>0</v>
      </c>
      <c r="D23" s="374">
        <v>0</v>
      </c>
      <c r="E23" s="374"/>
      <c r="F23" s="374">
        <v>0</v>
      </c>
      <c r="G23" s="374">
        <v>0</v>
      </c>
      <c r="H23" s="374">
        <v>0</v>
      </c>
      <c r="I23" s="375" t="s">
        <v>362</v>
      </c>
      <c r="J23" s="376" t="s">
        <v>1</v>
      </c>
    </row>
    <row r="24" spans="1:10" ht="14.4" customHeight="1" x14ac:dyDescent="0.3">
      <c r="A24" s="372" t="s">
        <v>368</v>
      </c>
      <c r="B24" s="373" t="s">
        <v>441</v>
      </c>
      <c r="C24" s="374">
        <v>0</v>
      </c>
      <c r="D24" s="374">
        <v>0</v>
      </c>
      <c r="E24" s="374"/>
      <c r="F24" s="374">
        <v>0.21284</v>
      </c>
      <c r="G24" s="374">
        <v>0</v>
      </c>
      <c r="H24" s="374">
        <v>0.21284</v>
      </c>
      <c r="I24" s="375" t="s">
        <v>362</v>
      </c>
      <c r="J24" s="376" t="s">
        <v>1</v>
      </c>
    </row>
    <row r="25" spans="1:10" ht="14.4" customHeight="1" x14ac:dyDescent="0.3">
      <c r="A25" s="372" t="s">
        <v>368</v>
      </c>
      <c r="B25" s="373" t="s">
        <v>442</v>
      </c>
      <c r="C25" s="374">
        <v>709.9151099999998</v>
      </c>
      <c r="D25" s="374">
        <v>705.27708999999982</v>
      </c>
      <c r="E25" s="374"/>
      <c r="F25" s="374">
        <v>772.87944000000016</v>
      </c>
      <c r="G25" s="374">
        <v>829</v>
      </c>
      <c r="H25" s="374">
        <v>-56.120559999999841</v>
      </c>
      <c r="I25" s="375">
        <v>0.93230330518697246</v>
      </c>
      <c r="J25" s="376" t="s">
        <v>1</v>
      </c>
    </row>
    <row r="26" spans="1:10" ht="14.4" customHeight="1" x14ac:dyDescent="0.3">
      <c r="A26" s="372" t="s">
        <v>368</v>
      </c>
      <c r="B26" s="373" t="s">
        <v>443</v>
      </c>
      <c r="C26" s="374">
        <v>267.21330000000006</v>
      </c>
      <c r="D26" s="374">
        <v>355.47675999999996</v>
      </c>
      <c r="E26" s="374"/>
      <c r="F26" s="374">
        <v>309.23072999999999</v>
      </c>
      <c r="G26" s="374">
        <v>353</v>
      </c>
      <c r="H26" s="374">
        <v>-43.769270000000006</v>
      </c>
      <c r="I26" s="375">
        <v>0.87600773371104812</v>
      </c>
      <c r="J26" s="376" t="s">
        <v>1</v>
      </c>
    </row>
    <row r="27" spans="1:10" ht="14.4" customHeight="1" x14ac:dyDescent="0.3">
      <c r="A27" s="372" t="s">
        <v>368</v>
      </c>
      <c r="B27" s="373" t="s">
        <v>444</v>
      </c>
      <c r="C27" s="374">
        <v>1138.9504800000004</v>
      </c>
      <c r="D27" s="374">
        <v>36.669199999999257</v>
      </c>
      <c r="E27" s="374"/>
      <c r="F27" s="374">
        <v>2063.3785099999977</v>
      </c>
      <c r="G27" s="374">
        <v>0</v>
      </c>
      <c r="H27" s="374">
        <v>2063.3785099999977</v>
      </c>
      <c r="I27" s="375" t="s">
        <v>362</v>
      </c>
      <c r="J27" s="376" t="s">
        <v>1</v>
      </c>
    </row>
    <row r="28" spans="1:10" ht="14.4" customHeight="1" x14ac:dyDescent="0.3">
      <c r="A28" s="372" t="s">
        <v>368</v>
      </c>
      <c r="B28" s="373" t="s">
        <v>445</v>
      </c>
      <c r="C28" s="374">
        <v>10.10965</v>
      </c>
      <c r="D28" s="374">
        <v>4.8914300000000006</v>
      </c>
      <c r="E28" s="374"/>
      <c r="F28" s="374">
        <v>0</v>
      </c>
      <c r="G28" s="374">
        <v>17</v>
      </c>
      <c r="H28" s="374">
        <v>-17</v>
      </c>
      <c r="I28" s="375">
        <v>0</v>
      </c>
      <c r="J28" s="376" t="s">
        <v>1</v>
      </c>
    </row>
    <row r="29" spans="1:10" ht="14.4" customHeight="1" x14ac:dyDescent="0.3">
      <c r="A29" s="372" t="s">
        <v>368</v>
      </c>
      <c r="B29" s="373" t="s">
        <v>446</v>
      </c>
      <c r="C29" s="374">
        <v>1102.5401400000001</v>
      </c>
      <c r="D29" s="374">
        <v>1187.5419000000004</v>
      </c>
      <c r="E29" s="374"/>
      <c r="F29" s="374">
        <v>1068.72856</v>
      </c>
      <c r="G29" s="374">
        <v>1169</v>
      </c>
      <c r="H29" s="374">
        <v>-100.27143999999998</v>
      </c>
      <c r="I29" s="375">
        <v>0.91422460222412316</v>
      </c>
      <c r="J29" s="376" t="s">
        <v>1</v>
      </c>
    </row>
    <row r="30" spans="1:10" ht="14.4" customHeight="1" x14ac:dyDescent="0.3">
      <c r="A30" s="372" t="s">
        <v>368</v>
      </c>
      <c r="B30" s="373" t="s">
        <v>447</v>
      </c>
      <c r="C30" s="374">
        <v>32.07985</v>
      </c>
      <c r="D30" s="374">
        <v>31.317780000000003</v>
      </c>
      <c r="E30" s="374"/>
      <c r="F30" s="374">
        <v>35.95908</v>
      </c>
      <c r="G30" s="374">
        <v>31</v>
      </c>
      <c r="H30" s="374">
        <v>4.9590800000000002</v>
      </c>
      <c r="I30" s="375">
        <v>1.1599703225806453</v>
      </c>
      <c r="J30" s="376" t="s">
        <v>1</v>
      </c>
    </row>
    <row r="31" spans="1:10" ht="14.4" customHeight="1" x14ac:dyDescent="0.3">
      <c r="A31" s="372" t="s">
        <v>368</v>
      </c>
      <c r="B31" s="373" t="s">
        <v>448</v>
      </c>
      <c r="C31" s="374">
        <v>7.5762</v>
      </c>
      <c r="D31" s="374">
        <v>0</v>
      </c>
      <c r="E31" s="374"/>
      <c r="F31" s="374">
        <v>0</v>
      </c>
      <c r="G31" s="374">
        <v>0</v>
      </c>
      <c r="H31" s="374">
        <v>0</v>
      </c>
      <c r="I31" s="375" t="s">
        <v>362</v>
      </c>
      <c r="J31" s="376" t="s">
        <v>1</v>
      </c>
    </row>
    <row r="32" spans="1:10" ht="14.4" customHeight="1" x14ac:dyDescent="0.3">
      <c r="A32" s="372" t="s">
        <v>368</v>
      </c>
      <c r="B32" s="373" t="s">
        <v>449</v>
      </c>
      <c r="C32" s="374">
        <v>147.79886000000002</v>
      </c>
      <c r="D32" s="374">
        <v>166.23937000000001</v>
      </c>
      <c r="E32" s="374"/>
      <c r="F32" s="374">
        <v>160.38669000000002</v>
      </c>
      <c r="G32" s="374">
        <v>190</v>
      </c>
      <c r="H32" s="374">
        <v>-29.613309999999984</v>
      </c>
      <c r="I32" s="375">
        <v>0.84414047368421063</v>
      </c>
      <c r="J32" s="376" t="s">
        <v>1</v>
      </c>
    </row>
    <row r="33" spans="1:10" ht="14.4" customHeight="1" x14ac:dyDescent="0.3">
      <c r="A33" s="372" t="s">
        <v>368</v>
      </c>
      <c r="B33" s="373" t="s">
        <v>450</v>
      </c>
      <c r="C33" s="374">
        <v>0</v>
      </c>
      <c r="D33" s="374">
        <v>0</v>
      </c>
      <c r="E33" s="374"/>
      <c r="F33" s="374">
        <v>0</v>
      </c>
      <c r="G33" s="374">
        <v>0</v>
      </c>
      <c r="H33" s="374">
        <v>0</v>
      </c>
      <c r="I33" s="375" t="s">
        <v>362</v>
      </c>
      <c r="J33" s="376" t="s">
        <v>1</v>
      </c>
    </row>
    <row r="34" spans="1:10" ht="14.4" customHeight="1" x14ac:dyDescent="0.3">
      <c r="A34" s="372" t="s">
        <v>368</v>
      </c>
      <c r="B34" s="373" t="s">
        <v>451</v>
      </c>
      <c r="C34" s="374">
        <v>169.00142</v>
      </c>
      <c r="D34" s="374">
        <v>36.357210000000009</v>
      </c>
      <c r="E34" s="374"/>
      <c r="F34" s="374">
        <v>53.949060000000003</v>
      </c>
      <c r="G34" s="374">
        <v>58</v>
      </c>
      <c r="H34" s="374">
        <v>-4.0509399999999971</v>
      </c>
      <c r="I34" s="375">
        <v>0.93015620689655176</v>
      </c>
      <c r="J34" s="376" t="s">
        <v>1</v>
      </c>
    </row>
    <row r="35" spans="1:10" ht="14.4" customHeight="1" x14ac:dyDescent="0.3">
      <c r="A35" s="372" t="s">
        <v>368</v>
      </c>
      <c r="B35" s="373" t="s">
        <v>452</v>
      </c>
      <c r="C35" s="374">
        <v>2.8716500000000003</v>
      </c>
      <c r="D35" s="374">
        <v>0</v>
      </c>
      <c r="E35" s="374"/>
      <c r="F35" s="374">
        <v>0</v>
      </c>
      <c r="G35" s="374">
        <v>0</v>
      </c>
      <c r="H35" s="374">
        <v>0</v>
      </c>
      <c r="I35" s="375" t="s">
        <v>362</v>
      </c>
      <c r="J35" s="376" t="s">
        <v>1</v>
      </c>
    </row>
    <row r="36" spans="1:10" ht="14.4" customHeight="1" x14ac:dyDescent="0.3">
      <c r="A36" s="372" t="s">
        <v>368</v>
      </c>
      <c r="B36" s="373" t="s">
        <v>370</v>
      </c>
      <c r="C36" s="374">
        <v>3588.0566600000002</v>
      </c>
      <c r="D36" s="374">
        <v>2523.770739999999</v>
      </c>
      <c r="E36" s="374"/>
      <c r="F36" s="374">
        <v>4464.7249099999981</v>
      </c>
      <c r="G36" s="374">
        <v>2647</v>
      </c>
      <c r="H36" s="374">
        <v>1817.7249099999981</v>
      </c>
      <c r="I36" s="375">
        <v>1.6867113373630518</v>
      </c>
      <c r="J36" s="376" t="s">
        <v>371</v>
      </c>
    </row>
    <row r="37" spans="1:10" ht="14.4" customHeight="1" x14ac:dyDescent="0.3">
      <c r="A37" s="372" t="s">
        <v>362</v>
      </c>
      <c r="B37" s="373" t="s">
        <v>362</v>
      </c>
      <c r="C37" s="374" t="s">
        <v>362</v>
      </c>
      <c r="D37" s="374" t="s">
        <v>362</v>
      </c>
      <c r="E37" s="374"/>
      <c r="F37" s="374" t="s">
        <v>362</v>
      </c>
      <c r="G37" s="374" t="s">
        <v>362</v>
      </c>
      <c r="H37" s="374" t="s">
        <v>362</v>
      </c>
      <c r="I37" s="375" t="s">
        <v>362</v>
      </c>
      <c r="J37" s="376" t="s">
        <v>372</v>
      </c>
    </row>
    <row r="38" spans="1:10" ht="14.4" customHeight="1" x14ac:dyDescent="0.3">
      <c r="A38" s="372" t="s">
        <v>373</v>
      </c>
      <c r="B38" s="373" t="s">
        <v>374</v>
      </c>
      <c r="C38" s="374" t="s">
        <v>362</v>
      </c>
      <c r="D38" s="374" t="s">
        <v>362</v>
      </c>
      <c r="E38" s="374"/>
      <c r="F38" s="374" t="s">
        <v>362</v>
      </c>
      <c r="G38" s="374" t="s">
        <v>362</v>
      </c>
      <c r="H38" s="374" t="s">
        <v>362</v>
      </c>
      <c r="I38" s="375" t="s">
        <v>362</v>
      </c>
      <c r="J38" s="376" t="s">
        <v>0</v>
      </c>
    </row>
    <row r="39" spans="1:10" ht="14.4" customHeight="1" x14ac:dyDescent="0.3">
      <c r="A39" s="372" t="s">
        <v>373</v>
      </c>
      <c r="B39" s="373" t="s">
        <v>440</v>
      </c>
      <c r="C39" s="374">
        <v>0</v>
      </c>
      <c r="D39" s="374">
        <v>0</v>
      </c>
      <c r="E39" s="374"/>
      <c r="F39" s="374">
        <v>0</v>
      </c>
      <c r="G39" s="374">
        <v>0</v>
      </c>
      <c r="H39" s="374">
        <v>0</v>
      </c>
      <c r="I39" s="375" t="s">
        <v>362</v>
      </c>
      <c r="J39" s="376" t="s">
        <v>1</v>
      </c>
    </row>
    <row r="40" spans="1:10" ht="14.4" customHeight="1" x14ac:dyDescent="0.3">
      <c r="A40" s="372" t="s">
        <v>373</v>
      </c>
      <c r="B40" s="373" t="s">
        <v>442</v>
      </c>
      <c r="C40" s="374">
        <v>363.0475800000001</v>
      </c>
      <c r="D40" s="374">
        <v>102.21309000000001</v>
      </c>
      <c r="E40" s="374"/>
      <c r="F40" s="374">
        <v>266.85404000000005</v>
      </c>
      <c r="G40" s="374">
        <v>394</v>
      </c>
      <c r="H40" s="374">
        <v>-127.14595999999995</v>
      </c>
      <c r="I40" s="375">
        <v>0.67729451776649763</v>
      </c>
      <c r="J40" s="376" t="s">
        <v>1</v>
      </c>
    </row>
    <row r="41" spans="1:10" ht="14.4" customHeight="1" x14ac:dyDescent="0.3">
      <c r="A41" s="372" t="s">
        <v>373</v>
      </c>
      <c r="B41" s="373" t="s">
        <v>443</v>
      </c>
      <c r="C41" s="374">
        <v>149.68268</v>
      </c>
      <c r="D41" s="374">
        <v>154.61446999999998</v>
      </c>
      <c r="E41" s="374"/>
      <c r="F41" s="374">
        <v>241.41210999999998</v>
      </c>
      <c r="G41" s="374">
        <v>247</v>
      </c>
      <c r="H41" s="374">
        <v>-5.5878900000000158</v>
      </c>
      <c r="I41" s="375">
        <v>0.97737696356275294</v>
      </c>
      <c r="J41" s="376" t="s">
        <v>1</v>
      </c>
    </row>
    <row r="42" spans="1:10" ht="14.4" customHeight="1" x14ac:dyDescent="0.3">
      <c r="A42" s="372" t="s">
        <v>373</v>
      </c>
      <c r="B42" s="373" t="s">
        <v>446</v>
      </c>
      <c r="C42" s="374">
        <v>137.46821000000003</v>
      </c>
      <c r="D42" s="374">
        <v>109.64436000000001</v>
      </c>
      <c r="E42" s="374"/>
      <c r="F42" s="374">
        <v>54.411789999999996</v>
      </c>
      <c r="G42" s="374">
        <v>165</v>
      </c>
      <c r="H42" s="374">
        <v>-110.58821</v>
      </c>
      <c r="I42" s="375">
        <v>0.3297684242424242</v>
      </c>
      <c r="J42" s="376" t="s">
        <v>1</v>
      </c>
    </row>
    <row r="43" spans="1:10" ht="14.4" customHeight="1" x14ac:dyDescent="0.3">
      <c r="A43" s="372" t="s">
        <v>373</v>
      </c>
      <c r="B43" s="373" t="s">
        <v>447</v>
      </c>
      <c r="C43" s="374">
        <v>1.9361300000000001</v>
      </c>
      <c r="D43" s="374">
        <v>0</v>
      </c>
      <c r="E43" s="374"/>
      <c r="F43" s="374">
        <v>1.9363700000000001</v>
      </c>
      <c r="G43" s="374">
        <v>2</v>
      </c>
      <c r="H43" s="374">
        <v>-6.3629999999999853E-2</v>
      </c>
      <c r="I43" s="375">
        <v>0.96818500000000007</v>
      </c>
      <c r="J43" s="376" t="s">
        <v>1</v>
      </c>
    </row>
    <row r="44" spans="1:10" ht="14.4" customHeight="1" x14ac:dyDescent="0.3">
      <c r="A44" s="372" t="s">
        <v>373</v>
      </c>
      <c r="B44" s="373" t="s">
        <v>449</v>
      </c>
      <c r="C44" s="374">
        <v>25.012580000000003</v>
      </c>
      <c r="D44" s="374">
        <v>51.643389999999997</v>
      </c>
      <c r="E44" s="374"/>
      <c r="F44" s="374">
        <v>68.504739999999998</v>
      </c>
      <c r="G44" s="374">
        <v>76</v>
      </c>
      <c r="H44" s="374">
        <v>-7.4952600000000018</v>
      </c>
      <c r="I44" s="375">
        <v>0.90137815789473685</v>
      </c>
      <c r="J44" s="376" t="s">
        <v>1</v>
      </c>
    </row>
    <row r="45" spans="1:10" ht="14.4" customHeight="1" x14ac:dyDescent="0.3">
      <c r="A45" s="372" t="s">
        <v>373</v>
      </c>
      <c r="B45" s="373" t="s">
        <v>451</v>
      </c>
      <c r="C45" s="374">
        <v>99.168150000000011</v>
      </c>
      <c r="D45" s="374">
        <v>0</v>
      </c>
      <c r="E45" s="374"/>
      <c r="F45" s="374">
        <v>0</v>
      </c>
      <c r="G45" s="374">
        <v>0</v>
      </c>
      <c r="H45" s="374">
        <v>0</v>
      </c>
      <c r="I45" s="375" t="s">
        <v>362</v>
      </c>
      <c r="J45" s="376" t="s">
        <v>1</v>
      </c>
    </row>
    <row r="46" spans="1:10" ht="14.4" customHeight="1" x14ac:dyDescent="0.3">
      <c r="A46" s="372" t="s">
        <v>373</v>
      </c>
      <c r="B46" s="373" t="s">
        <v>452</v>
      </c>
      <c r="C46" s="374">
        <v>172.41944000000001</v>
      </c>
      <c r="D46" s="374">
        <v>233.41145</v>
      </c>
      <c r="E46" s="374"/>
      <c r="F46" s="374">
        <v>84.844959999999986</v>
      </c>
      <c r="G46" s="374">
        <v>200</v>
      </c>
      <c r="H46" s="374">
        <v>-115.15504000000001</v>
      </c>
      <c r="I46" s="375">
        <v>0.42422479999999996</v>
      </c>
      <c r="J46" s="376" t="s">
        <v>1</v>
      </c>
    </row>
    <row r="47" spans="1:10" ht="14.4" customHeight="1" x14ac:dyDescent="0.3">
      <c r="A47" s="372" t="s">
        <v>373</v>
      </c>
      <c r="B47" s="373" t="s">
        <v>375</v>
      </c>
      <c r="C47" s="374">
        <v>948.73477000000003</v>
      </c>
      <c r="D47" s="374">
        <v>651.52675999999997</v>
      </c>
      <c r="E47" s="374"/>
      <c r="F47" s="374">
        <v>717.96401000000003</v>
      </c>
      <c r="G47" s="374">
        <v>1084</v>
      </c>
      <c r="H47" s="374">
        <v>-366.03598999999997</v>
      </c>
      <c r="I47" s="375">
        <v>0.66232842250922508</v>
      </c>
      <c r="J47" s="376" t="s">
        <v>371</v>
      </c>
    </row>
    <row r="48" spans="1:10" ht="14.4" customHeight="1" x14ac:dyDescent="0.3">
      <c r="A48" s="372" t="s">
        <v>362</v>
      </c>
      <c r="B48" s="373" t="s">
        <v>362</v>
      </c>
      <c r="C48" s="374" t="s">
        <v>362</v>
      </c>
      <c r="D48" s="374" t="s">
        <v>362</v>
      </c>
      <c r="E48" s="374"/>
      <c r="F48" s="374" t="s">
        <v>362</v>
      </c>
      <c r="G48" s="374" t="s">
        <v>362</v>
      </c>
      <c r="H48" s="374" t="s">
        <v>362</v>
      </c>
      <c r="I48" s="375" t="s">
        <v>362</v>
      </c>
      <c r="J48" s="376" t="s">
        <v>372</v>
      </c>
    </row>
    <row r="49" spans="1:10" ht="14.4" customHeight="1" x14ac:dyDescent="0.3">
      <c r="A49" s="372" t="s">
        <v>360</v>
      </c>
      <c r="B49" s="373" t="s">
        <v>366</v>
      </c>
      <c r="C49" s="374">
        <v>4536.7914300000002</v>
      </c>
      <c r="D49" s="374">
        <v>3175.2974999999992</v>
      </c>
      <c r="E49" s="374"/>
      <c r="F49" s="374">
        <v>5182.6889199999996</v>
      </c>
      <c r="G49" s="374">
        <v>3731</v>
      </c>
      <c r="H49" s="374">
        <v>1451.6889199999996</v>
      </c>
      <c r="I49" s="375">
        <v>1.3890884266952559</v>
      </c>
      <c r="J49" s="376" t="s">
        <v>367</v>
      </c>
    </row>
  </sheetData>
  <mergeCells count="3">
    <mergeCell ref="A1:I1"/>
    <mergeCell ref="F3:I3"/>
    <mergeCell ref="C4:D4"/>
  </mergeCells>
  <conditionalFormatting sqref="F20 F50:F65537">
    <cfRule type="cellIs" dxfId="25" priority="18" stopIfTrue="1" operator="greaterThan">
      <formula>1</formula>
    </cfRule>
  </conditionalFormatting>
  <conditionalFormatting sqref="H5:H19">
    <cfRule type="expression" dxfId="24" priority="14">
      <formula>$H5&gt;0</formula>
    </cfRule>
  </conditionalFormatting>
  <conditionalFormatting sqref="I5:I19">
    <cfRule type="expression" dxfId="23" priority="15">
      <formula>$I5&gt;1</formula>
    </cfRule>
  </conditionalFormatting>
  <conditionalFormatting sqref="B5:B19">
    <cfRule type="expression" dxfId="22" priority="11">
      <formula>OR($J5="NS",$J5="SumaNS",$J5="Účet")</formula>
    </cfRule>
  </conditionalFormatting>
  <conditionalFormatting sqref="F5:I19 B5:D19">
    <cfRule type="expression" dxfId="21" priority="17">
      <formula>AND($J5&lt;&gt;"",$J5&lt;&gt;"mezeraKL")</formula>
    </cfRule>
  </conditionalFormatting>
  <conditionalFormatting sqref="B5:D19 F5:I19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9" priority="13">
      <formula>OR($J5="SumaNS",$J5="NS")</formula>
    </cfRule>
  </conditionalFormatting>
  <conditionalFormatting sqref="A5:A19">
    <cfRule type="expression" dxfId="18" priority="9">
      <formula>AND($J5&lt;&gt;"mezeraKL",$J5&lt;&gt;"")</formula>
    </cfRule>
  </conditionalFormatting>
  <conditionalFormatting sqref="A5:A19">
    <cfRule type="expression" dxfId="17" priority="10">
      <formula>AND($J5&lt;&gt;"",$J5&lt;&gt;"mezeraKL")</formula>
    </cfRule>
  </conditionalFormatting>
  <conditionalFormatting sqref="H21:H49">
    <cfRule type="expression" dxfId="16" priority="6">
      <formula>$H21&gt;0</formula>
    </cfRule>
  </conditionalFormatting>
  <conditionalFormatting sqref="A21:A49">
    <cfRule type="expression" dxfId="15" priority="5">
      <formula>AND($J21&lt;&gt;"mezeraKL",$J21&lt;&gt;"")</formula>
    </cfRule>
  </conditionalFormatting>
  <conditionalFormatting sqref="I21:I49">
    <cfRule type="expression" dxfId="14" priority="7">
      <formula>$I21&gt;1</formula>
    </cfRule>
  </conditionalFormatting>
  <conditionalFormatting sqref="B21:B49">
    <cfRule type="expression" dxfId="13" priority="4">
      <formula>OR($J21="NS",$J21="SumaNS",$J21="Účet")</formula>
    </cfRule>
  </conditionalFormatting>
  <conditionalFormatting sqref="A21:D49 F21:I49">
    <cfRule type="expression" dxfId="12" priority="8">
      <formula>AND($J21&lt;&gt;"",$J21&lt;&gt;"mezeraKL")</formula>
    </cfRule>
  </conditionalFormatting>
  <conditionalFormatting sqref="B21:D49 F21:I49">
    <cfRule type="expression" dxfId="11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10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23" t="s">
        <v>907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4.4" customHeight="1" thickBot="1" x14ac:dyDescent="0.35">
      <c r="A2" s="186" t="s">
        <v>194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19"/>
      <c r="D3" s="320"/>
      <c r="E3" s="320"/>
      <c r="F3" s="320"/>
      <c r="G3" s="320"/>
      <c r="H3" s="118" t="s">
        <v>78</v>
      </c>
      <c r="I3" s="81">
        <f>IF(J3&lt;&gt;0,K3/J3,0)</f>
        <v>71.32709983754583</v>
      </c>
      <c r="J3" s="81">
        <f>SUBTOTAL(9,J5:J1048576)</f>
        <v>148187</v>
      </c>
      <c r="K3" s="82">
        <f>SUBTOTAL(9,K5:K1048576)</f>
        <v>10569748.943626404</v>
      </c>
    </row>
    <row r="4" spans="1:11" s="174" customFormat="1" ht="14.4" customHeight="1" thickBot="1" x14ac:dyDescent="0.35">
      <c r="A4" s="377" t="s">
        <v>4</v>
      </c>
      <c r="B4" s="378" t="s">
        <v>5</v>
      </c>
      <c r="C4" s="378" t="s">
        <v>0</v>
      </c>
      <c r="D4" s="378" t="s">
        <v>6</v>
      </c>
      <c r="E4" s="378" t="s">
        <v>7</v>
      </c>
      <c r="F4" s="378" t="s">
        <v>1</v>
      </c>
      <c r="G4" s="378" t="s">
        <v>57</v>
      </c>
      <c r="H4" s="380" t="s">
        <v>11</v>
      </c>
      <c r="I4" s="381" t="s">
        <v>91</v>
      </c>
      <c r="J4" s="381" t="s">
        <v>13</v>
      </c>
      <c r="K4" s="382" t="s">
        <v>102</v>
      </c>
    </row>
    <row r="5" spans="1:11" ht="14.4" customHeight="1" x14ac:dyDescent="0.3">
      <c r="A5" s="385" t="s">
        <v>360</v>
      </c>
      <c r="B5" s="386" t="s">
        <v>361</v>
      </c>
      <c r="C5" s="387" t="s">
        <v>368</v>
      </c>
      <c r="D5" s="388" t="s">
        <v>369</v>
      </c>
      <c r="E5" s="387" t="s">
        <v>453</v>
      </c>
      <c r="F5" s="388" t="s">
        <v>454</v>
      </c>
      <c r="G5" s="387" t="s">
        <v>455</v>
      </c>
      <c r="H5" s="387" t="s">
        <v>456</v>
      </c>
      <c r="I5" s="390">
        <v>0.43000000715255737</v>
      </c>
      <c r="J5" s="390">
        <v>500</v>
      </c>
      <c r="K5" s="391">
        <v>212.83999633789062</v>
      </c>
    </row>
    <row r="6" spans="1:11" ht="14.4" customHeight="1" x14ac:dyDescent="0.3">
      <c r="A6" s="392" t="s">
        <v>360</v>
      </c>
      <c r="B6" s="393" t="s">
        <v>361</v>
      </c>
      <c r="C6" s="394" t="s">
        <v>368</v>
      </c>
      <c r="D6" s="395" t="s">
        <v>369</v>
      </c>
      <c r="E6" s="394" t="s">
        <v>457</v>
      </c>
      <c r="F6" s="395" t="s">
        <v>458</v>
      </c>
      <c r="G6" s="394" t="s">
        <v>459</v>
      </c>
      <c r="H6" s="394" t="s">
        <v>460</v>
      </c>
      <c r="I6" s="397">
        <v>224.7239990234375</v>
      </c>
      <c r="J6" s="397">
        <v>28</v>
      </c>
      <c r="K6" s="398">
        <v>6292.3599700927734</v>
      </c>
    </row>
    <row r="7" spans="1:11" ht="14.4" customHeight="1" x14ac:dyDescent="0.3">
      <c r="A7" s="392" t="s">
        <v>360</v>
      </c>
      <c r="B7" s="393" t="s">
        <v>361</v>
      </c>
      <c r="C7" s="394" t="s">
        <v>368</v>
      </c>
      <c r="D7" s="395" t="s">
        <v>369</v>
      </c>
      <c r="E7" s="394" t="s">
        <v>457</v>
      </c>
      <c r="F7" s="395" t="s">
        <v>458</v>
      </c>
      <c r="G7" s="394" t="s">
        <v>461</v>
      </c>
      <c r="H7" s="394" t="s">
        <v>462</v>
      </c>
      <c r="I7" s="397">
        <v>15.529999732971191</v>
      </c>
      <c r="J7" s="397">
        <v>80</v>
      </c>
      <c r="K7" s="398">
        <v>1242.3900146484375</v>
      </c>
    </row>
    <row r="8" spans="1:11" ht="14.4" customHeight="1" x14ac:dyDescent="0.3">
      <c r="A8" s="392" t="s">
        <v>360</v>
      </c>
      <c r="B8" s="393" t="s">
        <v>361</v>
      </c>
      <c r="C8" s="394" t="s">
        <v>368</v>
      </c>
      <c r="D8" s="395" t="s">
        <v>369</v>
      </c>
      <c r="E8" s="394" t="s">
        <v>457</v>
      </c>
      <c r="F8" s="395" t="s">
        <v>458</v>
      </c>
      <c r="G8" s="394" t="s">
        <v>463</v>
      </c>
      <c r="H8" s="394" t="s">
        <v>464</v>
      </c>
      <c r="I8" s="397">
        <v>65.199996948242188</v>
      </c>
      <c r="J8" s="397">
        <v>200</v>
      </c>
      <c r="K8" s="398">
        <v>13040</v>
      </c>
    </row>
    <row r="9" spans="1:11" ht="14.4" customHeight="1" x14ac:dyDescent="0.3">
      <c r="A9" s="392" t="s">
        <v>360</v>
      </c>
      <c r="B9" s="393" t="s">
        <v>361</v>
      </c>
      <c r="C9" s="394" t="s">
        <v>368</v>
      </c>
      <c r="D9" s="395" t="s">
        <v>369</v>
      </c>
      <c r="E9" s="394" t="s">
        <v>457</v>
      </c>
      <c r="F9" s="395" t="s">
        <v>458</v>
      </c>
      <c r="G9" s="394" t="s">
        <v>465</v>
      </c>
      <c r="H9" s="394" t="s">
        <v>466</v>
      </c>
      <c r="I9" s="397">
        <v>6.2399997711181641</v>
      </c>
      <c r="J9" s="397">
        <v>400</v>
      </c>
      <c r="K9" s="398">
        <v>2496</v>
      </c>
    </row>
    <row r="10" spans="1:11" ht="14.4" customHeight="1" x14ac:dyDescent="0.3">
      <c r="A10" s="392" t="s">
        <v>360</v>
      </c>
      <c r="B10" s="393" t="s">
        <v>361</v>
      </c>
      <c r="C10" s="394" t="s">
        <v>368</v>
      </c>
      <c r="D10" s="395" t="s">
        <v>369</v>
      </c>
      <c r="E10" s="394" t="s">
        <v>457</v>
      </c>
      <c r="F10" s="395" t="s">
        <v>458</v>
      </c>
      <c r="G10" s="394" t="s">
        <v>467</v>
      </c>
      <c r="H10" s="394" t="s">
        <v>468</v>
      </c>
      <c r="I10" s="397">
        <v>8.5900001525878906</v>
      </c>
      <c r="J10" s="397">
        <v>120</v>
      </c>
      <c r="K10" s="398">
        <v>1030.800048828125</v>
      </c>
    </row>
    <row r="11" spans="1:11" ht="14.4" customHeight="1" x14ac:dyDescent="0.3">
      <c r="A11" s="392" t="s">
        <v>360</v>
      </c>
      <c r="B11" s="393" t="s">
        <v>361</v>
      </c>
      <c r="C11" s="394" t="s">
        <v>368</v>
      </c>
      <c r="D11" s="395" t="s">
        <v>369</v>
      </c>
      <c r="E11" s="394" t="s">
        <v>457</v>
      </c>
      <c r="F11" s="395" t="s">
        <v>458</v>
      </c>
      <c r="G11" s="394" t="s">
        <v>469</v>
      </c>
      <c r="H11" s="394" t="s">
        <v>470</v>
      </c>
      <c r="I11" s="397">
        <v>13.039999961853027</v>
      </c>
      <c r="J11" s="397">
        <v>240</v>
      </c>
      <c r="K11" s="398">
        <v>3129.60009765625</v>
      </c>
    </row>
    <row r="12" spans="1:11" ht="14.4" customHeight="1" x14ac:dyDescent="0.3">
      <c r="A12" s="392" t="s">
        <v>360</v>
      </c>
      <c r="B12" s="393" t="s">
        <v>361</v>
      </c>
      <c r="C12" s="394" t="s">
        <v>368</v>
      </c>
      <c r="D12" s="395" t="s">
        <v>369</v>
      </c>
      <c r="E12" s="394" t="s">
        <v>457</v>
      </c>
      <c r="F12" s="395" t="s">
        <v>458</v>
      </c>
      <c r="G12" s="394" t="s">
        <v>471</v>
      </c>
      <c r="H12" s="394" t="s">
        <v>472</v>
      </c>
      <c r="I12" s="397">
        <v>0.62999999523162842</v>
      </c>
      <c r="J12" s="397">
        <v>500</v>
      </c>
      <c r="K12" s="398">
        <v>315</v>
      </c>
    </row>
    <row r="13" spans="1:11" ht="14.4" customHeight="1" x14ac:dyDescent="0.3">
      <c r="A13" s="392" t="s">
        <v>360</v>
      </c>
      <c r="B13" s="393" t="s">
        <v>361</v>
      </c>
      <c r="C13" s="394" t="s">
        <v>368</v>
      </c>
      <c r="D13" s="395" t="s">
        <v>369</v>
      </c>
      <c r="E13" s="394" t="s">
        <v>457</v>
      </c>
      <c r="F13" s="395" t="s">
        <v>458</v>
      </c>
      <c r="G13" s="394" t="s">
        <v>473</v>
      </c>
      <c r="H13" s="394" t="s">
        <v>474</v>
      </c>
      <c r="I13" s="397">
        <v>5.6399998664855957</v>
      </c>
      <c r="J13" s="397">
        <v>6480</v>
      </c>
      <c r="K13" s="398">
        <v>36514.7998046875</v>
      </c>
    </row>
    <row r="14" spans="1:11" ht="14.4" customHeight="1" x14ac:dyDescent="0.3">
      <c r="A14" s="392" t="s">
        <v>360</v>
      </c>
      <c r="B14" s="393" t="s">
        <v>361</v>
      </c>
      <c r="C14" s="394" t="s">
        <v>368</v>
      </c>
      <c r="D14" s="395" t="s">
        <v>369</v>
      </c>
      <c r="E14" s="394" t="s">
        <v>457</v>
      </c>
      <c r="F14" s="395" t="s">
        <v>458</v>
      </c>
      <c r="G14" s="394" t="s">
        <v>475</v>
      </c>
      <c r="H14" s="394" t="s">
        <v>476</v>
      </c>
      <c r="I14" s="397">
        <v>131.49000549316406</v>
      </c>
      <c r="J14" s="397">
        <v>10</v>
      </c>
      <c r="K14" s="398">
        <v>1314.9000244140625</v>
      </c>
    </row>
    <row r="15" spans="1:11" ht="14.4" customHeight="1" x14ac:dyDescent="0.3">
      <c r="A15" s="392" t="s">
        <v>360</v>
      </c>
      <c r="B15" s="393" t="s">
        <v>361</v>
      </c>
      <c r="C15" s="394" t="s">
        <v>368</v>
      </c>
      <c r="D15" s="395" t="s">
        <v>369</v>
      </c>
      <c r="E15" s="394" t="s">
        <v>457</v>
      </c>
      <c r="F15" s="395" t="s">
        <v>458</v>
      </c>
      <c r="G15" s="394" t="s">
        <v>477</v>
      </c>
      <c r="H15" s="394" t="s">
        <v>478</v>
      </c>
      <c r="I15" s="397">
        <v>138</v>
      </c>
      <c r="J15" s="397">
        <v>150</v>
      </c>
      <c r="K15" s="398">
        <v>20700</v>
      </c>
    </row>
    <row r="16" spans="1:11" ht="14.4" customHeight="1" x14ac:dyDescent="0.3">
      <c r="A16" s="392" t="s">
        <v>360</v>
      </c>
      <c r="B16" s="393" t="s">
        <v>361</v>
      </c>
      <c r="C16" s="394" t="s">
        <v>368</v>
      </c>
      <c r="D16" s="395" t="s">
        <v>369</v>
      </c>
      <c r="E16" s="394" t="s">
        <v>457</v>
      </c>
      <c r="F16" s="395" t="s">
        <v>458</v>
      </c>
      <c r="G16" s="394" t="s">
        <v>479</v>
      </c>
      <c r="H16" s="394" t="s">
        <v>480</v>
      </c>
      <c r="I16" s="397">
        <v>517.5</v>
      </c>
      <c r="J16" s="397">
        <v>300</v>
      </c>
      <c r="K16" s="398">
        <v>155250</v>
      </c>
    </row>
    <row r="17" spans="1:11" ht="14.4" customHeight="1" x14ac:dyDescent="0.3">
      <c r="A17" s="392" t="s">
        <v>360</v>
      </c>
      <c r="B17" s="393" t="s">
        <v>361</v>
      </c>
      <c r="C17" s="394" t="s">
        <v>368</v>
      </c>
      <c r="D17" s="395" t="s">
        <v>369</v>
      </c>
      <c r="E17" s="394" t="s">
        <v>457</v>
      </c>
      <c r="F17" s="395" t="s">
        <v>458</v>
      </c>
      <c r="G17" s="394" t="s">
        <v>481</v>
      </c>
      <c r="H17" s="394" t="s">
        <v>482</v>
      </c>
      <c r="I17" s="397">
        <v>352.27999877929687</v>
      </c>
      <c r="J17" s="397">
        <v>48</v>
      </c>
      <c r="K17" s="398">
        <v>16909.599609375</v>
      </c>
    </row>
    <row r="18" spans="1:11" ht="14.4" customHeight="1" x14ac:dyDescent="0.3">
      <c r="A18" s="392" t="s">
        <v>360</v>
      </c>
      <c r="B18" s="393" t="s">
        <v>361</v>
      </c>
      <c r="C18" s="394" t="s">
        <v>368</v>
      </c>
      <c r="D18" s="395" t="s">
        <v>369</v>
      </c>
      <c r="E18" s="394" t="s">
        <v>457</v>
      </c>
      <c r="F18" s="395" t="s">
        <v>458</v>
      </c>
      <c r="G18" s="394" t="s">
        <v>483</v>
      </c>
      <c r="H18" s="394" t="s">
        <v>484</v>
      </c>
      <c r="I18" s="397">
        <v>659.90997314453125</v>
      </c>
      <c r="J18" s="397">
        <v>48</v>
      </c>
      <c r="K18" s="398">
        <v>31675.599609375</v>
      </c>
    </row>
    <row r="19" spans="1:11" ht="14.4" customHeight="1" x14ac:dyDescent="0.3">
      <c r="A19" s="392" t="s">
        <v>360</v>
      </c>
      <c r="B19" s="393" t="s">
        <v>361</v>
      </c>
      <c r="C19" s="394" t="s">
        <v>368</v>
      </c>
      <c r="D19" s="395" t="s">
        <v>369</v>
      </c>
      <c r="E19" s="394" t="s">
        <v>457</v>
      </c>
      <c r="F19" s="395" t="s">
        <v>458</v>
      </c>
      <c r="G19" s="394" t="s">
        <v>485</v>
      </c>
      <c r="H19" s="394" t="s">
        <v>486</v>
      </c>
      <c r="I19" s="397">
        <v>269.3900146484375</v>
      </c>
      <c r="J19" s="397">
        <v>48</v>
      </c>
      <c r="K19" s="398">
        <v>12930.599609375</v>
      </c>
    </row>
    <row r="20" spans="1:11" ht="14.4" customHeight="1" x14ac:dyDescent="0.3">
      <c r="A20" s="392" t="s">
        <v>360</v>
      </c>
      <c r="B20" s="393" t="s">
        <v>361</v>
      </c>
      <c r="C20" s="394" t="s">
        <v>368</v>
      </c>
      <c r="D20" s="395" t="s">
        <v>369</v>
      </c>
      <c r="E20" s="394" t="s">
        <v>457</v>
      </c>
      <c r="F20" s="395" t="s">
        <v>458</v>
      </c>
      <c r="G20" s="394" t="s">
        <v>487</v>
      </c>
      <c r="H20" s="394" t="s">
        <v>488</v>
      </c>
      <c r="I20" s="397">
        <v>100.37999725341797</v>
      </c>
      <c r="J20" s="397">
        <v>46</v>
      </c>
      <c r="K20" s="398">
        <v>4617.5599365234375</v>
      </c>
    </row>
    <row r="21" spans="1:11" ht="14.4" customHeight="1" x14ac:dyDescent="0.3">
      <c r="A21" s="392" t="s">
        <v>360</v>
      </c>
      <c r="B21" s="393" t="s">
        <v>361</v>
      </c>
      <c r="C21" s="394" t="s">
        <v>368</v>
      </c>
      <c r="D21" s="395" t="s">
        <v>369</v>
      </c>
      <c r="E21" s="394" t="s">
        <v>457</v>
      </c>
      <c r="F21" s="395" t="s">
        <v>458</v>
      </c>
      <c r="G21" s="394" t="s">
        <v>489</v>
      </c>
      <c r="H21" s="394" t="s">
        <v>490</v>
      </c>
      <c r="I21" s="397">
        <v>30.170000076293945</v>
      </c>
      <c r="J21" s="397">
        <v>30</v>
      </c>
      <c r="K21" s="398">
        <v>905.0999755859375</v>
      </c>
    </row>
    <row r="22" spans="1:11" ht="14.4" customHeight="1" x14ac:dyDescent="0.3">
      <c r="A22" s="392" t="s">
        <v>360</v>
      </c>
      <c r="B22" s="393" t="s">
        <v>361</v>
      </c>
      <c r="C22" s="394" t="s">
        <v>368</v>
      </c>
      <c r="D22" s="395" t="s">
        <v>369</v>
      </c>
      <c r="E22" s="394" t="s">
        <v>457</v>
      </c>
      <c r="F22" s="395" t="s">
        <v>458</v>
      </c>
      <c r="G22" s="394" t="s">
        <v>491</v>
      </c>
      <c r="H22" s="394" t="s">
        <v>492</v>
      </c>
      <c r="I22" s="397">
        <v>5.1700000762939453</v>
      </c>
      <c r="J22" s="397">
        <v>50</v>
      </c>
      <c r="K22" s="398">
        <v>258.60000610351562</v>
      </c>
    </row>
    <row r="23" spans="1:11" ht="14.4" customHeight="1" x14ac:dyDescent="0.3">
      <c r="A23" s="392" t="s">
        <v>360</v>
      </c>
      <c r="B23" s="393" t="s">
        <v>361</v>
      </c>
      <c r="C23" s="394" t="s">
        <v>368</v>
      </c>
      <c r="D23" s="395" t="s">
        <v>369</v>
      </c>
      <c r="E23" s="394" t="s">
        <v>457</v>
      </c>
      <c r="F23" s="395" t="s">
        <v>458</v>
      </c>
      <c r="G23" s="394" t="s">
        <v>493</v>
      </c>
      <c r="H23" s="394" t="s">
        <v>494</v>
      </c>
      <c r="I23" s="397">
        <v>9.7799997329711914</v>
      </c>
      <c r="J23" s="397">
        <v>50</v>
      </c>
      <c r="K23" s="398">
        <v>488.75</v>
      </c>
    </row>
    <row r="24" spans="1:11" ht="14.4" customHeight="1" x14ac:dyDescent="0.3">
      <c r="A24" s="392" t="s">
        <v>360</v>
      </c>
      <c r="B24" s="393" t="s">
        <v>361</v>
      </c>
      <c r="C24" s="394" t="s">
        <v>368</v>
      </c>
      <c r="D24" s="395" t="s">
        <v>369</v>
      </c>
      <c r="E24" s="394" t="s">
        <v>457</v>
      </c>
      <c r="F24" s="395" t="s">
        <v>458</v>
      </c>
      <c r="G24" s="394" t="s">
        <v>495</v>
      </c>
      <c r="H24" s="394" t="s">
        <v>496</v>
      </c>
      <c r="I24" s="397">
        <v>69</v>
      </c>
      <c r="J24" s="397">
        <v>200</v>
      </c>
      <c r="K24" s="398">
        <v>13800</v>
      </c>
    </row>
    <row r="25" spans="1:11" ht="14.4" customHeight="1" x14ac:dyDescent="0.3">
      <c r="A25" s="392" t="s">
        <v>360</v>
      </c>
      <c r="B25" s="393" t="s">
        <v>361</v>
      </c>
      <c r="C25" s="394" t="s">
        <v>368</v>
      </c>
      <c r="D25" s="395" t="s">
        <v>369</v>
      </c>
      <c r="E25" s="394" t="s">
        <v>457</v>
      </c>
      <c r="F25" s="395" t="s">
        <v>458</v>
      </c>
      <c r="G25" s="394" t="s">
        <v>497</v>
      </c>
      <c r="H25" s="394" t="s">
        <v>498</v>
      </c>
      <c r="I25" s="397">
        <v>38.400001525878906</v>
      </c>
      <c r="J25" s="397">
        <v>60</v>
      </c>
      <c r="K25" s="398">
        <v>2304</v>
      </c>
    </row>
    <row r="26" spans="1:11" ht="14.4" customHeight="1" x14ac:dyDescent="0.3">
      <c r="A26" s="392" t="s">
        <v>360</v>
      </c>
      <c r="B26" s="393" t="s">
        <v>361</v>
      </c>
      <c r="C26" s="394" t="s">
        <v>368</v>
      </c>
      <c r="D26" s="395" t="s">
        <v>369</v>
      </c>
      <c r="E26" s="394" t="s">
        <v>457</v>
      </c>
      <c r="F26" s="395" t="s">
        <v>458</v>
      </c>
      <c r="G26" s="394" t="s">
        <v>499</v>
      </c>
      <c r="H26" s="394" t="s">
        <v>500</v>
      </c>
      <c r="I26" s="397">
        <v>21.059999465942383</v>
      </c>
      <c r="J26" s="397">
        <v>60</v>
      </c>
      <c r="K26" s="398">
        <v>1263.800048828125</v>
      </c>
    </row>
    <row r="27" spans="1:11" ht="14.4" customHeight="1" x14ac:dyDescent="0.3">
      <c r="A27" s="392" t="s">
        <v>360</v>
      </c>
      <c r="B27" s="393" t="s">
        <v>361</v>
      </c>
      <c r="C27" s="394" t="s">
        <v>368</v>
      </c>
      <c r="D27" s="395" t="s">
        <v>369</v>
      </c>
      <c r="E27" s="394" t="s">
        <v>457</v>
      </c>
      <c r="F27" s="395" t="s">
        <v>458</v>
      </c>
      <c r="G27" s="394" t="s">
        <v>501</v>
      </c>
      <c r="H27" s="394" t="s">
        <v>502</v>
      </c>
      <c r="I27" s="397">
        <v>0.8566666841506958</v>
      </c>
      <c r="J27" s="397">
        <v>900</v>
      </c>
      <c r="K27" s="398">
        <v>772</v>
      </c>
    </row>
    <row r="28" spans="1:11" ht="14.4" customHeight="1" x14ac:dyDescent="0.3">
      <c r="A28" s="392" t="s">
        <v>360</v>
      </c>
      <c r="B28" s="393" t="s">
        <v>361</v>
      </c>
      <c r="C28" s="394" t="s">
        <v>368</v>
      </c>
      <c r="D28" s="395" t="s">
        <v>369</v>
      </c>
      <c r="E28" s="394" t="s">
        <v>457</v>
      </c>
      <c r="F28" s="395" t="s">
        <v>458</v>
      </c>
      <c r="G28" s="394" t="s">
        <v>503</v>
      </c>
      <c r="H28" s="394" t="s">
        <v>504</v>
      </c>
      <c r="I28" s="397">
        <v>1.5199999809265137</v>
      </c>
      <c r="J28" s="397">
        <v>900</v>
      </c>
      <c r="K28" s="398">
        <v>1368</v>
      </c>
    </row>
    <row r="29" spans="1:11" ht="14.4" customHeight="1" x14ac:dyDescent="0.3">
      <c r="A29" s="392" t="s">
        <v>360</v>
      </c>
      <c r="B29" s="393" t="s">
        <v>361</v>
      </c>
      <c r="C29" s="394" t="s">
        <v>368</v>
      </c>
      <c r="D29" s="395" t="s">
        <v>369</v>
      </c>
      <c r="E29" s="394" t="s">
        <v>457</v>
      </c>
      <c r="F29" s="395" t="s">
        <v>458</v>
      </c>
      <c r="G29" s="394" t="s">
        <v>505</v>
      </c>
      <c r="H29" s="394" t="s">
        <v>506</v>
      </c>
      <c r="I29" s="397">
        <v>2.06333327293396</v>
      </c>
      <c r="J29" s="397">
        <v>600</v>
      </c>
      <c r="K29" s="398">
        <v>1238</v>
      </c>
    </row>
    <row r="30" spans="1:11" ht="14.4" customHeight="1" x14ac:dyDescent="0.3">
      <c r="A30" s="392" t="s">
        <v>360</v>
      </c>
      <c r="B30" s="393" t="s">
        <v>361</v>
      </c>
      <c r="C30" s="394" t="s">
        <v>368</v>
      </c>
      <c r="D30" s="395" t="s">
        <v>369</v>
      </c>
      <c r="E30" s="394" t="s">
        <v>457</v>
      </c>
      <c r="F30" s="395" t="s">
        <v>458</v>
      </c>
      <c r="G30" s="394" t="s">
        <v>507</v>
      </c>
      <c r="H30" s="394" t="s">
        <v>508</v>
      </c>
      <c r="I30" s="397">
        <v>3.3599998950958252</v>
      </c>
      <c r="J30" s="397">
        <v>500</v>
      </c>
      <c r="K30" s="398">
        <v>1680</v>
      </c>
    </row>
    <row r="31" spans="1:11" ht="14.4" customHeight="1" x14ac:dyDescent="0.3">
      <c r="A31" s="392" t="s">
        <v>360</v>
      </c>
      <c r="B31" s="393" t="s">
        <v>361</v>
      </c>
      <c r="C31" s="394" t="s">
        <v>368</v>
      </c>
      <c r="D31" s="395" t="s">
        <v>369</v>
      </c>
      <c r="E31" s="394" t="s">
        <v>457</v>
      </c>
      <c r="F31" s="395" t="s">
        <v>458</v>
      </c>
      <c r="G31" s="394" t="s">
        <v>509</v>
      </c>
      <c r="H31" s="394" t="s">
        <v>510</v>
      </c>
      <c r="I31" s="397">
        <v>5.880000114440918</v>
      </c>
      <c r="J31" s="397">
        <v>200</v>
      </c>
      <c r="K31" s="398">
        <v>1176</v>
      </c>
    </row>
    <row r="32" spans="1:11" ht="14.4" customHeight="1" x14ac:dyDescent="0.3">
      <c r="A32" s="392" t="s">
        <v>360</v>
      </c>
      <c r="B32" s="393" t="s">
        <v>361</v>
      </c>
      <c r="C32" s="394" t="s">
        <v>368</v>
      </c>
      <c r="D32" s="395" t="s">
        <v>369</v>
      </c>
      <c r="E32" s="394" t="s">
        <v>457</v>
      </c>
      <c r="F32" s="395" t="s">
        <v>458</v>
      </c>
      <c r="G32" s="394" t="s">
        <v>511</v>
      </c>
      <c r="H32" s="394" t="s">
        <v>512</v>
      </c>
      <c r="I32" s="397">
        <v>98.379997253417969</v>
      </c>
      <c r="J32" s="397">
        <v>10</v>
      </c>
      <c r="K32" s="398">
        <v>983.79998779296875</v>
      </c>
    </row>
    <row r="33" spans="1:11" ht="14.4" customHeight="1" x14ac:dyDescent="0.3">
      <c r="A33" s="392" t="s">
        <v>360</v>
      </c>
      <c r="B33" s="393" t="s">
        <v>361</v>
      </c>
      <c r="C33" s="394" t="s">
        <v>368</v>
      </c>
      <c r="D33" s="395" t="s">
        <v>369</v>
      </c>
      <c r="E33" s="394" t="s">
        <v>457</v>
      </c>
      <c r="F33" s="395" t="s">
        <v>458</v>
      </c>
      <c r="G33" s="394" t="s">
        <v>513</v>
      </c>
      <c r="H33" s="394" t="s">
        <v>514</v>
      </c>
      <c r="I33" s="397">
        <v>46.319999694824219</v>
      </c>
      <c r="J33" s="397">
        <v>10</v>
      </c>
      <c r="K33" s="398">
        <v>463.20001220703125</v>
      </c>
    </row>
    <row r="34" spans="1:11" ht="14.4" customHeight="1" x14ac:dyDescent="0.3">
      <c r="A34" s="392" t="s">
        <v>360</v>
      </c>
      <c r="B34" s="393" t="s">
        <v>361</v>
      </c>
      <c r="C34" s="394" t="s">
        <v>368</v>
      </c>
      <c r="D34" s="395" t="s">
        <v>369</v>
      </c>
      <c r="E34" s="394" t="s">
        <v>457</v>
      </c>
      <c r="F34" s="395" t="s">
        <v>458</v>
      </c>
      <c r="G34" s="394" t="s">
        <v>515</v>
      </c>
      <c r="H34" s="394" t="s">
        <v>516</v>
      </c>
      <c r="I34" s="397">
        <v>8.5799999237060547</v>
      </c>
      <c r="J34" s="397">
        <v>168</v>
      </c>
      <c r="K34" s="398">
        <v>1441.4399719238281</v>
      </c>
    </row>
    <row r="35" spans="1:11" ht="14.4" customHeight="1" x14ac:dyDescent="0.3">
      <c r="A35" s="392" t="s">
        <v>360</v>
      </c>
      <c r="B35" s="393" t="s">
        <v>361</v>
      </c>
      <c r="C35" s="394" t="s">
        <v>368</v>
      </c>
      <c r="D35" s="395" t="s">
        <v>369</v>
      </c>
      <c r="E35" s="394" t="s">
        <v>457</v>
      </c>
      <c r="F35" s="395" t="s">
        <v>458</v>
      </c>
      <c r="G35" s="394" t="s">
        <v>517</v>
      </c>
      <c r="H35" s="394" t="s">
        <v>518</v>
      </c>
      <c r="I35" s="397">
        <v>23</v>
      </c>
      <c r="J35" s="397">
        <v>48</v>
      </c>
      <c r="K35" s="398">
        <v>1103.8599853515625</v>
      </c>
    </row>
    <row r="36" spans="1:11" ht="14.4" customHeight="1" x14ac:dyDescent="0.3">
      <c r="A36" s="392" t="s">
        <v>360</v>
      </c>
      <c r="B36" s="393" t="s">
        <v>361</v>
      </c>
      <c r="C36" s="394" t="s">
        <v>368</v>
      </c>
      <c r="D36" s="395" t="s">
        <v>369</v>
      </c>
      <c r="E36" s="394" t="s">
        <v>457</v>
      </c>
      <c r="F36" s="395" t="s">
        <v>458</v>
      </c>
      <c r="G36" s="394" t="s">
        <v>519</v>
      </c>
      <c r="H36" s="394" t="s">
        <v>520</v>
      </c>
      <c r="I36" s="397">
        <v>13.229999542236328</v>
      </c>
      <c r="J36" s="397">
        <v>260</v>
      </c>
      <c r="K36" s="398">
        <v>3438.5</v>
      </c>
    </row>
    <row r="37" spans="1:11" ht="14.4" customHeight="1" x14ac:dyDescent="0.3">
      <c r="A37" s="392" t="s">
        <v>360</v>
      </c>
      <c r="B37" s="393" t="s">
        <v>361</v>
      </c>
      <c r="C37" s="394" t="s">
        <v>368</v>
      </c>
      <c r="D37" s="395" t="s">
        <v>369</v>
      </c>
      <c r="E37" s="394" t="s">
        <v>457</v>
      </c>
      <c r="F37" s="395" t="s">
        <v>458</v>
      </c>
      <c r="G37" s="394" t="s">
        <v>521</v>
      </c>
      <c r="H37" s="394" t="s">
        <v>522</v>
      </c>
      <c r="I37" s="397">
        <v>15.760000228881836</v>
      </c>
      <c r="J37" s="397">
        <v>80</v>
      </c>
      <c r="K37" s="398">
        <v>1260.4000244140625</v>
      </c>
    </row>
    <row r="38" spans="1:11" ht="14.4" customHeight="1" x14ac:dyDescent="0.3">
      <c r="A38" s="392" t="s">
        <v>360</v>
      </c>
      <c r="B38" s="393" t="s">
        <v>361</v>
      </c>
      <c r="C38" s="394" t="s">
        <v>368</v>
      </c>
      <c r="D38" s="395" t="s">
        <v>369</v>
      </c>
      <c r="E38" s="394" t="s">
        <v>457</v>
      </c>
      <c r="F38" s="395" t="s">
        <v>458</v>
      </c>
      <c r="G38" s="394" t="s">
        <v>523</v>
      </c>
      <c r="H38" s="394" t="s">
        <v>524</v>
      </c>
      <c r="I38" s="397">
        <v>18.860000610351563</v>
      </c>
      <c r="J38" s="397">
        <v>160</v>
      </c>
      <c r="K38" s="398">
        <v>3017.60009765625</v>
      </c>
    </row>
    <row r="39" spans="1:11" ht="14.4" customHeight="1" x14ac:dyDescent="0.3">
      <c r="A39" s="392" t="s">
        <v>360</v>
      </c>
      <c r="B39" s="393" t="s">
        <v>361</v>
      </c>
      <c r="C39" s="394" t="s">
        <v>368</v>
      </c>
      <c r="D39" s="395" t="s">
        <v>369</v>
      </c>
      <c r="E39" s="394" t="s">
        <v>457</v>
      </c>
      <c r="F39" s="395" t="s">
        <v>458</v>
      </c>
      <c r="G39" s="394" t="s">
        <v>525</v>
      </c>
      <c r="H39" s="394" t="s">
        <v>526</v>
      </c>
      <c r="I39" s="397">
        <v>68.150001525878906</v>
      </c>
      <c r="J39" s="397">
        <v>312</v>
      </c>
      <c r="K39" s="398">
        <v>21262.48974609375</v>
      </c>
    </row>
    <row r="40" spans="1:11" ht="14.4" customHeight="1" x14ac:dyDescent="0.3">
      <c r="A40" s="392" t="s">
        <v>360</v>
      </c>
      <c r="B40" s="393" t="s">
        <v>361</v>
      </c>
      <c r="C40" s="394" t="s">
        <v>368</v>
      </c>
      <c r="D40" s="395" t="s">
        <v>369</v>
      </c>
      <c r="E40" s="394" t="s">
        <v>457</v>
      </c>
      <c r="F40" s="395" t="s">
        <v>458</v>
      </c>
      <c r="G40" s="394" t="s">
        <v>527</v>
      </c>
      <c r="H40" s="394" t="s">
        <v>528</v>
      </c>
      <c r="I40" s="397">
        <v>2.5074999928474426</v>
      </c>
      <c r="J40" s="397">
        <v>480</v>
      </c>
      <c r="K40" s="398">
        <v>1203.6000366210937</v>
      </c>
    </row>
    <row r="41" spans="1:11" ht="14.4" customHeight="1" x14ac:dyDescent="0.3">
      <c r="A41" s="392" t="s">
        <v>360</v>
      </c>
      <c r="B41" s="393" t="s">
        <v>361</v>
      </c>
      <c r="C41" s="394" t="s">
        <v>368</v>
      </c>
      <c r="D41" s="395" t="s">
        <v>369</v>
      </c>
      <c r="E41" s="394" t="s">
        <v>457</v>
      </c>
      <c r="F41" s="395" t="s">
        <v>458</v>
      </c>
      <c r="G41" s="394" t="s">
        <v>529</v>
      </c>
      <c r="H41" s="394" t="s">
        <v>530</v>
      </c>
      <c r="I41" s="397">
        <v>3.2666666507720947</v>
      </c>
      <c r="J41" s="397">
        <v>360</v>
      </c>
      <c r="K41" s="398">
        <v>1176</v>
      </c>
    </row>
    <row r="42" spans="1:11" ht="14.4" customHeight="1" x14ac:dyDescent="0.3">
      <c r="A42" s="392" t="s">
        <v>360</v>
      </c>
      <c r="B42" s="393" t="s">
        <v>361</v>
      </c>
      <c r="C42" s="394" t="s">
        <v>368</v>
      </c>
      <c r="D42" s="395" t="s">
        <v>369</v>
      </c>
      <c r="E42" s="394" t="s">
        <v>457</v>
      </c>
      <c r="F42" s="395" t="s">
        <v>458</v>
      </c>
      <c r="G42" s="394" t="s">
        <v>531</v>
      </c>
      <c r="H42" s="394" t="s">
        <v>532</v>
      </c>
      <c r="I42" s="397">
        <v>3.9675000309944153</v>
      </c>
      <c r="J42" s="397">
        <v>480</v>
      </c>
      <c r="K42" s="398">
        <v>1904.3999938964844</v>
      </c>
    </row>
    <row r="43" spans="1:11" ht="14.4" customHeight="1" x14ac:dyDescent="0.3">
      <c r="A43" s="392" t="s">
        <v>360</v>
      </c>
      <c r="B43" s="393" t="s">
        <v>361</v>
      </c>
      <c r="C43" s="394" t="s">
        <v>368</v>
      </c>
      <c r="D43" s="395" t="s">
        <v>369</v>
      </c>
      <c r="E43" s="394" t="s">
        <v>457</v>
      </c>
      <c r="F43" s="395" t="s">
        <v>458</v>
      </c>
      <c r="G43" s="394" t="s">
        <v>533</v>
      </c>
      <c r="H43" s="394" t="s">
        <v>534</v>
      </c>
      <c r="I43" s="397">
        <v>4.4866665204366045</v>
      </c>
      <c r="J43" s="397">
        <v>480</v>
      </c>
      <c r="K43" s="398">
        <v>2152.7999572753906</v>
      </c>
    </row>
    <row r="44" spans="1:11" ht="14.4" customHeight="1" x14ac:dyDescent="0.3">
      <c r="A44" s="392" t="s">
        <v>360</v>
      </c>
      <c r="B44" s="393" t="s">
        <v>361</v>
      </c>
      <c r="C44" s="394" t="s">
        <v>368</v>
      </c>
      <c r="D44" s="395" t="s">
        <v>369</v>
      </c>
      <c r="E44" s="394" t="s">
        <v>457</v>
      </c>
      <c r="F44" s="395" t="s">
        <v>458</v>
      </c>
      <c r="G44" s="394" t="s">
        <v>535</v>
      </c>
      <c r="H44" s="394" t="s">
        <v>536</v>
      </c>
      <c r="I44" s="397">
        <v>183.08999633789062</v>
      </c>
      <c r="J44" s="397">
        <v>2</v>
      </c>
      <c r="K44" s="398">
        <v>366.17999267578125</v>
      </c>
    </row>
    <row r="45" spans="1:11" ht="14.4" customHeight="1" x14ac:dyDescent="0.3">
      <c r="A45" s="392" t="s">
        <v>360</v>
      </c>
      <c r="B45" s="393" t="s">
        <v>361</v>
      </c>
      <c r="C45" s="394" t="s">
        <v>368</v>
      </c>
      <c r="D45" s="395" t="s">
        <v>369</v>
      </c>
      <c r="E45" s="394" t="s">
        <v>457</v>
      </c>
      <c r="F45" s="395" t="s">
        <v>458</v>
      </c>
      <c r="G45" s="394" t="s">
        <v>537</v>
      </c>
      <c r="H45" s="394" t="s">
        <v>538</v>
      </c>
      <c r="I45" s="397">
        <v>9.7299995422363281</v>
      </c>
      <c r="J45" s="397">
        <v>360</v>
      </c>
      <c r="K45" s="398">
        <v>3502.800048828125</v>
      </c>
    </row>
    <row r="46" spans="1:11" ht="14.4" customHeight="1" x14ac:dyDescent="0.3">
      <c r="A46" s="392" t="s">
        <v>360</v>
      </c>
      <c r="B46" s="393" t="s">
        <v>361</v>
      </c>
      <c r="C46" s="394" t="s">
        <v>368</v>
      </c>
      <c r="D46" s="395" t="s">
        <v>369</v>
      </c>
      <c r="E46" s="394" t="s">
        <v>457</v>
      </c>
      <c r="F46" s="395" t="s">
        <v>458</v>
      </c>
      <c r="G46" s="394" t="s">
        <v>539</v>
      </c>
      <c r="H46" s="394" t="s">
        <v>540</v>
      </c>
      <c r="I46" s="397">
        <v>13.869999885559082</v>
      </c>
      <c r="J46" s="397">
        <v>48</v>
      </c>
      <c r="K46" s="398">
        <v>665.82000732421875</v>
      </c>
    </row>
    <row r="47" spans="1:11" ht="14.4" customHeight="1" x14ac:dyDescent="0.3">
      <c r="A47" s="392" t="s">
        <v>360</v>
      </c>
      <c r="B47" s="393" t="s">
        <v>361</v>
      </c>
      <c r="C47" s="394" t="s">
        <v>368</v>
      </c>
      <c r="D47" s="395" t="s">
        <v>369</v>
      </c>
      <c r="E47" s="394" t="s">
        <v>457</v>
      </c>
      <c r="F47" s="395" t="s">
        <v>458</v>
      </c>
      <c r="G47" s="394" t="s">
        <v>541</v>
      </c>
      <c r="H47" s="394" t="s">
        <v>542</v>
      </c>
      <c r="I47" s="397">
        <v>1083.89501953125</v>
      </c>
      <c r="J47" s="397">
        <v>16</v>
      </c>
      <c r="K47" s="398">
        <v>17342.33984375</v>
      </c>
    </row>
    <row r="48" spans="1:11" ht="14.4" customHeight="1" x14ac:dyDescent="0.3">
      <c r="A48" s="392" t="s">
        <v>360</v>
      </c>
      <c r="B48" s="393" t="s">
        <v>361</v>
      </c>
      <c r="C48" s="394" t="s">
        <v>368</v>
      </c>
      <c r="D48" s="395" t="s">
        <v>369</v>
      </c>
      <c r="E48" s="394" t="s">
        <v>457</v>
      </c>
      <c r="F48" s="395" t="s">
        <v>458</v>
      </c>
      <c r="G48" s="394" t="s">
        <v>543</v>
      </c>
      <c r="H48" s="394" t="s">
        <v>544</v>
      </c>
      <c r="I48" s="397">
        <v>16.219999313354492</v>
      </c>
      <c r="J48" s="397">
        <v>15000</v>
      </c>
      <c r="K48" s="398">
        <v>243224.9921875</v>
      </c>
    </row>
    <row r="49" spans="1:11" ht="14.4" customHeight="1" x14ac:dyDescent="0.3">
      <c r="A49" s="392" t="s">
        <v>360</v>
      </c>
      <c r="B49" s="393" t="s">
        <v>361</v>
      </c>
      <c r="C49" s="394" t="s">
        <v>368</v>
      </c>
      <c r="D49" s="395" t="s">
        <v>369</v>
      </c>
      <c r="E49" s="394" t="s">
        <v>457</v>
      </c>
      <c r="F49" s="395" t="s">
        <v>458</v>
      </c>
      <c r="G49" s="394" t="s">
        <v>545</v>
      </c>
      <c r="H49" s="394" t="s">
        <v>546</v>
      </c>
      <c r="I49" s="397">
        <v>29.100000381469727</v>
      </c>
      <c r="J49" s="397">
        <v>1440</v>
      </c>
      <c r="K49" s="398">
        <v>41896.8017578125</v>
      </c>
    </row>
    <row r="50" spans="1:11" ht="14.4" customHeight="1" x14ac:dyDescent="0.3">
      <c r="A50" s="392" t="s">
        <v>360</v>
      </c>
      <c r="B50" s="393" t="s">
        <v>361</v>
      </c>
      <c r="C50" s="394" t="s">
        <v>368</v>
      </c>
      <c r="D50" s="395" t="s">
        <v>369</v>
      </c>
      <c r="E50" s="394" t="s">
        <v>457</v>
      </c>
      <c r="F50" s="395" t="s">
        <v>458</v>
      </c>
      <c r="G50" s="394" t="s">
        <v>547</v>
      </c>
      <c r="H50" s="394" t="s">
        <v>548</v>
      </c>
      <c r="I50" s="397">
        <v>591.69000244140625</v>
      </c>
      <c r="J50" s="397">
        <v>5</v>
      </c>
      <c r="K50" s="398">
        <v>2958.449951171875</v>
      </c>
    </row>
    <row r="51" spans="1:11" ht="14.4" customHeight="1" x14ac:dyDescent="0.3">
      <c r="A51" s="392" t="s">
        <v>360</v>
      </c>
      <c r="B51" s="393" t="s">
        <v>361</v>
      </c>
      <c r="C51" s="394" t="s">
        <v>368</v>
      </c>
      <c r="D51" s="395" t="s">
        <v>369</v>
      </c>
      <c r="E51" s="394" t="s">
        <v>457</v>
      </c>
      <c r="F51" s="395" t="s">
        <v>458</v>
      </c>
      <c r="G51" s="394" t="s">
        <v>549</v>
      </c>
      <c r="H51" s="394" t="s">
        <v>550</v>
      </c>
      <c r="I51" s="397">
        <v>4714.33984375</v>
      </c>
      <c r="J51" s="397">
        <v>15</v>
      </c>
      <c r="K51" s="398">
        <v>70715.09765625</v>
      </c>
    </row>
    <row r="52" spans="1:11" ht="14.4" customHeight="1" x14ac:dyDescent="0.3">
      <c r="A52" s="392" t="s">
        <v>360</v>
      </c>
      <c r="B52" s="393" t="s">
        <v>361</v>
      </c>
      <c r="C52" s="394" t="s">
        <v>368</v>
      </c>
      <c r="D52" s="395" t="s">
        <v>369</v>
      </c>
      <c r="E52" s="394" t="s">
        <v>457</v>
      </c>
      <c r="F52" s="395" t="s">
        <v>458</v>
      </c>
      <c r="G52" s="394" t="s">
        <v>551</v>
      </c>
      <c r="H52" s="394" t="s">
        <v>552</v>
      </c>
      <c r="I52" s="397">
        <v>9776.7998046875</v>
      </c>
      <c r="J52" s="397">
        <v>1</v>
      </c>
      <c r="K52" s="398">
        <v>9776.7998046875</v>
      </c>
    </row>
    <row r="53" spans="1:11" ht="14.4" customHeight="1" x14ac:dyDescent="0.3">
      <c r="A53" s="392" t="s">
        <v>360</v>
      </c>
      <c r="B53" s="393" t="s">
        <v>361</v>
      </c>
      <c r="C53" s="394" t="s">
        <v>368</v>
      </c>
      <c r="D53" s="395" t="s">
        <v>369</v>
      </c>
      <c r="E53" s="394" t="s">
        <v>457</v>
      </c>
      <c r="F53" s="395" t="s">
        <v>458</v>
      </c>
      <c r="G53" s="394" t="s">
        <v>553</v>
      </c>
      <c r="H53" s="394" t="s">
        <v>554</v>
      </c>
      <c r="I53" s="397">
        <v>0.89999997615814209</v>
      </c>
      <c r="J53" s="397">
        <v>3000</v>
      </c>
      <c r="K53" s="398">
        <v>2691</v>
      </c>
    </row>
    <row r="54" spans="1:11" ht="14.4" customHeight="1" x14ac:dyDescent="0.3">
      <c r="A54" s="392" t="s">
        <v>360</v>
      </c>
      <c r="B54" s="393" t="s">
        <v>361</v>
      </c>
      <c r="C54" s="394" t="s">
        <v>368</v>
      </c>
      <c r="D54" s="395" t="s">
        <v>369</v>
      </c>
      <c r="E54" s="394" t="s">
        <v>457</v>
      </c>
      <c r="F54" s="395" t="s">
        <v>458</v>
      </c>
      <c r="G54" s="394" t="s">
        <v>555</v>
      </c>
      <c r="H54" s="394" t="s">
        <v>556</v>
      </c>
      <c r="I54" s="397">
        <v>2.5399999618530273</v>
      </c>
      <c r="J54" s="397">
        <v>3000</v>
      </c>
      <c r="K54" s="398">
        <v>7617.60009765625</v>
      </c>
    </row>
    <row r="55" spans="1:11" ht="14.4" customHeight="1" x14ac:dyDescent="0.3">
      <c r="A55" s="392" t="s">
        <v>360</v>
      </c>
      <c r="B55" s="393" t="s">
        <v>361</v>
      </c>
      <c r="C55" s="394" t="s">
        <v>368</v>
      </c>
      <c r="D55" s="395" t="s">
        <v>369</v>
      </c>
      <c r="E55" s="394" t="s">
        <v>557</v>
      </c>
      <c r="F55" s="395" t="s">
        <v>558</v>
      </c>
      <c r="G55" s="394" t="s">
        <v>559</v>
      </c>
      <c r="H55" s="394" t="s">
        <v>560</v>
      </c>
      <c r="I55" s="397">
        <v>16.399999618530273</v>
      </c>
      <c r="J55" s="397">
        <v>120</v>
      </c>
      <c r="K55" s="398">
        <v>1968</v>
      </c>
    </row>
    <row r="56" spans="1:11" ht="14.4" customHeight="1" x14ac:dyDescent="0.3">
      <c r="A56" s="392" t="s">
        <v>360</v>
      </c>
      <c r="B56" s="393" t="s">
        <v>361</v>
      </c>
      <c r="C56" s="394" t="s">
        <v>368</v>
      </c>
      <c r="D56" s="395" t="s">
        <v>369</v>
      </c>
      <c r="E56" s="394" t="s">
        <v>557</v>
      </c>
      <c r="F56" s="395" t="s">
        <v>558</v>
      </c>
      <c r="G56" s="394" t="s">
        <v>561</v>
      </c>
      <c r="H56" s="394" t="s">
        <v>562</v>
      </c>
      <c r="I56" s="397">
        <v>2.9100000858306885</v>
      </c>
      <c r="J56" s="397">
        <v>200</v>
      </c>
      <c r="K56" s="398">
        <v>582</v>
      </c>
    </row>
    <row r="57" spans="1:11" ht="14.4" customHeight="1" x14ac:dyDescent="0.3">
      <c r="A57" s="392" t="s">
        <v>360</v>
      </c>
      <c r="B57" s="393" t="s">
        <v>361</v>
      </c>
      <c r="C57" s="394" t="s">
        <v>368</v>
      </c>
      <c r="D57" s="395" t="s">
        <v>369</v>
      </c>
      <c r="E57" s="394" t="s">
        <v>557</v>
      </c>
      <c r="F57" s="395" t="s">
        <v>558</v>
      </c>
      <c r="G57" s="394" t="s">
        <v>563</v>
      </c>
      <c r="H57" s="394" t="s">
        <v>564</v>
      </c>
      <c r="I57" s="397">
        <v>11.680000305175781</v>
      </c>
      <c r="J57" s="397">
        <v>160</v>
      </c>
      <c r="K57" s="398">
        <v>1868.800048828125</v>
      </c>
    </row>
    <row r="58" spans="1:11" ht="14.4" customHeight="1" x14ac:dyDescent="0.3">
      <c r="A58" s="392" t="s">
        <v>360</v>
      </c>
      <c r="B58" s="393" t="s">
        <v>361</v>
      </c>
      <c r="C58" s="394" t="s">
        <v>368</v>
      </c>
      <c r="D58" s="395" t="s">
        <v>369</v>
      </c>
      <c r="E58" s="394" t="s">
        <v>557</v>
      </c>
      <c r="F58" s="395" t="s">
        <v>558</v>
      </c>
      <c r="G58" s="394" t="s">
        <v>565</v>
      </c>
      <c r="H58" s="394" t="s">
        <v>566</v>
      </c>
      <c r="I58" s="397">
        <v>2.9025000929832458</v>
      </c>
      <c r="J58" s="397">
        <v>1300</v>
      </c>
      <c r="K58" s="398">
        <v>3773</v>
      </c>
    </row>
    <row r="59" spans="1:11" ht="14.4" customHeight="1" x14ac:dyDescent="0.3">
      <c r="A59" s="392" t="s">
        <v>360</v>
      </c>
      <c r="B59" s="393" t="s">
        <v>361</v>
      </c>
      <c r="C59" s="394" t="s">
        <v>368</v>
      </c>
      <c r="D59" s="395" t="s">
        <v>369</v>
      </c>
      <c r="E59" s="394" t="s">
        <v>557</v>
      </c>
      <c r="F59" s="395" t="s">
        <v>558</v>
      </c>
      <c r="G59" s="394" t="s">
        <v>567</v>
      </c>
      <c r="H59" s="394" t="s">
        <v>568</v>
      </c>
      <c r="I59" s="397">
        <v>2.9050000905990601</v>
      </c>
      <c r="J59" s="397">
        <v>900</v>
      </c>
      <c r="K59" s="398">
        <v>2615</v>
      </c>
    </row>
    <row r="60" spans="1:11" ht="14.4" customHeight="1" x14ac:dyDescent="0.3">
      <c r="A60" s="392" t="s">
        <v>360</v>
      </c>
      <c r="B60" s="393" t="s">
        <v>361</v>
      </c>
      <c r="C60" s="394" t="s">
        <v>368</v>
      </c>
      <c r="D60" s="395" t="s">
        <v>369</v>
      </c>
      <c r="E60" s="394" t="s">
        <v>557</v>
      </c>
      <c r="F60" s="395" t="s">
        <v>558</v>
      </c>
      <c r="G60" s="394" t="s">
        <v>569</v>
      </c>
      <c r="H60" s="394" t="s">
        <v>570</v>
      </c>
      <c r="I60" s="397">
        <v>2.9020000934600829</v>
      </c>
      <c r="J60" s="397">
        <v>1400</v>
      </c>
      <c r="K60" s="398">
        <v>4065.2000732421875</v>
      </c>
    </row>
    <row r="61" spans="1:11" ht="14.4" customHeight="1" x14ac:dyDescent="0.3">
      <c r="A61" s="392" t="s">
        <v>360</v>
      </c>
      <c r="B61" s="393" t="s">
        <v>361</v>
      </c>
      <c r="C61" s="394" t="s">
        <v>368</v>
      </c>
      <c r="D61" s="395" t="s">
        <v>369</v>
      </c>
      <c r="E61" s="394" t="s">
        <v>557</v>
      </c>
      <c r="F61" s="395" t="s">
        <v>558</v>
      </c>
      <c r="G61" s="394" t="s">
        <v>571</v>
      </c>
      <c r="H61" s="394" t="s">
        <v>572</v>
      </c>
      <c r="I61" s="397">
        <v>2.9033334255218506</v>
      </c>
      <c r="J61" s="397">
        <v>700</v>
      </c>
      <c r="K61" s="398">
        <v>2031.4000244140625</v>
      </c>
    </row>
    <row r="62" spans="1:11" ht="14.4" customHeight="1" x14ac:dyDescent="0.3">
      <c r="A62" s="392" t="s">
        <v>360</v>
      </c>
      <c r="B62" s="393" t="s">
        <v>361</v>
      </c>
      <c r="C62" s="394" t="s">
        <v>368</v>
      </c>
      <c r="D62" s="395" t="s">
        <v>369</v>
      </c>
      <c r="E62" s="394" t="s">
        <v>557</v>
      </c>
      <c r="F62" s="395" t="s">
        <v>558</v>
      </c>
      <c r="G62" s="394" t="s">
        <v>573</v>
      </c>
      <c r="H62" s="394" t="s">
        <v>574</v>
      </c>
      <c r="I62" s="397">
        <v>181.5</v>
      </c>
      <c r="J62" s="397">
        <v>30</v>
      </c>
      <c r="K62" s="398">
        <v>5445</v>
      </c>
    </row>
    <row r="63" spans="1:11" ht="14.4" customHeight="1" x14ac:dyDescent="0.3">
      <c r="A63" s="392" t="s">
        <v>360</v>
      </c>
      <c r="B63" s="393" t="s">
        <v>361</v>
      </c>
      <c r="C63" s="394" t="s">
        <v>368</v>
      </c>
      <c r="D63" s="395" t="s">
        <v>369</v>
      </c>
      <c r="E63" s="394" t="s">
        <v>557</v>
      </c>
      <c r="F63" s="395" t="s">
        <v>558</v>
      </c>
      <c r="G63" s="394" t="s">
        <v>575</v>
      </c>
      <c r="H63" s="394" t="s">
        <v>576</v>
      </c>
      <c r="I63" s="397">
        <v>8.4700002670288086</v>
      </c>
      <c r="J63" s="397">
        <v>400</v>
      </c>
      <c r="K63" s="398">
        <v>3388</v>
      </c>
    </row>
    <row r="64" spans="1:11" ht="14.4" customHeight="1" x14ac:dyDescent="0.3">
      <c r="A64" s="392" t="s">
        <v>360</v>
      </c>
      <c r="B64" s="393" t="s">
        <v>361</v>
      </c>
      <c r="C64" s="394" t="s">
        <v>368</v>
      </c>
      <c r="D64" s="395" t="s">
        <v>369</v>
      </c>
      <c r="E64" s="394" t="s">
        <v>557</v>
      </c>
      <c r="F64" s="395" t="s">
        <v>558</v>
      </c>
      <c r="G64" s="394" t="s">
        <v>577</v>
      </c>
      <c r="H64" s="394" t="s">
        <v>578</v>
      </c>
      <c r="I64" s="397">
        <v>8.4700002670288086</v>
      </c>
      <c r="J64" s="397">
        <v>400</v>
      </c>
      <c r="K64" s="398">
        <v>3388</v>
      </c>
    </row>
    <row r="65" spans="1:11" ht="14.4" customHeight="1" x14ac:dyDescent="0.3">
      <c r="A65" s="392" t="s">
        <v>360</v>
      </c>
      <c r="B65" s="393" t="s">
        <v>361</v>
      </c>
      <c r="C65" s="394" t="s">
        <v>368</v>
      </c>
      <c r="D65" s="395" t="s">
        <v>369</v>
      </c>
      <c r="E65" s="394" t="s">
        <v>557</v>
      </c>
      <c r="F65" s="395" t="s">
        <v>558</v>
      </c>
      <c r="G65" s="394" t="s">
        <v>579</v>
      </c>
      <c r="H65" s="394" t="s">
        <v>580</v>
      </c>
      <c r="I65" s="397">
        <v>48.279998779296875</v>
      </c>
      <c r="J65" s="397">
        <v>250</v>
      </c>
      <c r="K65" s="398">
        <v>12069.85986328125</v>
      </c>
    </row>
    <row r="66" spans="1:11" ht="14.4" customHeight="1" x14ac:dyDescent="0.3">
      <c r="A66" s="392" t="s">
        <v>360</v>
      </c>
      <c r="B66" s="393" t="s">
        <v>361</v>
      </c>
      <c r="C66" s="394" t="s">
        <v>368</v>
      </c>
      <c r="D66" s="395" t="s">
        <v>369</v>
      </c>
      <c r="E66" s="394" t="s">
        <v>557</v>
      </c>
      <c r="F66" s="395" t="s">
        <v>558</v>
      </c>
      <c r="G66" s="394" t="s">
        <v>581</v>
      </c>
      <c r="H66" s="394" t="s">
        <v>582</v>
      </c>
      <c r="I66" s="397">
        <v>48.279998779296875</v>
      </c>
      <c r="J66" s="397">
        <v>400</v>
      </c>
      <c r="K66" s="398">
        <v>19311.7099609375</v>
      </c>
    </row>
    <row r="67" spans="1:11" ht="14.4" customHeight="1" x14ac:dyDescent="0.3">
      <c r="A67" s="392" t="s">
        <v>360</v>
      </c>
      <c r="B67" s="393" t="s">
        <v>361</v>
      </c>
      <c r="C67" s="394" t="s">
        <v>368</v>
      </c>
      <c r="D67" s="395" t="s">
        <v>369</v>
      </c>
      <c r="E67" s="394" t="s">
        <v>557</v>
      </c>
      <c r="F67" s="395" t="s">
        <v>558</v>
      </c>
      <c r="G67" s="394" t="s">
        <v>583</v>
      </c>
      <c r="H67" s="394" t="s">
        <v>584</v>
      </c>
      <c r="I67" s="397">
        <v>48.279998779296875</v>
      </c>
      <c r="J67" s="397">
        <v>100</v>
      </c>
      <c r="K67" s="398">
        <v>4828</v>
      </c>
    </row>
    <row r="68" spans="1:11" ht="14.4" customHeight="1" x14ac:dyDescent="0.3">
      <c r="A68" s="392" t="s">
        <v>360</v>
      </c>
      <c r="B68" s="393" t="s">
        <v>361</v>
      </c>
      <c r="C68" s="394" t="s">
        <v>368</v>
      </c>
      <c r="D68" s="395" t="s">
        <v>369</v>
      </c>
      <c r="E68" s="394" t="s">
        <v>557</v>
      </c>
      <c r="F68" s="395" t="s">
        <v>558</v>
      </c>
      <c r="G68" s="394" t="s">
        <v>585</v>
      </c>
      <c r="H68" s="394" t="s">
        <v>586</v>
      </c>
      <c r="I68" s="397">
        <v>87.819999694824219</v>
      </c>
      <c r="J68" s="397">
        <v>100</v>
      </c>
      <c r="K68" s="398">
        <v>8782</v>
      </c>
    </row>
    <row r="69" spans="1:11" ht="14.4" customHeight="1" x14ac:dyDescent="0.3">
      <c r="A69" s="392" t="s">
        <v>360</v>
      </c>
      <c r="B69" s="393" t="s">
        <v>361</v>
      </c>
      <c r="C69" s="394" t="s">
        <v>368</v>
      </c>
      <c r="D69" s="395" t="s">
        <v>369</v>
      </c>
      <c r="E69" s="394" t="s">
        <v>557</v>
      </c>
      <c r="F69" s="395" t="s">
        <v>558</v>
      </c>
      <c r="G69" s="394" t="s">
        <v>587</v>
      </c>
      <c r="H69" s="394" t="s">
        <v>588</v>
      </c>
      <c r="I69" s="397">
        <v>53.478001403808591</v>
      </c>
      <c r="J69" s="397">
        <v>1800</v>
      </c>
      <c r="K69" s="398">
        <v>96826.599609375</v>
      </c>
    </row>
    <row r="70" spans="1:11" ht="14.4" customHeight="1" x14ac:dyDescent="0.3">
      <c r="A70" s="392" t="s">
        <v>360</v>
      </c>
      <c r="B70" s="393" t="s">
        <v>361</v>
      </c>
      <c r="C70" s="394" t="s">
        <v>368</v>
      </c>
      <c r="D70" s="395" t="s">
        <v>369</v>
      </c>
      <c r="E70" s="394" t="s">
        <v>557</v>
      </c>
      <c r="F70" s="395" t="s">
        <v>558</v>
      </c>
      <c r="G70" s="394" t="s">
        <v>589</v>
      </c>
      <c r="H70" s="394" t="s">
        <v>590</v>
      </c>
      <c r="I70" s="397">
        <v>1197.9000244140625</v>
      </c>
      <c r="J70" s="397">
        <v>1</v>
      </c>
      <c r="K70" s="398">
        <v>1197.9000244140625</v>
      </c>
    </row>
    <row r="71" spans="1:11" ht="14.4" customHeight="1" x14ac:dyDescent="0.3">
      <c r="A71" s="392" t="s">
        <v>360</v>
      </c>
      <c r="B71" s="393" t="s">
        <v>361</v>
      </c>
      <c r="C71" s="394" t="s">
        <v>368</v>
      </c>
      <c r="D71" s="395" t="s">
        <v>369</v>
      </c>
      <c r="E71" s="394" t="s">
        <v>557</v>
      </c>
      <c r="F71" s="395" t="s">
        <v>558</v>
      </c>
      <c r="G71" s="394" t="s">
        <v>591</v>
      </c>
      <c r="H71" s="394" t="s">
        <v>592</v>
      </c>
      <c r="I71" s="397">
        <v>182.94000244140625</v>
      </c>
      <c r="J71" s="397">
        <v>10</v>
      </c>
      <c r="K71" s="398">
        <v>1829.4000244140625</v>
      </c>
    </row>
    <row r="72" spans="1:11" ht="14.4" customHeight="1" x14ac:dyDescent="0.3">
      <c r="A72" s="392" t="s">
        <v>360</v>
      </c>
      <c r="B72" s="393" t="s">
        <v>361</v>
      </c>
      <c r="C72" s="394" t="s">
        <v>368</v>
      </c>
      <c r="D72" s="395" t="s">
        <v>369</v>
      </c>
      <c r="E72" s="394" t="s">
        <v>557</v>
      </c>
      <c r="F72" s="395" t="s">
        <v>558</v>
      </c>
      <c r="G72" s="394" t="s">
        <v>593</v>
      </c>
      <c r="H72" s="394" t="s">
        <v>594</v>
      </c>
      <c r="I72" s="397">
        <v>13.199999809265137</v>
      </c>
      <c r="J72" s="397">
        <v>20</v>
      </c>
      <c r="K72" s="398">
        <v>264</v>
      </c>
    </row>
    <row r="73" spans="1:11" ht="14.4" customHeight="1" x14ac:dyDescent="0.3">
      <c r="A73" s="392" t="s">
        <v>360</v>
      </c>
      <c r="B73" s="393" t="s">
        <v>361</v>
      </c>
      <c r="C73" s="394" t="s">
        <v>368</v>
      </c>
      <c r="D73" s="395" t="s">
        <v>369</v>
      </c>
      <c r="E73" s="394" t="s">
        <v>557</v>
      </c>
      <c r="F73" s="395" t="s">
        <v>558</v>
      </c>
      <c r="G73" s="394" t="s">
        <v>595</v>
      </c>
      <c r="H73" s="394" t="s">
        <v>596</v>
      </c>
      <c r="I73" s="397">
        <v>13.199999809265137</v>
      </c>
      <c r="J73" s="397">
        <v>20</v>
      </c>
      <c r="K73" s="398">
        <v>264</v>
      </c>
    </row>
    <row r="74" spans="1:11" ht="14.4" customHeight="1" x14ac:dyDescent="0.3">
      <c r="A74" s="392" t="s">
        <v>360</v>
      </c>
      <c r="B74" s="393" t="s">
        <v>361</v>
      </c>
      <c r="C74" s="394" t="s">
        <v>368</v>
      </c>
      <c r="D74" s="395" t="s">
        <v>369</v>
      </c>
      <c r="E74" s="394" t="s">
        <v>557</v>
      </c>
      <c r="F74" s="395" t="s">
        <v>558</v>
      </c>
      <c r="G74" s="394" t="s">
        <v>597</v>
      </c>
      <c r="H74" s="394" t="s">
        <v>598</v>
      </c>
      <c r="I74" s="397">
        <v>115</v>
      </c>
      <c r="J74" s="397">
        <v>20</v>
      </c>
      <c r="K74" s="398">
        <v>2300</v>
      </c>
    </row>
    <row r="75" spans="1:11" ht="14.4" customHeight="1" x14ac:dyDescent="0.3">
      <c r="A75" s="392" t="s">
        <v>360</v>
      </c>
      <c r="B75" s="393" t="s">
        <v>361</v>
      </c>
      <c r="C75" s="394" t="s">
        <v>368</v>
      </c>
      <c r="D75" s="395" t="s">
        <v>369</v>
      </c>
      <c r="E75" s="394" t="s">
        <v>557</v>
      </c>
      <c r="F75" s="395" t="s">
        <v>558</v>
      </c>
      <c r="G75" s="394" t="s">
        <v>599</v>
      </c>
      <c r="H75" s="394" t="s">
        <v>600</v>
      </c>
      <c r="I75" s="397">
        <v>4.619999885559082</v>
      </c>
      <c r="J75" s="397">
        <v>200</v>
      </c>
      <c r="K75" s="398">
        <v>924</v>
      </c>
    </row>
    <row r="76" spans="1:11" ht="14.4" customHeight="1" x14ac:dyDescent="0.3">
      <c r="A76" s="392" t="s">
        <v>360</v>
      </c>
      <c r="B76" s="393" t="s">
        <v>361</v>
      </c>
      <c r="C76" s="394" t="s">
        <v>368</v>
      </c>
      <c r="D76" s="395" t="s">
        <v>369</v>
      </c>
      <c r="E76" s="394" t="s">
        <v>557</v>
      </c>
      <c r="F76" s="395" t="s">
        <v>558</v>
      </c>
      <c r="G76" s="394" t="s">
        <v>601</v>
      </c>
      <c r="H76" s="394" t="s">
        <v>602</v>
      </c>
      <c r="I76" s="397">
        <v>80.57750129699707</v>
      </c>
      <c r="J76" s="397">
        <v>840</v>
      </c>
      <c r="K76" s="398">
        <v>67684.400146484375</v>
      </c>
    </row>
    <row r="77" spans="1:11" ht="14.4" customHeight="1" x14ac:dyDescent="0.3">
      <c r="A77" s="392" t="s">
        <v>360</v>
      </c>
      <c r="B77" s="393" t="s">
        <v>361</v>
      </c>
      <c r="C77" s="394" t="s">
        <v>368</v>
      </c>
      <c r="D77" s="395" t="s">
        <v>369</v>
      </c>
      <c r="E77" s="394" t="s">
        <v>557</v>
      </c>
      <c r="F77" s="395" t="s">
        <v>558</v>
      </c>
      <c r="G77" s="394" t="s">
        <v>603</v>
      </c>
      <c r="H77" s="394" t="s">
        <v>604</v>
      </c>
      <c r="I77" s="397">
        <v>52.150001525878906</v>
      </c>
      <c r="J77" s="397">
        <v>50</v>
      </c>
      <c r="K77" s="398">
        <v>2607.550048828125</v>
      </c>
    </row>
    <row r="78" spans="1:11" ht="14.4" customHeight="1" x14ac:dyDescent="0.3">
      <c r="A78" s="392" t="s">
        <v>360</v>
      </c>
      <c r="B78" s="393" t="s">
        <v>361</v>
      </c>
      <c r="C78" s="394" t="s">
        <v>368</v>
      </c>
      <c r="D78" s="395" t="s">
        <v>369</v>
      </c>
      <c r="E78" s="394" t="s">
        <v>557</v>
      </c>
      <c r="F78" s="395" t="s">
        <v>558</v>
      </c>
      <c r="G78" s="394" t="s">
        <v>605</v>
      </c>
      <c r="H78" s="394" t="s">
        <v>606</v>
      </c>
      <c r="I78" s="397">
        <v>21.899999618530273</v>
      </c>
      <c r="J78" s="397">
        <v>50</v>
      </c>
      <c r="K78" s="398">
        <v>1095.050048828125</v>
      </c>
    </row>
    <row r="79" spans="1:11" ht="14.4" customHeight="1" x14ac:dyDescent="0.3">
      <c r="A79" s="392" t="s">
        <v>360</v>
      </c>
      <c r="B79" s="393" t="s">
        <v>361</v>
      </c>
      <c r="C79" s="394" t="s">
        <v>368</v>
      </c>
      <c r="D79" s="395" t="s">
        <v>369</v>
      </c>
      <c r="E79" s="394" t="s">
        <v>557</v>
      </c>
      <c r="F79" s="395" t="s">
        <v>558</v>
      </c>
      <c r="G79" s="394" t="s">
        <v>607</v>
      </c>
      <c r="H79" s="394" t="s">
        <v>608</v>
      </c>
      <c r="I79" s="397">
        <v>12.522500276565552</v>
      </c>
      <c r="J79" s="397">
        <v>560</v>
      </c>
      <c r="K79" s="398">
        <v>7013.650146484375</v>
      </c>
    </row>
    <row r="80" spans="1:11" ht="14.4" customHeight="1" x14ac:dyDescent="0.3">
      <c r="A80" s="392" t="s">
        <v>360</v>
      </c>
      <c r="B80" s="393" t="s">
        <v>361</v>
      </c>
      <c r="C80" s="394" t="s">
        <v>368</v>
      </c>
      <c r="D80" s="395" t="s">
        <v>369</v>
      </c>
      <c r="E80" s="394" t="s">
        <v>557</v>
      </c>
      <c r="F80" s="395" t="s">
        <v>558</v>
      </c>
      <c r="G80" s="394" t="s">
        <v>609</v>
      </c>
      <c r="H80" s="394" t="s">
        <v>610</v>
      </c>
      <c r="I80" s="397">
        <v>20.149999618530273</v>
      </c>
      <c r="J80" s="397">
        <v>210</v>
      </c>
      <c r="K80" s="398">
        <v>4230.780029296875</v>
      </c>
    </row>
    <row r="81" spans="1:11" ht="14.4" customHeight="1" x14ac:dyDescent="0.3">
      <c r="A81" s="392" t="s">
        <v>360</v>
      </c>
      <c r="B81" s="393" t="s">
        <v>361</v>
      </c>
      <c r="C81" s="394" t="s">
        <v>368</v>
      </c>
      <c r="D81" s="395" t="s">
        <v>369</v>
      </c>
      <c r="E81" s="394" t="s">
        <v>557</v>
      </c>
      <c r="F81" s="395" t="s">
        <v>558</v>
      </c>
      <c r="G81" s="394" t="s">
        <v>611</v>
      </c>
      <c r="H81" s="394" t="s">
        <v>612</v>
      </c>
      <c r="I81" s="397">
        <v>5.380000114440918</v>
      </c>
      <c r="J81" s="397">
        <v>300</v>
      </c>
      <c r="K81" s="398">
        <v>1614.4500122070312</v>
      </c>
    </row>
    <row r="82" spans="1:11" ht="14.4" customHeight="1" x14ac:dyDescent="0.3">
      <c r="A82" s="392" t="s">
        <v>360</v>
      </c>
      <c r="B82" s="393" t="s">
        <v>361</v>
      </c>
      <c r="C82" s="394" t="s">
        <v>368</v>
      </c>
      <c r="D82" s="395" t="s">
        <v>369</v>
      </c>
      <c r="E82" s="394" t="s">
        <v>557</v>
      </c>
      <c r="F82" s="395" t="s">
        <v>558</v>
      </c>
      <c r="G82" s="394" t="s">
        <v>613</v>
      </c>
      <c r="H82" s="394" t="s">
        <v>614</v>
      </c>
      <c r="I82" s="397">
        <v>6.317500114440918</v>
      </c>
      <c r="J82" s="397">
        <v>400</v>
      </c>
      <c r="K82" s="398">
        <v>2525.8599853515625</v>
      </c>
    </row>
    <row r="83" spans="1:11" ht="14.4" customHeight="1" x14ac:dyDescent="0.3">
      <c r="A83" s="392" t="s">
        <v>360</v>
      </c>
      <c r="B83" s="393" t="s">
        <v>361</v>
      </c>
      <c r="C83" s="394" t="s">
        <v>368</v>
      </c>
      <c r="D83" s="395" t="s">
        <v>369</v>
      </c>
      <c r="E83" s="394" t="s">
        <v>557</v>
      </c>
      <c r="F83" s="395" t="s">
        <v>558</v>
      </c>
      <c r="G83" s="394" t="s">
        <v>615</v>
      </c>
      <c r="H83" s="394" t="s">
        <v>616</v>
      </c>
      <c r="I83" s="397">
        <v>11.734999656677246</v>
      </c>
      <c r="J83" s="397">
        <v>350</v>
      </c>
      <c r="K83" s="398">
        <v>4107</v>
      </c>
    </row>
    <row r="84" spans="1:11" ht="14.4" customHeight="1" x14ac:dyDescent="0.3">
      <c r="A84" s="392" t="s">
        <v>360</v>
      </c>
      <c r="B84" s="393" t="s">
        <v>361</v>
      </c>
      <c r="C84" s="394" t="s">
        <v>368</v>
      </c>
      <c r="D84" s="395" t="s">
        <v>369</v>
      </c>
      <c r="E84" s="394" t="s">
        <v>557</v>
      </c>
      <c r="F84" s="395" t="s">
        <v>558</v>
      </c>
      <c r="G84" s="394" t="s">
        <v>617</v>
      </c>
      <c r="H84" s="394" t="s">
        <v>618</v>
      </c>
      <c r="I84" s="397">
        <v>79.620002746582031</v>
      </c>
      <c r="J84" s="397">
        <v>115</v>
      </c>
      <c r="K84" s="398">
        <v>9156.230224609375</v>
      </c>
    </row>
    <row r="85" spans="1:11" ht="14.4" customHeight="1" x14ac:dyDescent="0.3">
      <c r="A85" s="392" t="s">
        <v>360</v>
      </c>
      <c r="B85" s="393" t="s">
        <v>361</v>
      </c>
      <c r="C85" s="394" t="s">
        <v>368</v>
      </c>
      <c r="D85" s="395" t="s">
        <v>369</v>
      </c>
      <c r="E85" s="394" t="s">
        <v>557</v>
      </c>
      <c r="F85" s="395" t="s">
        <v>558</v>
      </c>
      <c r="G85" s="394" t="s">
        <v>619</v>
      </c>
      <c r="H85" s="394" t="s">
        <v>620</v>
      </c>
      <c r="I85" s="397">
        <v>6.1700000762939453</v>
      </c>
      <c r="J85" s="397">
        <v>400</v>
      </c>
      <c r="K85" s="398">
        <v>2468</v>
      </c>
    </row>
    <row r="86" spans="1:11" ht="14.4" customHeight="1" x14ac:dyDescent="0.3">
      <c r="A86" s="392" t="s">
        <v>360</v>
      </c>
      <c r="B86" s="393" t="s">
        <v>361</v>
      </c>
      <c r="C86" s="394" t="s">
        <v>368</v>
      </c>
      <c r="D86" s="395" t="s">
        <v>369</v>
      </c>
      <c r="E86" s="394" t="s">
        <v>557</v>
      </c>
      <c r="F86" s="395" t="s">
        <v>558</v>
      </c>
      <c r="G86" s="394" t="s">
        <v>621</v>
      </c>
      <c r="H86" s="394" t="s">
        <v>622</v>
      </c>
      <c r="I86" s="397">
        <v>37.509998321533203</v>
      </c>
      <c r="J86" s="397">
        <v>200</v>
      </c>
      <c r="K86" s="398">
        <v>7502</v>
      </c>
    </row>
    <row r="87" spans="1:11" ht="14.4" customHeight="1" x14ac:dyDescent="0.3">
      <c r="A87" s="392" t="s">
        <v>360</v>
      </c>
      <c r="B87" s="393" t="s">
        <v>361</v>
      </c>
      <c r="C87" s="394" t="s">
        <v>368</v>
      </c>
      <c r="D87" s="395" t="s">
        <v>369</v>
      </c>
      <c r="E87" s="394" t="s">
        <v>557</v>
      </c>
      <c r="F87" s="395" t="s">
        <v>558</v>
      </c>
      <c r="G87" s="394" t="s">
        <v>623</v>
      </c>
      <c r="H87" s="394" t="s">
        <v>624</v>
      </c>
      <c r="I87" s="397">
        <v>5.945000171661377</v>
      </c>
      <c r="J87" s="397">
        <v>200</v>
      </c>
      <c r="K87" s="398">
        <v>1188.8300170898437</v>
      </c>
    </row>
    <row r="88" spans="1:11" ht="14.4" customHeight="1" x14ac:dyDescent="0.3">
      <c r="A88" s="392" t="s">
        <v>360</v>
      </c>
      <c r="B88" s="393" t="s">
        <v>361</v>
      </c>
      <c r="C88" s="394" t="s">
        <v>368</v>
      </c>
      <c r="D88" s="395" t="s">
        <v>369</v>
      </c>
      <c r="E88" s="394" t="s">
        <v>557</v>
      </c>
      <c r="F88" s="395" t="s">
        <v>558</v>
      </c>
      <c r="G88" s="394" t="s">
        <v>625</v>
      </c>
      <c r="H88" s="394" t="s">
        <v>626</v>
      </c>
      <c r="I88" s="397">
        <v>9.6800003051757812</v>
      </c>
      <c r="J88" s="397">
        <v>100</v>
      </c>
      <c r="K88" s="398">
        <v>968</v>
      </c>
    </row>
    <row r="89" spans="1:11" ht="14.4" customHeight="1" x14ac:dyDescent="0.3">
      <c r="A89" s="392" t="s">
        <v>360</v>
      </c>
      <c r="B89" s="393" t="s">
        <v>361</v>
      </c>
      <c r="C89" s="394" t="s">
        <v>368</v>
      </c>
      <c r="D89" s="395" t="s">
        <v>369</v>
      </c>
      <c r="E89" s="394" t="s">
        <v>557</v>
      </c>
      <c r="F89" s="395" t="s">
        <v>558</v>
      </c>
      <c r="G89" s="394" t="s">
        <v>627</v>
      </c>
      <c r="H89" s="394" t="s">
        <v>628</v>
      </c>
      <c r="I89" s="397">
        <v>1.0900000333786011</v>
      </c>
      <c r="J89" s="397">
        <v>1000</v>
      </c>
      <c r="K89" s="398">
        <v>1090</v>
      </c>
    </row>
    <row r="90" spans="1:11" ht="14.4" customHeight="1" x14ac:dyDescent="0.3">
      <c r="A90" s="392" t="s">
        <v>360</v>
      </c>
      <c r="B90" s="393" t="s">
        <v>361</v>
      </c>
      <c r="C90" s="394" t="s">
        <v>368</v>
      </c>
      <c r="D90" s="395" t="s">
        <v>369</v>
      </c>
      <c r="E90" s="394" t="s">
        <v>557</v>
      </c>
      <c r="F90" s="395" t="s">
        <v>558</v>
      </c>
      <c r="G90" s="394" t="s">
        <v>629</v>
      </c>
      <c r="H90" s="394" t="s">
        <v>630</v>
      </c>
      <c r="I90" s="397">
        <v>0.47999998927116394</v>
      </c>
      <c r="J90" s="397">
        <v>100</v>
      </c>
      <c r="K90" s="398">
        <v>48</v>
      </c>
    </row>
    <row r="91" spans="1:11" ht="14.4" customHeight="1" x14ac:dyDescent="0.3">
      <c r="A91" s="392" t="s">
        <v>360</v>
      </c>
      <c r="B91" s="393" t="s">
        <v>361</v>
      </c>
      <c r="C91" s="394" t="s">
        <v>368</v>
      </c>
      <c r="D91" s="395" t="s">
        <v>369</v>
      </c>
      <c r="E91" s="394" t="s">
        <v>557</v>
      </c>
      <c r="F91" s="395" t="s">
        <v>558</v>
      </c>
      <c r="G91" s="394" t="s">
        <v>631</v>
      </c>
      <c r="H91" s="394" t="s">
        <v>632</v>
      </c>
      <c r="I91" s="397">
        <v>1.67249995470047</v>
      </c>
      <c r="J91" s="397">
        <v>1600</v>
      </c>
      <c r="K91" s="398">
        <v>2676</v>
      </c>
    </row>
    <row r="92" spans="1:11" ht="14.4" customHeight="1" x14ac:dyDescent="0.3">
      <c r="A92" s="392" t="s">
        <v>360</v>
      </c>
      <c r="B92" s="393" t="s">
        <v>361</v>
      </c>
      <c r="C92" s="394" t="s">
        <v>368</v>
      </c>
      <c r="D92" s="395" t="s">
        <v>369</v>
      </c>
      <c r="E92" s="394" t="s">
        <v>557</v>
      </c>
      <c r="F92" s="395" t="s">
        <v>558</v>
      </c>
      <c r="G92" s="394" t="s">
        <v>633</v>
      </c>
      <c r="H92" s="394" t="s">
        <v>634</v>
      </c>
      <c r="I92" s="397">
        <v>9.1449999809265137</v>
      </c>
      <c r="J92" s="397">
        <v>300</v>
      </c>
      <c r="K92" s="398">
        <v>2743.260009765625</v>
      </c>
    </row>
    <row r="93" spans="1:11" ht="14.4" customHeight="1" x14ac:dyDescent="0.3">
      <c r="A93" s="392" t="s">
        <v>360</v>
      </c>
      <c r="B93" s="393" t="s">
        <v>361</v>
      </c>
      <c r="C93" s="394" t="s">
        <v>368</v>
      </c>
      <c r="D93" s="395" t="s">
        <v>369</v>
      </c>
      <c r="E93" s="394" t="s">
        <v>557</v>
      </c>
      <c r="F93" s="395" t="s">
        <v>558</v>
      </c>
      <c r="G93" s="394" t="s">
        <v>635</v>
      </c>
      <c r="H93" s="394" t="s">
        <v>636</v>
      </c>
      <c r="I93" s="397">
        <v>7.4266665776570635</v>
      </c>
      <c r="J93" s="397">
        <v>220</v>
      </c>
      <c r="K93" s="398">
        <v>1634</v>
      </c>
    </row>
    <row r="94" spans="1:11" ht="14.4" customHeight="1" x14ac:dyDescent="0.3">
      <c r="A94" s="392" t="s">
        <v>360</v>
      </c>
      <c r="B94" s="393" t="s">
        <v>361</v>
      </c>
      <c r="C94" s="394" t="s">
        <v>368</v>
      </c>
      <c r="D94" s="395" t="s">
        <v>369</v>
      </c>
      <c r="E94" s="394" t="s">
        <v>557</v>
      </c>
      <c r="F94" s="395" t="s">
        <v>558</v>
      </c>
      <c r="G94" s="394" t="s">
        <v>637</v>
      </c>
      <c r="H94" s="394" t="s">
        <v>638</v>
      </c>
      <c r="I94" s="397">
        <v>2.0799999237060547</v>
      </c>
      <c r="J94" s="397">
        <v>200</v>
      </c>
      <c r="K94" s="398">
        <v>416</v>
      </c>
    </row>
    <row r="95" spans="1:11" ht="14.4" customHeight="1" x14ac:dyDescent="0.3">
      <c r="A95" s="392" t="s">
        <v>360</v>
      </c>
      <c r="B95" s="393" t="s">
        <v>361</v>
      </c>
      <c r="C95" s="394" t="s">
        <v>368</v>
      </c>
      <c r="D95" s="395" t="s">
        <v>369</v>
      </c>
      <c r="E95" s="394" t="s">
        <v>557</v>
      </c>
      <c r="F95" s="395" t="s">
        <v>558</v>
      </c>
      <c r="G95" s="394" t="s">
        <v>639</v>
      </c>
      <c r="H95" s="394" t="s">
        <v>640</v>
      </c>
      <c r="I95" s="397">
        <v>2.0299999713897705</v>
      </c>
      <c r="J95" s="397">
        <v>60</v>
      </c>
      <c r="K95" s="398">
        <v>121.80000305175781</v>
      </c>
    </row>
    <row r="96" spans="1:11" ht="14.4" customHeight="1" x14ac:dyDescent="0.3">
      <c r="A96" s="392" t="s">
        <v>360</v>
      </c>
      <c r="B96" s="393" t="s">
        <v>361</v>
      </c>
      <c r="C96" s="394" t="s">
        <v>368</v>
      </c>
      <c r="D96" s="395" t="s">
        <v>369</v>
      </c>
      <c r="E96" s="394" t="s">
        <v>557</v>
      </c>
      <c r="F96" s="395" t="s">
        <v>558</v>
      </c>
      <c r="G96" s="394" t="s">
        <v>641</v>
      </c>
      <c r="H96" s="394" t="s">
        <v>642</v>
      </c>
      <c r="I96" s="397">
        <v>21.237499713897705</v>
      </c>
      <c r="J96" s="397">
        <v>500</v>
      </c>
      <c r="K96" s="398">
        <v>10618.000122070313</v>
      </c>
    </row>
    <row r="97" spans="1:11" ht="14.4" customHeight="1" x14ac:dyDescent="0.3">
      <c r="A97" s="392" t="s">
        <v>360</v>
      </c>
      <c r="B97" s="393" t="s">
        <v>361</v>
      </c>
      <c r="C97" s="394" t="s">
        <v>368</v>
      </c>
      <c r="D97" s="395" t="s">
        <v>369</v>
      </c>
      <c r="E97" s="394" t="s">
        <v>643</v>
      </c>
      <c r="F97" s="395" t="s">
        <v>644</v>
      </c>
      <c r="G97" s="394" t="s">
        <v>645</v>
      </c>
      <c r="H97" s="394" t="s">
        <v>646</v>
      </c>
      <c r="I97" s="397">
        <v>424.35000610351562</v>
      </c>
      <c r="J97" s="397">
        <v>20</v>
      </c>
      <c r="K97" s="398">
        <v>8486.9404296875</v>
      </c>
    </row>
    <row r="98" spans="1:11" ht="14.4" customHeight="1" x14ac:dyDescent="0.3">
      <c r="A98" s="392" t="s">
        <v>360</v>
      </c>
      <c r="B98" s="393" t="s">
        <v>361</v>
      </c>
      <c r="C98" s="394" t="s">
        <v>368</v>
      </c>
      <c r="D98" s="395" t="s">
        <v>369</v>
      </c>
      <c r="E98" s="394" t="s">
        <v>643</v>
      </c>
      <c r="F98" s="395" t="s">
        <v>644</v>
      </c>
      <c r="G98" s="394" t="s">
        <v>647</v>
      </c>
      <c r="H98" s="394" t="s">
        <v>648</v>
      </c>
      <c r="I98" s="397">
        <v>37271.390625</v>
      </c>
      <c r="J98" s="397">
        <v>1</v>
      </c>
      <c r="K98" s="398">
        <v>37271.390625</v>
      </c>
    </row>
    <row r="99" spans="1:11" ht="14.4" customHeight="1" x14ac:dyDescent="0.3">
      <c r="A99" s="392" t="s">
        <v>360</v>
      </c>
      <c r="B99" s="393" t="s">
        <v>361</v>
      </c>
      <c r="C99" s="394" t="s">
        <v>368</v>
      </c>
      <c r="D99" s="395" t="s">
        <v>369</v>
      </c>
      <c r="E99" s="394" t="s">
        <v>643</v>
      </c>
      <c r="F99" s="395" t="s">
        <v>644</v>
      </c>
      <c r="G99" s="394" t="s">
        <v>649</v>
      </c>
      <c r="H99" s="394" t="s">
        <v>650</v>
      </c>
      <c r="I99" s="397">
        <v>153008.859375</v>
      </c>
      <c r="J99" s="397">
        <v>1</v>
      </c>
      <c r="K99" s="398">
        <v>153008.859375</v>
      </c>
    </row>
    <row r="100" spans="1:11" ht="14.4" customHeight="1" x14ac:dyDescent="0.3">
      <c r="A100" s="392" t="s">
        <v>360</v>
      </c>
      <c r="B100" s="393" t="s">
        <v>361</v>
      </c>
      <c r="C100" s="394" t="s">
        <v>368</v>
      </c>
      <c r="D100" s="395" t="s">
        <v>369</v>
      </c>
      <c r="E100" s="394" t="s">
        <v>643</v>
      </c>
      <c r="F100" s="395" t="s">
        <v>644</v>
      </c>
      <c r="G100" s="394" t="s">
        <v>651</v>
      </c>
      <c r="H100" s="394" t="s">
        <v>652</v>
      </c>
      <c r="I100" s="397">
        <v>105760.6328125</v>
      </c>
      <c r="J100" s="397">
        <v>12</v>
      </c>
      <c r="K100" s="398">
        <v>1269464.734375</v>
      </c>
    </row>
    <row r="101" spans="1:11" ht="14.4" customHeight="1" x14ac:dyDescent="0.3">
      <c r="A101" s="392" t="s">
        <v>360</v>
      </c>
      <c r="B101" s="393" t="s">
        <v>361</v>
      </c>
      <c r="C101" s="394" t="s">
        <v>368</v>
      </c>
      <c r="D101" s="395" t="s">
        <v>369</v>
      </c>
      <c r="E101" s="394" t="s">
        <v>643</v>
      </c>
      <c r="F101" s="395" t="s">
        <v>644</v>
      </c>
      <c r="G101" s="394" t="s">
        <v>653</v>
      </c>
      <c r="H101" s="394" t="s">
        <v>654</v>
      </c>
      <c r="I101" s="397">
        <v>432.29713221958707</v>
      </c>
      <c r="J101" s="397">
        <v>546</v>
      </c>
      <c r="K101" s="398">
        <v>236034.0068359375</v>
      </c>
    </row>
    <row r="102" spans="1:11" ht="14.4" customHeight="1" x14ac:dyDescent="0.3">
      <c r="A102" s="392" t="s">
        <v>360</v>
      </c>
      <c r="B102" s="393" t="s">
        <v>361</v>
      </c>
      <c r="C102" s="394" t="s">
        <v>368</v>
      </c>
      <c r="D102" s="395" t="s">
        <v>369</v>
      </c>
      <c r="E102" s="394" t="s">
        <v>643</v>
      </c>
      <c r="F102" s="395" t="s">
        <v>644</v>
      </c>
      <c r="G102" s="394" t="s">
        <v>655</v>
      </c>
      <c r="H102" s="394" t="s">
        <v>656</v>
      </c>
      <c r="I102" s="397">
        <v>86175.329687499994</v>
      </c>
      <c r="J102" s="397">
        <v>15</v>
      </c>
      <c r="K102" s="398">
        <v>1291831.328125</v>
      </c>
    </row>
    <row r="103" spans="1:11" ht="14.4" customHeight="1" x14ac:dyDescent="0.3">
      <c r="A103" s="392" t="s">
        <v>360</v>
      </c>
      <c r="B103" s="393" t="s">
        <v>361</v>
      </c>
      <c r="C103" s="394" t="s">
        <v>368</v>
      </c>
      <c r="D103" s="395" t="s">
        <v>369</v>
      </c>
      <c r="E103" s="394" t="s">
        <v>643</v>
      </c>
      <c r="F103" s="395" t="s">
        <v>644</v>
      </c>
      <c r="G103" s="394" t="s">
        <v>657</v>
      </c>
      <c r="H103" s="394" t="s">
        <v>658</v>
      </c>
      <c r="I103" s="397">
        <v>86113.0390625</v>
      </c>
      <c r="J103" s="397">
        <v>10</v>
      </c>
      <c r="K103" s="398">
        <v>860731.078125</v>
      </c>
    </row>
    <row r="104" spans="1:11" ht="14.4" customHeight="1" x14ac:dyDescent="0.3">
      <c r="A104" s="392" t="s">
        <v>360</v>
      </c>
      <c r="B104" s="393" t="s">
        <v>361</v>
      </c>
      <c r="C104" s="394" t="s">
        <v>368</v>
      </c>
      <c r="D104" s="395" t="s">
        <v>369</v>
      </c>
      <c r="E104" s="394" t="s">
        <v>643</v>
      </c>
      <c r="F104" s="395" t="s">
        <v>644</v>
      </c>
      <c r="G104" s="394" t="s">
        <v>659</v>
      </c>
      <c r="H104" s="394" t="s">
        <v>660</v>
      </c>
      <c r="I104" s="397">
        <v>783.7685546875</v>
      </c>
      <c r="J104" s="397">
        <v>140</v>
      </c>
      <c r="K104" s="398">
        <v>109727.658203125</v>
      </c>
    </row>
    <row r="105" spans="1:11" ht="14.4" customHeight="1" x14ac:dyDescent="0.3">
      <c r="A105" s="392" t="s">
        <v>360</v>
      </c>
      <c r="B105" s="393" t="s">
        <v>361</v>
      </c>
      <c r="C105" s="394" t="s">
        <v>368</v>
      </c>
      <c r="D105" s="395" t="s">
        <v>369</v>
      </c>
      <c r="E105" s="394" t="s">
        <v>643</v>
      </c>
      <c r="F105" s="395" t="s">
        <v>644</v>
      </c>
      <c r="G105" s="394" t="s">
        <v>661</v>
      </c>
      <c r="H105" s="394" t="s">
        <v>662</v>
      </c>
      <c r="I105" s="397">
        <v>125345.93124999999</v>
      </c>
      <c r="J105" s="397">
        <v>13</v>
      </c>
      <c r="K105" s="398">
        <v>1630259.140625</v>
      </c>
    </row>
    <row r="106" spans="1:11" ht="14.4" customHeight="1" x14ac:dyDescent="0.3">
      <c r="A106" s="392" t="s">
        <v>360</v>
      </c>
      <c r="B106" s="393" t="s">
        <v>361</v>
      </c>
      <c r="C106" s="394" t="s">
        <v>368</v>
      </c>
      <c r="D106" s="395" t="s">
        <v>369</v>
      </c>
      <c r="E106" s="394" t="s">
        <v>643</v>
      </c>
      <c r="F106" s="395" t="s">
        <v>644</v>
      </c>
      <c r="G106" s="394" t="s">
        <v>663</v>
      </c>
      <c r="H106" s="394" t="s">
        <v>664</v>
      </c>
      <c r="I106" s="397">
        <v>1155.5357142857142</v>
      </c>
      <c r="J106" s="397">
        <v>140</v>
      </c>
      <c r="K106" s="398">
        <v>161775.44140625</v>
      </c>
    </row>
    <row r="107" spans="1:11" ht="14.4" customHeight="1" x14ac:dyDescent="0.3">
      <c r="A107" s="392" t="s">
        <v>360</v>
      </c>
      <c r="B107" s="393" t="s">
        <v>361</v>
      </c>
      <c r="C107" s="394" t="s">
        <v>368</v>
      </c>
      <c r="D107" s="395" t="s">
        <v>369</v>
      </c>
      <c r="E107" s="394" t="s">
        <v>643</v>
      </c>
      <c r="F107" s="395" t="s">
        <v>644</v>
      </c>
      <c r="G107" s="394" t="s">
        <v>665</v>
      </c>
      <c r="H107" s="394" t="s">
        <v>666</v>
      </c>
      <c r="I107" s="397">
        <v>979.27286202566961</v>
      </c>
      <c r="J107" s="397">
        <v>140</v>
      </c>
      <c r="K107" s="398">
        <v>137097.837890625</v>
      </c>
    </row>
    <row r="108" spans="1:11" ht="14.4" customHeight="1" x14ac:dyDescent="0.3">
      <c r="A108" s="392" t="s">
        <v>360</v>
      </c>
      <c r="B108" s="393" t="s">
        <v>361</v>
      </c>
      <c r="C108" s="394" t="s">
        <v>368</v>
      </c>
      <c r="D108" s="395" t="s">
        <v>369</v>
      </c>
      <c r="E108" s="394" t="s">
        <v>643</v>
      </c>
      <c r="F108" s="395" t="s">
        <v>644</v>
      </c>
      <c r="G108" s="394" t="s">
        <v>667</v>
      </c>
      <c r="H108" s="394" t="s">
        <v>668</v>
      </c>
      <c r="I108" s="397">
        <v>1763.4814278738838</v>
      </c>
      <c r="J108" s="397">
        <v>420</v>
      </c>
      <c r="K108" s="398">
        <v>740661.5859375</v>
      </c>
    </row>
    <row r="109" spans="1:11" ht="14.4" customHeight="1" x14ac:dyDescent="0.3">
      <c r="A109" s="392" t="s">
        <v>360</v>
      </c>
      <c r="B109" s="393" t="s">
        <v>361</v>
      </c>
      <c r="C109" s="394" t="s">
        <v>368</v>
      </c>
      <c r="D109" s="395" t="s">
        <v>369</v>
      </c>
      <c r="E109" s="394" t="s">
        <v>643</v>
      </c>
      <c r="F109" s="395" t="s">
        <v>644</v>
      </c>
      <c r="G109" s="394" t="s">
        <v>669</v>
      </c>
      <c r="H109" s="394" t="s">
        <v>670</v>
      </c>
      <c r="I109" s="397">
        <v>977.8033447265625</v>
      </c>
      <c r="J109" s="397">
        <v>144</v>
      </c>
      <c r="K109" s="398">
        <v>140803.34765625</v>
      </c>
    </row>
    <row r="110" spans="1:11" ht="14.4" customHeight="1" x14ac:dyDescent="0.3">
      <c r="A110" s="392" t="s">
        <v>360</v>
      </c>
      <c r="B110" s="393" t="s">
        <v>361</v>
      </c>
      <c r="C110" s="394" t="s">
        <v>368</v>
      </c>
      <c r="D110" s="395" t="s">
        <v>369</v>
      </c>
      <c r="E110" s="394" t="s">
        <v>643</v>
      </c>
      <c r="F110" s="395" t="s">
        <v>644</v>
      </c>
      <c r="G110" s="394" t="s">
        <v>671</v>
      </c>
      <c r="H110" s="394" t="s">
        <v>672</v>
      </c>
      <c r="I110" s="397">
        <v>598.95001220703125</v>
      </c>
      <c r="J110" s="397">
        <v>120</v>
      </c>
      <c r="K110" s="398">
        <v>71874</v>
      </c>
    </row>
    <row r="111" spans="1:11" ht="14.4" customHeight="1" x14ac:dyDescent="0.3">
      <c r="A111" s="392" t="s">
        <v>360</v>
      </c>
      <c r="B111" s="393" t="s">
        <v>361</v>
      </c>
      <c r="C111" s="394" t="s">
        <v>368</v>
      </c>
      <c r="D111" s="395" t="s">
        <v>369</v>
      </c>
      <c r="E111" s="394" t="s">
        <v>643</v>
      </c>
      <c r="F111" s="395" t="s">
        <v>644</v>
      </c>
      <c r="G111" s="394" t="s">
        <v>673</v>
      </c>
      <c r="H111" s="394" t="s">
        <v>674</v>
      </c>
      <c r="I111" s="397">
        <v>14235.650390625</v>
      </c>
      <c r="J111" s="397">
        <v>2</v>
      </c>
      <c r="K111" s="398">
        <v>28471.30078125</v>
      </c>
    </row>
    <row r="112" spans="1:11" ht="14.4" customHeight="1" x14ac:dyDescent="0.3">
      <c r="A112" s="392" t="s">
        <v>360</v>
      </c>
      <c r="B112" s="393" t="s">
        <v>361</v>
      </c>
      <c r="C112" s="394" t="s">
        <v>368</v>
      </c>
      <c r="D112" s="395" t="s">
        <v>369</v>
      </c>
      <c r="E112" s="394" t="s">
        <v>643</v>
      </c>
      <c r="F112" s="395" t="s">
        <v>644</v>
      </c>
      <c r="G112" s="394" t="s">
        <v>675</v>
      </c>
      <c r="H112" s="394" t="s">
        <v>676</v>
      </c>
      <c r="I112" s="397">
        <v>1493.8699951171875</v>
      </c>
      <c r="J112" s="397">
        <v>150</v>
      </c>
      <c r="K112" s="398">
        <v>224079.9111328125</v>
      </c>
    </row>
    <row r="113" spans="1:11" ht="14.4" customHeight="1" x14ac:dyDescent="0.3">
      <c r="A113" s="392" t="s">
        <v>360</v>
      </c>
      <c r="B113" s="393" t="s">
        <v>361</v>
      </c>
      <c r="C113" s="394" t="s">
        <v>368</v>
      </c>
      <c r="D113" s="395" t="s">
        <v>369</v>
      </c>
      <c r="E113" s="394" t="s">
        <v>643</v>
      </c>
      <c r="F113" s="395" t="s">
        <v>644</v>
      </c>
      <c r="G113" s="394" t="s">
        <v>677</v>
      </c>
      <c r="H113" s="394" t="s">
        <v>678</v>
      </c>
      <c r="I113" s="397">
        <v>1493.8699951171875</v>
      </c>
      <c r="J113" s="397">
        <v>138</v>
      </c>
      <c r="K113" s="398">
        <v>206153.5302734375</v>
      </c>
    </row>
    <row r="114" spans="1:11" ht="14.4" customHeight="1" x14ac:dyDescent="0.3">
      <c r="A114" s="392" t="s">
        <v>360</v>
      </c>
      <c r="B114" s="393" t="s">
        <v>361</v>
      </c>
      <c r="C114" s="394" t="s">
        <v>368</v>
      </c>
      <c r="D114" s="395" t="s">
        <v>369</v>
      </c>
      <c r="E114" s="394" t="s">
        <v>643</v>
      </c>
      <c r="F114" s="395" t="s">
        <v>644</v>
      </c>
      <c r="G114" s="394" t="s">
        <v>679</v>
      </c>
      <c r="H114" s="394" t="s">
        <v>680</v>
      </c>
      <c r="I114" s="397">
        <v>3006.64990234375</v>
      </c>
      <c r="J114" s="397">
        <v>24</v>
      </c>
      <c r="K114" s="398">
        <v>72159.5625</v>
      </c>
    </row>
    <row r="115" spans="1:11" ht="14.4" customHeight="1" x14ac:dyDescent="0.3">
      <c r="A115" s="392" t="s">
        <v>360</v>
      </c>
      <c r="B115" s="393" t="s">
        <v>361</v>
      </c>
      <c r="C115" s="394" t="s">
        <v>368</v>
      </c>
      <c r="D115" s="395" t="s">
        <v>369</v>
      </c>
      <c r="E115" s="394" t="s">
        <v>643</v>
      </c>
      <c r="F115" s="395" t="s">
        <v>644</v>
      </c>
      <c r="G115" s="394" t="s">
        <v>681</v>
      </c>
      <c r="H115" s="394" t="s">
        <v>682</v>
      </c>
      <c r="I115" s="397">
        <v>2939.449951171875</v>
      </c>
      <c r="J115" s="397">
        <v>24</v>
      </c>
      <c r="K115" s="398">
        <v>70546.8828125</v>
      </c>
    </row>
    <row r="116" spans="1:11" ht="14.4" customHeight="1" x14ac:dyDescent="0.3">
      <c r="A116" s="392" t="s">
        <v>360</v>
      </c>
      <c r="B116" s="393" t="s">
        <v>361</v>
      </c>
      <c r="C116" s="394" t="s">
        <v>368</v>
      </c>
      <c r="D116" s="395" t="s">
        <v>369</v>
      </c>
      <c r="E116" s="394" t="s">
        <v>683</v>
      </c>
      <c r="F116" s="395" t="s">
        <v>684</v>
      </c>
      <c r="G116" s="394" t="s">
        <v>685</v>
      </c>
      <c r="H116" s="394" t="s">
        <v>686</v>
      </c>
      <c r="I116" s="397">
        <v>27.260000228881836</v>
      </c>
      <c r="J116" s="397">
        <v>1440</v>
      </c>
      <c r="K116" s="398">
        <v>39247.19921875</v>
      </c>
    </row>
    <row r="117" spans="1:11" ht="14.4" customHeight="1" x14ac:dyDescent="0.3">
      <c r="A117" s="392" t="s">
        <v>360</v>
      </c>
      <c r="B117" s="393" t="s">
        <v>361</v>
      </c>
      <c r="C117" s="394" t="s">
        <v>368</v>
      </c>
      <c r="D117" s="395" t="s">
        <v>369</v>
      </c>
      <c r="E117" s="394" t="s">
        <v>683</v>
      </c>
      <c r="F117" s="395" t="s">
        <v>684</v>
      </c>
      <c r="G117" s="394" t="s">
        <v>687</v>
      </c>
      <c r="H117" s="394" t="s">
        <v>688</v>
      </c>
      <c r="I117" s="397">
        <v>28.059999465942383</v>
      </c>
      <c r="J117" s="397">
        <v>720</v>
      </c>
      <c r="K117" s="398">
        <v>20203.19921875</v>
      </c>
    </row>
    <row r="118" spans="1:11" ht="14.4" customHeight="1" x14ac:dyDescent="0.3">
      <c r="A118" s="392" t="s">
        <v>360</v>
      </c>
      <c r="B118" s="393" t="s">
        <v>361</v>
      </c>
      <c r="C118" s="394" t="s">
        <v>368</v>
      </c>
      <c r="D118" s="395" t="s">
        <v>369</v>
      </c>
      <c r="E118" s="394" t="s">
        <v>683</v>
      </c>
      <c r="F118" s="395" t="s">
        <v>684</v>
      </c>
      <c r="G118" s="394" t="s">
        <v>689</v>
      </c>
      <c r="H118" s="394" t="s">
        <v>690</v>
      </c>
      <c r="I118" s="397">
        <v>148.58000183105469</v>
      </c>
      <c r="J118" s="397">
        <v>180</v>
      </c>
      <c r="K118" s="398">
        <v>26744.400390625</v>
      </c>
    </row>
    <row r="119" spans="1:11" ht="14.4" customHeight="1" x14ac:dyDescent="0.3">
      <c r="A119" s="392" t="s">
        <v>360</v>
      </c>
      <c r="B119" s="393" t="s">
        <v>361</v>
      </c>
      <c r="C119" s="394" t="s">
        <v>368</v>
      </c>
      <c r="D119" s="395" t="s">
        <v>369</v>
      </c>
      <c r="E119" s="394" t="s">
        <v>683</v>
      </c>
      <c r="F119" s="395" t="s">
        <v>684</v>
      </c>
      <c r="G119" s="394" t="s">
        <v>691</v>
      </c>
      <c r="H119" s="394" t="s">
        <v>692</v>
      </c>
      <c r="I119" s="397">
        <v>113.84999847412109</v>
      </c>
      <c r="J119" s="397">
        <v>216</v>
      </c>
      <c r="K119" s="398">
        <v>24591.599609375</v>
      </c>
    </row>
    <row r="120" spans="1:11" ht="14.4" customHeight="1" x14ac:dyDescent="0.3">
      <c r="A120" s="392" t="s">
        <v>360</v>
      </c>
      <c r="B120" s="393" t="s">
        <v>361</v>
      </c>
      <c r="C120" s="394" t="s">
        <v>368</v>
      </c>
      <c r="D120" s="395" t="s">
        <v>369</v>
      </c>
      <c r="E120" s="394" t="s">
        <v>683</v>
      </c>
      <c r="F120" s="395" t="s">
        <v>684</v>
      </c>
      <c r="G120" s="394" t="s">
        <v>693</v>
      </c>
      <c r="H120" s="394" t="s">
        <v>694</v>
      </c>
      <c r="I120" s="397">
        <v>80.5</v>
      </c>
      <c r="J120" s="397">
        <v>144</v>
      </c>
      <c r="K120" s="398">
        <v>11592</v>
      </c>
    </row>
    <row r="121" spans="1:11" ht="14.4" customHeight="1" x14ac:dyDescent="0.3">
      <c r="A121" s="392" t="s">
        <v>360</v>
      </c>
      <c r="B121" s="393" t="s">
        <v>361</v>
      </c>
      <c r="C121" s="394" t="s">
        <v>368</v>
      </c>
      <c r="D121" s="395" t="s">
        <v>369</v>
      </c>
      <c r="E121" s="394" t="s">
        <v>683</v>
      </c>
      <c r="F121" s="395" t="s">
        <v>684</v>
      </c>
      <c r="G121" s="394" t="s">
        <v>695</v>
      </c>
      <c r="H121" s="394" t="s">
        <v>696</v>
      </c>
      <c r="I121" s="397">
        <v>90.910003662109375</v>
      </c>
      <c r="J121" s="397">
        <v>72</v>
      </c>
      <c r="K121" s="398">
        <v>6545.33984375</v>
      </c>
    </row>
    <row r="122" spans="1:11" ht="14.4" customHeight="1" x14ac:dyDescent="0.3">
      <c r="A122" s="392" t="s">
        <v>360</v>
      </c>
      <c r="B122" s="393" t="s">
        <v>361</v>
      </c>
      <c r="C122" s="394" t="s">
        <v>368</v>
      </c>
      <c r="D122" s="395" t="s">
        <v>369</v>
      </c>
      <c r="E122" s="394" t="s">
        <v>683</v>
      </c>
      <c r="F122" s="395" t="s">
        <v>684</v>
      </c>
      <c r="G122" s="394" t="s">
        <v>697</v>
      </c>
      <c r="H122" s="394" t="s">
        <v>698</v>
      </c>
      <c r="I122" s="397">
        <v>122.19000244140625</v>
      </c>
      <c r="J122" s="397">
        <v>216</v>
      </c>
      <c r="K122" s="398">
        <v>26392.5</v>
      </c>
    </row>
    <row r="123" spans="1:11" ht="14.4" customHeight="1" x14ac:dyDescent="0.3">
      <c r="A123" s="392" t="s">
        <v>360</v>
      </c>
      <c r="B123" s="393" t="s">
        <v>361</v>
      </c>
      <c r="C123" s="394" t="s">
        <v>368</v>
      </c>
      <c r="D123" s="395" t="s">
        <v>369</v>
      </c>
      <c r="E123" s="394" t="s">
        <v>683</v>
      </c>
      <c r="F123" s="395" t="s">
        <v>684</v>
      </c>
      <c r="G123" s="394" t="s">
        <v>699</v>
      </c>
      <c r="H123" s="394" t="s">
        <v>700</v>
      </c>
      <c r="I123" s="397">
        <v>108.22000122070312</v>
      </c>
      <c r="J123" s="397">
        <v>384</v>
      </c>
      <c r="K123" s="398">
        <v>41554.5595703125</v>
      </c>
    </row>
    <row r="124" spans="1:11" ht="14.4" customHeight="1" x14ac:dyDescent="0.3">
      <c r="A124" s="392" t="s">
        <v>360</v>
      </c>
      <c r="B124" s="393" t="s">
        <v>361</v>
      </c>
      <c r="C124" s="394" t="s">
        <v>368</v>
      </c>
      <c r="D124" s="395" t="s">
        <v>369</v>
      </c>
      <c r="E124" s="394" t="s">
        <v>683</v>
      </c>
      <c r="F124" s="395" t="s">
        <v>684</v>
      </c>
      <c r="G124" s="394" t="s">
        <v>701</v>
      </c>
      <c r="H124" s="394" t="s">
        <v>702</v>
      </c>
      <c r="I124" s="397">
        <v>110.61000061035156</v>
      </c>
      <c r="J124" s="397">
        <v>216</v>
      </c>
      <c r="K124" s="398">
        <v>23892.609375</v>
      </c>
    </row>
    <row r="125" spans="1:11" ht="14.4" customHeight="1" x14ac:dyDescent="0.3">
      <c r="A125" s="392" t="s">
        <v>360</v>
      </c>
      <c r="B125" s="393" t="s">
        <v>361</v>
      </c>
      <c r="C125" s="394" t="s">
        <v>368</v>
      </c>
      <c r="D125" s="395" t="s">
        <v>369</v>
      </c>
      <c r="E125" s="394" t="s">
        <v>683</v>
      </c>
      <c r="F125" s="395" t="s">
        <v>684</v>
      </c>
      <c r="G125" s="394" t="s">
        <v>703</v>
      </c>
      <c r="H125" s="394" t="s">
        <v>704</v>
      </c>
      <c r="I125" s="397">
        <v>142.72000122070312</v>
      </c>
      <c r="J125" s="397">
        <v>144</v>
      </c>
      <c r="K125" s="398">
        <v>20550.9609375</v>
      </c>
    </row>
    <row r="126" spans="1:11" ht="14.4" customHeight="1" x14ac:dyDescent="0.3">
      <c r="A126" s="392" t="s">
        <v>360</v>
      </c>
      <c r="B126" s="393" t="s">
        <v>361</v>
      </c>
      <c r="C126" s="394" t="s">
        <v>368</v>
      </c>
      <c r="D126" s="395" t="s">
        <v>369</v>
      </c>
      <c r="E126" s="394" t="s">
        <v>683</v>
      </c>
      <c r="F126" s="395" t="s">
        <v>684</v>
      </c>
      <c r="G126" s="394" t="s">
        <v>705</v>
      </c>
      <c r="H126" s="394" t="s">
        <v>706</v>
      </c>
      <c r="I126" s="397">
        <v>31.360000610351563</v>
      </c>
      <c r="J126" s="397">
        <v>1440</v>
      </c>
      <c r="K126" s="398">
        <v>45153.6015625</v>
      </c>
    </row>
    <row r="127" spans="1:11" ht="14.4" customHeight="1" x14ac:dyDescent="0.3">
      <c r="A127" s="392" t="s">
        <v>360</v>
      </c>
      <c r="B127" s="393" t="s">
        <v>361</v>
      </c>
      <c r="C127" s="394" t="s">
        <v>368</v>
      </c>
      <c r="D127" s="395" t="s">
        <v>369</v>
      </c>
      <c r="E127" s="394" t="s">
        <v>683</v>
      </c>
      <c r="F127" s="395" t="s">
        <v>684</v>
      </c>
      <c r="G127" s="394" t="s">
        <v>707</v>
      </c>
      <c r="H127" s="394" t="s">
        <v>708</v>
      </c>
      <c r="I127" s="397">
        <v>32.409999847412109</v>
      </c>
      <c r="J127" s="397">
        <v>720</v>
      </c>
      <c r="K127" s="398">
        <v>23335.80078125</v>
      </c>
    </row>
    <row r="128" spans="1:11" ht="14.4" customHeight="1" x14ac:dyDescent="0.3">
      <c r="A128" s="392" t="s">
        <v>360</v>
      </c>
      <c r="B128" s="393" t="s">
        <v>361</v>
      </c>
      <c r="C128" s="394" t="s">
        <v>368</v>
      </c>
      <c r="D128" s="395" t="s">
        <v>369</v>
      </c>
      <c r="E128" s="394" t="s">
        <v>683</v>
      </c>
      <c r="F128" s="395" t="s">
        <v>684</v>
      </c>
      <c r="G128" s="394" t="s">
        <v>709</v>
      </c>
      <c r="H128" s="394" t="s">
        <v>710</v>
      </c>
      <c r="I128" s="397">
        <v>30.309999465942383</v>
      </c>
      <c r="J128" s="397">
        <v>3600</v>
      </c>
      <c r="K128" s="398">
        <v>109123.498046875</v>
      </c>
    </row>
    <row r="129" spans="1:11" ht="14.4" customHeight="1" x14ac:dyDescent="0.3">
      <c r="A129" s="392" t="s">
        <v>360</v>
      </c>
      <c r="B129" s="393" t="s">
        <v>361</v>
      </c>
      <c r="C129" s="394" t="s">
        <v>368</v>
      </c>
      <c r="D129" s="395" t="s">
        <v>369</v>
      </c>
      <c r="E129" s="394" t="s">
        <v>683</v>
      </c>
      <c r="F129" s="395" t="s">
        <v>684</v>
      </c>
      <c r="G129" s="394" t="s">
        <v>711</v>
      </c>
      <c r="H129" s="394" t="s">
        <v>712</v>
      </c>
      <c r="I129" s="397">
        <v>28.860000610351562</v>
      </c>
      <c r="J129" s="397">
        <v>360</v>
      </c>
      <c r="K129" s="398">
        <v>10390.25</v>
      </c>
    </row>
    <row r="130" spans="1:11" ht="14.4" customHeight="1" x14ac:dyDescent="0.3">
      <c r="A130" s="392" t="s">
        <v>360</v>
      </c>
      <c r="B130" s="393" t="s">
        <v>361</v>
      </c>
      <c r="C130" s="394" t="s">
        <v>368</v>
      </c>
      <c r="D130" s="395" t="s">
        <v>369</v>
      </c>
      <c r="E130" s="394" t="s">
        <v>683</v>
      </c>
      <c r="F130" s="395" t="s">
        <v>684</v>
      </c>
      <c r="G130" s="394" t="s">
        <v>713</v>
      </c>
      <c r="H130" s="394" t="s">
        <v>714</v>
      </c>
      <c r="I130" s="397">
        <v>31.360000610351563</v>
      </c>
      <c r="J130" s="397">
        <v>1680</v>
      </c>
      <c r="K130" s="398">
        <v>52679.201171875</v>
      </c>
    </row>
    <row r="131" spans="1:11" ht="14.4" customHeight="1" x14ac:dyDescent="0.3">
      <c r="A131" s="392" t="s">
        <v>360</v>
      </c>
      <c r="B131" s="393" t="s">
        <v>361</v>
      </c>
      <c r="C131" s="394" t="s">
        <v>368</v>
      </c>
      <c r="D131" s="395" t="s">
        <v>369</v>
      </c>
      <c r="E131" s="394" t="s">
        <v>683</v>
      </c>
      <c r="F131" s="395" t="s">
        <v>684</v>
      </c>
      <c r="G131" s="394" t="s">
        <v>715</v>
      </c>
      <c r="H131" s="394" t="s">
        <v>716</v>
      </c>
      <c r="I131" s="397">
        <v>167.14999389648437</v>
      </c>
      <c r="J131" s="397">
        <v>72</v>
      </c>
      <c r="K131" s="398">
        <v>12034.98046875</v>
      </c>
    </row>
    <row r="132" spans="1:11" ht="14.4" customHeight="1" x14ac:dyDescent="0.3">
      <c r="A132" s="392" t="s">
        <v>360</v>
      </c>
      <c r="B132" s="393" t="s">
        <v>361</v>
      </c>
      <c r="C132" s="394" t="s">
        <v>368</v>
      </c>
      <c r="D132" s="395" t="s">
        <v>369</v>
      </c>
      <c r="E132" s="394" t="s">
        <v>683</v>
      </c>
      <c r="F132" s="395" t="s">
        <v>684</v>
      </c>
      <c r="G132" s="394" t="s">
        <v>717</v>
      </c>
      <c r="H132" s="394" t="s">
        <v>718</v>
      </c>
      <c r="I132" s="397">
        <v>91.889999389648438</v>
      </c>
      <c r="J132" s="397">
        <v>216</v>
      </c>
      <c r="K132" s="398">
        <v>19847.16015625</v>
      </c>
    </row>
    <row r="133" spans="1:11" ht="14.4" customHeight="1" x14ac:dyDescent="0.3">
      <c r="A133" s="392" t="s">
        <v>360</v>
      </c>
      <c r="B133" s="393" t="s">
        <v>361</v>
      </c>
      <c r="C133" s="394" t="s">
        <v>368</v>
      </c>
      <c r="D133" s="395" t="s">
        <v>369</v>
      </c>
      <c r="E133" s="394" t="s">
        <v>683</v>
      </c>
      <c r="F133" s="395" t="s">
        <v>684</v>
      </c>
      <c r="G133" s="394" t="s">
        <v>719</v>
      </c>
      <c r="H133" s="394" t="s">
        <v>720</v>
      </c>
      <c r="I133" s="397">
        <v>216.02999877929687</v>
      </c>
      <c r="J133" s="397">
        <v>120</v>
      </c>
      <c r="K133" s="398">
        <v>25923.30078125</v>
      </c>
    </row>
    <row r="134" spans="1:11" ht="14.4" customHeight="1" x14ac:dyDescent="0.3">
      <c r="A134" s="392" t="s">
        <v>360</v>
      </c>
      <c r="B134" s="393" t="s">
        <v>361</v>
      </c>
      <c r="C134" s="394" t="s">
        <v>368</v>
      </c>
      <c r="D134" s="395" t="s">
        <v>369</v>
      </c>
      <c r="E134" s="394" t="s">
        <v>683</v>
      </c>
      <c r="F134" s="395" t="s">
        <v>684</v>
      </c>
      <c r="G134" s="394" t="s">
        <v>721</v>
      </c>
      <c r="H134" s="394" t="s">
        <v>722</v>
      </c>
      <c r="I134" s="397">
        <v>210.16000366210937</v>
      </c>
      <c r="J134" s="397">
        <v>192</v>
      </c>
      <c r="K134" s="398">
        <v>40351.01953125</v>
      </c>
    </row>
    <row r="135" spans="1:11" ht="14.4" customHeight="1" x14ac:dyDescent="0.3">
      <c r="A135" s="392" t="s">
        <v>360</v>
      </c>
      <c r="B135" s="393" t="s">
        <v>361</v>
      </c>
      <c r="C135" s="394" t="s">
        <v>368</v>
      </c>
      <c r="D135" s="395" t="s">
        <v>369</v>
      </c>
      <c r="E135" s="394" t="s">
        <v>683</v>
      </c>
      <c r="F135" s="395" t="s">
        <v>684</v>
      </c>
      <c r="G135" s="394" t="s">
        <v>723</v>
      </c>
      <c r="H135" s="394" t="s">
        <v>724</v>
      </c>
      <c r="I135" s="397">
        <v>258.05999755859375</v>
      </c>
      <c r="J135" s="397">
        <v>360</v>
      </c>
      <c r="K135" s="398">
        <v>92901.59765625</v>
      </c>
    </row>
    <row r="136" spans="1:11" ht="14.4" customHeight="1" x14ac:dyDescent="0.3">
      <c r="A136" s="392" t="s">
        <v>360</v>
      </c>
      <c r="B136" s="393" t="s">
        <v>361</v>
      </c>
      <c r="C136" s="394" t="s">
        <v>368</v>
      </c>
      <c r="D136" s="395" t="s">
        <v>369</v>
      </c>
      <c r="E136" s="394" t="s">
        <v>683</v>
      </c>
      <c r="F136" s="395" t="s">
        <v>684</v>
      </c>
      <c r="G136" s="394" t="s">
        <v>725</v>
      </c>
      <c r="H136" s="394" t="s">
        <v>726</v>
      </c>
      <c r="I136" s="397">
        <v>337.239990234375</v>
      </c>
      <c r="J136" s="397">
        <v>96</v>
      </c>
      <c r="K136" s="398">
        <v>32374.7998046875</v>
      </c>
    </row>
    <row r="137" spans="1:11" ht="14.4" customHeight="1" x14ac:dyDescent="0.3">
      <c r="A137" s="392" t="s">
        <v>360</v>
      </c>
      <c r="B137" s="393" t="s">
        <v>361</v>
      </c>
      <c r="C137" s="394" t="s">
        <v>368</v>
      </c>
      <c r="D137" s="395" t="s">
        <v>369</v>
      </c>
      <c r="E137" s="394" t="s">
        <v>683</v>
      </c>
      <c r="F137" s="395" t="s">
        <v>684</v>
      </c>
      <c r="G137" s="394" t="s">
        <v>727</v>
      </c>
      <c r="H137" s="394" t="s">
        <v>728</v>
      </c>
      <c r="I137" s="397">
        <v>216.02999877929687</v>
      </c>
      <c r="J137" s="397">
        <v>72</v>
      </c>
      <c r="K137" s="398">
        <v>15553.98046875</v>
      </c>
    </row>
    <row r="138" spans="1:11" ht="14.4" customHeight="1" x14ac:dyDescent="0.3">
      <c r="A138" s="392" t="s">
        <v>360</v>
      </c>
      <c r="B138" s="393" t="s">
        <v>361</v>
      </c>
      <c r="C138" s="394" t="s">
        <v>368</v>
      </c>
      <c r="D138" s="395" t="s">
        <v>369</v>
      </c>
      <c r="E138" s="394" t="s">
        <v>683</v>
      </c>
      <c r="F138" s="395" t="s">
        <v>684</v>
      </c>
      <c r="G138" s="394" t="s">
        <v>729</v>
      </c>
      <c r="H138" s="394" t="s">
        <v>730</v>
      </c>
      <c r="I138" s="397">
        <v>89.410003662109375</v>
      </c>
      <c r="J138" s="397">
        <v>120</v>
      </c>
      <c r="K138" s="398">
        <v>10729.5</v>
      </c>
    </row>
    <row r="139" spans="1:11" ht="14.4" customHeight="1" x14ac:dyDescent="0.3">
      <c r="A139" s="392" t="s">
        <v>360</v>
      </c>
      <c r="B139" s="393" t="s">
        <v>361</v>
      </c>
      <c r="C139" s="394" t="s">
        <v>368</v>
      </c>
      <c r="D139" s="395" t="s">
        <v>369</v>
      </c>
      <c r="E139" s="394" t="s">
        <v>683</v>
      </c>
      <c r="F139" s="395" t="s">
        <v>684</v>
      </c>
      <c r="G139" s="394" t="s">
        <v>731</v>
      </c>
      <c r="H139" s="394" t="s">
        <v>732</v>
      </c>
      <c r="I139" s="397">
        <v>53.209999084472656</v>
      </c>
      <c r="J139" s="397">
        <v>108</v>
      </c>
      <c r="K139" s="398">
        <v>5746.93994140625</v>
      </c>
    </row>
    <row r="140" spans="1:11" ht="14.4" customHeight="1" x14ac:dyDescent="0.3">
      <c r="A140" s="392" t="s">
        <v>360</v>
      </c>
      <c r="B140" s="393" t="s">
        <v>361</v>
      </c>
      <c r="C140" s="394" t="s">
        <v>368</v>
      </c>
      <c r="D140" s="395" t="s">
        <v>369</v>
      </c>
      <c r="E140" s="394" t="s">
        <v>683</v>
      </c>
      <c r="F140" s="395" t="s">
        <v>684</v>
      </c>
      <c r="G140" s="394" t="s">
        <v>733</v>
      </c>
      <c r="H140" s="394" t="s">
        <v>734</v>
      </c>
      <c r="I140" s="397">
        <v>86.25</v>
      </c>
      <c r="J140" s="397">
        <v>288</v>
      </c>
      <c r="K140" s="398">
        <v>24840</v>
      </c>
    </row>
    <row r="141" spans="1:11" ht="14.4" customHeight="1" x14ac:dyDescent="0.3">
      <c r="A141" s="392" t="s">
        <v>360</v>
      </c>
      <c r="B141" s="393" t="s">
        <v>361</v>
      </c>
      <c r="C141" s="394" t="s">
        <v>368</v>
      </c>
      <c r="D141" s="395" t="s">
        <v>369</v>
      </c>
      <c r="E141" s="394" t="s">
        <v>683</v>
      </c>
      <c r="F141" s="395" t="s">
        <v>684</v>
      </c>
      <c r="G141" s="394" t="s">
        <v>735</v>
      </c>
      <c r="H141" s="394" t="s">
        <v>736</v>
      </c>
      <c r="I141" s="397">
        <v>77.900001525878906</v>
      </c>
      <c r="J141" s="397">
        <v>120</v>
      </c>
      <c r="K141" s="398">
        <v>9348.349609375</v>
      </c>
    </row>
    <row r="142" spans="1:11" ht="14.4" customHeight="1" x14ac:dyDescent="0.3">
      <c r="A142" s="392" t="s">
        <v>360</v>
      </c>
      <c r="B142" s="393" t="s">
        <v>361</v>
      </c>
      <c r="C142" s="394" t="s">
        <v>368</v>
      </c>
      <c r="D142" s="395" t="s">
        <v>369</v>
      </c>
      <c r="E142" s="394" t="s">
        <v>683</v>
      </c>
      <c r="F142" s="395" t="s">
        <v>684</v>
      </c>
      <c r="G142" s="394" t="s">
        <v>737</v>
      </c>
      <c r="H142" s="394" t="s">
        <v>738</v>
      </c>
      <c r="I142" s="397">
        <v>42</v>
      </c>
      <c r="J142" s="397">
        <v>144</v>
      </c>
      <c r="K142" s="398">
        <v>6047.6201171875</v>
      </c>
    </row>
    <row r="143" spans="1:11" ht="14.4" customHeight="1" x14ac:dyDescent="0.3">
      <c r="A143" s="392" t="s">
        <v>360</v>
      </c>
      <c r="B143" s="393" t="s">
        <v>361</v>
      </c>
      <c r="C143" s="394" t="s">
        <v>368</v>
      </c>
      <c r="D143" s="395" t="s">
        <v>369</v>
      </c>
      <c r="E143" s="394" t="s">
        <v>683</v>
      </c>
      <c r="F143" s="395" t="s">
        <v>684</v>
      </c>
      <c r="G143" s="394" t="s">
        <v>739</v>
      </c>
      <c r="H143" s="394" t="s">
        <v>740</v>
      </c>
      <c r="I143" s="397">
        <v>50.479999542236328</v>
      </c>
      <c r="J143" s="397">
        <v>252</v>
      </c>
      <c r="K143" s="398">
        <v>12719.81005859375</v>
      </c>
    </row>
    <row r="144" spans="1:11" ht="14.4" customHeight="1" x14ac:dyDescent="0.3">
      <c r="A144" s="392" t="s">
        <v>360</v>
      </c>
      <c r="B144" s="393" t="s">
        <v>361</v>
      </c>
      <c r="C144" s="394" t="s">
        <v>368</v>
      </c>
      <c r="D144" s="395" t="s">
        <v>369</v>
      </c>
      <c r="E144" s="394" t="s">
        <v>683</v>
      </c>
      <c r="F144" s="395" t="s">
        <v>684</v>
      </c>
      <c r="G144" s="394" t="s">
        <v>741</v>
      </c>
      <c r="H144" s="394" t="s">
        <v>742</v>
      </c>
      <c r="I144" s="397">
        <v>54.869998931884766</v>
      </c>
      <c r="J144" s="397">
        <v>144</v>
      </c>
      <c r="K144" s="398">
        <v>7900.9599609375</v>
      </c>
    </row>
    <row r="145" spans="1:11" ht="14.4" customHeight="1" x14ac:dyDescent="0.3">
      <c r="A145" s="392" t="s">
        <v>360</v>
      </c>
      <c r="B145" s="393" t="s">
        <v>361</v>
      </c>
      <c r="C145" s="394" t="s">
        <v>368</v>
      </c>
      <c r="D145" s="395" t="s">
        <v>369</v>
      </c>
      <c r="E145" s="394" t="s">
        <v>683</v>
      </c>
      <c r="F145" s="395" t="s">
        <v>684</v>
      </c>
      <c r="G145" s="394" t="s">
        <v>743</v>
      </c>
      <c r="H145" s="394" t="s">
        <v>744</v>
      </c>
      <c r="I145" s="397">
        <v>75.650001525878906</v>
      </c>
      <c r="J145" s="397">
        <v>120</v>
      </c>
      <c r="K145" s="398">
        <v>9078.099609375</v>
      </c>
    </row>
    <row r="146" spans="1:11" ht="14.4" customHeight="1" x14ac:dyDescent="0.3">
      <c r="A146" s="392" t="s">
        <v>360</v>
      </c>
      <c r="B146" s="393" t="s">
        <v>361</v>
      </c>
      <c r="C146" s="394" t="s">
        <v>368</v>
      </c>
      <c r="D146" s="395" t="s">
        <v>369</v>
      </c>
      <c r="E146" s="394" t="s">
        <v>683</v>
      </c>
      <c r="F146" s="395" t="s">
        <v>684</v>
      </c>
      <c r="G146" s="394" t="s">
        <v>745</v>
      </c>
      <c r="H146" s="394" t="s">
        <v>746</v>
      </c>
      <c r="I146" s="397">
        <v>34.159999847412109</v>
      </c>
      <c r="J146" s="397">
        <v>1080</v>
      </c>
      <c r="K146" s="398">
        <v>36890.8603515625</v>
      </c>
    </row>
    <row r="147" spans="1:11" ht="14.4" customHeight="1" x14ac:dyDescent="0.3">
      <c r="A147" s="392" t="s">
        <v>360</v>
      </c>
      <c r="B147" s="393" t="s">
        <v>361</v>
      </c>
      <c r="C147" s="394" t="s">
        <v>368</v>
      </c>
      <c r="D147" s="395" t="s">
        <v>369</v>
      </c>
      <c r="E147" s="394" t="s">
        <v>683</v>
      </c>
      <c r="F147" s="395" t="s">
        <v>684</v>
      </c>
      <c r="G147" s="394" t="s">
        <v>747</v>
      </c>
      <c r="H147" s="394" t="s">
        <v>748</v>
      </c>
      <c r="I147" s="397">
        <v>41.810001373291016</v>
      </c>
      <c r="J147" s="397">
        <v>1080</v>
      </c>
      <c r="K147" s="398">
        <v>45153.6005859375</v>
      </c>
    </row>
    <row r="148" spans="1:11" ht="14.4" customHeight="1" x14ac:dyDescent="0.3">
      <c r="A148" s="392" t="s">
        <v>360</v>
      </c>
      <c r="B148" s="393" t="s">
        <v>361</v>
      </c>
      <c r="C148" s="394" t="s">
        <v>368</v>
      </c>
      <c r="D148" s="395" t="s">
        <v>369</v>
      </c>
      <c r="E148" s="394" t="s">
        <v>683</v>
      </c>
      <c r="F148" s="395" t="s">
        <v>684</v>
      </c>
      <c r="G148" s="394" t="s">
        <v>749</v>
      </c>
      <c r="H148" s="394" t="s">
        <v>750</v>
      </c>
      <c r="I148" s="397">
        <v>47.740001678466797</v>
      </c>
      <c r="J148" s="397">
        <v>108</v>
      </c>
      <c r="K148" s="398">
        <v>5156.3701171875</v>
      </c>
    </row>
    <row r="149" spans="1:11" ht="14.4" customHeight="1" x14ac:dyDescent="0.3">
      <c r="A149" s="392" t="s">
        <v>360</v>
      </c>
      <c r="B149" s="393" t="s">
        <v>361</v>
      </c>
      <c r="C149" s="394" t="s">
        <v>368</v>
      </c>
      <c r="D149" s="395" t="s">
        <v>369</v>
      </c>
      <c r="E149" s="394" t="s">
        <v>683</v>
      </c>
      <c r="F149" s="395" t="s">
        <v>684</v>
      </c>
      <c r="G149" s="394" t="s">
        <v>751</v>
      </c>
      <c r="H149" s="394" t="s">
        <v>752</v>
      </c>
      <c r="I149" s="397">
        <v>40.639999389648438</v>
      </c>
      <c r="J149" s="397">
        <v>1296</v>
      </c>
      <c r="K149" s="398">
        <v>52664.94140625</v>
      </c>
    </row>
    <row r="150" spans="1:11" ht="14.4" customHeight="1" x14ac:dyDescent="0.3">
      <c r="A150" s="392" t="s">
        <v>360</v>
      </c>
      <c r="B150" s="393" t="s">
        <v>361</v>
      </c>
      <c r="C150" s="394" t="s">
        <v>368</v>
      </c>
      <c r="D150" s="395" t="s">
        <v>369</v>
      </c>
      <c r="E150" s="394" t="s">
        <v>683</v>
      </c>
      <c r="F150" s="395" t="s">
        <v>684</v>
      </c>
      <c r="G150" s="394" t="s">
        <v>753</v>
      </c>
      <c r="H150" s="394" t="s">
        <v>754</v>
      </c>
      <c r="I150" s="397">
        <v>48.610000610351563</v>
      </c>
      <c r="J150" s="397">
        <v>72</v>
      </c>
      <c r="K150" s="398">
        <v>3499.909912109375</v>
      </c>
    </row>
    <row r="151" spans="1:11" ht="14.4" customHeight="1" x14ac:dyDescent="0.3">
      <c r="A151" s="392" t="s">
        <v>360</v>
      </c>
      <c r="B151" s="393" t="s">
        <v>361</v>
      </c>
      <c r="C151" s="394" t="s">
        <v>368</v>
      </c>
      <c r="D151" s="395" t="s">
        <v>369</v>
      </c>
      <c r="E151" s="394" t="s">
        <v>683</v>
      </c>
      <c r="F151" s="395" t="s">
        <v>684</v>
      </c>
      <c r="G151" s="394" t="s">
        <v>755</v>
      </c>
      <c r="H151" s="394" t="s">
        <v>756</v>
      </c>
      <c r="I151" s="397">
        <v>59.430000305175781</v>
      </c>
      <c r="J151" s="397">
        <v>72</v>
      </c>
      <c r="K151" s="398">
        <v>4278.68994140625</v>
      </c>
    </row>
    <row r="152" spans="1:11" ht="14.4" customHeight="1" x14ac:dyDescent="0.3">
      <c r="A152" s="392" t="s">
        <v>360</v>
      </c>
      <c r="B152" s="393" t="s">
        <v>361</v>
      </c>
      <c r="C152" s="394" t="s">
        <v>368</v>
      </c>
      <c r="D152" s="395" t="s">
        <v>369</v>
      </c>
      <c r="E152" s="394" t="s">
        <v>683</v>
      </c>
      <c r="F152" s="395" t="s">
        <v>684</v>
      </c>
      <c r="G152" s="394" t="s">
        <v>757</v>
      </c>
      <c r="H152" s="394" t="s">
        <v>758</v>
      </c>
      <c r="I152" s="397">
        <v>129.25999450683594</v>
      </c>
      <c r="J152" s="397">
        <v>120</v>
      </c>
      <c r="K152" s="398">
        <v>15510.6298828125</v>
      </c>
    </row>
    <row r="153" spans="1:11" ht="14.4" customHeight="1" x14ac:dyDescent="0.3">
      <c r="A153" s="392" t="s">
        <v>360</v>
      </c>
      <c r="B153" s="393" t="s">
        <v>361</v>
      </c>
      <c r="C153" s="394" t="s">
        <v>368</v>
      </c>
      <c r="D153" s="395" t="s">
        <v>369</v>
      </c>
      <c r="E153" s="394" t="s">
        <v>683</v>
      </c>
      <c r="F153" s="395" t="s">
        <v>684</v>
      </c>
      <c r="G153" s="394" t="s">
        <v>759</v>
      </c>
      <c r="H153" s="394" t="s">
        <v>760</v>
      </c>
      <c r="I153" s="397">
        <v>73.790000915527344</v>
      </c>
      <c r="J153" s="397">
        <v>144</v>
      </c>
      <c r="K153" s="398">
        <v>10626</v>
      </c>
    </row>
    <row r="154" spans="1:11" ht="14.4" customHeight="1" x14ac:dyDescent="0.3">
      <c r="A154" s="392" t="s">
        <v>360</v>
      </c>
      <c r="B154" s="393" t="s">
        <v>361</v>
      </c>
      <c r="C154" s="394" t="s">
        <v>368</v>
      </c>
      <c r="D154" s="395" t="s">
        <v>369</v>
      </c>
      <c r="E154" s="394" t="s">
        <v>683</v>
      </c>
      <c r="F154" s="395" t="s">
        <v>684</v>
      </c>
      <c r="G154" s="394" t="s">
        <v>761</v>
      </c>
      <c r="H154" s="394" t="s">
        <v>762</v>
      </c>
      <c r="I154" s="397">
        <v>167.14999389648437</v>
      </c>
      <c r="J154" s="397">
        <v>144</v>
      </c>
      <c r="K154" s="398">
        <v>24069.9609375</v>
      </c>
    </row>
    <row r="155" spans="1:11" ht="14.4" customHeight="1" x14ac:dyDescent="0.3">
      <c r="A155" s="392" t="s">
        <v>360</v>
      </c>
      <c r="B155" s="393" t="s">
        <v>361</v>
      </c>
      <c r="C155" s="394" t="s">
        <v>368</v>
      </c>
      <c r="D155" s="395" t="s">
        <v>369</v>
      </c>
      <c r="E155" s="394" t="s">
        <v>683</v>
      </c>
      <c r="F155" s="395" t="s">
        <v>684</v>
      </c>
      <c r="G155" s="394" t="s">
        <v>763</v>
      </c>
      <c r="H155" s="394" t="s">
        <v>764</v>
      </c>
      <c r="I155" s="397">
        <v>94.819999694824219</v>
      </c>
      <c r="J155" s="397">
        <v>468</v>
      </c>
      <c r="K155" s="398">
        <v>44374.5908203125</v>
      </c>
    </row>
    <row r="156" spans="1:11" ht="14.4" customHeight="1" x14ac:dyDescent="0.3">
      <c r="A156" s="392" t="s">
        <v>360</v>
      </c>
      <c r="B156" s="393" t="s">
        <v>361</v>
      </c>
      <c r="C156" s="394" t="s">
        <v>368</v>
      </c>
      <c r="D156" s="395" t="s">
        <v>369</v>
      </c>
      <c r="E156" s="394" t="s">
        <v>683</v>
      </c>
      <c r="F156" s="395" t="s">
        <v>684</v>
      </c>
      <c r="G156" s="394" t="s">
        <v>765</v>
      </c>
      <c r="H156" s="394" t="s">
        <v>766</v>
      </c>
      <c r="I156" s="397">
        <v>176.92999267578125</v>
      </c>
      <c r="J156" s="397">
        <v>108</v>
      </c>
      <c r="K156" s="398">
        <v>19108.17041015625</v>
      </c>
    </row>
    <row r="157" spans="1:11" ht="14.4" customHeight="1" x14ac:dyDescent="0.3">
      <c r="A157" s="392" t="s">
        <v>360</v>
      </c>
      <c r="B157" s="393" t="s">
        <v>361</v>
      </c>
      <c r="C157" s="394" t="s">
        <v>368</v>
      </c>
      <c r="D157" s="395" t="s">
        <v>369</v>
      </c>
      <c r="E157" s="394" t="s">
        <v>767</v>
      </c>
      <c r="F157" s="395" t="s">
        <v>768</v>
      </c>
      <c r="G157" s="394" t="s">
        <v>769</v>
      </c>
      <c r="H157" s="394" t="s">
        <v>770</v>
      </c>
      <c r="I157" s="397">
        <v>925.6500244140625</v>
      </c>
      <c r="J157" s="397">
        <v>30</v>
      </c>
      <c r="K157" s="398">
        <v>27769.5</v>
      </c>
    </row>
    <row r="158" spans="1:11" ht="14.4" customHeight="1" x14ac:dyDescent="0.3">
      <c r="A158" s="392" t="s">
        <v>360</v>
      </c>
      <c r="B158" s="393" t="s">
        <v>361</v>
      </c>
      <c r="C158" s="394" t="s">
        <v>368</v>
      </c>
      <c r="D158" s="395" t="s">
        <v>369</v>
      </c>
      <c r="E158" s="394" t="s">
        <v>767</v>
      </c>
      <c r="F158" s="395" t="s">
        <v>768</v>
      </c>
      <c r="G158" s="394" t="s">
        <v>771</v>
      </c>
      <c r="H158" s="394" t="s">
        <v>772</v>
      </c>
      <c r="I158" s="397">
        <v>11.539999961853027</v>
      </c>
      <c r="J158" s="397">
        <v>60</v>
      </c>
      <c r="K158" s="398">
        <v>692.5999755859375</v>
      </c>
    </row>
    <row r="159" spans="1:11" ht="14.4" customHeight="1" x14ac:dyDescent="0.3">
      <c r="A159" s="392" t="s">
        <v>360</v>
      </c>
      <c r="B159" s="393" t="s">
        <v>361</v>
      </c>
      <c r="C159" s="394" t="s">
        <v>368</v>
      </c>
      <c r="D159" s="395" t="s">
        <v>369</v>
      </c>
      <c r="E159" s="394" t="s">
        <v>767</v>
      </c>
      <c r="F159" s="395" t="s">
        <v>768</v>
      </c>
      <c r="G159" s="394" t="s">
        <v>773</v>
      </c>
      <c r="H159" s="394" t="s">
        <v>774</v>
      </c>
      <c r="I159" s="397">
        <v>10.989999771118164</v>
      </c>
      <c r="J159" s="397">
        <v>60</v>
      </c>
      <c r="K159" s="398">
        <v>659.4000244140625</v>
      </c>
    </row>
    <row r="160" spans="1:11" ht="14.4" customHeight="1" x14ac:dyDescent="0.3">
      <c r="A160" s="392" t="s">
        <v>360</v>
      </c>
      <c r="B160" s="393" t="s">
        <v>361</v>
      </c>
      <c r="C160" s="394" t="s">
        <v>368</v>
      </c>
      <c r="D160" s="395" t="s">
        <v>369</v>
      </c>
      <c r="E160" s="394" t="s">
        <v>767</v>
      </c>
      <c r="F160" s="395" t="s">
        <v>768</v>
      </c>
      <c r="G160" s="394" t="s">
        <v>775</v>
      </c>
      <c r="H160" s="394" t="s">
        <v>776</v>
      </c>
      <c r="I160" s="397">
        <v>6.880000114440918</v>
      </c>
      <c r="J160" s="397">
        <v>60</v>
      </c>
      <c r="K160" s="398">
        <v>413.08999633789062</v>
      </c>
    </row>
    <row r="161" spans="1:11" ht="14.4" customHeight="1" x14ac:dyDescent="0.3">
      <c r="A161" s="392" t="s">
        <v>360</v>
      </c>
      <c r="B161" s="393" t="s">
        <v>361</v>
      </c>
      <c r="C161" s="394" t="s">
        <v>368</v>
      </c>
      <c r="D161" s="395" t="s">
        <v>369</v>
      </c>
      <c r="E161" s="394" t="s">
        <v>767</v>
      </c>
      <c r="F161" s="395" t="s">
        <v>768</v>
      </c>
      <c r="G161" s="394" t="s">
        <v>777</v>
      </c>
      <c r="H161" s="394" t="s">
        <v>778</v>
      </c>
      <c r="I161" s="397">
        <v>6.880000114440918</v>
      </c>
      <c r="J161" s="397">
        <v>60</v>
      </c>
      <c r="K161" s="398">
        <v>413.08999633789062</v>
      </c>
    </row>
    <row r="162" spans="1:11" ht="14.4" customHeight="1" x14ac:dyDescent="0.3">
      <c r="A162" s="392" t="s">
        <v>360</v>
      </c>
      <c r="B162" s="393" t="s">
        <v>361</v>
      </c>
      <c r="C162" s="394" t="s">
        <v>368</v>
      </c>
      <c r="D162" s="395" t="s">
        <v>369</v>
      </c>
      <c r="E162" s="394" t="s">
        <v>767</v>
      </c>
      <c r="F162" s="395" t="s">
        <v>768</v>
      </c>
      <c r="G162" s="394" t="s">
        <v>779</v>
      </c>
      <c r="H162" s="394" t="s">
        <v>780</v>
      </c>
      <c r="I162" s="397">
        <v>25.510000228881836</v>
      </c>
      <c r="J162" s="397">
        <v>60</v>
      </c>
      <c r="K162" s="398">
        <v>1530.699951171875</v>
      </c>
    </row>
    <row r="163" spans="1:11" ht="14.4" customHeight="1" x14ac:dyDescent="0.3">
      <c r="A163" s="392" t="s">
        <v>360</v>
      </c>
      <c r="B163" s="393" t="s">
        <v>361</v>
      </c>
      <c r="C163" s="394" t="s">
        <v>368</v>
      </c>
      <c r="D163" s="395" t="s">
        <v>369</v>
      </c>
      <c r="E163" s="394" t="s">
        <v>767</v>
      </c>
      <c r="F163" s="395" t="s">
        <v>768</v>
      </c>
      <c r="G163" s="394" t="s">
        <v>781</v>
      </c>
      <c r="H163" s="394" t="s">
        <v>782</v>
      </c>
      <c r="I163" s="397">
        <v>25.510000228881836</v>
      </c>
      <c r="J163" s="397">
        <v>60</v>
      </c>
      <c r="K163" s="398">
        <v>1530.699951171875</v>
      </c>
    </row>
    <row r="164" spans="1:11" ht="14.4" customHeight="1" x14ac:dyDescent="0.3">
      <c r="A164" s="392" t="s">
        <v>360</v>
      </c>
      <c r="B164" s="393" t="s">
        <v>361</v>
      </c>
      <c r="C164" s="394" t="s">
        <v>368</v>
      </c>
      <c r="D164" s="395" t="s">
        <v>369</v>
      </c>
      <c r="E164" s="394" t="s">
        <v>767</v>
      </c>
      <c r="F164" s="395" t="s">
        <v>768</v>
      </c>
      <c r="G164" s="394" t="s">
        <v>783</v>
      </c>
      <c r="H164" s="394" t="s">
        <v>784</v>
      </c>
      <c r="I164" s="397">
        <v>0.30000001192092896</v>
      </c>
      <c r="J164" s="397">
        <v>100</v>
      </c>
      <c r="K164" s="398">
        <v>30</v>
      </c>
    </row>
    <row r="165" spans="1:11" ht="14.4" customHeight="1" x14ac:dyDescent="0.3">
      <c r="A165" s="392" t="s">
        <v>360</v>
      </c>
      <c r="B165" s="393" t="s">
        <v>361</v>
      </c>
      <c r="C165" s="394" t="s">
        <v>368</v>
      </c>
      <c r="D165" s="395" t="s">
        <v>369</v>
      </c>
      <c r="E165" s="394" t="s">
        <v>767</v>
      </c>
      <c r="F165" s="395" t="s">
        <v>768</v>
      </c>
      <c r="G165" s="394" t="s">
        <v>785</v>
      </c>
      <c r="H165" s="394" t="s">
        <v>786</v>
      </c>
      <c r="I165" s="397">
        <v>3.0299999713897705</v>
      </c>
      <c r="J165" s="397">
        <v>100</v>
      </c>
      <c r="K165" s="398">
        <v>302.510009765625</v>
      </c>
    </row>
    <row r="166" spans="1:11" ht="14.4" customHeight="1" x14ac:dyDescent="0.3">
      <c r="A166" s="392" t="s">
        <v>360</v>
      </c>
      <c r="B166" s="393" t="s">
        <v>361</v>
      </c>
      <c r="C166" s="394" t="s">
        <v>368</v>
      </c>
      <c r="D166" s="395" t="s">
        <v>369</v>
      </c>
      <c r="E166" s="394" t="s">
        <v>767</v>
      </c>
      <c r="F166" s="395" t="s">
        <v>768</v>
      </c>
      <c r="G166" s="394" t="s">
        <v>787</v>
      </c>
      <c r="H166" s="394" t="s">
        <v>788</v>
      </c>
      <c r="I166" s="397">
        <v>0.30000001192092896</v>
      </c>
      <c r="J166" s="397">
        <v>100</v>
      </c>
      <c r="K166" s="398">
        <v>30</v>
      </c>
    </row>
    <row r="167" spans="1:11" ht="14.4" customHeight="1" x14ac:dyDescent="0.3">
      <c r="A167" s="392" t="s">
        <v>360</v>
      </c>
      <c r="B167" s="393" t="s">
        <v>361</v>
      </c>
      <c r="C167" s="394" t="s">
        <v>368</v>
      </c>
      <c r="D167" s="395" t="s">
        <v>369</v>
      </c>
      <c r="E167" s="394" t="s">
        <v>767</v>
      </c>
      <c r="F167" s="395" t="s">
        <v>768</v>
      </c>
      <c r="G167" s="394" t="s">
        <v>789</v>
      </c>
      <c r="H167" s="394" t="s">
        <v>790</v>
      </c>
      <c r="I167" s="397">
        <v>0.47999998927116394</v>
      </c>
      <c r="J167" s="397">
        <v>100</v>
      </c>
      <c r="K167" s="398">
        <v>48</v>
      </c>
    </row>
    <row r="168" spans="1:11" ht="14.4" customHeight="1" x14ac:dyDescent="0.3">
      <c r="A168" s="392" t="s">
        <v>360</v>
      </c>
      <c r="B168" s="393" t="s">
        <v>361</v>
      </c>
      <c r="C168" s="394" t="s">
        <v>368</v>
      </c>
      <c r="D168" s="395" t="s">
        <v>369</v>
      </c>
      <c r="E168" s="394" t="s">
        <v>767</v>
      </c>
      <c r="F168" s="395" t="s">
        <v>768</v>
      </c>
      <c r="G168" s="394" t="s">
        <v>791</v>
      </c>
      <c r="H168" s="394" t="s">
        <v>792</v>
      </c>
      <c r="I168" s="397">
        <v>101.58000183105469</v>
      </c>
      <c r="J168" s="397">
        <v>25</v>
      </c>
      <c r="K168" s="398">
        <v>2539.489990234375</v>
      </c>
    </row>
    <row r="169" spans="1:11" ht="14.4" customHeight="1" x14ac:dyDescent="0.3">
      <c r="A169" s="392" t="s">
        <v>360</v>
      </c>
      <c r="B169" s="393" t="s">
        <v>361</v>
      </c>
      <c r="C169" s="394" t="s">
        <v>368</v>
      </c>
      <c r="D169" s="395" t="s">
        <v>369</v>
      </c>
      <c r="E169" s="394" t="s">
        <v>793</v>
      </c>
      <c r="F169" s="395" t="s">
        <v>794</v>
      </c>
      <c r="G169" s="394" t="s">
        <v>795</v>
      </c>
      <c r="H169" s="394" t="s">
        <v>796</v>
      </c>
      <c r="I169" s="397">
        <v>0.68999999761581421</v>
      </c>
      <c r="J169" s="397">
        <v>15000</v>
      </c>
      <c r="K169" s="398">
        <v>10350</v>
      </c>
    </row>
    <row r="170" spans="1:11" ht="14.4" customHeight="1" x14ac:dyDescent="0.3">
      <c r="A170" s="392" t="s">
        <v>360</v>
      </c>
      <c r="B170" s="393" t="s">
        <v>361</v>
      </c>
      <c r="C170" s="394" t="s">
        <v>368</v>
      </c>
      <c r="D170" s="395" t="s">
        <v>369</v>
      </c>
      <c r="E170" s="394" t="s">
        <v>793</v>
      </c>
      <c r="F170" s="395" t="s">
        <v>794</v>
      </c>
      <c r="G170" s="394" t="s">
        <v>797</v>
      </c>
      <c r="H170" s="394" t="s">
        <v>798</v>
      </c>
      <c r="I170" s="397">
        <v>0.68999999761581421</v>
      </c>
      <c r="J170" s="397">
        <v>4400</v>
      </c>
      <c r="K170" s="398">
        <v>3036</v>
      </c>
    </row>
    <row r="171" spans="1:11" ht="14.4" customHeight="1" x14ac:dyDescent="0.3">
      <c r="A171" s="392" t="s">
        <v>360</v>
      </c>
      <c r="B171" s="393" t="s">
        <v>361</v>
      </c>
      <c r="C171" s="394" t="s">
        <v>368</v>
      </c>
      <c r="D171" s="395" t="s">
        <v>369</v>
      </c>
      <c r="E171" s="394" t="s">
        <v>793</v>
      </c>
      <c r="F171" s="395" t="s">
        <v>794</v>
      </c>
      <c r="G171" s="394" t="s">
        <v>799</v>
      </c>
      <c r="H171" s="394" t="s">
        <v>800</v>
      </c>
      <c r="I171" s="397">
        <v>11.797499895095825</v>
      </c>
      <c r="J171" s="397">
        <v>1040</v>
      </c>
      <c r="K171" s="398">
        <v>11984.800048828125</v>
      </c>
    </row>
    <row r="172" spans="1:11" ht="14.4" customHeight="1" x14ac:dyDescent="0.3">
      <c r="A172" s="392" t="s">
        <v>360</v>
      </c>
      <c r="B172" s="393" t="s">
        <v>361</v>
      </c>
      <c r="C172" s="394" t="s">
        <v>368</v>
      </c>
      <c r="D172" s="395" t="s">
        <v>369</v>
      </c>
      <c r="E172" s="394" t="s">
        <v>793</v>
      </c>
      <c r="F172" s="395" t="s">
        <v>794</v>
      </c>
      <c r="G172" s="394" t="s">
        <v>801</v>
      </c>
      <c r="H172" s="394" t="s">
        <v>802</v>
      </c>
      <c r="I172" s="397">
        <v>12.389999866485596</v>
      </c>
      <c r="J172" s="397">
        <v>1000</v>
      </c>
      <c r="K172" s="398">
        <v>12428</v>
      </c>
    </row>
    <row r="173" spans="1:11" ht="14.4" customHeight="1" x14ac:dyDescent="0.3">
      <c r="A173" s="392" t="s">
        <v>360</v>
      </c>
      <c r="B173" s="393" t="s">
        <v>361</v>
      </c>
      <c r="C173" s="394" t="s">
        <v>368</v>
      </c>
      <c r="D173" s="395" t="s">
        <v>369</v>
      </c>
      <c r="E173" s="394" t="s">
        <v>793</v>
      </c>
      <c r="F173" s="395" t="s">
        <v>794</v>
      </c>
      <c r="G173" s="394" t="s">
        <v>803</v>
      </c>
      <c r="H173" s="394" t="s">
        <v>804</v>
      </c>
      <c r="I173" s="397">
        <v>11.797499895095825</v>
      </c>
      <c r="J173" s="397">
        <v>2020</v>
      </c>
      <c r="K173" s="398">
        <v>24944.7001953125</v>
      </c>
    </row>
    <row r="174" spans="1:11" ht="14.4" customHeight="1" x14ac:dyDescent="0.3">
      <c r="A174" s="392" t="s">
        <v>360</v>
      </c>
      <c r="B174" s="393" t="s">
        <v>361</v>
      </c>
      <c r="C174" s="394" t="s">
        <v>368</v>
      </c>
      <c r="D174" s="395" t="s">
        <v>369</v>
      </c>
      <c r="E174" s="394" t="s">
        <v>793</v>
      </c>
      <c r="F174" s="395" t="s">
        <v>794</v>
      </c>
      <c r="G174" s="394" t="s">
        <v>805</v>
      </c>
      <c r="H174" s="394" t="s">
        <v>806</v>
      </c>
      <c r="I174" s="397">
        <v>11.692499876022339</v>
      </c>
      <c r="J174" s="397">
        <v>2230</v>
      </c>
      <c r="K174" s="398">
        <v>27093.2001953125</v>
      </c>
    </row>
    <row r="175" spans="1:11" ht="14.4" customHeight="1" x14ac:dyDescent="0.3">
      <c r="A175" s="392" t="s">
        <v>360</v>
      </c>
      <c r="B175" s="393" t="s">
        <v>361</v>
      </c>
      <c r="C175" s="394" t="s">
        <v>368</v>
      </c>
      <c r="D175" s="395" t="s">
        <v>369</v>
      </c>
      <c r="E175" s="394" t="s">
        <v>793</v>
      </c>
      <c r="F175" s="395" t="s">
        <v>794</v>
      </c>
      <c r="G175" s="394" t="s">
        <v>807</v>
      </c>
      <c r="H175" s="394" t="s">
        <v>808</v>
      </c>
      <c r="I175" s="397">
        <v>12.401999855041504</v>
      </c>
      <c r="J175" s="397">
        <v>1550</v>
      </c>
      <c r="K175" s="398">
        <v>19340.5</v>
      </c>
    </row>
    <row r="176" spans="1:11" ht="14.4" customHeight="1" x14ac:dyDescent="0.3">
      <c r="A176" s="392" t="s">
        <v>360</v>
      </c>
      <c r="B176" s="393" t="s">
        <v>361</v>
      </c>
      <c r="C176" s="394" t="s">
        <v>368</v>
      </c>
      <c r="D176" s="395" t="s">
        <v>369</v>
      </c>
      <c r="E176" s="394" t="s">
        <v>793</v>
      </c>
      <c r="F176" s="395" t="s">
        <v>794</v>
      </c>
      <c r="G176" s="394" t="s">
        <v>809</v>
      </c>
      <c r="H176" s="394" t="s">
        <v>810</v>
      </c>
      <c r="I176" s="397">
        <v>20.690000534057617</v>
      </c>
      <c r="J176" s="397">
        <v>400</v>
      </c>
      <c r="K176" s="398">
        <v>8276.400390625</v>
      </c>
    </row>
    <row r="177" spans="1:11" ht="14.4" customHeight="1" x14ac:dyDescent="0.3">
      <c r="A177" s="392" t="s">
        <v>360</v>
      </c>
      <c r="B177" s="393" t="s">
        <v>361</v>
      </c>
      <c r="C177" s="394" t="s">
        <v>368</v>
      </c>
      <c r="D177" s="395" t="s">
        <v>369</v>
      </c>
      <c r="E177" s="394" t="s">
        <v>793</v>
      </c>
      <c r="F177" s="395" t="s">
        <v>794</v>
      </c>
      <c r="G177" s="394" t="s">
        <v>811</v>
      </c>
      <c r="H177" s="394" t="s">
        <v>812</v>
      </c>
      <c r="I177" s="397">
        <v>18.966667175292969</v>
      </c>
      <c r="J177" s="397">
        <v>650</v>
      </c>
      <c r="K177" s="398">
        <v>12672.500244140625</v>
      </c>
    </row>
    <row r="178" spans="1:11" ht="14.4" customHeight="1" x14ac:dyDescent="0.3">
      <c r="A178" s="392" t="s">
        <v>360</v>
      </c>
      <c r="B178" s="393" t="s">
        <v>361</v>
      </c>
      <c r="C178" s="394" t="s">
        <v>368</v>
      </c>
      <c r="D178" s="395" t="s">
        <v>369</v>
      </c>
      <c r="E178" s="394" t="s">
        <v>793</v>
      </c>
      <c r="F178" s="395" t="s">
        <v>794</v>
      </c>
      <c r="G178" s="394" t="s">
        <v>813</v>
      </c>
      <c r="H178" s="394" t="s">
        <v>814</v>
      </c>
      <c r="I178" s="397">
        <v>19.397500514984131</v>
      </c>
      <c r="J178" s="397">
        <v>1100</v>
      </c>
      <c r="K178" s="398">
        <v>21984.190185546875</v>
      </c>
    </row>
    <row r="179" spans="1:11" ht="14.4" customHeight="1" x14ac:dyDescent="0.3">
      <c r="A179" s="392" t="s">
        <v>360</v>
      </c>
      <c r="B179" s="393" t="s">
        <v>361</v>
      </c>
      <c r="C179" s="394" t="s">
        <v>368</v>
      </c>
      <c r="D179" s="395" t="s">
        <v>369</v>
      </c>
      <c r="E179" s="394" t="s">
        <v>793</v>
      </c>
      <c r="F179" s="395" t="s">
        <v>794</v>
      </c>
      <c r="G179" s="394" t="s">
        <v>815</v>
      </c>
      <c r="H179" s="394" t="s">
        <v>816</v>
      </c>
      <c r="I179" s="397">
        <v>20.690000534057617</v>
      </c>
      <c r="J179" s="397">
        <v>400</v>
      </c>
      <c r="K179" s="398">
        <v>8276.400390625</v>
      </c>
    </row>
    <row r="180" spans="1:11" ht="14.4" customHeight="1" x14ac:dyDescent="0.3">
      <c r="A180" s="392" t="s">
        <v>360</v>
      </c>
      <c r="B180" s="393" t="s">
        <v>361</v>
      </c>
      <c r="C180" s="394" t="s">
        <v>368</v>
      </c>
      <c r="D180" s="395" t="s">
        <v>369</v>
      </c>
      <c r="E180" s="394" t="s">
        <v>817</v>
      </c>
      <c r="F180" s="395" t="s">
        <v>818</v>
      </c>
      <c r="G180" s="394" t="s">
        <v>819</v>
      </c>
      <c r="H180" s="394" t="s">
        <v>820</v>
      </c>
      <c r="I180" s="397">
        <v>30.25</v>
      </c>
      <c r="J180" s="397">
        <v>90</v>
      </c>
      <c r="K180" s="398">
        <v>2722.5</v>
      </c>
    </row>
    <row r="181" spans="1:11" ht="14.4" customHeight="1" x14ac:dyDescent="0.3">
      <c r="A181" s="392" t="s">
        <v>360</v>
      </c>
      <c r="B181" s="393" t="s">
        <v>361</v>
      </c>
      <c r="C181" s="394" t="s">
        <v>368</v>
      </c>
      <c r="D181" s="395" t="s">
        <v>369</v>
      </c>
      <c r="E181" s="394" t="s">
        <v>817</v>
      </c>
      <c r="F181" s="395" t="s">
        <v>818</v>
      </c>
      <c r="G181" s="394" t="s">
        <v>821</v>
      </c>
      <c r="H181" s="394" t="s">
        <v>822</v>
      </c>
      <c r="I181" s="397">
        <v>10.739999771118164</v>
      </c>
      <c r="J181" s="397">
        <v>350</v>
      </c>
      <c r="K181" s="398">
        <v>3760.679931640625</v>
      </c>
    </row>
    <row r="182" spans="1:11" ht="14.4" customHeight="1" x14ac:dyDescent="0.3">
      <c r="A182" s="392" t="s">
        <v>360</v>
      </c>
      <c r="B182" s="393" t="s">
        <v>361</v>
      </c>
      <c r="C182" s="394" t="s">
        <v>368</v>
      </c>
      <c r="D182" s="395" t="s">
        <v>369</v>
      </c>
      <c r="E182" s="394" t="s">
        <v>817</v>
      </c>
      <c r="F182" s="395" t="s">
        <v>818</v>
      </c>
      <c r="G182" s="394" t="s">
        <v>823</v>
      </c>
      <c r="H182" s="394" t="s">
        <v>824</v>
      </c>
      <c r="I182" s="397">
        <v>43.560001373291016</v>
      </c>
      <c r="J182" s="397">
        <v>80</v>
      </c>
      <c r="K182" s="398">
        <v>3484.800048828125</v>
      </c>
    </row>
    <row r="183" spans="1:11" ht="14.4" customHeight="1" x14ac:dyDescent="0.3">
      <c r="A183" s="392" t="s">
        <v>360</v>
      </c>
      <c r="B183" s="393" t="s">
        <v>361</v>
      </c>
      <c r="C183" s="394" t="s">
        <v>368</v>
      </c>
      <c r="D183" s="395" t="s">
        <v>369</v>
      </c>
      <c r="E183" s="394" t="s">
        <v>817</v>
      </c>
      <c r="F183" s="395" t="s">
        <v>818</v>
      </c>
      <c r="G183" s="394" t="s">
        <v>825</v>
      </c>
      <c r="H183" s="394" t="s">
        <v>826</v>
      </c>
      <c r="I183" s="397">
        <v>56.389999389648438</v>
      </c>
      <c r="J183" s="397">
        <v>780</v>
      </c>
      <c r="K183" s="398">
        <v>43981.07861328125</v>
      </c>
    </row>
    <row r="184" spans="1:11" ht="14.4" customHeight="1" x14ac:dyDescent="0.3">
      <c r="A184" s="392" t="s">
        <v>360</v>
      </c>
      <c r="B184" s="393" t="s">
        <v>361</v>
      </c>
      <c r="C184" s="394" t="s">
        <v>373</v>
      </c>
      <c r="D184" s="395" t="s">
        <v>374</v>
      </c>
      <c r="E184" s="394" t="s">
        <v>457</v>
      </c>
      <c r="F184" s="395" t="s">
        <v>458</v>
      </c>
      <c r="G184" s="394" t="s">
        <v>461</v>
      </c>
      <c r="H184" s="394" t="s">
        <v>462</v>
      </c>
      <c r="I184" s="397">
        <v>15.529999732971191</v>
      </c>
      <c r="J184" s="397">
        <v>60</v>
      </c>
      <c r="K184" s="398">
        <v>931.79998779296875</v>
      </c>
    </row>
    <row r="185" spans="1:11" ht="14.4" customHeight="1" x14ac:dyDescent="0.3">
      <c r="A185" s="392" t="s">
        <v>360</v>
      </c>
      <c r="B185" s="393" t="s">
        <v>361</v>
      </c>
      <c r="C185" s="394" t="s">
        <v>373</v>
      </c>
      <c r="D185" s="395" t="s">
        <v>374</v>
      </c>
      <c r="E185" s="394" t="s">
        <v>457</v>
      </c>
      <c r="F185" s="395" t="s">
        <v>458</v>
      </c>
      <c r="G185" s="394" t="s">
        <v>463</v>
      </c>
      <c r="H185" s="394" t="s">
        <v>464</v>
      </c>
      <c r="I185" s="397">
        <v>65.199996948242188</v>
      </c>
      <c r="J185" s="397">
        <v>60</v>
      </c>
      <c r="K185" s="398">
        <v>3912</v>
      </c>
    </row>
    <row r="186" spans="1:11" ht="14.4" customHeight="1" x14ac:dyDescent="0.3">
      <c r="A186" s="392" t="s">
        <v>360</v>
      </c>
      <c r="B186" s="393" t="s">
        <v>361</v>
      </c>
      <c r="C186" s="394" t="s">
        <v>373</v>
      </c>
      <c r="D186" s="395" t="s">
        <v>374</v>
      </c>
      <c r="E186" s="394" t="s">
        <v>457</v>
      </c>
      <c r="F186" s="395" t="s">
        <v>458</v>
      </c>
      <c r="G186" s="394" t="s">
        <v>827</v>
      </c>
      <c r="H186" s="394" t="s">
        <v>828</v>
      </c>
      <c r="I186" s="397">
        <v>713.55999755859375</v>
      </c>
      <c r="J186" s="397">
        <v>10</v>
      </c>
      <c r="K186" s="398">
        <v>7135.60009765625</v>
      </c>
    </row>
    <row r="187" spans="1:11" ht="14.4" customHeight="1" x14ac:dyDescent="0.3">
      <c r="A187" s="392" t="s">
        <v>360</v>
      </c>
      <c r="B187" s="393" t="s">
        <v>361</v>
      </c>
      <c r="C187" s="394" t="s">
        <v>373</v>
      </c>
      <c r="D187" s="395" t="s">
        <v>374</v>
      </c>
      <c r="E187" s="394" t="s">
        <v>457</v>
      </c>
      <c r="F187" s="395" t="s">
        <v>458</v>
      </c>
      <c r="G187" s="394" t="s">
        <v>829</v>
      </c>
      <c r="H187" s="394" t="s">
        <v>830</v>
      </c>
      <c r="I187" s="397">
        <v>65.900001525878906</v>
      </c>
      <c r="J187" s="397">
        <v>60</v>
      </c>
      <c r="K187" s="398">
        <v>3953.840087890625</v>
      </c>
    </row>
    <row r="188" spans="1:11" ht="14.4" customHeight="1" x14ac:dyDescent="0.3">
      <c r="A188" s="392" t="s">
        <v>360</v>
      </c>
      <c r="B188" s="393" t="s">
        <v>361</v>
      </c>
      <c r="C188" s="394" t="s">
        <v>373</v>
      </c>
      <c r="D188" s="395" t="s">
        <v>374</v>
      </c>
      <c r="E188" s="394" t="s">
        <v>457</v>
      </c>
      <c r="F188" s="395" t="s">
        <v>458</v>
      </c>
      <c r="G188" s="394" t="s">
        <v>831</v>
      </c>
      <c r="H188" s="394" t="s">
        <v>832</v>
      </c>
      <c r="I188" s="397">
        <v>113.9900016784668</v>
      </c>
      <c r="J188" s="397">
        <v>45</v>
      </c>
      <c r="K188" s="398">
        <v>5129.2000732421875</v>
      </c>
    </row>
    <row r="189" spans="1:11" ht="14.4" customHeight="1" x14ac:dyDescent="0.3">
      <c r="A189" s="392" t="s">
        <v>360</v>
      </c>
      <c r="B189" s="393" t="s">
        <v>361</v>
      </c>
      <c r="C189" s="394" t="s">
        <v>373</v>
      </c>
      <c r="D189" s="395" t="s">
        <v>374</v>
      </c>
      <c r="E189" s="394" t="s">
        <v>457</v>
      </c>
      <c r="F189" s="395" t="s">
        <v>458</v>
      </c>
      <c r="G189" s="394" t="s">
        <v>481</v>
      </c>
      <c r="H189" s="394" t="s">
        <v>482</v>
      </c>
      <c r="I189" s="397">
        <v>352.27999877929687</v>
      </c>
      <c r="J189" s="397">
        <v>120</v>
      </c>
      <c r="K189" s="398">
        <v>42274</v>
      </c>
    </row>
    <row r="190" spans="1:11" ht="14.4" customHeight="1" x14ac:dyDescent="0.3">
      <c r="A190" s="392" t="s">
        <v>360</v>
      </c>
      <c r="B190" s="393" t="s">
        <v>361</v>
      </c>
      <c r="C190" s="394" t="s">
        <v>373</v>
      </c>
      <c r="D190" s="395" t="s">
        <v>374</v>
      </c>
      <c r="E190" s="394" t="s">
        <v>457</v>
      </c>
      <c r="F190" s="395" t="s">
        <v>458</v>
      </c>
      <c r="G190" s="394" t="s">
        <v>501</v>
      </c>
      <c r="H190" s="394" t="s">
        <v>502</v>
      </c>
      <c r="I190" s="397">
        <v>0.86000001430511475</v>
      </c>
      <c r="J190" s="397">
        <v>400</v>
      </c>
      <c r="K190" s="398">
        <v>344</v>
      </c>
    </row>
    <row r="191" spans="1:11" ht="14.4" customHeight="1" x14ac:dyDescent="0.3">
      <c r="A191" s="392" t="s">
        <v>360</v>
      </c>
      <c r="B191" s="393" t="s">
        <v>361</v>
      </c>
      <c r="C191" s="394" t="s">
        <v>373</v>
      </c>
      <c r="D191" s="395" t="s">
        <v>374</v>
      </c>
      <c r="E191" s="394" t="s">
        <v>457</v>
      </c>
      <c r="F191" s="395" t="s">
        <v>458</v>
      </c>
      <c r="G191" s="394" t="s">
        <v>503</v>
      </c>
      <c r="H191" s="394" t="s">
        <v>504</v>
      </c>
      <c r="I191" s="397">
        <v>1.5099999904632568</v>
      </c>
      <c r="J191" s="397">
        <v>300</v>
      </c>
      <c r="K191" s="398">
        <v>453</v>
      </c>
    </row>
    <row r="192" spans="1:11" ht="14.4" customHeight="1" x14ac:dyDescent="0.3">
      <c r="A192" s="392" t="s">
        <v>360</v>
      </c>
      <c r="B192" s="393" t="s">
        <v>361</v>
      </c>
      <c r="C192" s="394" t="s">
        <v>373</v>
      </c>
      <c r="D192" s="395" t="s">
        <v>374</v>
      </c>
      <c r="E192" s="394" t="s">
        <v>457</v>
      </c>
      <c r="F192" s="395" t="s">
        <v>458</v>
      </c>
      <c r="G192" s="394" t="s">
        <v>509</v>
      </c>
      <c r="H192" s="394" t="s">
        <v>510</v>
      </c>
      <c r="I192" s="397">
        <v>5.875</v>
      </c>
      <c r="J192" s="397">
        <v>300</v>
      </c>
      <c r="K192" s="398">
        <v>1763</v>
      </c>
    </row>
    <row r="193" spans="1:11" ht="14.4" customHeight="1" x14ac:dyDescent="0.3">
      <c r="A193" s="392" t="s">
        <v>360</v>
      </c>
      <c r="B193" s="393" t="s">
        <v>361</v>
      </c>
      <c r="C193" s="394" t="s">
        <v>373</v>
      </c>
      <c r="D193" s="395" t="s">
        <v>374</v>
      </c>
      <c r="E193" s="394" t="s">
        <v>457</v>
      </c>
      <c r="F193" s="395" t="s">
        <v>458</v>
      </c>
      <c r="G193" s="394" t="s">
        <v>523</v>
      </c>
      <c r="H193" s="394" t="s">
        <v>524</v>
      </c>
      <c r="I193" s="397">
        <v>18.860000610351563</v>
      </c>
      <c r="J193" s="397">
        <v>120</v>
      </c>
      <c r="K193" s="398">
        <v>2263.199951171875</v>
      </c>
    </row>
    <row r="194" spans="1:11" ht="14.4" customHeight="1" x14ac:dyDescent="0.3">
      <c r="A194" s="392" t="s">
        <v>360</v>
      </c>
      <c r="B194" s="393" t="s">
        <v>361</v>
      </c>
      <c r="C194" s="394" t="s">
        <v>373</v>
      </c>
      <c r="D194" s="395" t="s">
        <v>374</v>
      </c>
      <c r="E194" s="394" t="s">
        <v>457</v>
      </c>
      <c r="F194" s="395" t="s">
        <v>458</v>
      </c>
      <c r="G194" s="394" t="s">
        <v>833</v>
      </c>
      <c r="H194" s="394" t="s">
        <v>834</v>
      </c>
      <c r="I194" s="397">
        <v>7.5900001525878906</v>
      </c>
      <c r="J194" s="397">
        <v>80</v>
      </c>
      <c r="K194" s="398">
        <v>607.20001220703125</v>
      </c>
    </row>
    <row r="195" spans="1:11" ht="14.4" customHeight="1" x14ac:dyDescent="0.3">
      <c r="A195" s="392" t="s">
        <v>360</v>
      </c>
      <c r="B195" s="393" t="s">
        <v>361</v>
      </c>
      <c r="C195" s="394" t="s">
        <v>373</v>
      </c>
      <c r="D195" s="395" t="s">
        <v>374</v>
      </c>
      <c r="E195" s="394" t="s">
        <v>457</v>
      </c>
      <c r="F195" s="395" t="s">
        <v>458</v>
      </c>
      <c r="G195" s="394" t="s">
        <v>531</v>
      </c>
      <c r="H195" s="394" t="s">
        <v>532</v>
      </c>
      <c r="I195" s="397">
        <v>3.9700000286102295</v>
      </c>
      <c r="J195" s="397">
        <v>100</v>
      </c>
      <c r="K195" s="398">
        <v>397</v>
      </c>
    </row>
    <row r="196" spans="1:11" ht="14.4" customHeight="1" x14ac:dyDescent="0.3">
      <c r="A196" s="392" t="s">
        <v>360</v>
      </c>
      <c r="B196" s="393" t="s">
        <v>361</v>
      </c>
      <c r="C196" s="394" t="s">
        <v>373</v>
      </c>
      <c r="D196" s="395" t="s">
        <v>374</v>
      </c>
      <c r="E196" s="394" t="s">
        <v>457</v>
      </c>
      <c r="F196" s="395" t="s">
        <v>458</v>
      </c>
      <c r="G196" s="394" t="s">
        <v>533</v>
      </c>
      <c r="H196" s="394" t="s">
        <v>534</v>
      </c>
      <c r="I196" s="397">
        <v>4.4899997711181641</v>
      </c>
      <c r="J196" s="397">
        <v>100</v>
      </c>
      <c r="K196" s="398">
        <v>449</v>
      </c>
    </row>
    <row r="197" spans="1:11" ht="14.4" customHeight="1" x14ac:dyDescent="0.3">
      <c r="A197" s="392" t="s">
        <v>360</v>
      </c>
      <c r="B197" s="393" t="s">
        <v>361</v>
      </c>
      <c r="C197" s="394" t="s">
        <v>373</v>
      </c>
      <c r="D197" s="395" t="s">
        <v>374</v>
      </c>
      <c r="E197" s="394" t="s">
        <v>457</v>
      </c>
      <c r="F197" s="395" t="s">
        <v>458</v>
      </c>
      <c r="G197" s="394" t="s">
        <v>835</v>
      </c>
      <c r="H197" s="394" t="s">
        <v>836</v>
      </c>
      <c r="I197" s="397">
        <v>685.05999755859375</v>
      </c>
      <c r="J197" s="397">
        <v>10</v>
      </c>
      <c r="K197" s="398">
        <v>6850.60009765625</v>
      </c>
    </row>
    <row r="198" spans="1:11" ht="14.4" customHeight="1" x14ac:dyDescent="0.3">
      <c r="A198" s="392" t="s">
        <v>360</v>
      </c>
      <c r="B198" s="393" t="s">
        <v>361</v>
      </c>
      <c r="C198" s="394" t="s">
        <v>373</v>
      </c>
      <c r="D198" s="395" t="s">
        <v>374</v>
      </c>
      <c r="E198" s="394" t="s">
        <v>457</v>
      </c>
      <c r="F198" s="395" t="s">
        <v>458</v>
      </c>
      <c r="G198" s="394" t="s">
        <v>541</v>
      </c>
      <c r="H198" s="394" t="s">
        <v>542</v>
      </c>
      <c r="I198" s="397">
        <v>1083.8800048828125</v>
      </c>
      <c r="J198" s="397">
        <v>10</v>
      </c>
      <c r="K198" s="398">
        <v>10838.7998046875</v>
      </c>
    </row>
    <row r="199" spans="1:11" ht="14.4" customHeight="1" x14ac:dyDescent="0.3">
      <c r="A199" s="392" t="s">
        <v>360</v>
      </c>
      <c r="B199" s="393" t="s">
        <v>361</v>
      </c>
      <c r="C199" s="394" t="s">
        <v>373</v>
      </c>
      <c r="D199" s="395" t="s">
        <v>374</v>
      </c>
      <c r="E199" s="394" t="s">
        <v>457</v>
      </c>
      <c r="F199" s="395" t="s">
        <v>458</v>
      </c>
      <c r="G199" s="394" t="s">
        <v>543</v>
      </c>
      <c r="H199" s="394" t="s">
        <v>544</v>
      </c>
      <c r="I199" s="397">
        <v>16.219999313354492</v>
      </c>
      <c r="J199" s="397">
        <v>9000</v>
      </c>
      <c r="K199" s="398">
        <v>145935</v>
      </c>
    </row>
    <row r="200" spans="1:11" ht="14.4" customHeight="1" x14ac:dyDescent="0.3">
      <c r="A200" s="392" t="s">
        <v>360</v>
      </c>
      <c r="B200" s="393" t="s">
        <v>361</v>
      </c>
      <c r="C200" s="394" t="s">
        <v>373</v>
      </c>
      <c r="D200" s="395" t="s">
        <v>374</v>
      </c>
      <c r="E200" s="394" t="s">
        <v>457</v>
      </c>
      <c r="F200" s="395" t="s">
        <v>458</v>
      </c>
      <c r="G200" s="394" t="s">
        <v>553</v>
      </c>
      <c r="H200" s="394" t="s">
        <v>554</v>
      </c>
      <c r="I200" s="397">
        <v>0.89999997615814209</v>
      </c>
      <c r="J200" s="397">
        <v>12000</v>
      </c>
      <c r="K200" s="398">
        <v>10764</v>
      </c>
    </row>
    <row r="201" spans="1:11" ht="14.4" customHeight="1" x14ac:dyDescent="0.3">
      <c r="A201" s="392" t="s">
        <v>360</v>
      </c>
      <c r="B201" s="393" t="s">
        <v>361</v>
      </c>
      <c r="C201" s="394" t="s">
        <v>373</v>
      </c>
      <c r="D201" s="395" t="s">
        <v>374</v>
      </c>
      <c r="E201" s="394" t="s">
        <v>457</v>
      </c>
      <c r="F201" s="395" t="s">
        <v>458</v>
      </c>
      <c r="G201" s="394" t="s">
        <v>555</v>
      </c>
      <c r="H201" s="394" t="s">
        <v>556</v>
      </c>
      <c r="I201" s="397">
        <v>2.5399999618530273</v>
      </c>
      <c r="J201" s="397">
        <v>9000</v>
      </c>
      <c r="K201" s="398">
        <v>22852.800048828125</v>
      </c>
    </row>
    <row r="202" spans="1:11" ht="14.4" customHeight="1" x14ac:dyDescent="0.3">
      <c r="A202" s="392" t="s">
        <v>360</v>
      </c>
      <c r="B202" s="393" t="s">
        <v>361</v>
      </c>
      <c r="C202" s="394" t="s">
        <v>373</v>
      </c>
      <c r="D202" s="395" t="s">
        <v>374</v>
      </c>
      <c r="E202" s="394" t="s">
        <v>557</v>
      </c>
      <c r="F202" s="395" t="s">
        <v>558</v>
      </c>
      <c r="G202" s="394" t="s">
        <v>837</v>
      </c>
      <c r="H202" s="394" t="s">
        <v>838</v>
      </c>
      <c r="I202" s="397">
        <v>211.75999450683594</v>
      </c>
      <c r="J202" s="397">
        <v>50</v>
      </c>
      <c r="K202" s="398">
        <v>10588</v>
      </c>
    </row>
    <row r="203" spans="1:11" ht="14.4" customHeight="1" x14ac:dyDescent="0.3">
      <c r="A203" s="392" t="s">
        <v>360</v>
      </c>
      <c r="B203" s="393" t="s">
        <v>361</v>
      </c>
      <c r="C203" s="394" t="s">
        <v>373</v>
      </c>
      <c r="D203" s="395" t="s">
        <v>374</v>
      </c>
      <c r="E203" s="394" t="s">
        <v>557</v>
      </c>
      <c r="F203" s="395" t="s">
        <v>558</v>
      </c>
      <c r="G203" s="394" t="s">
        <v>839</v>
      </c>
      <c r="H203" s="394" t="s">
        <v>840</v>
      </c>
      <c r="I203" s="397">
        <v>8.4700002670288086</v>
      </c>
      <c r="J203" s="397">
        <v>300</v>
      </c>
      <c r="K203" s="398">
        <v>2541</v>
      </c>
    </row>
    <row r="204" spans="1:11" ht="14.4" customHeight="1" x14ac:dyDescent="0.3">
      <c r="A204" s="392" t="s">
        <v>360</v>
      </c>
      <c r="B204" s="393" t="s">
        <v>361</v>
      </c>
      <c r="C204" s="394" t="s">
        <v>373</v>
      </c>
      <c r="D204" s="395" t="s">
        <v>374</v>
      </c>
      <c r="E204" s="394" t="s">
        <v>557</v>
      </c>
      <c r="F204" s="395" t="s">
        <v>558</v>
      </c>
      <c r="G204" s="394" t="s">
        <v>575</v>
      </c>
      <c r="H204" s="394" t="s">
        <v>576</v>
      </c>
      <c r="I204" s="397">
        <v>8.4700002670288086</v>
      </c>
      <c r="J204" s="397">
        <v>250</v>
      </c>
      <c r="K204" s="398">
        <v>2117.5</v>
      </c>
    </row>
    <row r="205" spans="1:11" ht="14.4" customHeight="1" x14ac:dyDescent="0.3">
      <c r="A205" s="392" t="s">
        <v>360</v>
      </c>
      <c r="B205" s="393" t="s">
        <v>361</v>
      </c>
      <c r="C205" s="394" t="s">
        <v>373</v>
      </c>
      <c r="D205" s="395" t="s">
        <v>374</v>
      </c>
      <c r="E205" s="394" t="s">
        <v>557</v>
      </c>
      <c r="F205" s="395" t="s">
        <v>558</v>
      </c>
      <c r="G205" s="394" t="s">
        <v>841</v>
      </c>
      <c r="H205" s="394" t="s">
        <v>842</v>
      </c>
      <c r="I205" s="397">
        <v>839.97998046875</v>
      </c>
      <c r="J205" s="397">
        <v>20</v>
      </c>
      <c r="K205" s="398">
        <v>16799.51953125</v>
      </c>
    </row>
    <row r="206" spans="1:11" ht="14.4" customHeight="1" x14ac:dyDescent="0.3">
      <c r="A206" s="392" t="s">
        <v>360</v>
      </c>
      <c r="B206" s="393" t="s">
        <v>361</v>
      </c>
      <c r="C206" s="394" t="s">
        <v>373</v>
      </c>
      <c r="D206" s="395" t="s">
        <v>374</v>
      </c>
      <c r="E206" s="394" t="s">
        <v>557</v>
      </c>
      <c r="F206" s="395" t="s">
        <v>558</v>
      </c>
      <c r="G206" s="394" t="s">
        <v>843</v>
      </c>
      <c r="H206" s="394" t="s">
        <v>844</v>
      </c>
      <c r="I206" s="397">
        <v>62.919998168945313</v>
      </c>
      <c r="J206" s="397">
        <v>50</v>
      </c>
      <c r="K206" s="398">
        <v>3146</v>
      </c>
    </row>
    <row r="207" spans="1:11" ht="14.4" customHeight="1" x14ac:dyDescent="0.3">
      <c r="A207" s="392" t="s">
        <v>360</v>
      </c>
      <c r="B207" s="393" t="s">
        <v>361</v>
      </c>
      <c r="C207" s="394" t="s">
        <v>373</v>
      </c>
      <c r="D207" s="395" t="s">
        <v>374</v>
      </c>
      <c r="E207" s="394" t="s">
        <v>557</v>
      </c>
      <c r="F207" s="395" t="s">
        <v>558</v>
      </c>
      <c r="G207" s="394" t="s">
        <v>845</v>
      </c>
      <c r="H207" s="394" t="s">
        <v>846</v>
      </c>
      <c r="I207" s="397">
        <v>1541.6800537109375</v>
      </c>
      <c r="J207" s="397">
        <v>1</v>
      </c>
      <c r="K207" s="398">
        <v>1541.6800537109375</v>
      </c>
    </row>
    <row r="208" spans="1:11" ht="14.4" customHeight="1" x14ac:dyDescent="0.3">
      <c r="A208" s="392" t="s">
        <v>360</v>
      </c>
      <c r="B208" s="393" t="s">
        <v>361</v>
      </c>
      <c r="C208" s="394" t="s">
        <v>373</v>
      </c>
      <c r="D208" s="395" t="s">
        <v>374</v>
      </c>
      <c r="E208" s="394" t="s">
        <v>557</v>
      </c>
      <c r="F208" s="395" t="s">
        <v>558</v>
      </c>
      <c r="G208" s="394" t="s">
        <v>847</v>
      </c>
      <c r="H208" s="394" t="s">
        <v>848</v>
      </c>
      <c r="I208" s="397">
        <v>1428.8699951171875</v>
      </c>
      <c r="J208" s="397">
        <v>1</v>
      </c>
      <c r="K208" s="398">
        <v>1428.8699951171875</v>
      </c>
    </row>
    <row r="209" spans="1:11" ht="14.4" customHeight="1" x14ac:dyDescent="0.3">
      <c r="A209" s="392" t="s">
        <v>360</v>
      </c>
      <c r="B209" s="393" t="s">
        <v>361</v>
      </c>
      <c r="C209" s="394" t="s">
        <v>373</v>
      </c>
      <c r="D209" s="395" t="s">
        <v>374</v>
      </c>
      <c r="E209" s="394" t="s">
        <v>557</v>
      </c>
      <c r="F209" s="395" t="s">
        <v>558</v>
      </c>
      <c r="G209" s="394" t="s">
        <v>585</v>
      </c>
      <c r="H209" s="394" t="s">
        <v>586</v>
      </c>
      <c r="I209" s="397">
        <v>87.819999694824219</v>
      </c>
      <c r="J209" s="397">
        <v>100</v>
      </c>
      <c r="K209" s="398">
        <v>8782.3603515625</v>
      </c>
    </row>
    <row r="210" spans="1:11" ht="14.4" customHeight="1" x14ac:dyDescent="0.3">
      <c r="A210" s="392" t="s">
        <v>360</v>
      </c>
      <c r="B210" s="393" t="s">
        <v>361</v>
      </c>
      <c r="C210" s="394" t="s">
        <v>373</v>
      </c>
      <c r="D210" s="395" t="s">
        <v>374</v>
      </c>
      <c r="E210" s="394" t="s">
        <v>557</v>
      </c>
      <c r="F210" s="395" t="s">
        <v>558</v>
      </c>
      <c r="G210" s="394" t="s">
        <v>587</v>
      </c>
      <c r="H210" s="394" t="s">
        <v>588</v>
      </c>
      <c r="I210" s="397">
        <v>57.715000152587891</v>
      </c>
      <c r="J210" s="397">
        <v>1000</v>
      </c>
      <c r="K210" s="398">
        <v>57714.6005859375</v>
      </c>
    </row>
    <row r="211" spans="1:11" ht="14.4" customHeight="1" x14ac:dyDescent="0.3">
      <c r="A211" s="392" t="s">
        <v>360</v>
      </c>
      <c r="B211" s="393" t="s">
        <v>361</v>
      </c>
      <c r="C211" s="394" t="s">
        <v>373</v>
      </c>
      <c r="D211" s="395" t="s">
        <v>374</v>
      </c>
      <c r="E211" s="394" t="s">
        <v>557</v>
      </c>
      <c r="F211" s="395" t="s">
        <v>558</v>
      </c>
      <c r="G211" s="394" t="s">
        <v>849</v>
      </c>
      <c r="H211" s="394" t="s">
        <v>850</v>
      </c>
      <c r="I211" s="397">
        <v>160.92999267578125</v>
      </c>
      <c r="J211" s="397">
        <v>10</v>
      </c>
      <c r="K211" s="398">
        <v>1609.300048828125</v>
      </c>
    </row>
    <row r="212" spans="1:11" ht="14.4" customHeight="1" x14ac:dyDescent="0.3">
      <c r="A212" s="392" t="s">
        <v>360</v>
      </c>
      <c r="B212" s="393" t="s">
        <v>361</v>
      </c>
      <c r="C212" s="394" t="s">
        <v>373</v>
      </c>
      <c r="D212" s="395" t="s">
        <v>374</v>
      </c>
      <c r="E212" s="394" t="s">
        <v>557</v>
      </c>
      <c r="F212" s="395" t="s">
        <v>558</v>
      </c>
      <c r="G212" s="394" t="s">
        <v>851</v>
      </c>
      <c r="H212" s="394" t="s">
        <v>852</v>
      </c>
      <c r="I212" s="397">
        <v>2952.39990234375</v>
      </c>
      <c r="J212" s="397">
        <v>2</v>
      </c>
      <c r="K212" s="398">
        <v>5904.7998046875</v>
      </c>
    </row>
    <row r="213" spans="1:11" ht="14.4" customHeight="1" x14ac:dyDescent="0.3">
      <c r="A213" s="392" t="s">
        <v>360</v>
      </c>
      <c r="B213" s="393" t="s">
        <v>361</v>
      </c>
      <c r="C213" s="394" t="s">
        <v>373</v>
      </c>
      <c r="D213" s="395" t="s">
        <v>374</v>
      </c>
      <c r="E213" s="394" t="s">
        <v>557</v>
      </c>
      <c r="F213" s="395" t="s">
        <v>558</v>
      </c>
      <c r="G213" s="394" t="s">
        <v>593</v>
      </c>
      <c r="H213" s="394" t="s">
        <v>594</v>
      </c>
      <c r="I213" s="397">
        <v>13.199999809265137</v>
      </c>
      <c r="J213" s="397">
        <v>30</v>
      </c>
      <c r="K213" s="398">
        <v>396</v>
      </c>
    </row>
    <row r="214" spans="1:11" ht="14.4" customHeight="1" x14ac:dyDescent="0.3">
      <c r="A214" s="392" t="s">
        <v>360</v>
      </c>
      <c r="B214" s="393" t="s">
        <v>361</v>
      </c>
      <c r="C214" s="394" t="s">
        <v>373</v>
      </c>
      <c r="D214" s="395" t="s">
        <v>374</v>
      </c>
      <c r="E214" s="394" t="s">
        <v>557</v>
      </c>
      <c r="F214" s="395" t="s">
        <v>558</v>
      </c>
      <c r="G214" s="394" t="s">
        <v>853</v>
      </c>
      <c r="H214" s="394" t="s">
        <v>854</v>
      </c>
      <c r="I214" s="397">
        <v>13.199999809265137</v>
      </c>
      <c r="J214" s="397">
        <v>50</v>
      </c>
      <c r="K214" s="398">
        <v>660</v>
      </c>
    </row>
    <row r="215" spans="1:11" ht="14.4" customHeight="1" x14ac:dyDescent="0.3">
      <c r="A215" s="392" t="s">
        <v>360</v>
      </c>
      <c r="B215" s="393" t="s">
        <v>361</v>
      </c>
      <c r="C215" s="394" t="s">
        <v>373</v>
      </c>
      <c r="D215" s="395" t="s">
        <v>374</v>
      </c>
      <c r="E215" s="394" t="s">
        <v>557</v>
      </c>
      <c r="F215" s="395" t="s">
        <v>558</v>
      </c>
      <c r="G215" s="394" t="s">
        <v>855</v>
      </c>
      <c r="H215" s="394" t="s">
        <v>856</v>
      </c>
      <c r="I215" s="397">
        <v>620.46002197265625</v>
      </c>
      <c r="J215" s="397">
        <v>30</v>
      </c>
      <c r="K215" s="398">
        <v>18613.900390625</v>
      </c>
    </row>
    <row r="216" spans="1:11" ht="14.4" customHeight="1" x14ac:dyDescent="0.3">
      <c r="A216" s="392" t="s">
        <v>360</v>
      </c>
      <c r="B216" s="393" t="s">
        <v>361</v>
      </c>
      <c r="C216" s="394" t="s">
        <v>373</v>
      </c>
      <c r="D216" s="395" t="s">
        <v>374</v>
      </c>
      <c r="E216" s="394" t="s">
        <v>557</v>
      </c>
      <c r="F216" s="395" t="s">
        <v>558</v>
      </c>
      <c r="G216" s="394" t="s">
        <v>601</v>
      </c>
      <c r="H216" s="394" t="s">
        <v>602</v>
      </c>
      <c r="I216" s="397">
        <v>80.572500228881836</v>
      </c>
      <c r="J216" s="397">
        <v>352</v>
      </c>
      <c r="K216" s="398">
        <v>28360.9609375</v>
      </c>
    </row>
    <row r="217" spans="1:11" ht="14.4" customHeight="1" x14ac:dyDescent="0.3">
      <c r="A217" s="392" t="s">
        <v>360</v>
      </c>
      <c r="B217" s="393" t="s">
        <v>361</v>
      </c>
      <c r="C217" s="394" t="s">
        <v>373</v>
      </c>
      <c r="D217" s="395" t="s">
        <v>374</v>
      </c>
      <c r="E217" s="394" t="s">
        <v>557</v>
      </c>
      <c r="F217" s="395" t="s">
        <v>558</v>
      </c>
      <c r="G217" s="394" t="s">
        <v>607</v>
      </c>
      <c r="H217" s="394" t="s">
        <v>608</v>
      </c>
      <c r="I217" s="397">
        <v>12.520000457763672</v>
      </c>
      <c r="J217" s="397">
        <v>140</v>
      </c>
      <c r="K217" s="398">
        <v>1752.800048828125</v>
      </c>
    </row>
    <row r="218" spans="1:11" ht="14.4" customHeight="1" x14ac:dyDescent="0.3">
      <c r="A218" s="392" t="s">
        <v>360</v>
      </c>
      <c r="B218" s="393" t="s">
        <v>361</v>
      </c>
      <c r="C218" s="394" t="s">
        <v>373</v>
      </c>
      <c r="D218" s="395" t="s">
        <v>374</v>
      </c>
      <c r="E218" s="394" t="s">
        <v>557</v>
      </c>
      <c r="F218" s="395" t="s">
        <v>558</v>
      </c>
      <c r="G218" s="394" t="s">
        <v>613</v>
      </c>
      <c r="H218" s="394" t="s">
        <v>614</v>
      </c>
      <c r="I218" s="397">
        <v>6.320000171661377</v>
      </c>
      <c r="J218" s="397">
        <v>100</v>
      </c>
      <c r="K218" s="398">
        <v>632</v>
      </c>
    </row>
    <row r="219" spans="1:11" ht="14.4" customHeight="1" x14ac:dyDescent="0.3">
      <c r="A219" s="392" t="s">
        <v>360</v>
      </c>
      <c r="B219" s="393" t="s">
        <v>361</v>
      </c>
      <c r="C219" s="394" t="s">
        <v>373</v>
      </c>
      <c r="D219" s="395" t="s">
        <v>374</v>
      </c>
      <c r="E219" s="394" t="s">
        <v>557</v>
      </c>
      <c r="F219" s="395" t="s">
        <v>558</v>
      </c>
      <c r="G219" s="394" t="s">
        <v>857</v>
      </c>
      <c r="H219" s="394" t="s">
        <v>858</v>
      </c>
      <c r="I219" s="397">
        <v>83.800003051757813</v>
      </c>
      <c r="J219" s="397">
        <v>48</v>
      </c>
      <c r="K219" s="398">
        <v>4022.6201171875</v>
      </c>
    </row>
    <row r="220" spans="1:11" ht="14.4" customHeight="1" x14ac:dyDescent="0.3">
      <c r="A220" s="392" t="s">
        <v>360</v>
      </c>
      <c r="B220" s="393" t="s">
        <v>361</v>
      </c>
      <c r="C220" s="394" t="s">
        <v>373</v>
      </c>
      <c r="D220" s="395" t="s">
        <v>374</v>
      </c>
      <c r="E220" s="394" t="s">
        <v>557</v>
      </c>
      <c r="F220" s="395" t="s">
        <v>558</v>
      </c>
      <c r="G220" s="394" t="s">
        <v>859</v>
      </c>
      <c r="H220" s="394" t="s">
        <v>860</v>
      </c>
      <c r="I220" s="397">
        <v>6921.2001953125</v>
      </c>
      <c r="J220" s="397">
        <v>4</v>
      </c>
      <c r="K220" s="398">
        <v>27684.80078125</v>
      </c>
    </row>
    <row r="221" spans="1:11" ht="14.4" customHeight="1" x14ac:dyDescent="0.3">
      <c r="A221" s="392" t="s">
        <v>360</v>
      </c>
      <c r="B221" s="393" t="s">
        <v>361</v>
      </c>
      <c r="C221" s="394" t="s">
        <v>373</v>
      </c>
      <c r="D221" s="395" t="s">
        <v>374</v>
      </c>
      <c r="E221" s="394" t="s">
        <v>557</v>
      </c>
      <c r="F221" s="395" t="s">
        <v>558</v>
      </c>
      <c r="G221" s="394" t="s">
        <v>861</v>
      </c>
      <c r="H221" s="394" t="s">
        <v>862</v>
      </c>
      <c r="I221" s="397">
        <v>80</v>
      </c>
      <c r="J221" s="397">
        <v>48</v>
      </c>
      <c r="K221" s="398">
        <v>3839.85009765625</v>
      </c>
    </row>
    <row r="222" spans="1:11" ht="14.4" customHeight="1" x14ac:dyDescent="0.3">
      <c r="A222" s="392" t="s">
        <v>360</v>
      </c>
      <c r="B222" s="393" t="s">
        <v>361</v>
      </c>
      <c r="C222" s="394" t="s">
        <v>373</v>
      </c>
      <c r="D222" s="395" t="s">
        <v>374</v>
      </c>
      <c r="E222" s="394" t="s">
        <v>557</v>
      </c>
      <c r="F222" s="395" t="s">
        <v>558</v>
      </c>
      <c r="G222" s="394" t="s">
        <v>863</v>
      </c>
      <c r="H222" s="394" t="s">
        <v>864</v>
      </c>
      <c r="I222" s="397">
        <v>496.35000610351562</v>
      </c>
      <c r="J222" s="397">
        <v>20</v>
      </c>
      <c r="K222" s="398">
        <v>9927.080078125</v>
      </c>
    </row>
    <row r="223" spans="1:11" ht="14.4" customHeight="1" x14ac:dyDescent="0.3">
      <c r="A223" s="392" t="s">
        <v>360</v>
      </c>
      <c r="B223" s="393" t="s">
        <v>361</v>
      </c>
      <c r="C223" s="394" t="s">
        <v>373</v>
      </c>
      <c r="D223" s="395" t="s">
        <v>374</v>
      </c>
      <c r="E223" s="394" t="s">
        <v>557</v>
      </c>
      <c r="F223" s="395" t="s">
        <v>558</v>
      </c>
      <c r="G223" s="394" t="s">
        <v>865</v>
      </c>
      <c r="H223" s="394" t="s">
        <v>866</v>
      </c>
      <c r="I223" s="397">
        <v>2317.81005859375</v>
      </c>
      <c r="J223" s="397">
        <v>10</v>
      </c>
      <c r="K223" s="398">
        <v>23178.099609375</v>
      </c>
    </row>
    <row r="224" spans="1:11" ht="14.4" customHeight="1" x14ac:dyDescent="0.3">
      <c r="A224" s="392" t="s">
        <v>360</v>
      </c>
      <c r="B224" s="393" t="s">
        <v>361</v>
      </c>
      <c r="C224" s="394" t="s">
        <v>373</v>
      </c>
      <c r="D224" s="395" t="s">
        <v>374</v>
      </c>
      <c r="E224" s="394" t="s">
        <v>557</v>
      </c>
      <c r="F224" s="395" t="s">
        <v>558</v>
      </c>
      <c r="G224" s="394" t="s">
        <v>867</v>
      </c>
      <c r="H224" s="394" t="s">
        <v>868</v>
      </c>
      <c r="I224" s="397">
        <v>2903.179931640625</v>
      </c>
      <c r="J224" s="397">
        <v>3</v>
      </c>
      <c r="K224" s="398">
        <v>8709.5302734375</v>
      </c>
    </row>
    <row r="225" spans="1:11" ht="14.4" customHeight="1" x14ac:dyDescent="0.3">
      <c r="A225" s="392" t="s">
        <v>360</v>
      </c>
      <c r="B225" s="393" t="s">
        <v>361</v>
      </c>
      <c r="C225" s="394" t="s">
        <v>373</v>
      </c>
      <c r="D225" s="395" t="s">
        <v>374</v>
      </c>
      <c r="E225" s="394" t="s">
        <v>557</v>
      </c>
      <c r="F225" s="395" t="s">
        <v>558</v>
      </c>
      <c r="G225" s="394" t="s">
        <v>869</v>
      </c>
      <c r="H225" s="394" t="s">
        <v>870</v>
      </c>
      <c r="I225" s="397">
        <v>6.6599998474121094</v>
      </c>
      <c r="J225" s="397">
        <v>39</v>
      </c>
      <c r="K225" s="398">
        <v>259.58999633789062</v>
      </c>
    </row>
    <row r="226" spans="1:11" ht="14.4" customHeight="1" x14ac:dyDescent="0.3">
      <c r="A226" s="392" t="s">
        <v>360</v>
      </c>
      <c r="B226" s="393" t="s">
        <v>361</v>
      </c>
      <c r="C226" s="394" t="s">
        <v>373</v>
      </c>
      <c r="D226" s="395" t="s">
        <v>374</v>
      </c>
      <c r="E226" s="394" t="s">
        <v>557</v>
      </c>
      <c r="F226" s="395" t="s">
        <v>558</v>
      </c>
      <c r="G226" s="394" t="s">
        <v>871</v>
      </c>
      <c r="H226" s="394" t="s">
        <v>872</v>
      </c>
      <c r="I226" s="397">
        <v>19.969999313354492</v>
      </c>
      <c r="J226" s="397">
        <v>50</v>
      </c>
      <c r="K226" s="398">
        <v>998.25</v>
      </c>
    </row>
    <row r="227" spans="1:11" ht="14.4" customHeight="1" x14ac:dyDescent="0.3">
      <c r="A227" s="392" t="s">
        <v>360</v>
      </c>
      <c r="B227" s="393" t="s">
        <v>361</v>
      </c>
      <c r="C227" s="394" t="s">
        <v>373</v>
      </c>
      <c r="D227" s="395" t="s">
        <v>374</v>
      </c>
      <c r="E227" s="394" t="s">
        <v>557</v>
      </c>
      <c r="F227" s="395" t="s">
        <v>558</v>
      </c>
      <c r="G227" s="394" t="s">
        <v>639</v>
      </c>
      <c r="H227" s="394" t="s">
        <v>640</v>
      </c>
      <c r="I227" s="397">
        <v>2.0299999713897705</v>
      </c>
      <c r="J227" s="397">
        <v>100</v>
      </c>
      <c r="K227" s="398">
        <v>203</v>
      </c>
    </row>
    <row r="228" spans="1:11" ht="14.4" customHeight="1" x14ac:dyDescent="0.3">
      <c r="A228" s="392" t="s">
        <v>360</v>
      </c>
      <c r="B228" s="393" t="s">
        <v>361</v>
      </c>
      <c r="C228" s="394" t="s">
        <v>373</v>
      </c>
      <c r="D228" s="395" t="s">
        <v>374</v>
      </c>
      <c r="E228" s="394" t="s">
        <v>683</v>
      </c>
      <c r="F228" s="395" t="s">
        <v>684</v>
      </c>
      <c r="G228" s="394" t="s">
        <v>873</v>
      </c>
      <c r="H228" s="394" t="s">
        <v>874</v>
      </c>
      <c r="I228" s="397">
        <v>93.839996337890625</v>
      </c>
      <c r="J228" s="397">
        <v>120</v>
      </c>
      <c r="K228" s="398">
        <v>11260.7998046875</v>
      </c>
    </row>
    <row r="229" spans="1:11" ht="14.4" customHeight="1" x14ac:dyDescent="0.3">
      <c r="A229" s="392" t="s">
        <v>360</v>
      </c>
      <c r="B229" s="393" t="s">
        <v>361</v>
      </c>
      <c r="C229" s="394" t="s">
        <v>373</v>
      </c>
      <c r="D229" s="395" t="s">
        <v>374</v>
      </c>
      <c r="E229" s="394" t="s">
        <v>683</v>
      </c>
      <c r="F229" s="395" t="s">
        <v>684</v>
      </c>
      <c r="G229" s="394" t="s">
        <v>739</v>
      </c>
      <c r="H229" s="394" t="s">
        <v>740</v>
      </c>
      <c r="I229" s="397">
        <v>50.479999542236328</v>
      </c>
      <c r="J229" s="397">
        <v>144</v>
      </c>
      <c r="K229" s="398">
        <v>7268.4599609375</v>
      </c>
    </row>
    <row r="230" spans="1:11" ht="14.4" customHeight="1" x14ac:dyDescent="0.3">
      <c r="A230" s="392" t="s">
        <v>360</v>
      </c>
      <c r="B230" s="393" t="s">
        <v>361</v>
      </c>
      <c r="C230" s="394" t="s">
        <v>373</v>
      </c>
      <c r="D230" s="395" t="s">
        <v>374</v>
      </c>
      <c r="E230" s="394" t="s">
        <v>683</v>
      </c>
      <c r="F230" s="395" t="s">
        <v>684</v>
      </c>
      <c r="G230" s="394" t="s">
        <v>749</v>
      </c>
      <c r="H230" s="394" t="s">
        <v>750</v>
      </c>
      <c r="I230" s="397">
        <v>47.740001678466797</v>
      </c>
      <c r="J230" s="397">
        <v>144</v>
      </c>
      <c r="K230" s="398">
        <v>6875.16015625</v>
      </c>
    </row>
    <row r="231" spans="1:11" ht="14.4" customHeight="1" x14ac:dyDescent="0.3">
      <c r="A231" s="392" t="s">
        <v>360</v>
      </c>
      <c r="B231" s="393" t="s">
        <v>361</v>
      </c>
      <c r="C231" s="394" t="s">
        <v>373</v>
      </c>
      <c r="D231" s="395" t="s">
        <v>374</v>
      </c>
      <c r="E231" s="394" t="s">
        <v>683</v>
      </c>
      <c r="F231" s="395" t="s">
        <v>684</v>
      </c>
      <c r="G231" s="394" t="s">
        <v>757</v>
      </c>
      <c r="H231" s="394" t="s">
        <v>758</v>
      </c>
      <c r="I231" s="397">
        <v>129.25999450683594</v>
      </c>
      <c r="J231" s="397">
        <v>48</v>
      </c>
      <c r="K231" s="398">
        <v>6204.25</v>
      </c>
    </row>
    <row r="232" spans="1:11" ht="14.4" customHeight="1" x14ac:dyDescent="0.3">
      <c r="A232" s="392" t="s">
        <v>360</v>
      </c>
      <c r="B232" s="393" t="s">
        <v>361</v>
      </c>
      <c r="C232" s="394" t="s">
        <v>373</v>
      </c>
      <c r="D232" s="395" t="s">
        <v>374</v>
      </c>
      <c r="E232" s="394" t="s">
        <v>683</v>
      </c>
      <c r="F232" s="395" t="s">
        <v>684</v>
      </c>
      <c r="G232" s="394" t="s">
        <v>875</v>
      </c>
      <c r="H232" s="394" t="s">
        <v>876</v>
      </c>
      <c r="I232" s="397">
        <v>105.56999969482422</v>
      </c>
      <c r="J232" s="397">
        <v>72</v>
      </c>
      <c r="K232" s="398">
        <v>7601.0400390625</v>
      </c>
    </row>
    <row r="233" spans="1:11" ht="14.4" customHeight="1" x14ac:dyDescent="0.3">
      <c r="A233" s="392" t="s">
        <v>360</v>
      </c>
      <c r="B233" s="393" t="s">
        <v>361</v>
      </c>
      <c r="C233" s="394" t="s">
        <v>373</v>
      </c>
      <c r="D233" s="395" t="s">
        <v>374</v>
      </c>
      <c r="E233" s="394" t="s">
        <v>683</v>
      </c>
      <c r="F233" s="395" t="s">
        <v>684</v>
      </c>
      <c r="G233" s="394" t="s">
        <v>877</v>
      </c>
      <c r="H233" s="394" t="s">
        <v>878</v>
      </c>
      <c r="I233" s="397">
        <v>105.56999969482422</v>
      </c>
      <c r="J233" s="397">
        <v>144</v>
      </c>
      <c r="K233" s="398">
        <v>15202.080078125</v>
      </c>
    </row>
    <row r="234" spans="1:11" ht="14.4" customHeight="1" x14ac:dyDescent="0.3">
      <c r="A234" s="392" t="s">
        <v>360</v>
      </c>
      <c r="B234" s="393" t="s">
        <v>361</v>
      </c>
      <c r="C234" s="394" t="s">
        <v>373</v>
      </c>
      <c r="D234" s="395" t="s">
        <v>374</v>
      </c>
      <c r="E234" s="394" t="s">
        <v>767</v>
      </c>
      <c r="F234" s="395" t="s">
        <v>768</v>
      </c>
      <c r="G234" s="394" t="s">
        <v>879</v>
      </c>
      <c r="H234" s="394" t="s">
        <v>880</v>
      </c>
      <c r="I234" s="397">
        <v>10.989999771118164</v>
      </c>
      <c r="J234" s="397">
        <v>20</v>
      </c>
      <c r="K234" s="398">
        <v>219.74000549316406</v>
      </c>
    </row>
    <row r="235" spans="1:11" ht="14.4" customHeight="1" x14ac:dyDescent="0.3">
      <c r="A235" s="392" t="s">
        <v>360</v>
      </c>
      <c r="B235" s="393" t="s">
        <v>361</v>
      </c>
      <c r="C235" s="394" t="s">
        <v>373</v>
      </c>
      <c r="D235" s="395" t="s">
        <v>374</v>
      </c>
      <c r="E235" s="394" t="s">
        <v>767</v>
      </c>
      <c r="F235" s="395" t="s">
        <v>768</v>
      </c>
      <c r="G235" s="394" t="s">
        <v>771</v>
      </c>
      <c r="H235" s="394" t="s">
        <v>772</v>
      </c>
      <c r="I235" s="397">
        <v>11.539999961853027</v>
      </c>
      <c r="J235" s="397">
        <v>30</v>
      </c>
      <c r="K235" s="398">
        <v>346.29998779296875</v>
      </c>
    </row>
    <row r="236" spans="1:11" ht="14.4" customHeight="1" x14ac:dyDescent="0.3">
      <c r="A236" s="392" t="s">
        <v>360</v>
      </c>
      <c r="B236" s="393" t="s">
        <v>361</v>
      </c>
      <c r="C236" s="394" t="s">
        <v>373</v>
      </c>
      <c r="D236" s="395" t="s">
        <v>374</v>
      </c>
      <c r="E236" s="394" t="s">
        <v>767</v>
      </c>
      <c r="F236" s="395" t="s">
        <v>768</v>
      </c>
      <c r="G236" s="394" t="s">
        <v>881</v>
      </c>
      <c r="H236" s="394" t="s">
        <v>882</v>
      </c>
      <c r="I236" s="397">
        <v>11.539999961853027</v>
      </c>
      <c r="J236" s="397">
        <v>30</v>
      </c>
      <c r="K236" s="398">
        <v>346.29998779296875</v>
      </c>
    </row>
    <row r="237" spans="1:11" ht="14.4" customHeight="1" x14ac:dyDescent="0.3">
      <c r="A237" s="392" t="s">
        <v>360</v>
      </c>
      <c r="B237" s="393" t="s">
        <v>361</v>
      </c>
      <c r="C237" s="394" t="s">
        <v>373</v>
      </c>
      <c r="D237" s="395" t="s">
        <v>374</v>
      </c>
      <c r="E237" s="394" t="s">
        <v>767</v>
      </c>
      <c r="F237" s="395" t="s">
        <v>768</v>
      </c>
      <c r="G237" s="394" t="s">
        <v>883</v>
      </c>
      <c r="H237" s="394" t="s">
        <v>884</v>
      </c>
      <c r="I237" s="397">
        <v>11.539999961853027</v>
      </c>
      <c r="J237" s="397">
        <v>40</v>
      </c>
      <c r="K237" s="398">
        <v>461.72998809814453</v>
      </c>
    </row>
    <row r="238" spans="1:11" ht="14.4" customHeight="1" x14ac:dyDescent="0.3">
      <c r="A238" s="392" t="s">
        <v>360</v>
      </c>
      <c r="B238" s="393" t="s">
        <v>361</v>
      </c>
      <c r="C238" s="394" t="s">
        <v>373</v>
      </c>
      <c r="D238" s="395" t="s">
        <v>374</v>
      </c>
      <c r="E238" s="394" t="s">
        <v>767</v>
      </c>
      <c r="F238" s="395" t="s">
        <v>768</v>
      </c>
      <c r="G238" s="394" t="s">
        <v>885</v>
      </c>
      <c r="H238" s="394" t="s">
        <v>886</v>
      </c>
      <c r="I238" s="397">
        <v>11.539999961853027</v>
      </c>
      <c r="J238" s="397">
        <v>30</v>
      </c>
      <c r="K238" s="398">
        <v>346.29998779296875</v>
      </c>
    </row>
    <row r="239" spans="1:11" ht="14.4" customHeight="1" x14ac:dyDescent="0.3">
      <c r="A239" s="392" t="s">
        <v>360</v>
      </c>
      <c r="B239" s="393" t="s">
        <v>361</v>
      </c>
      <c r="C239" s="394" t="s">
        <v>373</v>
      </c>
      <c r="D239" s="395" t="s">
        <v>374</v>
      </c>
      <c r="E239" s="394" t="s">
        <v>767</v>
      </c>
      <c r="F239" s="395" t="s">
        <v>768</v>
      </c>
      <c r="G239" s="394" t="s">
        <v>783</v>
      </c>
      <c r="H239" s="394" t="s">
        <v>784</v>
      </c>
      <c r="I239" s="397">
        <v>0.30000001192092896</v>
      </c>
      <c r="J239" s="397">
        <v>200</v>
      </c>
      <c r="K239" s="398">
        <v>60</v>
      </c>
    </row>
    <row r="240" spans="1:11" ht="14.4" customHeight="1" x14ac:dyDescent="0.3">
      <c r="A240" s="392" t="s">
        <v>360</v>
      </c>
      <c r="B240" s="393" t="s">
        <v>361</v>
      </c>
      <c r="C240" s="394" t="s">
        <v>373</v>
      </c>
      <c r="D240" s="395" t="s">
        <v>374</v>
      </c>
      <c r="E240" s="394" t="s">
        <v>767</v>
      </c>
      <c r="F240" s="395" t="s">
        <v>768</v>
      </c>
      <c r="G240" s="394" t="s">
        <v>787</v>
      </c>
      <c r="H240" s="394" t="s">
        <v>788</v>
      </c>
      <c r="I240" s="397">
        <v>0.30000001192092896</v>
      </c>
      <c r="J240" s="397">
        <v>200</v>
      </c>
      <c r="K240" s="398">
        <v>60</v>
      </c>
    </row>
    <row r="241" spans="1:11" ht="14.4" customHeight="1" x14ac:dyDescent="0.3">
      <c r="A241" s="392" t="s">
        <v>360</v>
      </c>
      <c r="B241" s="393" t="s">
        <v>361</v>
      </c>
      <c r="C241" s="394" t="s">
        <v>373</v>
      </c>
      <c r="D241" s="395" t="s">
        <v>374</v>
      </c>
      <c r="E241" s="394" t="s">
        <v>767</v>
      </c>
      <c r="F241" s="395" t="s">
        <v>768</v>
      </c>
      <c r="G241" s="394" t="s">
        <v>789</v>
      </c>
      <c r="H241" s="394" t="s">
        <v>790</v>
      </c>
      <c r="I241" s="397">
        <v>0.47999998927116394</v>
      </c>
      <c r="J241" s="397">
        <v>200</v>
      </c>
      <c r="K241" s="398">
        <v>96</v>
      </c>
    </row>
    <row r="242" spans="1:11" ht="14.4" customHeight="1" x14ac:dyDescent="0.3">
      <c r="A242" s="392" t="s">
        <v>360</v>
      </c>
      <c r="B242" s="393" t="s">
        <v>361</v>
      </c>
      <c r="C242" s="394" t="s">
        <v>373</v>
      </c>
      <c r="D242" s="395" t="s">
        <v>374</v>
      </c>
      <c r="E242" s="394" t="s">
        <v>793</v>
      </c>
      <c r="F242" s="395" t="s">
        <v>794</v>
      </c>
      <c r="G242" s="394" t="s">
        <v>887</v>
      </c>
      <c r="H242" s="394" t="s">
        <v>888</v>
      </c>
      <c r="I242" s="397">
        <v>12.159999847412109</v>
      </c>
      <c r="J242" s="397">
        <v>300</v>
      </c>
      <c r="K242" s="398">
        <v>3648.14990234375</v>
      </c>
    </row>
    <row r="243" spans="1:11" ht="14.4" customHeight="1" x14ac:dyDescent="0.3">
      <c r="A243" s="392" t="s">
        <v>360</v>
      </c>
      <c r="B243" s="393" t="s">
        <v>361</v>
      </c>
      <c r="C243" s="394" t="s">
        <v>373</v>
      </c>
      <c r="D243" s="395" t="s">
        <v>374</v>
      </c>
      <c r="E243" s="394" t="s">
        <v>793</v>
      </c>
      <c r="F243" s="395" t="s">
        <v>794</v>
      </c>
      <c r="G243" s="394" t="s">
        <v>889</v>
      </c>
      <c r="H243" s="394" t="s">
        <v>890</v>
      </c>
      <c r="I243" s="397">
        <v>15.401999282836915</v>
      </c>
      <c r="J243" s="397">
        <v>1000</v>
      </c>
      <c r="K243" s="398">
        <v>15606.290161132813</v>
      </c>
    </row>
    <row r="244" spans="1:11" ht="14.4" customHeight="1" x14ac:dyDescent="0.3">
      <c r="A244" s="392" t="s">
        <v>360</v>
      </c>
      <c r="B244" s="393" t="s">
        <v>361</v>
      </c>
      <c r="C244" s="394" t="s">
        <v>373</v>
      </c>
      <c r="D244" s="395" t="s">
        <v>374</v>
      </c>
      <c r="E244" s="394" t="s">
        <v>793</v>
      </c>
      <c r="F244" s="395" t="s">
        <v>794</v>
      </c>
      <c r="G244" s="394" t="s">
        <v>891</v>
      </c>
      <c r="H244" s="394" t="s">
        <v>892</v>
      </c>
      <c r="I244" s="397">
        <v>15.055713653564453</v>
      </c>
      <c r="J244" s="397">
        <v>1400</v>
      </c>
      <c r="K244" s="398">
        <v>20876.100463867188</v>
      </c>
    </row>
    <row r="245" spans="1:11" ht="14.4" customHeight="1" x14ac:dyDescent="0.3">
      <c r="A245" s="392" t="s">
        <v>360</v>
      </c>
      <c r="B245" s="393" t="s">
        <v>361</v>
      </c>
      <c r="C245" s="394" t="s">
        <v>373</v>
      </c>
      <c r="D245" s="395" t="s">
        <v>374</v>
      </c>
      <c r="E245" s="394" t="s">
        <v>793</v>
      </c>
      <c r="F245" s="395" t="s">
        <v>794</v>
      </c>
      <c r="G245" s="394" t="s">
        <v>893</v>
      </c>
      <c r="H245" s="394" t="s">
        <v>894</v>
      </c>
      <c r="I245" s="397">
        <v>15.19749927520752</v>
      </c>
      <c r="J245" s="397">
        <v>1400</v>
      </c>
      <c r="K245" s="398">
        <v>20267.2001953125</v>
      </c>
    </row>
    <row r="246" spans="1:11" ht="14.4" customHeight="1" x14ac:dyDescent="0.3">
      <c r="A246" s="392" t="s">
        <v>360</v>
      </c>
      <c r="B246" s="393" t="s">
        <v>361</v>
      </c>
      <c r="C246" s="394" t="s">
        <v>373</v>
      </c>
      <c r="D246" s="395" t="s">
        <v>374</v>
      </c>
      <c r="E246" s="394" t="s">
        <v>793</v>
      </c>
      <c r="F246" s="395" t="s">
        <v>794</v>
      </c>
      <c r="G246" s="394" t="s">
        <v>895</v>
      </c>
      <c r="H246" s="394" t="s">
        <v>896</v>
      </c>
      <c r="I246" s="397">
        <v>16.209999084472656</v>
      </c>
      <c r="J246" s="397">
        <v>200</v>
      </c>
      <c r="K246" s="398">
        <v>3242.800048828125</v>
      </c>
    </row>
    <row r="247" spans="1:11" ht="14.4" customHeight="1" x14ac:dyDescent="0.3">
      <c r="A247" s="392" t="s">
        <v>360</v>
      </c>
      <c r="B247" s="393" t="s">
        <v>361</v>
      </c>
      <c r="C247" s="394" t="s">
        <v>373</v>
      </c>
      <c r="D247" s="395" t="s">
        <v>374</v>
      </c>
      <c r="E247" s="394" t="s">
        <v>793</v>
      </c>
      <c r="F247" s="395" t="s">
        <v>794</v>
      </c>
      <c r="G247" s="394" t="s">
        <v>897</v>
      </c>
      <c r="H247" s="394" t="s">
        <v>898</v>
      </c>
      <c r="I247" s="397">
        <v>12.159999847412109</v>
      </c>
      <c r="J247" s="397">
        <v>400</v>
      </c>
      <c r="K247" s="398">
        <v>4864.2001953125</v>
      </c>
    </row>
    <row r="248" spans="1:11" ht="14.4" customHeight="1" x14ac:dyDescent="0.3">
      <c r="A248" s="392" t="s">
        <v>360</v>
      </c>
      <c r="B248" s="393" t="s">
        <v>361</v>
      </c>
      <c r="C248" s="394" t="s">
        <v>373</v>
      </c>
      <c r="D248" s="395" t="s">
        <v>374</v>
      </c>
      <c r="E248" s="394" t="s">
        <v>899</v>
      </c>
      <c r="F248" s="395" t="s">
        <v>900</v>
      </c>
      <c r="G248" s="394" t="s">
        <v>901</v>
      </c>
      <c r="H248" s="394" t="s">
        <v>902</v>
      </c>
      <c r="I248" s="397">
        <v>95.720001220703125</v>
      </c>
      <c r="J248" s="397">
        <v>90</v>
      </c>
      <c r="K248" s="398">
        <v>8614.9599609375</v>
      </c>
    </row>
    <row r="249" spans="1:11" ht="14.4" customHeight="1" x14ac:dyDescent="0.3">
      <c r="A249" s="392" t="s">
        <v>360</v>
      </c>
      <c r="B249" s="393" t="s">
        <v>361</v>
      </c>
      <c r="C249" s="394" t="s">
        <v>373</v>
      </c>
      <c r="D249" s="395" t="s">
        <v>374</v>
      </c>
      <c r="E249" s="394" t="s">
        <v>899</v>
      </c>
      <c r="F249" s="395" t="s">
        <v>900</v>
      </c>
      <c r="G249" s="394" t="s">
        <v>903</v>
      </c>
      <c r="H249" s="394" t="s">
        <v>904</v>
      </c>
      <c r="I249" s="397">
        <v>6655</v>
      </c>
      <c r="J249" s="397">
        <v>6</v>
      </c>
      <c r="K249" s="398">
        <v>39930</v>
      </c>
    </row>
    <row r="250" spans="1:11" ht="14.4" customHeight="1" thickBot="1" x14ac:dyDescent="0.35">
      <c r="A250" s="399" t="s">
        <v>360</v>
      </c>
      <c r="B250" s="400" t="s">
        <v>361</v>
      </c>
      <c r="C250" s="401" t="s">
        <v>373</v>
      </c>
      <c r="D250" s="402" t="s">
        <v>374</v>
      </c>
      <c r="E250" s="401" t="s">
        <v>899</v>
      </c>
      <c r="F250" s="402" t="s">
        <v>900</v>
      </c>
      <c r="G250" s="401" t="s">
        <v>905</v>
      </c>
      <c r="H250" s="401" t="s">
        <v>906</v>
      </c>
      <c r="I250" s="404">
        <v>9075</v>
      </c>
      <c r="J250" s="404">
        <v>4</v>
      </c>
      <c r="K250" s="405">
        <v>36300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9" ht="18.600000000000001" thickBot="1" x14ac:dyDescent="0.4">
      <c r="A1" s="343" t="s">
        <v>64</v>
      </c>
      <c r="B1" s="343"/>
      <c r="C1" s="277"/>
      <c r="D1" s="277"/>
      <c r="E1" s="277"/>
      <c r="F1" s="277"/>
      <c r="G1" s="277"/>
      <c r="H1" s="277"/>
      <c r="I1" s="257"/>
    </row>
    <row r="2" spans="1:9" ht="15" thickBot="1" x14ac:dyDescent="0.35">
      <c r="A2" s="186" t="s">
        <v>194</v>
      </c>
      <c r="B2" s="187"/>
      <c r="C2" s="187"/>
      <c r="D2" s="187"/>
      <c r="E2" s="187"/>
      <c r="F2" s="187"/>
      <c r="G2" s="187"/>
      <c r="I2" s="257"/>
    </row>
    <row r="3" spans="1:9" x14ac:dyDescent="0.3">
      <c r="A3" s="203" t="s">
        <v>138</v>
      </c>
      <c r="B3" s="341" t="s">
        <v>122</v>
      </c>
      <c r="C3" s="206">
        <v>101</v>
      </c>
      <c r="D3" s="255">
        <v>302</v>
      </c>
      <c r="E3" s="206">
        <v>303</v>
      </c>
      <c r="F3" s="206">
        <v>304</v>
      </c>
      <c r="G3" s="206">
        <v>305</v>
      </c>
      <c r="H3" s="188">
        <v>642</v>
      </c>
      <c r="I3" s="257"/>
    </row>
    <row r="4" spans="1:9" ht="24.6" outlineLevel="1" thickBot="1" x14ac:dyDescent="0.35">
      <c r="A4" s="204">
        <v>2017</v>
      </c>
      <c r="B4" s="342"/>
      <c r="C4" s="207" t="s">
        <v>158</v>
      </c>
      <c r="D4" s="256" t="s">
        <v>159</v>
      </c>
      <c r="E4" s="207" t="s">
        <v>160</v>
      </c>
      <c r="F4" s="207" t="s">
        <v>161</v>
      </c>
      <c r="G4" s="207" t="s">
        <v>162</v>
      </c>
      <c r="H4" s="189" t="s">
        <v>144</v>
      </c>
      <c r="I4" s="257"/>
    </row>
    <row r="5" spans="1:9" x14ac:dyDescent="0.3">
      <c r="A5" s="190" t="s">
        <v>123</v>
      </c>
      <c r="B5" s="218"/>
      <c r="C5" s="219"/>
      <c r="D5" s="219"/>
      <c r="E5" s="219"/>
      <c r="F5" s="219"/>
      <c r="G5" s="219"/>
      <c r="H5" s="219"/>
      <c r="I5" s="257"/>
    </row>
    <row r="6" spans="1:9" ht="15" collapsed="1" thickBot="1" x14ac:dyDescent="0.35">
      <c r="A6" s="191" t="s">
        <v>58</v>
      </c>
      <c r="B6" s="220">
        <f xml:space="preserve">
TRUNC(IF($A$4&lt;=12,SUMIFS('ON Data'!F:F,'ON Data'!$D:$D,$A$4,'ON Data'!$E:$E,1),SUMIFS('ON Data'!F:F,'ON Data'!$E:$E,1)/'ON Data'!$D$3),1)</f>
        <v>51.2</v>
      </c>
      <c r="C6" s="221">
        <f xml:space="preserve">
TRUNC(IF($A$4&lt;=12,SUMIFS('ON Data'!L:L,'ON Data'!$D:$D,$A$4,'ON Data'!$E:$E,1),SUMIFS('ON Data'!L:L,'ON Data'!$E:$E,1)/'ON Data'!$D$3),1)</f>
        <v>0.1</v>
      </c>
      <c r="D6" s="221">
        <f xml:space="preserve">
TRUNC(IF($A$4&lt;=12,SUMIFS('ON Data'!P:P,'ON Data'!$D:$D,$A$4,'ON Data'!$E:$E,1),SUMIFS('ON Data'!P:P,'ON Data'!$E:$E,1)/'ON Data'!$D$3),1)</f>
        <v>2</v>
      </c>
      <c r="E6" s="221">
        <f xml:space="preserve">
TRUNC(IF($A$4&lt;=12,SUMIFS('ON Data'!Q:Q,'ON Data'!$D:$D,$A$4,'ON Data'!$E:$E,1),SUMIFS('ON Data'!Q:Q,'ON Data'!$E:$E,1)/'ON Data'!$D$3),1)</f>
        <v>16.2</v>
      </c>
      <c r="F6" s="221">
        <f xml:space="preserve">
TRUNC(IF($A$4&lt;=12,SUMIFS('ON Data'!R:R,'ON Data'!$D:$D,$A$4,'ON Data'!$E:$E,1),SUMIFS('ON Data'!R:R,'ON Data'!$E:$E,1)/'ON Data'!$D$3),1)</f>
        <v>15.8</v>
      </c>
      <c r="G6" s="221">
        <f xml:space="preserve">
TRUNC(IF($A$4&lt;=12,SUMIFS('ON Data'!S:S,'ON Data'!$D:$D,$A$4,'ON Data'!$E:$E,1),SUMIFS('ON Data'!S:S,'ON Data'!$E:$E,1)/'ON Data'!$D$3),1)</f>
        <v>3.2</v>
      </c>
      <c r="H6" s="221">
        <f xml:space="preserve">
TRUNC(IF($A$4&lt;=12,SUMIFS('ON Data'!AT:AT,'ON Data'!$D:$D,$A$4,'ON Data'!$E:$E,1),SUMIFS('ON Data'!AT:AT,'ON Data'!$E:$E,1)/'ON Data'!$D$3),1)</f>
        <v>13.7</v>
      </c>
      <c r="I6" s="257"/>
    </row>
    <row r="7" spans="1:9" ht="15" hidden="1" outlineLevel="1" thickBot="1" x14ac:dyDescent="0.35">
      <c r="A7" s="191" t="s">
        <v>65</v>
      </c>
      <c r="B7" s="220"/>
      <c r="C7" s="221"/>
      <c r="D7" s="221"/>
      <c r="E7" s="221"/>
      <c r="F7" s="221"/>
      <c r="G7" s="221"/>
      <c r="H7" s="221"/>
      <c r="I7" s="257"/>
    </row>
    <row r="8" spans="1:9" ht="15" hidden="1" outlineLevel="1" thickBot="1" x14ac:dyDescent="0.35">
      <c r="A8" s="191" t="s">
        <v>60</v>
      </c>
      <c r="B8" s="220"/>
      <c r="C8" s="221"/>
      <c r="D8" s="221"/>
      <c r="E8" s="221"/>
      <c r="F8" s="221"/>
      <c r="G8" s="221"/>
      <c r="H8" s="221"/>
      <c r="I8" s="257"/>
    </row>
    <row r="9" spans="1:9" ht="15" hidden="1" outlineLevel="1" thickBot="1" x14ac:dyDescent="0.35">
      <c r="A9" s="192" t="s">
        <v>55</v>
      </c>
      <c r="B9" s="222"/>
      <c r="C9" s="223"/>
      <c r="D9" s="223"/>
      <c r="E9" s="223"/>
      <c r="F9" s="223"/>
      <c r="G9" s="223"/>
      <c r="H9" s="223"/>
      <c r="I9" s="257"/>
    </row>
    <row r="10" spans="1:9" x14ac:dyDescent="0.3">
      <c r="A10" s="193" t="s">
        <v>124</v>
      </c>
      <c r="B10" s="208"/>
      <c r="C10" s="209"/>
      <c r="D10" s="209"/>
      <c r="E10" s="209"/>
      <c r="F10" s="209"/>
      <c r="G10" s="209"/>
      <c r="H10" s="209"/>
      <c r="I10" s="257"/>
    </row>
    <row r="11" spans="1:9" x14ac:dyDescent="0.3">
      <c r="A11" s="194" t="s">
        <v>125</v>
      </c>
      <c r="B11" s="210">
        <f xml:space="preserve">
IF($A$4&lt;=12,SUMIFS('ON Data'!F:F,'ON Data'!$D:$D,$A$4,'ON Data'!$E:$E,2),SUMIFS('ON Data'!F:F,'ON Data'!$E:$E,2))</f>
        <v>29908.77</v>
      </c>
      <c r="C11" s="211">
        <f xml:space="preserve">
IF($A$4&lt;=12,SUMIFS('ON Data'!L:L,'ON Data'!$D:$D,$A$4,'ON Data'!$E:$E,2),SUMIFS('ON Data'!L:L,'ON Data'!$E:$E,2))</f>
        <v>128</v>
      </c>
      <c r="D11" s="211">
        <f xml:space="preserve">
IF($A$4&lt;=12,SUMIFS('ON Data'!P:P,'ON Data'!$D:$D,$A$4,'ON Data'!$E:$E,2),SUMIFS('ON Data'!P:P,'ON Data'!$E:$E,2))</f>
        <v>1110</v>
      </c>
      <c r="E11" s="211">
        <f xml:space="preserve">
IF($A$4&lt;=12,SUMIFS('ON Data'!Q:Q,'ON Data'!$D:$D,$A$4,'ON Data'!$E:$E,2),SUMIFS('ON Data'!Q:Q,'ON Data'!$E:$E,2))</f>
        <v>8876</v>
      </c>
      <c r="F11" s="211">
        <f xml:space="preserve">
IF($A$4&lt;=12,SUMIFS('ON Data'!R:R,'ON Data'!$D:$D,$A$4,'ON Data'!$E:$E,2),SUMIFS('ON Data'!R:R,'ON Data'!$E:$E,2))</f>
        <v>9758.27</v>
      </c>
      <c r="G11" s="211">
        <f xml:space="preserve">
IF($A$4&lt;=12,SUMIFS('ON Data'!S:S,'ON Data'!$D:$D,$A$4,'ON Data'!$E:$E,2),SUMIFS('ON Data'!S:S,'ON Data'!$E:$E,2))</f>
        <v>1704.5</v>
      </c>
      <c r="H11" s="211">
        <f xml:space="preserve">
IF($A$4&lt;=12,SUMIFS('ON Data'!AT:AT,'ON Data'!$D:$D,$A$4,'ON Data'!$E:$E,2),SUMIFS('ON Data'!AT:AT,'ON Data'!$E:$E,2))</f>
        <v>8332</v>
      </c>
      <c r="I11" s="257"/>
    </row>
    <row r="12" spans="1:9" x14ac:dyDescent="0.3">
      <c r="A12" s="194" t="s">
        <v>126</v>
      </c>
      <c r="B12" s="210">
        <f xml:space="preserve">
IF($A$4&lt;=12,SUMIFS('ON Data'!F:F,'ON Data'!$D:$D,$A$4,'ON Data'!$E:$E,3),SUMIFS('ON Data'!F:F,'ON Data'!$E:$E,3))</f>
        <v>59.5</v>
      </c>
      <c r="C12" s="211">
        <f xml:space="preserve">
IF($A$4&lt;=12,SUMIFS('ON Data'!L:L,'ON Data'!$D:$D,$A$4,'ON Data'!$E:$E,3),SUMIFS('ON Data'!L:L,'ON Data'!$E:$E,3))</f>
        <v>0</v>
      </c>
      <c r="D12" s="211">
        <f xml:space="preserve">
IF($A$4&lt;=12,SUMIFS('ON Data'!P:P,'ON Data'!$D:$D,$A$4,'ON Data'!$E:$E,3),SUMIFS('ON Data'!P:P,'ON Data'!$E:$E,3))</f>
        <v>0</v>
      </c>
      <c r="E12" s="211">
        <f xml:space="preserve">
IF($A$4&lt;=12,SUMIFS('ON Data'!Q:Q,'ON Data'!$D:$D,$A$4,'ON Data'!$E:$E,3),SUMIFS('ON Data'!Q:Q,'ON Data'!$E:$E,3))</f>
        <v>29.5</v>
      </c>
      <c r="F12" s="211">
        <f xml:space="preserve">
IF($A$4&lt;=12,SUMIFS('ON Data'!R:R,'ON Data'!$D:$D,$A$4,'ON Data'!$E:$E,3),SUMIFS('ON Data'!R:R,'ON Data'!$E:$E,3))</f>
        <v>30</v>
      </c>
      <c r="G12" s="211">
        <f xml:space="preserve">
IF($A$4&lt;=12,SUMIFS('ON Data'!S:S,'ON Data'!$D:$D,$A$4,'ON Data'!$E:$E,3),SUMIFS('ON Data'!S:S,'ON Data'!$E:$E,3))</f>
        <v>0</v>
      </c>
      <c r="H12" s="211">
        <f xml:space="preserve">
IF($A$4&lt;=12,SUMIFS('ON Data'!AT:AT,'ON Data'!$D:$D,$A$4,'ON Data'!$E:$E,3),SUMIFS('ON Data'!AT:AT,'ON Data'!$E:$E,3))</f>
        <v>0</v>
      </c>
      <c r="I12" s="257"/>
    </row>
    <row r="13" spans="1:9" x14ac:dyDescent="0.3">
      <c r="A13" s="194" t="s">
        <v>133</v>
      </c>
      <c r="B13" s="210">
        <f xml:space="preserve">
IF($A$4&lt;=12,SUMIFS('ON Data'!F:F,'ON Data'!$D:$D,$A$4,'ON Data'!$E:$E,4),SUMIFS('ON Data'!F:F,'ON Data'!$E:$E,4))</f>
        <v>2350</v>
      </c>
      <c r="C13" s="211">
        <f xml:space="preserve">
IF($A$4&lt;=12,SUMIFS('ON Data'!L:L,'ON Data'!$D:$D,$A$4,'ON Data'!$E:$E,4),SUMIFS('ON Data'!L:L,'ON Data'!$E:$E,4))</f>
        <v>0</v>
      </c>
      <c r="D13" s="211">
        <f xml:space="preserve">
IF($A$4&lt;=12,SUMIFS('ON Data'!P:P,'ON Data'!$D:$D,$A$4,'ON Data'!$E:$E,4),SUMIFS('ON Data'!P:P,'ON Data'!$E:$E,4))</f>
        <v>75</v>
      </c>
      <c r="E13" s="211">
        <f xml:space="preserve">
IF($A$4&lt;=12,SUMIFS('ON Data'!Q:Q,'ON Data'!$D:$D,$A$4,'ON Data'!$E:$E,4),SUMIFS('ON Data'!Q:Q,'ON Data'!$E:$E,4))</f>
        <v>881</v>
      </c>
      <c r="F13" s="211">
        <f xml:space="preserve">
IF($A$4&lt;=12,SUMIFS('ON Data'!R:R,'ON Data'!$D:$D,$A$4,'ON Data'!$E:$E,4),SUMIFS('ON Data'!R:R,'ON Data'!$E:$E,4))</f>
        <v>417.5</v>
      </c>
      <c r="G13" s="211">
        <f xml:space="preserve">
IF($A$4&lt;=12,SUMIFS('ON Data'!S:S,'ON Data'!$D:$D,$A$4,'ON Data'!$E:$E,4),SUMIFS('ON Data'!S:S,'ON Data'!$E:$E,4))</f>
        <v>160</v>
      </c>
      <c r="H13" s="211">
        <f xml:space="preserve">
IF($A$4&lt;=12,SUMIFS('ON Data'!AT:AT,'ON Data'!$D:$D,$A$4,'ON Data'!$E:$E,4),SUMIFS('ON Data'!AT:AT,'ON Data'!$E:$E,4))</f>
        <v>816.5</v>
      </c>
      <c r="I13" s="257"/>
    </row>
    <row r="14" spans="1:9" ht="15" thickBot="1" x14ac:dyDescent="0.35">
      <c r="A14" s="195" t="s">
        <v>127</v>
      </c>
      <c r="B14" s="212">
        <f xml:space="preserve">
IF($A$4&lt;=12,SUMIFS('ON Data'!F:F,'ON Data'!$D:$D,$A$4,'ON Data'!$E:$E,5),SUMIFS('ON Data'!F:F,'ON Data'!$E:$E,5))</f>
        <v>0</v>
      </c>
      <c r="C14" s="213">
        <f xml:space="preserve">
IF($A$4&lt;=12,SUMIFS('ON Data'!L:L,'ON Data'!$D:$D,$A$4,'ON Data'!$E:$E,5),SUMIFS('ON Data'!L:L,'ON Data'!$E:$E,5))</f>
        <v>0</v>
      </c>
      <c r="D14" s="213">
        <f xml:space="preserve">
IF($A$4&lt;=12,SUMIFS('ON Data'!P:P,'ON Data'!$D:$D,$A$4,'ON Data'!$E:$E,5),SUMIFS('ON Data'!P:P,'ON Data'!$E:$E,5))</f>
        <v>0</v>
      </c>
      <c r="E14" s="213">
        <f xml:space="preserve">
IF($A$4&lt;=12,SUMIFS('ON Data'!Q:Q,'ON Data'!$D:$D,$A$4,'ON Data'!$E:$E,5),SUMIFS('ON Data'!Q:Q,'ON Data'!$E:$E,5))</f>
        <v>0</v>
      </c>
      <c r="F14" s="213">
        <f xml:space="preserve">
IF($A$4&lt;=12,SUMIFS('ON Data'!R:R,'ON Data'!$D:$D,$A$4,'ON Data'!$E:$E,5),SUMIFS('ON Data'!R:R,'ON Data'!$E:$E,5))</f>
        <v>0</v>
      </c>
      <c r="G14" s="213">
        <f xml:space="preserve">
IF($A$4&lt;=12,SUMIFS('ON Data'!S:S,'ON Data'!$D:$D,$A$4,'ON Data'!$E:$E,5),SUMIFS('ON Data'!S:S,'ON Data'!$E:$E,5))</f>
        <v>0</v>
      </c>
      <c r="H14" s="213">
        <f xml:space="preserve">
IF($A$4&lt;=12,SUMIFS('ON Data'!AT:AT,'ON Data'!$D:$D,$A$4,'ON Data'!$E:$E,5),SUMIFS('ON Data'!AT:AT,'ON Data'!$E:$E,5))</f>
        <v>0</v>
      </c>
      <c r="I14" s="257"/>
    </row>
    <row r="15" spans="1:9" x14ac:dyDescent="0.3">
      <c r="A15" s="136" t="s">
        <v>137</v>
      </c>
      <c r="B15" s="214"/>
      <c r="C15" s="215"/>
      <c r="D15" s="215"/>
      <c r="E15" s="215"/>
      <c r="F15" s="215"/>
      <c r="G15" s="215"/>
      <c r="H15" s="215"/>
      <c r="I15" s="257"/>
    </row>
    <row r="16" spans="1:9" x14ac:dyDescent="0.3">
      <c r="A16" s="196" t="s">
        <v>128</v>
      </c>
      <c r="B16" s="210">
        <f xml:space="preserve">
IF($A$4&lt;=12,SUMIFS('ON Data'!F:F,'ON Data'!$D:$D,$A$4,'ON Data'!$E:$E,7),SUMIFS('ON Data'!F:F,'ON Data'!$E:$E,7))</f>
        <v>0</v>
      </c>
      <c r="C16" s="211">
        <f xml:space="preserve">
IF($A$4&lt;=12,SUMIFS('ON Data'!L:L,'ON Data'!$D:$D,$A$4,'ON Data'!$E:$E,7),SUMIFS('ON Data'!L:L,'ON Data'!$E:$E,7))</f>
        <v>0</v>
      </c>
      <c r="D16" s="211">
        <f xml:space="preserve">
IF($A$4&lt;=12,SUMIFS('ON Data'!P:P,'ON Data'!$D:$D,$A$4,'ON Data'!$E:$E,7),SUMIFS('ON Data'!P:P,'ON Data'!$E:$E,7))</f>
        <v>0</v>
      </c>
      <c r="E16" s="211">
        <f xml:space="preserve">
IF($A$4&lt;=12,SUMIFS('ON Data'!Q:Q,'ON Data'!$D:$D,$A$4,'ON Data'!$E:$E,7),SUMIFS('ON Data'!Q:Q,'ON Data'!$E:$E,7))</f>
        <v>0</v>
      </c>
      <c r="F16" s="211">
        <f xml:space="preserve">
IF($A$4&lt;=12,SUMIFS('ON Data'!R:R,'ON Data'!$D:$D,$A$4,'ON Data'!$E:$E,7),SUMIFS('ON Data'!R:R,'ON Data'!$E:$E,7))</f>
        <v>0</v>
      </c>
      <c r="G16" s="211">
        <f xml:space="preserve">
IF($A$4&lt;=12,SUMIFS('ON Data'!S:S,'ON Data'!$D:$D,$A$4,'ON Data'!$E:$E,7),SUMIFS('ON Data'!S:S,'ON Data'!$E:$E,7))</f>
        <v>0</v>
      </c>
      <c r="H16" s="211">
        <f xml:space="preserve">
IF($A$4&lt;=12,SUMIFS('ON Data'!AT:AT,'ON Data'!$D:$D,$A$4,'ON Data'!$E:$E,7),SUMIFS('ON Data'!AT:AT,'ON Data'!$E:$E,7))</f>
        <v>0</v>
      </c>
      <c r="I16" s="257"/>
    </row>
    <row r="17" spans="1:46" x14ac:dyDescent="0.3">
      <c r="A17" s="196" t="s">
        <v>129</v>
      </c>
      <c r="B17" s="210">
        <f xml:space="preserve">
IF($A$4&lt;=12,SUMIFS('ON Data'!F:F,'ON Data'!$D:$D,$A$4,'ON Data'!$E:$E,8),SUMIFS('ON Data'!F:F,'ON Data'!$E:$E,8))</f>
        <v>0</v>
      </c>
      <c r="C17" s="211">
        <f xml:space="preserve">
IF($A$4&lt;=12,SUMIFS('ON Data'!L:L,'ON Data'!$D:$D,$A$4,'ON Data'!$E:$E,8),SUMIFS('ON Data'!L:L,'ON Data'!$E:$E,8))</f>
        <v>0</v>
      </c>
      <c r="D17" s="211">
        <f xml:space="preserve">
IF($A$4&lt;=12,SUMIFS('ON Data'!P:P,'ON Data'!$D:$D,$A$4,'ON Data'!$E:$E,8),SUMIFS('ON Data'!P:P,'ON Data'!$E:$E,8))</f>
        <v>0</v>
      </c>
      <c r="E17" s="211">
        <f xml:space="preserve">
IF($A$4&lt;=12,SUMIFS('ON Data'!Q:Q,'ON Data'!$D:$D,$A$4,'ON Data'!$E:$E,8),SUMIFS('ON Data'!Q:Q,'ON Data'!$E:$E,8))</f>
        <v>0</v>
      </c>
      <c r="F17" s="211">
        <f xml:space="preserve">
IF($A$4&lt;=12,SUMIFS('ON Data'!R:R,'ON Data'!$D:$D,$A$4,'ON Data'!$E:$E,8),SUMIFS('ON Data'!R:R,'ON Data'!$E:$E,8))</f>
        <v>0</v>
      </c>
      <c r="G17" s="211">
        <f xml:space="preserve">
IF($A$4&lt;=12,SUMIFS('ON Data'!S:S,'ON Data'!$D:$D,$A$4,'ON Data'!$E:$E,8),SUMIFS('ON Data'!S:S,'ON Data'!$E:$E,8))</f>
        <v>0</v>
      </c>
      <c r="H17" s="211">
        <f xml:space="preserve">
IF($A$4&lt;=12,SUMIFS('ON Data'!AT:AT,'ON Data'!$D:$D,$A$4,'ON Data'!$E:$E,8),SUMIFS('ON Data'!AT:AT,'ON Data'!$E:$E,8))</f>
        <v>0</v>
      </c>
      <c r="I17" s="257"/>
    </row>
    <row r="18" spans="1:46" x14ac:dyDescent="0.3">
      <c r="A18" s="196" t="s">
        <v>130</v>
      </c>
      <c r="B18" s="210">
        <f xml:space="preserve">
B19-B16-B17</f>
        <v>6498</v>
      </c>
      <c r="C18" s="211">
        <f t="shared" ref="C18:H18" si="0" xml:space="preserve">
C19-C16-C17</f>
        <v>0</v>
      </c>
      <c r="D18" s="211">
        <f t="shared" si="0"/>
        <v>1500</v>
      </c>
      <c r="E18" s="211">
        <f t="shared" si="0"/>
        <v>4998</v>
      </c>
      <c r="F18" s="211">
        <f t="shared" si="0"/>
        <v>0</v>
      </c>
      <c r="G18" s="211">
        <f t="shared" si="0"/>
        <v>0</v>
      </c>
      <c r="H18" s="211">
        <f t="shared" si="0"/>
        <v>0</v>
      </c>
      <c r="I18" s="257"/>
    </row>
    <row r="19" spans="1:46" ht="15" thickBot="1" x14ac:dyDescent="0.35">
      <c r="A19" s="197" t="s">
        <v>131</v>
      </c>
      <c r="B19" s="216">
        <f xml:space="preserve">
IF($A$4&lt;=12,SUMIFS('ON Data'!F:F,'ON Data'!$D:$D,$A$4,'ON Data'!$E:$E,9),SUMIFS('ON Data'!F:F,'ON Data'!$E:$E,9))</f>
        <v>6498</v>
      </c>
      <c r="C19" s="217">
        <f xml:space="preserve">
IF($A$4&lt;=12,SUMIFS('ON Data'!L:L,'ON Data'!$D:$D,$A$4,'ON Data'!$E:$E,9),SUMIFS('ON Data'!L:L,'ON Data'!$E:$E,9))</f>
        <v>0</v>
      </c>
      <c r="D19" s="217">
        <f xml:space="preserve">
IF($A$4&lt;=12,SUMIFS('ON Data'!P:P,'ON Data'!$D:$D,$A$4,'ON Data'!$E:$E,9),SUMIFS('ON Data'!P:P,'ON Data'!$E:$E,9))</f>
        <v>1500</v>
      </c>
      <c r="E19" s="217">
        <f xml:space="preserve">
IF($A$4&lt;=12,SUMIFS('ON Data'!Q:Q,'ON Data'!$D:$D,$A$4,'ON Data'!$E:$E,9),SUMIFS('ON Data'!Q:Q,'ON Data'!$E:$E,9))</f>
        <v>4998</v>
      </c>
      <c r="F19" s="217">
        <f xml:space="preserve">
IF($A$4&lt;=12,SUMIFS('ON Data'!R:R,'ON Data'!$D:$D,$A$4,'ON Data'!$E:$E,9),SUMIFS('ON Data'!R:R,'ON Data'!$E:$E,9))</f>
        <v>0</v>
      </c>
      <c r="G19" s="217">
        <f xml:space="preserve">
IF($A$4&lt;=12,SUMIFS('ON Data'!S:S,'ON Data'!$D:$D,$A$4,'ON Data'!$E:$E,9),SUMIFS('ON Data'!S:S,'ON Data'!$E:$E,9))</f>
        <v>0</v>
      </c>
      <c r="H19" s="217">
        <f xml:space="preserve">
IF($A$4&lt;=12,SUMIFS('ON Data'!AT:AT,'ON Data'!$D:$D,$A$4,'ON Data'!$E:$E,9),SUMIFS('ON Data'!AT:AT,'ON Data'!$E:$E,9))</f>
        <v>0</v>
      </c>
      <c r="I19" s="257"/>
    </row>
    <row r="20" spans="1:46" ht="15" collapsed="1" thickBot="1" x14ac:dyDescent="0.35">
      <c r="A20" s="198" t="s">
        <v>58</v>
      </c>
      <c r="B20" s="280">
        <f xml:space="preserve">
IF($A$4&lt;=12,SUMIFS('ON Data'!F:F,'ON Data'!$D:$D,$A$4,'ON Data'!$E:$E,6),SUMIFS('ON Data'!F:F,'ON Data'!$E:$E,6))</f>
        <v>6674917</v>
      </c>
      <c r="C20" s="281">
        <f xml:space="preserve">
IF($A$4&lt;=12,SUMIFS('ON Data'!L:L,'ON Data'!$D:$D,$A$4,'ON Data'!$E:$E,6),SUMIFS('ON Data'!L:L,'ON Data'!$E:$E,6))</f>
        <v>41122</v>
      </c>
      <c r="D20" s="281">
        <f xml:space="preserve">
IF($A$4&lt;=12,SUMIFS('ON Data'!P:P,'ON Data'!$D:$D,$A$4,'ON Data'!$E:$E,6),SUMIFS('ON Data'!P:P,'ON Data'!$E:$E,6))</f>
        <v>211457</v>
      </c>
      <c r="E20" s="281">
        <f xml:space="preserve">
IF($A$4&lt;=12,SUMIFS('ON Data'!Q:Q,'ON Data'!$D:$D,$A$4,'ON Data'!$E:$E,6),SUMIFS('ON Data'!Q:Q,'ON Data'!$E:$E,6))</f>
        <v>2096167</v>
      </c>
      <c r="F20" s="281">
        <f xml:space="preserve">
IF($A$4&lt;=12,SUMIFS('ON Data'!R:R,'ON Data'!$D:$D,$A$4,'ON Data'!$E:$E,6),SUMIFS('ON Data'!R:R,'ON Data'!$E:$E,6))</f>
        <v>2399566</v>
      </c>
      <c r="G20" s="281">
        <f xml:space="preserve">
IF($A$4&lt;=12,SUMIFS('ON Data'!S:S,'ON Data'!$D:$D,$A$4,'ON Data'!$E:$E,6),SUMIFS('ON Data'!S:S,'ON Data'!$E:$E,6))</f>
        <v>553668</v>
      </c>
      <c r="H20" s="281">
        <f xml:space="preserve">
IF($A$4&lt;=12,SUMIFS('ON Data'!AT:AT,'ON Data'!$D:$D,$A$4,'ON Data'!$E:$E,6),SUMIFS('ON Data'!AT:AT,'ON Data'!$E:$E,6))</f>
        <v>1372937</v>
      </c>
      <c r="I20" s="257"/>
    </row>
    <row r="21" spans="1:46" ht="15" hidden="1" outlineLevel="1" thickBot="1" x14ac:dyDescent="0.35">
      <c r="A21" s="191" t="s">
        <v>65</v>
      </c>
      <c r="B21" s="274">
        <f xml:space="preserve">
IF($A$4&lt;=12,SUMIFS('ON Data'!F:F,'ON Data'!$D:$D,$A$4,'ON Data'!$E:$E,12),SUMIFS('ON Data'!F:F,'ON Data'!$E:$E,12))</f>
        <v>0</v>
      </c>
      <c r="C21" s="260">
        <f xml:space="preserve">
IF($A$4&lt;=12,SUMIFS('ON Data'!L:L,'ON Data'!$D:$D,$A$4,'ON Data'!$E:$E,12),SUMIFS('ON Data'!L:L,'ON Data'!$E:$E,12))</f>
        <v>0</v>
      </c>
      <c r="D21" s="260">
        <f xml:space="preserve">
IF($A$4&lt;=12,SUMIFS('ON Data'!P:P,'ON Data'!$D:$D,$A$4,'ON Data'!$E:$E,12),SUMIFS('ON Data'!P:P,'ON Data'!$E:$E,12))</f>
        <v>0</v>
      </c>
      <c r="E21" s="260">
        <f xml:space="preserve">
IF($A$4&lt;=12,SUMIFS('ON Data'!Q:Q,'ON Data'!$D:$D,$A$4,'ON Data'!$E:$E,12),SUMIFS('ON Data'!Q:Q,'ON Data'!$E:$E,12))</f>
        <v>0</v>
      </c>
      <c r="F21" s="260">
        <f xml:space="preserve">
IF($A$4&lt;=12,SUMIFS('ON Data'!R:R,'ON Data'!$D:$D,$A$4,'ON Data'!$E:$E,12),SUMIFS('ON Data'!R:R,'ON Data'!$E:$E,12))</f>
        <v>0</v>
      </c>
      <c r="G21" s="260">
        <f xml:space="preserve">
IF($A$4&lt;=12,SUMIFS('ON Data'!S:S,'ON Data'!$D:$D,$A$4,'ON Data'!$E:$E,12),SUMIFS('ON Data'!S:S,'ON Data'!$E:$E,12))</f>
        <v>0</v>
      </c>
      <c r="H21" s="260"/>
      <c r="I21" s="257"/>
    </row>
    <row r="22" spans="1:46" ht="15" hidden="1" outlineLevel="1" thickBot="1" x14ac:dyDescent="0.35">
      <c r="A22" s="191" t="s">
        <v>60</v>
      </c>
      <c r="B22" s="275" t="str">
        <f xml:space="preserve">
IF(OR(B21="",B21=0),"",B20/B21)</f>
        <v/>
      </c>
      <c r="C22" s="251" t="str">
        <f t="shared" ref="C22" si="1" xml:space="preserve">
IF(OR(C21="",C21=0),"",C20/C21)</f>
        <v/>
      </c>
      <c r="D22" s="251" t="str">
        <f t="shared" ref="D22:G22" si="2" xml:space="preserve">
IF(OR(D21="",D21=0),"",D20/D21)</f>
        <v/>
      </c>
      <c r="E22" s="251" t="str">
        <f t="shared" si="2"/>
        <v/>
      </c>
      <c r="F22" s="251" t="str">
        <f t="shared" si="2"/>
        <v/>
      </c>
      <c r="G22" s="251" t="str">
        <f t="shared" si="2"/>
        <v/>
      </c>
      <c r="H22" s="251"/>
      <c r="I22" s="257"/>
    </row>
    <row r="23" spans="1:46" ht="15" hidden="1" outlineLevel="1" thickBot="1" x14ac:dyDescent="0.35">
      <c r="A23" s="199" t="s">
        <v>55</v>
      </c>
      <c r="B23" s="276">
        <f xml:space="preserve">
IF(B21="","",B20-B21)</f>
        <v>6674917</v>
      </c>
      <c r="C23" s="213">
        <f t="shared" ref="C23" si="3" xml:space="preserve">
IF(C21="","",C20-C21)</f>
        <v>41122</v>
      </c>
      <c r="D23" s="213">
        <f t="shared" ref="D23:G23" si="4" xml:space="preserve">
IF(D21="","",D20-D21)</f>
        <v>211457</v>
      </c>
      <c r="E23" s="213">
        <f t="shared" si="4"/>
        <v>2096167</v>
      </c>
      <c r="F23" s="213">
        <f t="shared" si="4"/>
        <v>2399566</v>
      </c>
      <c r="G23" s="213">
        <f t="shared" si="4"/>
        <v>553668</v>
      </c>
      <c r="H23" s="213"/>
      <c r="I23" s="257"/>
    </row>
    <row r="24" spans="1:46" x14ac:dyDescent="0.3">
      <c r="A24" s="193" t="s">
        <v>132</v>
      </c>
      <c r="B24" s="228" t="s">
        <v>3</v>
      </c>
      <c r="C24" s="271" t="s">
        <v>191</v>
      </c>
      <c r="D24" s="272" t="s">
        <v>192</v>
      </c>
      <c r="E24" s="272" t="s">
        <v>193</v>
      </c>
      <c r="F24" s="273" t="s">
        <v>142</v>
      </c>
      <c r="AT24" s="257"/>
    </row>
    <row r="25" spans="1:46" x14ac:dyDescent="0.3">
      <c r="A25" s="194" t="s">
        <v>58</v>
      </c>
      <c r="B25" s="210">
        <f xml:space="preserve">
SUM(C25:F25)</f>
        <v>8388</v>
      </c>
      <c r="C25" s="262">
        <f xml:space="preserve">
IF($A$4&lt;=12,SUMIFS('ON Data'!$G:$G,'ON Data'!$D:$D,$A$4,'ON Data'!$E:$E,10),SUMIFS('ON Data'!$G:$G,'ON Data'!$E:$E,10))</f>
        <v>0</v>
      </c>
      <c r="D25" s="263">
        <f xml:space="preserve">
IF($A$4&lt;=12,SUMIFS('ON Data'!$J:$J,'ON Data'!$D:$D,$A$4,'ON Data'!$E:$E,10),SUMIFS('ON Data'!$J:$J,'ON Data'!$E:$E,10))</f>
        <v>0</v>
      </c>
      <c r="E25" s="263">
        <f xml:space="preserve">
IF($A$4&lt;=12,SUMIFS('ON Data'!$H:$H,'ON Data'!$D:$D,$A$4,'ON Data'!$E:$E,10),SUMIFS('ON Data'!$H:$H,'ON Data'!$E:$E,10))</f>
        <v>8388</v>
      </c>
      <c r="F25" s="264">
        <f xml:space="preserve">
IF($A$4&lt;=12,SUMIFS('ON Data'!$I:$I,'ON Data'!$D:$D,$A$4,'ON Data'!$E:$E,10),SUMIFS('ON Data'!$I:$I,'ON Data'!$E:$E,10))</f>
        <v>0</v>
      </c>
    </row>
    <row r="26" spans="1:46" x14ac:dyDescent="0.3">
      <c r="A26" s="200" t="s">
        <v>141</v>
      </c>
      <c r="B26" s="216">
        <f xml:space="preserve">
SUM(C26:F26)</f>
        <v>23428.895926832072</v>
      </c>
      <c r="C26" s="262">
        <f xml:space="preserve">
IF($A$4&lt;=12,SUMIFS('ON Data'!$G:$G,'ON Data'!$D:$D,$A$4,'ON Data'!$E:$E,11),SUMIFS('ON Data'!$G:$G,'ON Data'!$E:$E,11))</f>
        <v>95.562593498741663</v>
      </c>
      <c r="D26" s="263">
        <f xml:space="preserve">
IF($A$4&lt;=12,SUMIFS('ON Data'!$J:$J,'ON Data'!$D:$D,$A$4,'ON Data'!$E:$E,11),SUMIFS('ON Data'!$J:$J,'ON Data'!$E:$E,11))</f>
        <v>0</v>
      </c>
      <c r="E26" s="263">
        <f xml:space="preserve">
IF($A$4&lt;=12,SUMIFS('ON Data'!$H:$H,'ON Data'!$D:$D,$A$4,'ON Data'!$E:$E,11),SUMIFS('ON Data'!$H:$H,'ON Data'!$E:$E,11))</f>
        <v>23333.333333333332</v>
      </c>
      <c r="F26" s="264">
        <f xml:space="preserve">
IF($A$4&lt;=12,SUMIFS('ON Data'!$I:$I,'ON Data'!$D:$D,$A$4,'ON Data'!$E:$E,11),SUMIFS('ON Data'!$I:$I,'ON Data'!$E:$E,11))</f>
        <v>0</v>
      </c>
    </row>
    <row r="27" spans="1:46" x14ac:dyDescent="0.3">
      <c r="A27" s="200" t="s">
        <v>60</v>
      </c>
      <c r="B27" s="229">
        <f xml:space="preserve">
IF(B26=0,0,B25/B26)</f>
        <v>0.35801943148305154</v>
      </c>
      <c r="C27" s="265">
        <f xml:space="preserve">
IF(C26=0,0,C25/C26)</f>
        <v>0</v>
      </c>
      <c r="D27" s="266">
        <f t="shared" ref="D27:E27" si="5" xml:space="preserve">
IF(D26=0,0,D25/D26)</f>
        <v>0</v>
      </c>
      <c r="E27" s="266">
        <f t="shared" si="5"/>
        <v>0.3594857142857143</v>
      </c>
      <c r="F27" s="267">
        <f xml:space="preserve">
IF(F26=0,0,F25/F26)</f>
        <v>0</v>
      </c>
    </row>
    <row r="28" spans="1:46" ht="15" thickBot="1" x14ac:dyDescent="0.35">
      <c r="A28" s="200" t="s">
        <v>140</v>
      </c>
      <c r="B28" s="216">
        <f xml:space="preserve">
SUM(C28:F28)</f>
        <v>15040.895926832074</v>
      </c>
      <c r="C28" s="268">
        <f xml:space="preserve">
C26-C25</f>
        <v>95.562593498741663</v>
      </c>
      <c r="D28" s="269">
        <f t="shared" ref="D28:E28" si="6" xml:space="preserve">
D26-D25</f>
        <v>0</v>
      </c>
      <c r="E28" s="269">
        <f t="shared" si="6"/>
        <v>14945.333333333332</v>
      </c>
      <c r="F28" s="270">
        <f xml:space="preserve">
F26-F25</f>
        <v>0</v>
      </c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</row>
    <row r="29" spans="1:46" x14ac:dyDescent="0.3">
      <c r="A29" s="201"/>
      <c r="B29" s="201"/>
      <c r="C29" s="202"/>
      <c r="D29" s="201"/>
      <c r="E29" s="201"/>
      <c r="F29" s="20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128"/>
      <c r="AJ29" s="128"/>
      <c r="AK29" s="128"/>
      <c r="AL29" s="128"/>
      <c r="AM29" s="128"/>
    </row>
    <row r="30" spans="1:46" x14ac:dyDescent="0.3">
      <c r="A30" s="90" t="s">
        <v>103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24"/>
      <c r="AL30" s="124"/>
      <c r="AM30" s="124"/>
    </row>
    <row r="31" spans="1:46" x14ac:dyDescent="0.3">
      <c r="A31" s="91" t="s">
        <v>139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24"/>
      <c r="AL31" s="124"/>
      <c r="AM31" s="124"/>
    </row>
    <row r="32" spans="1:46" ht="14.4" customHeight="1" x14ac:dyDescent="0.3">
      <c r="A32" s="225" t="s">
        <v>136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</row>
    <row r="33" spans="1:1" x14ac:dyDescent="0.3">
      <c r="A33" s="227" t="s">
        <v>187</v>
      </c>
    </row>
    <row r="34" spans="1:1" x14ac:dyDescent="0.3">
      <c r="A34" s="227" t="s">
        <v>188</v>
      </c>
    </row>
    <row r="35" spans="1:1" x14ac:dyDescent="0.3">
      <c r="A35" s="227" t="s">
        <v>189</v>
      </c>
    </row>
    <row r="36" spans="1:1" x14ac:dyDescent="0.3">
      <c r="A36" s="227" t="s">
        <v>190</v>
      </c>
    </row>
    <row r="37" spans="1:1" x14ac:dyDescent="0.3">
      <c r="A37" s="227" t="s">
        <v>143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H22">
    <cfRule type="cellIs" dxfId="7" priority="15" operator="greaterThan">
      <formula>1</formula>
    </cfRule>
  </conditionalFormatting>
  <conditionalFormatting sqref="B23:H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0"/>
  <sheetViews>
    <sheetView showGridLines="0" workbookViewId="0"/>
  </sheetViews>
  <sheetFormatPr defaultRowHeight="14.4" x14ac:dyDescent="0.3"/>
  <cols>
    <col min="1" max="16384" width="8.88671875" style="182"/>
  </cols>
  <sheetData>
    <row r="1" spans="1:49" x14ac:dyDescent="0.3">
      <c r="A1" s="182" t="s">
        <v>908</v>
      </c>
    </row>
    <row r="2" spans="1:49" x14ac:dyDescent="0.3">
      <c r="A2" s="186" t="s">
        <v>194</v>
      </c>
    </row>
    <row r="3" spans="1:49" x14ac:dyDescent="0.3">
      <c r="A3" s="182" t="s">
        <v>109</v>
      </c>
      <c r="B3" s="205">
        <v>2017</v>
      </c>
      <c r="D3" s="183">
        <f>MAX(D5:D1048576)</f>
        <v>4</v>
      </c>
      <c r="F3" s="183">
        <f>SUMIF($E5:$E1048576,"&lt;10",F5:F1048576)</f>
        <v>6713938.0699999994</v>
      </c>
      <c r="G3" s="183">
        <f t="shared" ref="G3:AW3" si="0">SUMIF($E5:$E1048576,"&lt;10",G5:G1048576)</f>
        <v>0</v>
      </c>
      <c r="H3" s="183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41250.399999999994</v>
      </c>
      <c r="M3" s="183">
        <f t="shared" si="0"/>
        <v>0</v>
      </c>
      <c r="N3" s="183">
        <f t="shared" si="0"/>
        <v>0</v>
      </c>
      <c r="O3" s="183">
        <f t="shared" si="0"/>
        <v>0</v>
      </c>
      <c r="P3" s="183">
        <f t="shared" si="0"/>
        <v>214150</v>
      </c>
      <c r="Q3" s="183">
        <f t="shared" si="0"/>
        <v>2111016.5</v>
      </c>
      <c r="R3" s="183">
        <f t="shared" si="0"/>
        <v>2409835.17</v>
      </c>
      <c r="S3" s="183">
        <f t="shared" si="0"/>
        <v>555545.5</v>
      </c>
      <c r="T3" s="183">
        <f t="shared" si="0"/>
        <v>0</v>
      </c>
      <c r="U3" s="183">
        <f t="shared" si="0"/>
        <v>0</v>
      </c>
      <c r="V3" s="183">
        <f t="shared" si="0"/>
        <v>0</v>
      </c>
      <c r="W3" s="183">
        <f t="shared" si="0"/>
        <v>0</v>
      </c>
      <c r="X3" s="183">
        <f t="shared" si="0"/>
        <v>0</v>
      </c>
      <c r="Y3" s="183">
        <f t="shared" si="0"/>
        <v>0</v>
      </c>
      <c r="Z3" s="183">
        <f t="shared" si="0"/>
        <v>0</v>
      </c>
      <c r="AA3" s="183">
        <f t="shared" si="0"/>
        <v>0</v>
      </c>
      <c r="AB3" s="183">
        <f t="shared" si="0"/>
        <v>0</v>
      </c>
      <c r="AC3" s="183">
        <f t="shared" si="0"/>
        <v>0</v>
      </c>
      <c r="AD3" s="183">
        <f t="shared" si="0"/>
        <v>0</v>
      </c>
      <c r="AE3" s="183">
        <f t="shared" si="0"/>
        <v>0</v>
      </c>
      <c r="AF3" s="183">
        <f t="shared" si="0"/>
        <v>0</v>
      </c>
      <c r="AG3" s="183">
        <f t="shared" si="0"/>
        <v>0</v>
      </c>
      <c r="AH3" s="183">
        <f t="shared" si="0"/>
        <v>0</v>
      </c>
      <c r="AI3" s="183">
        <f t="shared" si="0"/>
        <v>0</v>
      </c>
      <c r="AJ3" s="183">
        <f t="shared" si="0"/>
        <v>0</v>
      </c>
      <c r="AK3" s="183">
        <f t="shared" si="0"/>
        <v>0</v>
      </c>
      <c r="AL3" s="183">
        <f t="shared" si="0"/>
        <v>0</v>
      </c>
      <c r="AM3" s="183">
        <f t="shared" si="0"/>
        <v>0</v>
      </c>
      <c r="AN3" s="183">
        <f t="shared" si="0"/>
        <v>0</v>
      </c>
      <c r="AO3" s="183">
        <f t="shared" si="0"/>
        <v>0</v>
      </c>
      <c r="AP3" s="183">
        <f t="shared" si="0"/>
        <v>0</v>
      </c>
      <c r="AQ3" s="183">
        <f t="shared" si="0"/>
        <v>0</v>
      </c>
      <c r="AR3" s="183">
        <f t="shared" si="0"/>
        <v>0</v>
      </c>
      <c r="AS3" s="183">
        <f t="shared" si="0"/>
        <v>0</v>
      </c>
      <c r="AT3" s="183">
        <f t="shared" si="0"/>
        <v>1382140.5</v>
      </c>
      <c r="AU3" s="183">
        <f t="shared" si="0"/>
        <v>0</v>
      </c>
      <c r="AV3" s="183">
        <f t="shared" si="0"/>
        <v>0</v>
      </c>
      <c r="AW3" s="183">
        <f t="shared" si="0"/>
        <v>0</v>
      </c>
    </row>
    <row r="4" spans="1:49" x14ac:dyDescent="0.3">
      <c r="A4" s="182" t="s">
        <v>110</v>
      </c>
      <c r="B4" s="205">
        <v>1</v>
      </c>
      <c r="C4" s="184" t="s">
        <v>5</v>
      </c>
      <c r="D4" s="185" t="s">
        <v>54</v>
      </c>
      <c r="E4" s="185" t="s">
        <v>108</v>
      </c>
      <c r="F4" s="185" t="s">
        <v>3</v>
      </c>
      <c r="G4" s="185">
        <v>0</v>
      </c>
      <c r="H4" s="185">
        <v>25</v>
      </c>
      <c r="I4" s="185">
        <v>30</v>
      </c>
      <c r="J4" s="185">
        <v>99</v>
      </c>
      <c r="K4" s="185">
        <v>100</v>
      </c>
      <c r="L4" s="185">
        <v>101</v>
      </c>
      <c r="M4" s="185">
        <v>102</v>
      </c>
      <c r="N4" s="185">
        <v>103</v>
      </c>
      <c r="O4" s="185">
        <v>203</v>
      </c>
      <c r="P4" s="185">
        <v>302</v>
      </c>
      <c r="Q4" s="185">
        <v>303</v>
      </c>
      <c r="R4" s="185">
        <v>304</v>
      </c>
      <c r="S4" s="185">
        <v>305</v>
      </c>
      <c r="T4" s="185">
        <v>306</v>
      </c>
      <c r="U4" s="185">
        <v>407</v>
      </c>
      <c r="V4" s="185">
        <v>408</v>
      </c>
      <c r="W4" s="185">
        <v>409</v>
      </c>
      <c r="X4" s="185">
        <v>410</v>
      </c>
      <c r="Y4" s="185">
        <v>415</v>
      </c>
      <c r="Z4" s="185">
        <v>416</v>
      </c>
      <c r="AA4" s="185">
        <v>418</v>
      </c>
      <c r="AB4" s="185">
        <v>419</v>
      </c>
      <c r="AC4" s="185">
        <v>420</v>
      </c>
      <c r="AD4" s="185">
        <v>421</v>
      </c>
      <c r="AE4" s="185">
        <v>422</v>
      </c>
      <c r="AF4" s="185">
        <v>520</v>
      </c>
      <c r="AG4" s="185">
        <v>521</v>
      </c>
      <c r="AH4" s="185">
        <v>522</v>
      </c>
      <c r="AI4" s="185">
        <v>523</v>
      </c>
      <c r="AJ4" s="185">
        <v>524</v>
      </c>
      <c r="AK4" s="185">
        <v>525</v>
      </c>
      <c r="AL4" s="185">
        <v>526</v>
      </c>
      <c r="AM4" s="185">
        <v>527</v>
      </c>
      <c r="AN4" s="185">
        <v>528</v>
      </c>
      <c r="AO4" s="185">
        <v>629</v>
      </c>
      <c r="AP4" s="185">
        <v>630</v>
      </c>
      <c r="AQ4" s="185">
        <v>636</v>
      </c>
      <c r="AR4" s="185">
        <v>637</v>
      </c>
      <c r="AS4" s="185">
        <v>640</v>
      </c>
      <c r="AT4" s="185">
        <v>642</v>
      </c>
      <c r="AU4" s="185">
        <v>743</v>
      </c>
      <c r="AV4" s="185">
        <v>745</v>
      </c>
      <c r="AW4" s="185">
        <v>746</v>
      </c>
    </row>
    <row r="5" spans="1:49" x14ac:dyDescent="0.3">
      <c r="A5" s="182" t="s">
        <v>111</v>
      </c>
      <c r="B5" s="205">
        <v>2</v>
      </c>
      <c r="C5" s="182">
        <v>47</v>
      </c>
      <c r="D5" s="182">
        <v>1</v>
      </c>
      <c r="E5" s="182">
        <v>1</v>
      </c>
      <c r="F5" s="182">
        <v>51.2</v>
      </c>
      <c r="G5" s="182">
        <v>0</v>
      </c>
      <c r="H5" s="182">
        <v>0</v>
      </c>
      <c r="I5" s="182">
        <v>0</v>
      </c>
      <c r="J5" s="182">
        <v>0</v>
      </c>
      <c r="K5" s="182">
        <v>0</v>
      </c>
      <c r="L5" s="182">
        <v>0.1</v>
      </c>
      <c r="M5" s="182">
        <v>0</v>
      </c>
      <c r="N5" s="182">
        <v>0</v>
      </c>
      <c r="O5" s="182">
        <v>0</v>
      </c>
      <c r="P5" s="182">
        <v>2</v>
      </c>
      <c r="Q5" s="182">
        <v>16.25</v>
      </c>
      <c r="R5" s="182">
        <v>15.850000000000001</v>
      </c>
      <c r="S5" s="182">
        <v>3</v>
      </c>
      <c r="T5" s="182">
        <v>0</v>
      </c>
      <c r="U5" s="182">
        <v>0</v>
      </c>
      <c r="V5" s="182">
        <v>0</v>
      </c>
      <c r="W5" s="182">
        <v>0</v>
      </c>
      <c r="X5" s="182">
        <v>0</v>
      </c>
      <c r="Y5" s="182">
        <v>0</v>
      </c>
      <c r="Z5" s="182">
        <v>0</v>
      </c>
      <c r="AA5" s="182">
        <v>0</v>
      </c>
      <c r="AB5" s="182">
        <v>0</v>
      </c>
      <c r="AC5" s="182">
        <v>0</v>
      </c>
      <c r="AD5" s="182">
        <v>0</v>
      </c>
      <c r="AE5" s="182">
        <v>0</v>
      </c>
      <c r="AF5" s="182">
        <v>0</v>
      </c>
      <c r="AG5" s="182">
        <v>0</v>
      </c>
      <c r="AH5" s="182">
        <v>0</v>
      </c>
      <c r="AI5" s="182">
        <v>0</v>
      </c>
      <c r="AJ5" s="182">
        <v>0</v>
      </c>
      <c r="AK5" s="182">
        <v>0</v>
      </c>
      <c r="AL5" s="182">
        <v>0</v>
      </c>
      <c r="AM5" s="182">
        <v>0</v>
      </c>
      <c r="AN5" s="182">
        <v>0</v>
      </c>
      <c r="AO5" s="182">
        <v>0</v>
      </c>
      <c r="AP5" s="182">
        <v>0</v>
      </c>
      <c r="AQ5" s="182">
        <v>0</v>
      </c>
      <c r="AR5" s="182">
        <v>0</v>
      </c>
      <c r="AS5" s="182">
        <v>0</v>
      </c>
      <c r="AT5" s="182">
        <v>14</v>
      </c>
      <c r="AU5" s="182">
        <v>0</v>
      </c>
      <c r="AV5" s="182">
        <v>0</v>
      </c>
      <c r="AW5" s="182">
        <v>0</v>
      </c>
    </row>
    <row r="6" spans="1:49" x14ac:dyDescent="0.3">
      <c r="A6" s="182" t="s">
        <v>112</v>
      </c>
      <c r="B6" s="205">
        <v>3</v>
      </c>
      <c r="C6" s="182">
        <v>47</v>
      </c>
      <c r="D6" s="182">
        <v>1</v>
      </c>
      <c r="E6" s="182">
        <v>2</v>
      </c>
      <c r="F6" s="182">
        <v>7706.7</v>
      </c>
      <c r="G6" s="182">
        <v>0</v>
      </c>
      <c r="H6" s="182">
        <v>0</v>
      </c>
      <c r="I6" s="182">
        <v>0</v>
      </c>
      <c r="J6" s="182">
        <v>0</v>
      </c>
      <c r="K6" s="182">
        <v>0</v>
      </c>
      <c r="L6" s="182">
        <v>35.200000000000003</v>
      </c>
      <c r="M6" s="182">
        <v>0</v>
      </c>
      <c r="N6" s="182">
        <v>0</v>
      </c>
      <c r="O6" s="182">
        <v>0</v>
      </c>
      <c r="P6" s="182">
        <v>298</v>
      </c>
      <c r="Q6" s="182">
        <v>2251</v>
      </c>
      <c r="R6" s="182">
        <v>2491.5</v>
      </c>
      <c r="S6" s="182">
        <v>468.5</v>
      </c>
      <c r="T6" s="182">
        <v>0</v>
      </c>
      <c r="U6" s="182">
        <v>0</v>
      </c>
      <c r="V6" s="182">
        <v>0</v>
      </c>
      <c r="W6" s="182">
        <v>0</v>
      </c>
      <c r="X6" s="182">
        <v>0</v>
      </c>
      <c r="Y6" s="182">
        <v>0</v>
      </c>
      <c r="Z6" s="182">
        <v>0</v>
      </c>
      <c r="AA6" s="182">
        <v>0</v>
      </c>
      <c r="AB6" s="182">
        <v>0</v>
      </c>
      <c r="AC6" s="182">
        <v>0</v>
      </c>
      <c r="AD6" s="182">
        <v>0</v>
      </c>
      <c r="AE6" s="182">
        <v>0</v>
      </c>
      <c r="AF6" s="182">
        <v>0</v>
      </c>
      <c r="AG6" s="182">
        <v>0</v>
      </c>
      <c r="AH6" s="182">
        <v>0</v>
      </c>
      <c r="AI6" s="182">
        <v>0</v>
      </c>
      <c r="AJ6" s="182">
        <v>0</v>
      </c>
      <c r="AK6" s="182">
        <v>0</v>
      </c>
      <c r="AL6" s="182">
        <v>0</v>
      </c>
      <c r="AM6" s="182">
        <v>0</v>
      </c>
      <c r="AN6" s="182">
        <v>0</v>
      </c>
      <c r="AO6" s="182">
        <v>0</v>
      </c>
      <c r="AP6" s="182">
        <v>0</v>
      </c>
      <c r="AQ6" s="182">
        <v>0</v>
      </c>
      <c r="AR6" s="182">
        <v>0</v>
      </c>
      <c r="AS6" s="182">
        <v>0</v>
      </c>
      <c r="AT6" s="182">
        <v>2162.5</v>
      </c>
      <c r="AU6" s="182">
        <v>0</v>
      </c>
      <c r="AV6" s="182">
        <v>0</v>
      </c>
      <c r="AW6" s="182">
        <v>0</v>
      </c>
    </row>
    <row r="7" spans="1:49" x14ac:dyDescent="0.3">
      <c r="A7" s="182" t="s">
        <v>113</v>
      </c>
      <c r="B7" s="205">
        <v>4</v>
      </c>
      <c r="C7" s="182">
        <v>47</v>
      </c>
      <c r="D7" s="182">
        <v>1</v>
      </c>
      <c r="E7" s="182">
        <v>3</v>
      </c>
      <c r="F7" s="182">
        <v>30</v>
      </c>
      <c r="G7" s="182">
        <v>0</v>
      </c>
      <c r="H7" s="182">
        <v>0</v>
      </c>
      <c r="I7" s="182">
        <v>0</v>
      </c>
      <c r="J7" s="182">
        <v>0</v>
      </c>
      <c r="K7" s="182">
        <v>0</v>
      </c>
      <c r="L7" s="182">
        <v>0</v>
      </c>
      <c r="M7" s="182">
        <v>0</v>
      </c>
      <c r="N7" s="182">
        <v>0</v>
      </c>
      <c r="O7" s="182">
        <v>0</v>
      </c>
      <c r="P7" s="182">
        <v>0</v>
      </c>
      <c r="Q7" s="182">
        <v>0</v>
      </c>
      <c r="R7" s="182">
        <v>30</v>
      </c>
      <c r="S7" s="182">
        <v>0</v>
      </c>
      <c r="T7" s="182">
        <v>0</v>
      </c>
      <c r="U7" s="182">
        <v>0</v>
      </c>
      <c r="V7" s="182">
        <v>0</v>
      </c>
      <c r="W7" s="182">
        <v>0</v>
      </c>
      <c r="X7" s="182">
        <v>0</v>
      </c>
      <c r="Y7" s="182">
        <v>0</v>
      </c>
      <c r="Z7" s="182">
        <v>0</v>
      </c>
      <c r="AA7" s="182">
        <v>0</v>
      </c>
      <c r="AB7" s="182">
        <v>0</v>
      </c>
      <c r="AC7" s="182">
        <v>0</v>
      </c>
      <c r="AD7" s="182">
        <v>0</v>
      </c>
      <c r="AE7" s="182">
        <v>0</v>
      </c>
      <c r="AF7" s="182">
        <v>0</v>
      </c>
      <c r="AG7" s="182">
        <v>0</v>
      </c>
      <c r="AH7" s="182">
        <v>0</v>
      </c>
      <c r="AI7" s="182">
        <v>0</v>
      </c>
      <c r="AJ7" s="182">
        <v>0</v>
      </c>
      <c r="AK7" s="182">
        <v>0</v>
      </c>
      <c r="AL7" s="182">
        <v>0</v>
      </c>
      <c r="AM7" s="182">
        <v>0</v>
      </c>
      <c r="AN7" s="182">
        <v>0</v>
      </c>
      <c r="AO7" s="182">
        <v>0</v>
      </c>
      <c r="AP7" s="182">
        <v>0</v>
      </c>
      <c r="AQ7" s="182">
        <v>0</v>
      </c>
      <c r="AR7" s="182">
        <v>0</v>
      </c>
      <c r="AS7" s="182">
        <v>0</v>
      </c>
      <c r="AT7" s="182">
        <v>0</v>
      </c>
      <c r="AU7" s="182">
        <v>0</v>
      </c>
      <c r="AV7" s="182">
        <v>0</v>
      </c>
      <c r="AW7" s="182">
        <v>0</v>
      </c>
    </row>
    <row r="8" spans="1:49" x14ac:dyDescent="0.3">
      <c r="A8" s="182" t="s">
        <v>114</v>
      </c>
      <c r="B8" s="205">
        <v>5</v>
      </c>
      <c r="C8" s="182">
        <v>47</v>
      </c>
      <c r="D8" s="182">
        <v>1</v>
      </c>
      <c r="E8" s="182">
        <v>4</v>
      </c>
      <c r="F8" s="182">
        <v>658.5</v>
      </c>
      <c r="G8" s="182">
        <v>0</v>
      </c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0</v>
      </c>
      <c r="N8" s="182">
        <v>0</v>
      </c>
      <c r="O8" s="182">
        <v>0</v>
      </c>
      <c r="P8" s="182">
        <v>25</v>
      </c>
      <c r="Q8" s="182">
        <v>240</v>
      </c>
      <c r="R8" s="182">
        <v>110</v>
      </c>
      <c r="S8" s="182">
        <v>45</v>
      </c>
      <c r="T8" s="182">
        <v>0</v>
      </c>
      <c r="U8" s="182">
        <v>0</v>
      </c>
      <c r="V8" s="182">
        <v>0</v>
      </c>
      <c r="W8" s="182">
        <v>0</v>
      </c>
      <c r="X8" s="182">
        <v>0</v>
      </c>
      <c r="Y8" s="182">
        <v>0</v>
      </c>
      <c r="Z8" s="182">
        <v>0</v>
      </c>
      <c r="AA8" s="182">
        <v>0</v>
      </c>
      <c r="AB8" s="182">
        <v>0</v>
      </c>
      <c r="AC8" s="182">
        <v>0</v>
      </c>
      <c r="AD8" s="182">
        <v>0</v>
      </c>
      <c r="AE8" s="182">
        <v>0</v>
      </c>
      <c r="AF8" s="182">
        <v>0</v>
      </c>
      <c r="AG8" s="182">
        <v>0</v>
      </c>
      <c r="AH8" s="182">
        <v>0</v>
      </c>
      <c r="AI8" s="182">
        <v>0</v>
      </c>
      <c r="AJ8" s="182">
        <v>0</v>
      </c>
      <c r="AK8" s="182">
        <v>0</v>
      </c>
      <c r="AL8" s="182">
        <v>0</v>
      </c>
      <c r="AM8" s="182">
        <v>0</v>
      </c>
      <c r="AN8" s="182">
        <v>0</v>
      </c>
      <c r="AO8" s="182">
        <v>0</v>
      </c>
      <c r="AP8" s="182">
        <v>0</v>
      </c>
      <c r="AQ8" s="182">
        <v>0</v>
      </c>
      <c r="AR8" s="182">
        <v>0</v>
      </c>
      <c r="AS8" s="182">
        <v>0</v>
      </c>
      <c r="AT8" s="182">
        <v>238.5</v>
      </c>
      <c r="AU8" s="182">
        <v>0</v>
      </c>
      <c r="AV8" s="182">
        <v>0</v>
      </c>
      <c r="AW8" s="182">
        <v>0</v>
      </c>
    </row>
    <row r="9" spans="1:49" x14ac:dyDescent="0.3">
      <c r="A9" s="182" t="s">
        <v>115</v>
      </c>
      <c r="B9" s="205">
        <v>6</v>
      </c>
      <c r="C9" s="182">
        <v>47</v>
      </c>
      <c r="D9" s="182">
        <v>1</v>
      </c>
      <c r="E9" s="182">
        <v>6</v>
      </c>
      <c r="F9" s="182">
        <v>1691040</v>
      </c>
      <c r="G9" s="182">
        <v>0</v>
      </c>
      <c r="H9" s="182">
        <v>0</v>
      </c>
      <c r="I9" s="182">
        <v>0</v>
      </c>
      <c r="J9" s="182">
        <v>0</v>
      </c>
      <c r="K9" s="182">
        <v>0</v>
      </c>
      <c r="L9" s="182">
        <v>10327</v>
      </c>
      <c r="M9" s="182">
        <v>0</v>
      </c>
      <c r="N9" s="182">
        <v>0</v>
      </c>
      <c r="O9" s="182">
        <v>0</v>
      </c>
      <c r="P9" s="182">
        <v>51921</v>
      </c>
      <c r="Q9" s="182">
        <v>524280</v>
      </c>
      <c r="R9" s="182">
        <v>612631</v>
      </c>
      <c r="S9" s="182">
        <v>132334</v>
      </c>
      <c r="T9" s="182">
        <v>0</v>
      </c>
      <c r="U9" s="182">
        <v>0</v>
      </c>
      <c r="V9" s="182">
        <v>0</v>
      </c>
      <c r="W9" s="182">
        <v>0</v>
      </c>
      <c r="X9" s="182">
        <v>0</v>
      </c>
      <c r="Y9" s="182">
        <v>0</v>
      </c>
      <c r="Z9" s="182">
        <v>0</v>
      </c>
      <c r="AA9" s="182">
        <v>0</v>
      </c>
      <c r="AB9" s="182">
        <v>0</v>
      </c>
      <c r="AC9" s="182">
        <v>0</v>
      </c>
      <c r="AD9" s="182">
        <v>0</v>
      </c>
      <c r="AE9" s="182">
        <v>0</v>
      </c>
      <c r="AF9" s="182">
        <v>0</v>
      </c>
      <c r="AG9" s="182">
        <v>0</v>
      </c>
      <c r="AH9" s="182">
        <v>0</v>
      </c>
      <c r="AI9" s="182">
        <v>0</v>
      </c>
      <c r="AJ9" s="182">
        <v>0</v>
      </c>
      <c r="AK9" s="182">
        <v>0</v>
      </c>
      <c r="AL9" s="182">
        <v>0</v>
      </c>
      <c r="AM9" s="182">
        <v>0</v>
      </c>
      <c r="AN9" s="182">
        <v>0</v>
      </c>
      <c r="AO9" s="182">
        <v>0</v>
      </c>
      <c r="AP9" s="182">
        <v>0</v>
      </c>
      <c r="AQ9" s="182">
        <v>0</v>
      </c>
      <c r="AR9" s="182">
        <v>0</v>
      </c>
      <c r="AS9" s="182">
        <v>0</v>
      </c>
      <c r="AT9" s="182">
        <v>359547</v>
      </c>
      <c r="AU9" s="182">
        <v>0</v>
      </c>
      <c r="AV9" s="182">
        <v>0</v>
      </c>
      <c r="AW9" s="182">
        <v>0</v>
      </c>
    </row>
    <row r="10" spans="1:49" x14ac:dyDescent="0.3">
      <c r="A10" s="182" t="s">
        <v>116</v>
      </c>
      <c r="B10" s="205">
        <v>7</v>
      </c>
      <c r="C10" s="182">
        <v>47</v>
      </c>
      <c r="D10" s="182">
        <v>1</v>
      </c>
      <c r="E10" s="182">
        <v>11</v>
      </c>
      <c r="F10" s="182">
        <v>5857.2239817080181</v>
      </c>
      <c r="G10" s="182">
        <v>23.890648374685416</v>
      </c>
      <c r="H10" s="182">
        <v>5833.333333333333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82">
        <v>0</v>
      </c>
      <c r="P10" s="182">
        <v>0</v>
      </c>
      <c r="Q10" s="182">
        <v>0</v>
      </c>
      <c r="R10" s="182">
        <v>0</v>
      </c>
      <c r="S10" s="182">
        <v>0</v>
      </c>
      <c r="T10" s="182">
        <v>0</v>
      </c>
      <c r="U10" s="182">
        <v>0</v>
      </c>
      <c r="V10" s="182">
        <v>0</v>
      </c>
      <c r="W10" s="182">
        <v>0</v>
      </c>
      <c r="X10" s="182">
        <v>0</v>
      </c>
      <c r="Y10" s="182">
        <v>0</v>
      </c>
      <c r="Z10" s="182">
        <v>0</v>
      </c>
      <c r="AA10" s="182">
        <v>0</v>
      </c>
      <c r="AB10" s="182">
        <v>0</v>
      </c>
      <c r="AC10" s="182">
        <v>0</v>
      </c>
      <c r="AD10" s="182">
        <v>0</v>
      </c>
      <c r="AE10" s="182">
        <v>0</v>
      </c>
      <c r="AF10" s="182">
        <v>0</v>
      </c>
      <c r="AG10" s="182">
        <v>0</v>
      </c>
      <c r="AH10" s="182">
        <v>0</v>
      </c>
      <c r="AI10" s="182">
        <v>0</v>
      </c>
      <c r="AJ10" s="182">
        <v>0</v>
      </c>
      <c r="AK10" s="182">
        <v>0</v>
      </c>
      <c r="AL10" s="182">
        <v>0</v>
      </c>
      <c r="AM10" s="182">
        <v>0</v>
      </c>
      <c r="AN10" s="182">
        <v>0</v>
      </c>
      <c r="AO10" s="182">
        <v>0</v>
      </c>
      <c r="AP10" s="182">
        <v>0</v>
      </c>
      <c r="AQ10" s="182">
        <v>0</v>
      </c>
      <c r="AR10" s="182">
        <v>0</v>
      </c>
      <c r="AS10" s="182">
        <v>0</v>
      </c>
      <c r="AT10" s="182">
        <v>0</v>
      </c>
      <c r="AU10" s="182">
        <v>0</v>
      </c>
      <c r="AV10" s="182">
        <v>0</v>
      </c>
      <c r="AW10" s="182">
        <v>0</v>
      </c>
    </row>
    <row r="11" spans="1:49" x14ac:dyDescent="0.3">
      <c r="A11" s="182" t="s">
        <v>117</v>
      </c>
      <c r="B11" s="205">
        <v>8</v>
      </c>
      <c r="C11" s="182">
        <v>47</v>
      </c>
      <c r="D11" s="182">
        <v>2</v>
      </c>
      <c r="E11" s="182">
        <v>1</v>
      </c>
      <c r="F11" s="182">
        <v>51.2</v>
      </c>
      <c r="G11" s="182">
        <v>0</v>
      </c>
      <c r="H11" s="182">
        <v>0</v>
      </c>
      <c r="I11" s="182">
        <v>0</v>
      </c>
      <c r="J11" s="182">
        <v>0</v>
      </c>
      <c r="K11" s="182">
        <v>0</v>
      </c>
      <c r="L11" s="182">
        <v>0.1</v>
      </c>
      <c r="M11" s="182">
        <v>0</v>
      </c>
      <c r="N11" s="182">
        <v>0</v>
      </c>
      <c r="O11" s="182">
        <v>0</v>
      </c>
      <c r="P11" s="182">
        <v>2</v>
      </c>
      <c r="Q11" s="182">
        <v>15.25</v>
      </c>
      <c r="R11" s="182">
        <v>15.850000000000001</v>
      </c>
      <c r="S11" s="182">
        <v>4</v>
      </c>
      <c r="T11" s="182">
        <v>0</v>
      </c>
      <c r="U11" s="182">
        <v>0</v>
      </c>
      <c r="V11" s="182">
        <v>0</v>
      </c>
      <c r="W11" s="182">
        <v>0</v>
      </c>
      <c r="X11" s="182">
        <v>0</v>
      </c>
      <c r="Y11" s="182">
        <v>0</v>
      </c>
      <c r="Z11" s="182">
        <v>0</v>
      </c>
      <c r="AA11" s="182">
        <v>0</v>
      </c>
      <c r="AB11" s="182">
        <v>0</v>
      </c>
      <c r="AC11" s="182">
        <v>0</v>
      </c>
      <c r="AD11" s="182">
        <v>0</v>
      </c>
      <c r="AE11" s="182">
        <v>0</v>
      </c>
      <c r="AF11" s="182">
        <v>0</v>
      </c>
      <c r="AG11" s="182">
        <v>0</v>
      </c>
      <c r="AH11" s="182">
        <v>0</v>
      </c>
      <c r="AI11" s="182">
        <v>0</v>
      </c>
      <c r="AJ11" s="182">
        <v>0</v>
      </c>
      <c r="AK11" s="182">
        <v>0</v>
      </c>
      <c r="AL11" s="182">
        <v>0</v>
      </c>
      <c r="AM11" s="182">
        <v>0</v>
      </c>
      <c r="AN11" s="182">
        <v>0</v>
      </c>
      <c r="AO11" s="182">
        <v>0</v>
      </c>
      <c r="AP11" s="182">
        <v>0</v>
      </c>
      <c r="AQ11" s="182">
        <v>0</v>
      </c>
      <c r="AR11" s="182">
        <v>0</v>
      </c>
      <c r="AS11" s="182">
        <v>0</v>
      </c>
      <c r="AT11" s="182">
        <v>14</v>
      </c>
      <c r="AU11" s="182">
        <v>0</v>
      </c>
      <c r="AV11" s="182">
        <v>0</v>
      </c>
      <c r="AW11" s="182">
        <v>0</v>
      </c>
    </row>
    <row r="12" spans="1:49" x14ac:dyDescent="0.3">
      <c r="A12" s="182" t="s">
        <v>118</v>
      </c>
      <c r="B12" s="205">
        <v>9</v>
      </c>
      <c r="C12" s="182">
        <v>47</v>
      </c>
      <c r="D12" s="182">
        <v>2</v>
      </c>
      <c r="E12" s="182">
        <v>2</v>
      </c>
      <c r="F12" s="182">
        <v>7041</v>
      </c>
      <c r="G12" s="182">
        <v>0</v>
      </c>
      <c r="H12" s="182">
        <v>0</v>
      </c>
      <c r="I12" s="182">
        <v>0</v>
      </c>
      <c r="J12" s="182">
        <v>0</v>
      </c>
      <c r="K12" s="182">
        <v>0</v>
      </c>
      <c r="L12" s="182">
        <v>32</v>
      </c>
      <c r="M12" s="182">
        <v>0</v>
      </c>
      <c r="N12" s="182">
        <v>0</v>
      </c>
      <c r="O12" s="182">
        <v>0</v>
      </c>
      <c r="P12" s="182">
        <v>234</v>
      </c>
      <c r="Q12" s="182">
        <v>2109.5</v>
      </c>
      <c r="R12" s="182">
        <v>2233.5</v>
      </c>
      <c r="S12" s="182">
        <v>395.5</v>
      </c>
      <c r="T12" s="182">
        <v>0</v>
      </c>
      <c r="U12" s="182">
        <v>0</v>
      </c>
      <c r="V12" s="182">
        <v>0</v>
      </c>
      <c r="W12" s="182">
        <v>0</v>
      </c>
      <c r="X12" s="182">
        <v>0</v>
      </c>
      <c r="Y12" s="182">
        <v>0</v>
      </c>
      <c r="Z12" s="182">
        <v>0</v>
      </c>
      <c r="AA12" s="182">
        <v>0</v>
      </c>
      <c r="AB12" s="182">
        <v>0</v>
      </c>
      <c r="AC12" s="182">
        <v>0</v>
      </c>
      <c r="AD12" s="182">
        <v>0</v>
      </c>
      <c r="AE12" s="182">
        <v>0</v>
      </c>
      <c r="AF12" s="182">
        <v>0</v>
      </c>
      <c r="AG12" s="182">
        <v>0</v>
      </c>
      <c r="AH12" s="182">
        <v>0</v>
      </c>
      <c r="AI12" s="182">
        <v>0</v>
      </c>
      <c r="AJ12" s="182">
        <v>0</v>
      </c>
      <c r="AK12" s="182">
        <v>0</v>
      </c>
      <c r="AL12" s="182">
        <v>0</v>
      </c>
      <c r="AM12" s="182">
        <v>0</v>
      </c>
      <c r="AN12" s="182">
        <v>0</v>
      </c>
      <c r="AO12" s="182">
        <v>0</v>
      </c>
      <c r="AP12" s="182">
        <v>0</v>
      </c>
      <c r="AQ12" s="182">
        <v>0</v>
      </c>
      <c r="AR12" s="182">
        <v>0</v>
      </c>
      <c r="AS12" s="182">
        <v>0</v>
      </c>
      <c r="AT12" s="182">
        <v>2036.5</v>
      </c>
      <c r="AU12" s="182">
        <v>0</v>
      </c>
      <c r="AV12" s="182">
        <v>0</v>
      </c>
      <c r="AW12" s="182">
        <v>0</v>
      </c>
    </row>
    <row r="13" spans="1:49" x14ac:dyDescent="0.3">
      <c r="A13" s="182" t="s">
        <v>119</v>
      </c>
      <c r="B13" s="205">
        <v>10</v>
      </c>
      <c r="C13" s="182">
        <v>47</v>
      </c>
      <c r="D13" s="182">
        <v>2</v>
      </c>
      <c r="E13" s="182">
        <v>3</v>
      </c>
      <c r="F13" s="182">
        <v>11.5</v>
      </c>
      <c r="G13" s="182">
        <v>0</v>
      </c>
      <c r="H13" s="182">
        <v>0</v>
      </c>
      <c r="I13" s="182">
        <v>0</v>
      </c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82">
        <v>0</v>
      </c>
      <c r="Q13" s="182">
        <v>11.5</v>
      </c>
      <c r="R13" s="182">
        <v>0</v>
      </c>
      <c r="S13" s="182">
        <v>0</v>
      </c>
      <c r="T13" s="182">
        <v>0</v>
      </c>
      <c r="U13" s="182">
        <v>0</v>
      </c>
      <c r="V13" s="182">
        <v>0</v>
      </c>
      <c r="W13" s="182">
        <v>0</v>
      </c>
      <c r="X13" s="182">
        <v>0</v>
      </c>
      <c r="Y13" s="182">
        <v>0</v>
      </c>
      <c r="Z13" s="182">
        <v>0</v>
      </c>
      <c r="AA13" s="182">
        <v>0</v>
      </c>
      <c r="AB13" s="182">
        <v>0</v>
      </c>
      <c r="AC13" s="182">
        <v>0</v>
      </c>
      <c r="AD13" s="182">
        <v>0</v>
      </c>
      <c r="AE13" s="182">
        <v>0</v>
      </c>
      <c r="AF13" s="182">
        <v>0</v>
      </c>
      <c r="AG13" s="182">
        <v>0</v>
      </c>
      <c r="AH13" s="182">
        <v>0</v>
      </c>
      <c r="AI13" s="182">
        <v>0</v>
      </c>
      <c r="AJ13" s="182">
        <v>0</v>
      </c>
      <c r="AK13" s="182">
        <v>0</v>
      </c>
      <c r="AL13" s="182">
        <v>0</v>
      </c>
      <c r="AM13" s="182">
        <v>0</v>
      </c>
      <c r="AN13" s="182">
        <v>0</v>
      </c>
      <c r="AO13" s="182">
        <v>0</v>
      </c>
      <c r="AP13" s="182">
        <v>0</v>
      </c>
      <c r="AQ13" s="182">
        <v>0</v>
      </c>
      <c r="AR13" s="182">
        <v>0</v>
      </c>
      <c r="AS13" s="182">
        <v>0</v>
      </c>
      <c r="AT13" s="182">
        <v>0</v>
      </c>
      <c r="AU13" s="182">
        <v>0</v>
      </c>
      <c r="AV13" s="182">
        <v>0</v>
      </c>
      <c r="AW13" s="182">
        <v>0</v>
      </c>
    </row>
    <row r="14" spans="1:49" x14ac:dyDescent="0.3">
      <c r="A14" s="182" t="s">
        <v>120</v>
      </c>
      <c r="B14" s="205">
        <v>11</v>
      </c>
      <c r="C14" s="182">
        <v>47</v>
      </c>
      <c r="D14" s="182">
        <v>2</v>
      </c>
      <c r="E14" s="182">
        <v>4</v>
      </c>
      <c r="F14" s="182">
        <v>642.5</v>
      </c>
      <c r="G14" s="182">
        <v>0</v>
      </c>
      <c r="H14" s="182">
        <v>0</v>
      </c>
      <c r="I14" s="182">
        <v>0</v>
      </c>
      <c r="J14" s="182">
        <v>0</v>
      </c>
      <c r="K14" s="182">
        <v>0</v>
      </c>
      <c r="L14" s="182">
        <v>0</v>
      </c>
      <c r="M14" s="182">
        <v>0</v>
      </c>
      <c r="N14" s="182">
        <v>0</v>
      </c>
      <c r="O14" s="182">
        <v>0</v>
      </c>
      <c r="P14" s="182">
        <v>30</v>
      </c>
      <c r="Q14" s="182">
        <v>255</v>
      </c>
      <c r="R14" s="182">
        <v>122.5</v>
      </c>
      <c r="S14" s="182">
        <v>35</v>
      </c>
      <c r="T14" s="182">
        <v>0</v>
      </c>
      <c r="U14" s="182">
        <v>0</v>
      </c>
      <c r="V14" s="182">
        <v>0</v>
      </c>
      <c r="W14" s="182">
        <v>0</v>
      </c>
      <c r="X14" s="182">
        <v>0</v>
      </c>
      <c r="Y14" s="182">
        <v>0</v>
      </c>
      <c r="Z14" s="182">
        <v>0</v>
      </c>
      <c r="AA14" s="182">
        <v>0</v>
      </c>
      <c r="AB14" s="182">
        <v>0</v>
      </c>
      <c r="AC14" s="182">
        <v>0</v>
      </c>
      <c r="AD14" s="182">
        <v>0</v>
      </c>
      <c r="AE14" s="182">
        <v>0</v>
      </c>
      <c r="AF14" s="182">
        <v>0</v>
      </c>
      <c r="AG14" s="182">
        <v>0</v>
      </c>
      <c r="AH14" s="182">
        <v>0</v>
      </c>
      <c r="AI14" s="182">
        <v>0</v>
      </c>
      <c r="AJ14" s="182">
        <v>0</v>
      </c>
      <c r="AK14" s="182">
        <v>0</v>
      </c>
      <c r="AL14" s="182">
        <v>0</v>
      </c>
      <c r="AM14" s="182">
        <v>0</v>
      </c>
      <c r="AN14" s="182">
        <v>0</v>
      </c>
      <c r="AO14" s="182">
        <v>0</v>
      </c>
      <c r="AP14" s="182">
        <v>0</v>
      </c>
      <c r="AQ14" s="182">
        <v>0</v>
      </c>
      <c r="AR14" s="182">
        <v>0</v>
      </c>
      <c r="AS14" s="182">
        <v>0</v>
      </c>
      <c r="AT14" s="182">
        <v>200</v>
      </c>
      <c r="AU14" s="182">
        <v>0</v>
      </c>
      <c r="AV14" s="182">
        <v>0</v>
      </c>
      <c r="AW14" s="182">
        <v>0</v>
      </c>
    </row>
    <row r="15" spans="1:49" x14ac:dyDescent="0.3">
      <c r="A15" s="182" t="s">
        <v>121</v>
      </c>
      <c r="B15" s="205">
        <v>12</v>
      </c>
      <c r="C15" s="182">
        <v>47</v>
      </c>
      <c r="D15" s="182">
        <v>2</v>
      </c>
      <c r="E15" s="182">
        <v>6</v>
      </c>
      <c r="F15" s="182">
        <v>1670558</v>
      </c>
      <c r="G15" s="182">
        <v>0</v>
      </c>
      <c r="H15" s="182">
        <v>0</v>
      </c>
      <c r="I15" s="182">
        <v>0</v>
      </c>
      <c r="J15" s="182">
        <v>0</v>
      </c>
      <c r="K15" s="182">
        <v>0</v>
      </c>
      <c r="L15" s="182">
        <v>10327</v>
      </c>
      <c r="M15" s="182">
        <v>0</v>
      </c>
      <c r="N15" s="182">
        <v>0</v>
      </c>
      <c r="O15" s="182">
        <v>0</v>
      </c>
      <c r="P15" s="182">
        <v>58746</v>
      </c>
      <c r="Q15" s="182">
        <v>514244</v>
      </c>
      <c r="R15" s="182">
        <v>592595</v>
      </c>
      <c r="S15" s="182">
        <v>150506</v>
      </c>
      <c r="T15" s="182">
        <v>0</v>
      </c>
      <c r="U15" s="182">
        <v>0</v>
      </c>
      <c r="V15" s="182">
        <v>0</v>
      </c>
      <c r="W15" s="182">
        <v>0</v>
      </c>
      <c r="X15" s="182">
        <v>0</v>
      </c>
      <c r="Y15" s="182">
        <v>0</v>
      </c>
      <c r="Z15" s="182">
        <v>0</v>
      </c>
      <c r="AA15" s="182">
        <v>0</v>
      </c>
      <c r="AB15" s="182">
        <v>0</v>
      </c>
      <c r="AC15" s="182">
        <v>0</v>
      </c>
      <c r="AD15" s="182">
        <v>0</v>
      </c>
      <c r="AE15" s="182">
        <v>0</v>
      </c>
      <c r="AF15" s="182">
        <v>0</v>
      </c>
      <c r="AG15" s="182">
        <v>0</v>
      </c>
      <c r="AH15" s="182">
        <v>0</v>
      </c>
      <c r="AI15" s="182">
        <v>0</v>
      </c>
      <c r="AJ15" s="182">
        <v>0</v>
      </c>
      <c r="AK15" s="182">
        <v>0</v>
      </c>
      <c r="AL15" s="182">
        <v>0</v>
      </c>
      <c r="AM15" s="182">
        <v>0</v>
      </c>
      <c r="AN15" s="182">
        <v>0</v>
      </c>
      <c r="AO15" s="182">
        <v>0</v>
      </c>
      <c r="AP15" s="182">
        <v>0</v>
      </c>
      <c r="AQ15" s="182">
        <v>0</v>
      </c>
      <c r="AR15" s="182">
        <v>0</v>
      </c>
      <c r="AS15" s="182">
        <v>0</v>
      </c>
      <c r="AT15" s="182">
        <v>344140</v>
      </c>
      <c r="AU15" s="182">
        <v>0</v>
      </c>
      <c r="AV15" s="182">
        <v>0</v>
      </c>
      <c r="AW15" s="182">
        <v>0</v>
      </c>
    </row>
    <row r="16" spans="1:49" x14ac:dyDescent="0.3">
      <c r="A16" s="182" t="s">
        <v>109</v>
      </c>
      <c r="B16" s="205">
        <v>2017</v>
      </c>
      <c r="C16" s="182">
        <v>47</v>
      </c>
      <c r="D16" s="182">
        <v>2</v>
      </c>
      <c r="E16" s="182">
        <v>11</v>
      </c>
      <c r="F16" s="182">
        <v>5857.2239817080181</v>
      </c>
      <c r="G16" s="182">
        <v>23.890648374685416</v>
      </c>
      <c r="H16" s="182">
        <v>5833.333333333333</v>
      </c>
      <c r="I16" s="182">
        <v>0</v>
      </c>
      <c r="J16" s="182">
        <v>0</v>
      </c>
      <c r="K16" s="182">
        <v>0</v>
      </c>
      <c r="L16" s="182">
        <v>0</v>
      </c>
      <c r="M16" s="182">
        <v>0</v>
      </c>
      <c r="N16" s="182">
        <v>0</v>
      </c>
      <c r="O16" s="182">
        <v>0</v>
      </c>
      <c r="P16" s="182">
        <v>0</v>
      </c>
      <c r="Q16" s="182">
        <v>0</v>
      </c>
      <c r="R16" s="182">
        <v>0</v>
      </c>
      <c r="S16" s="182">
        <v>0</v>
      </c>
      <c r="T16" s="182">
        <v>0</v>
      </c>
      <c r="U16" s="182">
        <v>0</v>
      </c>
      <c r="V16" s="182">
        <v>0</v>
      </c>
      <c r="W16" s="182">
        <v>0</v>
      </c>
      <c r="X16" s="182">
        <v>0</v>
      </c>
      <c r="Y16" s="182">
        <v>0</v>
      </c>
      <c r="Z16" s="182">
        <v>0</v>
      </c>
      <c r="AA16" s="182">
        <v>0</v>
      </c>
      <c r="AB16" s="182">
        <v>0</v>
      </c>
      <c r="AC16" s="182">
        <v>0</v>
      </c>
      <c r="AD16" s="182">
        <v>0</v>
      </c>
      <c r="AE16" s="182">
        <v>0</v>
      </c>
      <c r="AF16" s="182">
        <v>0</v>
      </c>
      <c r="AG16" s="182">
        <v>0</v>
      </c>
      <c r="AH16" s="182">
        <v>0</v>
      </c>
      <c r="AI16" s="182">
        <v>0</v>
      </c>
      <c r="AJ16" s="182">
        <v>0</v>
      </c>
      <c r="AK16" s="182">
        <v>0</v>
      </c>
      <c r="AL16" s="182">
        <v>0</v>
      </c>
      <c r="AM16" s="182">
        <v>0</v>
      </c>
      <c r="AN16" s="182">
        <v>0</v>
      </c>
      <c r="AO16" s="182">
        <v>0</v>
      </c>
      <c r="AP16" s="182">
        <v>0</v>
      </c>
      <c r="AQ16" s="182">
        <v>0</v>
      </c>
      <c r="AR16" s="182">
        <v>0</v>
      </c>
      <c r="AS16" s="182">
        <v>0</v>
      </c>
      <c r="AT16" s="182">
        <v>0</v>
      </c>
      <c r="AU16" s="182">
        <v>0</v>
      </c>
      <c r="AV16" s="182">
        <v>0</v>
      </c>
      <c r="AW16" s="182">
        <v>0</v>
      </c>
    </row>
    <row r="17" spans="3:49" x14ac:dyDescent="0.3">
      <c r="C17" s="182">
        <v>47</v>
      </c>
      <c r="D17" s="182">
        <v>3</v>
      </c>
      <c r="E17" s="182">
        <v>1</v>
      </c>
      <c r="F17" s="182">
        <v>52.2</v>
      </c>
      <c r="G17" s="182">
        <v>0</v>
      </c>
      <c r="H17" s="182">
        <v>0</v>
      </c>
      <c r="I17" s="182">
        <v>0</v>
      </c>
      <c r="J17" s="182">
        <v>0</v>
      </c>
      <c r="K17" s="182">
        <v>0</v>
      </c>
      <c r="L17" s="182">
        <v>0.1</v>
      </c>
      <c r="M17" s="182">
        <v>0</v>
      </c>
      <c r="N17" s="182">
        <v>0</v>
      </c>
      <c r="O17" s="182">
        <v>0</v>
      </c>
      <c r="P17" s="182">
        <v>2</v>
      </c>
      <c r="Q17" s="182">
        <v>17.25</v>
      </c>
      <c r="R17" s="182">
        <v>15.850000000000001</v>
      </c>
      <c r="S17" s="182">
        <v>3</v>
      </c>
      <c r="T17" s="182">
        <v>0</v>
      </c>
      <c r="U17" s="182">
        <v>0</v>
      </c>
      <c r="V17" s="182">
        <v>0</v>
      </c>
      <c r="W17" s="182">
        <v>0</v>
      </c>
      <c r="X17" s="182">
        <v>0</v>
      </c>
      <c r="Y17" s="182">
        <v>0</v>
      </c>
      <c r="Z17" s="182">
        <v>0</v>
      </c>
      <c r="AA17" s="182">
        <v>0</v>
      </c>
      <c r="AB17" s="182">
        <v>0</v>
      </c>
      <c r="AC17" s="182">
        <v>0</v>
      </c>
      <c r="AD17" s="182">
        <v>0</v>
      </c>
      <c r="AE17" s="182">
        <v>0</v>
      </c>
      <c r="AF17" s="182">
        <v>0</v>
      </c>
      <c r="AG17" s="182">
        <v>0</v>
      </c>
      <c r="AH17" s="182">
        <v>0</v>
      </c>
      <c r="AI17" s="182">
        <v>0</v>
      </c>
      <c r="AJ17" s="182">
        <v>0</v>
      </c>
      <c r="AK17" s="182">
        <v>0</v>
      </c>
      <c r="AL17" s="182">
        <v>0</v>
      </c>
      <c r="AM17" s="182">
        <v>0</v>
      </c>
      <c r="AN17" s="182">
        <v>0</v>
      </c>
      <c r="AO17" s="182">
        <v>0</v>
      </c>
      <c r="AP17" s="182">
        <v>0</v>
      </c>
      <c r="AQ17" s="182">
        <v>0</v>
      </c>
      <c r="AR17" s="182">
        <v>0</v>
      </c>
      <c r="AS17" s="182">
        <v>0</v>
      </c>
      <c r="AT17" s="182">
        <v>14</v>
      </c>
      <c r="AU17" s="182">
        <v>0</v>
      </c>
      <c r="AV17" s="182">
        <v>0</v>
      </c>
      <c r="AW17" s="182">
        <v>0</v>
      </c>
    </row>
    <row r="18" spans="3:49" x14ac:dyDescent="0.3">
      <c r="C18" s="182">
        <v>47</v>
      </c>
      <c r="D18" s="182">
        <v>3</v>
      </c>
      <c r="E18" s="182">
        <v>2</v>
      </c>
      <c r="F18" s="182">
        <v>7942.07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36.800000000000004</v>
      </c>
      <c r="M18" s="182">
        <v>0</v>
      </c>
      <c r="N18" s="182">
        <v>0</v>
      </c>
      <c r="O18" s="182">
        <v>0</v>
      </c>
      <c r="P18" s="182">
        <v>263.5</v>
      </c>
      <c r="Q18" s="182">
        <v>2448.5</v>
      </c>
      <c r="R18" s="182">
        <v>2608.27</v>
      </c>
      <c r="S18" s="182">
        <v>410</v>
      </c>
      <c r="T18" s="182">
        <v>0</v>
      </c>
      <c r="U18" s="182">
        <v>0</v>
      </c>
      <c r="V18" s="182">
        <v>0</v>
      </c>
      <c r="W18" s="182">
        <v>0</v>
      </c>
      <c r="X18" s="182">
        <v>0</v>
      </c>
      <c r="Y18" s="182">
        <v>0</v>
      </c>
      <c r="Z18" s="182">
        <v>0</v>
      </c>
      <c r="AA18" s="182">
        <v>0</v>
      </c>
      <c r="AB18" s="182">
        <v>0</v>
      </c>
      <c r="AC18" s="182">
        <v>0</v>
      </c>
      <c r="AD18" s="182">
        <v>0</v>
      </c>
      <c r="AE18" s="182">
        <v>0</v>
      </c>
      <c r="AF18" s="182">
        <v>0</v>
      </c>
      <c r="AG18" s="182">
        <v>0</v>
      </c>
      <c r="AH18" s="182">
        <v>0</v>
      </c>
      <c r="AI18" s="182">
        <v>0</v>
      </c>
      <c r="AJ18" s="182">
        <v>0</v>
      </c>
      <c r="AK18" s="182">
        <v>0</v>
      </c>
      <c r="AL18" s="182">
        <v>0</v>
      </c>
      <c r="AM18" s="182">
        <v>0</v>
      </c>
      <c r="AN18" s="182">
        <v>0</v>
      </c>
      <c r="AO18" s="182">
        <v>0</v>
      </c>
      <c r="AP18" s="182">
        <v>0</v>
      </c>
      <c r="AQ18" s="182">
        <v>0</v>
      </c>
      <c r="AR18" s="182">
        <v>0</v>
      </c>
      <c r="AS18" s="182">
        <v>0</v>
      </c>
      <c r="AT18" s="182">
        <v>2175</v>
      </c>
      <c r="AU18" s="182">
        <v>0</v>
      </c>
      <c r="AV18" s="182">
        <v>0</v>
      </c>
      <c r="AW18" s="182">
        <v>0</v>
      </c>
    </row>
    <row r="19" spans="3:49" x14ac:dyDescent="0.3">
      <c r="C19" s="182">
        <v>47</v>
      </c>
      <c r="D19" s="182">
        <v>3</v>
      </c>
      <c r="E19" s="182">
        <v>3</v>
      </c>
      <c r="F19" s="182">
        <v>18</v>
      </c>
      <c r="G19" s="182">
        <v>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182">
        <v>0</v>
      </c>
      <c r="N19" s="182">
        <v>0</v>
      </c>
      <c r="O19" s="182">
        <v>0</v>
      </c>
      <c r="P19" s="182">
        <v>0</v>
      </c>
      <c r="Q19" s="182">
        <v>18</v>
      </c>
      <c r="R19" s="182">
        <v>0</v>
      </c>
      <c r="S19" s="182">
        <v>0</v>
      </c>
      <c r="T19" s="182">
        <v>0</v>
      </c>
      <c r="U19" s="182">
        <v>0</v>
      </c>
      <c r="V19" s="182">
        <v>0</v>
      </c>
      <c r="W19" s="182">
        <v>0</v>
      </c>
      <c r="X19" s="182">
        <v>0</v>
      </c>
      <c r="Y19" s="182">
        <v>0</v>
      </c>
      <c r="Z19" s="182">
        <v>0</v>
      </c>
      <c r="AA19" s="182">
        <v>0</v>
      </c>
      <c r="AB19" s="182">
        <v>0</v>
      </c>
      <c r="AC19" s="182">
        <v>0</v>
      </c>
      <c r="AD19" s="182">
        <v>0</v>
      </c>
      <c r="AE19" s="182">
        <v>0</v>
      </c>
      <c r="AF19" s="182">
        <v>0</v>
      </c>
      <c r="AG19" s="182">
        <v>0</v>
      </c>
      <c r="AH19" s="182">
        <v>0</v>
      </c>
      <c r="AI19" s="182">
        <v>0</v>
      </c>
      <c r="AJ19" s="182">
        <v>0</v>
      </c>
      <c r="AK19" s="182">
        <v>0</v>
      </c>
      <c r="AL19" s="182">
        <v>0</v>
      </c>
      <c r="AM19" s="182">
        <v>0</v>
      </c>
      <c r="AN19" s="182">
        <v>0</v>
      </c>
      <c r="AO19" s="182">
        <v>0</v>
      </c>
      <c r="AP19" s="182">
        <v>0</v>
      </c>
      <c r="AQ19" s="182">
        <v>0</v>
      </c>
      <c r="AR19" s="182">
        <v>0</v>
      </c>
      <c r="AS19" s="182">
        <v>0</v>
      </c>
      <c r="AT19" s="182">
        <v>0</v>
      </c>
      <c r="AU19" s="182">
        <v>0</v>
      </c>
      <c r="AV19" s="182">
        <v>0</v>
      </c>
      <c r="AW19" s="182">
        <v>0</v>
      </c>
    </row>
    <row r="20" spans="3:49" x14ac:dyDescent="0.3">
      <c r="C20" s="182">
        <v>47</v>
      </c>
      <c r="D20" s="182">
        <v>3</v>
      </c>
      <c r="E20" s="182">
        <v>4</v>
      </c>
      <c r="F20" s="182">
        <v>674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N20" s="182">
        <v>0</v>
      </c>
      <c r="O20" s="182">
        <v>0</v>
      </c>
      <c r="P20" s="182">
        <v>20</v>
      </c>
      <c r="Q20" s="182">
        <v>236</v>
      </c>
      <c r="R20" s="182">
        <v>125</v>
      </c>
      <c r="S20" s="182">
        <v>30</v>
      </c>
      <c r="T20" s="182">
        <v>0</v>
      </c>
      <c r="U20" s="182">
        <v>0</v>
      </c>
      <c r="V20" s="182">
        <v>0</v>
      </c>
      <c r="W20" s="182">
        <v>0</v>
      </c>
      <c r="X20" s="182">
        <v>0</v>
      </c>
      <c r="Y20" s="182">
        <v>0</v>
      </c>
      <c r="Z20" s="182">
        <v>0</v>
      </c>
      <c r="AA20" s="182">
        <v>0</v>
      </c>
      <c r="AB20" s="182">
        <v>0</v>
      </c>
      <c r="AC20" s="182">
        <v>0</v>
      </c>
      <c r="AD20" s="182">
        <v>0</v>
      </c>
      <c r="AE20" s="182">
        <v>0</v>
      </c>
      <c r="AF20" s="182">
        <v>0</v>
      </c>
      <c r="AG20" s="182">
        <v>0</v>
      </c>
      <c r="AH20" s="182">
        <v>0</v>
      </c>
      <c r="AI20" s="182">
        <v>0</v>
      </c>
      <c r="AJ20" s="182">
        <v>0</v>
      </c>
      <c r="AK20" s="182">
        <v>0</v>
      </c>
      <c r="AL20" s="182">
        <v>0</v>
      </c>
      <c r="AM20" s="182">
        <v>0</v>
      </c>
      <c r="AN20" s="182">
        <v>0</v>
      </c>
      <c r="AO20" s="182">
        <v>0</v>
      </c>
      <c r="AP20" s="182">
        <v>0</v>
      </c>
      <c r="AQ20" s="182">
        <v>0</v>
      </c>
      <c r="AR20" s="182">
        <v>0</v>
      </c>
      <c r="AS20" s="182">
        <v>0</v>
      </c>
      <c r="AT20" s="182">
        <v>263</v>
      </c>
      <c r="AU20" s="182">
        <v>0</v>
      </c>
      <c r="AV20" s="182">
        <v>0</v>
      </c>
      <c r="AW20" s="182">
        <v>0</v>
      </c>
    </row>
    <row r="21" spans="3:49" x14ac:dyDescent="0.3">
      <c r="C21" s="182">
        <v>47</v>
      </c>
      <c r="D21" s="182">
        <v>3</v>
      </c>
      <c r="E21" s="182">
        <v>6</v>
      </c>
      <c r="F21" s="182">
        <v>1660640</v>
      </c>
      <c r="G21" s="182">
        <v>0</v>
      </c>
      <c r="H21" s="182">
        <v>0</v>
      </c>
      <c r="I21" s="182">
        <v>0</v>
      </c>
      <c r="J21" s="182">
        <v>0</v>
      </c>
      <c r="K21" s="182">
        <v>0</v>
      </c>
      <c r="L21" s="182">
        <v>10327</v>
      </c>
      <c r="M21" s="182">
        <v>0</v>
      </c>
      <c r="N21" s="182">
        <v>0</v>
      </c>
      <c r="O21" s="182">
        <v>0</v>
      </c>
      <c r="P21" s="182">
        <v>46502</v>
      </c>
      <c r="Q21" s="182">
        <v>532947</v>
      </c>
      <c r="R21" s="182">
        <v>592330</v>
      </c>
      <c r="S21" s="182">
        <v>132861</v>
      </c>
      <c r="T21" s="182">
        <v>0</v>
      </c>
      <c r="U21" s="182">
        <v>0</v>
      </c>
      <c r="V21" s="182">
        <v>0</v>
      </c>
      <c r="W21" s="182">
        <v>0</v>
      </c>
      <c r="X21" s="182">
        <v>0</v>
      </c>
      <c r="Y21" s="182">
        <v>0</v>
      </c>
      <c r="Z21" s="182">
        <v>0</v>
      </c>
      <c r="AA21" s="182">
        <v>0</v>
      </c>
      <c r="AB21" s="182">
        <v>0</v>
      </c>
      <c r="AC21" s="182">
        <v>0</v>
      </c>
      <c r="AD21" s="182">
        <v>0</v>
      </c>
      <c r="AE21" s="182">
        <v>0</v>
      </c>
      <c r="AF21" s="182">
        <v>0</v>
      </c>
      <c r="AG21" s="182">
        <v>0</v>
      </c>
      <c r="AH21" s="182">
        <v>0</v>
      </c>
      <c r="AI21" s="182">
        <v>0</v>
      </c>
      <c r="AJ21" s="182">
        <v>0</v>
      </c>
      <c r="AK21" s="182">
        <v>0</v>
      </c>
      <c r="AL21" s="182">
        <v>0</v>
      </c>
      <c r="AM21" s="182">
        <v>0</v>
      </c>
      <c r="AN21" s="182">
        <v>0</v>
      </c>
      <c r="AO21" s="182">
        <v>0</v>
      </c>
      <c r="AP21" s="182">
        <v>0</v>
      </c>
      <c r="AQ21" s="182">
        <v>0</v>
      </c>
      <c r="AR21" s="182">
        <v>0</v>
      </c>
      <c r="AS21" s="182">
        <v>0</v>
      </c>
      <c r="AT21" s="182">
        <v>345673</v>
      </c>
      <c r="AU21" s="182">
        <v>0</v>
      </c>
      <c r="AV21" s="182">
        <v>0</v>
      </c>
      <c r="AW21" s="182">
        <v>0</v>
      </c>
    </row>
    <row r="22" spans="3:49" x14ac:dyDescent="0.3">
      <c r="C22" s="182">
        <v>47</v>
      </c>
      <c r="D22" s="182">
        <v>3</v>
      </c>
      <c r="E22" s="182">
        <v>10</v>
      </c>
      <c r="F22" s="182">
        <v>500</v>
      </c>
      <c r="G22" s="182">
        <v>0</v>
      </c>
      <c r="H22" s="182">
        <v>500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2">
        <v>0</v>
      </c>
      <c r="O22" s="182">
        <v>0</v>
      </c>
      <c r="P22" s="182">
        <v>0</v>
      </c>
      <c r="Q22" s="182">
        <v>0</v>
      </c>
      <c r="R22" s="182">
        <v>0</v>
      </c>
      <c r="S22" s="182">
        <v>0</v>
      </c>
      <c r="T22" s="182">
        <v>0</v>
      </c>
      <c r="U22" s="182">
        <v>0</v>
      </c>
      <c r="V22" s="182">
        <v>0</v>
      </c>
      <c r="W22" s="182">
        <v>0</v>
      </c>
      <c r="X22" s="182">
        <v>0</v>
      </c>
      <c r="Y22" s="182">
        <v>0</v>
      </c>
      <c r="Z22" s="182">
        <v>0</v>
      </c>
      <c r="AA22" s="182">
        <v>0</v>
      </c>
      <c r="AB22" s="182">
        <v>0</v>
      </c>
      <c r="AC22" s="182">
        <v>0</v>
      </c>
      <c r="AD22" s="182">
        <v>0</v>
      </c>
      <c r="AE22" s="182">
        <v>0</v>
      </c>
      <c r="AF22" s="182">
        <v>0</v>
      </c>
      <c r="AG22" s="182">
        <v>0</v>
      </c>
      <c r="AH22" s="182">
        <v>0</v>
      </c>
      <c r="AI22" s="182">
        <v>0</v>
      </c>
      <c r="AJ22" s="182">
        <v>0</v>
      </c>
      <c r="AK22" s="182">
        <v>0</v>
      </c>
      <c r="AL22" s="182">
        <v>0</v>
      </c>
      <c r="AM22" s="182">
        <v>0</v>
      </c>
      <c r="AN22" s="182">
        <v>0</v>
      </c>
      <c r="AO22" s="182">
        <v>0</v>
      </c>
      <c r="AP22" s="182">
        <v>0</v>
      </c>
      <c r="AQ22" s="182">
        <v>0</v>
      </c>
      <c r="AR22" s="182">
        <v>0</v>
      </c>
      <c r="AS22" s="182">
        <v>0</v>
      </c>
      <c r="AT22" s="182">
        <v>0</v>
      </c>
      <c r="AU22" s="182">
        <v>0</v>
      </c>
      <c r="AV22" s="182">
        <v>0</v>
      </c>
      <c r="AW22" s="182">
        <v>0</v>
      </c>
    </row>
    <row r="23" spans="3:49" x14ac:dyDescent="0.3">
      <c r="C23" s="182">
        <v>47</v>
      </c>
      <c r="D23" s="182">
        <v>3</v>
      </c>
      <c r="E23" s="182">
        <v>11</v>
      </c>
      <c r="F23" s="182">
        <v>5857.2239817080181</v>
      </c>
      <c r="G23" s="182">
        <v>23.890648374685416</v>
      </c>
      <c r="H23" s="182">
        <v>5833.333333333333</v>
      </c>
      <c r="I23" s="182">
        <v>0</v>
      </c>
      <c r="J23" s="182">
        <v>0</v>
      </c>
      <c r="K23" s="182">
        <v>0</v>
      </c>
      <c r="L23" s="182">
        <v>0</v>
      </c>
      <c r="M23" s="182">
        <v>0</v>
      </c>
      <c r="N23" s="182">
        <v>0</v>
      </c>
      <c r="O23" s="182">
        <v>0</v>
      </c>
      <c r="P23" s="182">
        <v>0</v>
      </c>
      <c r="Q23" s="182">
        <v>0</v>
      </c>
      <c r="R23" s="182">
        <v>0</v>
      </c>
      <c r="S23" s="182">
        <v>0</v>
      </c>
      <c r="T23" s="182">
        <v>0</v>
      </c>
      <c r="U23" s="182">
        <v>0</v>
      </c>
      <c r="V23" s="182">
        <v>0</v>
      </c>
      <c r="W23" s="182">
        <v>0</v>
      </c>
      <c r="X23" s="182">
        <v>0</v>
      </c>
      <c r="Y23" s="182">
        <v>0</v>
      </c>
      <c r="Z23" s="182">
        <v>0</v>
      </c>
      <c r="AA23" s="182">
        <v>0</v>
      </c>
      <c r="AB23" s="182">
        <v>0</v>
      </c>
      <c r="AC23" s="182">
        <v>0</v>
      </c>
      <c r="AD23" s="182">
        <v>0</v>
      </c>
      <c r="AE23" s="182">
        <v>0</v>
      </c>
      <c r="AF23" s="182">
        <v>0</v>
      </c>
      <c r="AG23" s="182">
        <v>0</v>
      </c>
      <c r="AH23" s="182">
        <v>0</v>
      </c>
      <c r="AI23" s="182">
        <v>0</v>
      </c>
      <c r="AJ23" s="182">
        <v>0</v>
      </c>
      <c r="AK23" s="182">
        <v>0</v>
      </c>
      <c r="AL23" s="182">
        <v>0</v>
      </c>
      <c r="AM23" s="182">
        <v>0</v>
      </c>
      <c r="AN23" s="182">
        <v>0</v>
      </c>
      <c r="AO23" s="182">
        <v>0</v>
      </c>
      <c r="AP23" s="182">
        <v>0</v>
      </c>
      <c r="AQ23" s="182">
        <v>0</v>
      </c>
      <c r="AR23" s="182">
        <v>0</v>
      </c>
      <c r="AS23" s="182">
        <v>0</v>
      </c>
      <c r="AT23" s="182">
        <v>0</v>
      </c>
      <c r="AU23" s="182">
        <v>0</v>
      </c>
      <c r="AV23" s="182">
        <v>0</v>
      </c>
      <c r="AW23" s="182">
        <v>0</v>
      </c>
    </row>
    <row r="24" spans="3:49" x14ac:dyDescent="0.3">
      <c r="C24" s="182">
        <v>47</v>
      </c>
      <c r="D24" s="182">
        <v>4</v>
      </c>
      <c r="E24" s="182">
        <v>1</v>
      </c>
      <c r="F24" s="182">
        <v>50.2</v>
      </c>
      <c r="G24" s="182">
        <v>0</v>
      </c>
      <c r="H24" s="182">
        <v>0</v>
      </c>
      <c r="I24" s="182">
        <v>0</v>
      </c>
      <c r="J24" s="182">
        <v>0</v>
      </c>
      <c r="K24" s="182">
        <v>0</v>
      </c>
      <c r="L24" s="182">
        <v>0.1</v>
      </c>
      <c r="M24" s="182">
        <v>0</v>
      </c>
      <c r="N24" s="182">
        <v>0</v>
      </c>
      <c r="O24" s="182">
        <v>0</v>
      </c>
      <c r="P24" s="182">
        <v>2</v>
      </c>
      <c r="Q24" s="182">
        <v>16.25</v>
      </c>
      <c r="R24" s="182">
        <v>15.850000000000001</v>
      </c>
      <c r="S24" s="182">
        <v>3</v>
      </c>
      <c r="T24" s="182">
        <v>0</v>
      </c>
      <c r="U24" s="182">
        <v>0</v>
      </c>
      <c r="V24" s="182">
        <v>0</v>
      </c>
      <c r="W24" s="182">
        <v>0</v>
      </c>
      <c r="X24" s="182">
        <v>0</v>
      </c>
      <c r="Y24" s="182">
        <v>0</v>
      </c>
      <c r="Z24" s="182">
        <v>0</v>
      </c>
      <c r="AA24" s="182">
        <v>0</v>
      </c>
      <c r="AB24" s="182">
        <v>0</v>
      </c>
      <c r="AC24" s="182">
        <v>0</v>
      </c>
      <c r="AD24" s="182">
        <v>0</v>
      </c>
      <c r="AE24" s="182">
        <v>0</v>
      </c>
      <c r="AF24" s="182">
        <v>0</v>
      </c>
      <c r="AG24" s="182">
        <v>0</v>
      </c>
      <c r="AH24" s="182">
        <v>0</v>
      </c>
      <c r="AI24" s="182">
        <v>0</v>
      </c>
      <c r="AJ24" s="182">
        <v>0</v>
      </c>
      <c r="AK24" s="182">
        <v>0</v>
      </c>
      <c r="AL24" s="182">
        <v>0</v>
      </c>
      <c r="AM24" s="182">
        <v>0</v>
      </c>
      <c r="AN24" s="182">
        <v>0</v>
      </c>
      <c r="AO24" s="182">
        <v>0</v>
      </c>
      <c r="AP24" s="182">
        <v>0</v>
      </c>
      <c r="AQ24" s="182">
        <v>0</v>
      </c>
      <c r="AR24" s="182">
        <v>0</v>
      </c>
      <c r="AS24" s="182">
        <v>0</v>
      </c>
      <c r="AT24" s="182">
        <v>13</v>
      </c>
      <c r="AU24" s="182">
        <v>0</v>
      </c>
      <c r="AV24" s="182">
        <v>0</v>
      </c>
      <c r="AW24" s="182">
        <v>0</v>
      </c>
    </row>
    <row r="25" spans="3:49" x14ac:dyDescent="0.3">
      <c r="C25" s="182">
        <v>47</v>
      </c>
      <c r="D25" s="182">
        <v>4</v>
      </c>
      <c r="E25" s="182">
        <v>2</v>
      </c>
      <c r="F25" s="182">
        <v>7219</v>
      </c>
      <c r="G25" s="182">
        <v>0</v>
      </c>
      <c r="H25" s="182">
        <v>0</v>
      </c>
      <c r="I25" s="182">
        <v>0</v>
      </c>
      <c r="J25" s="182">
        <v>0</v>
      </c>
      <c r="K25" s="182">
        <v>0</v>
      </c>
      <c r="L25" s="182">
        <v>24</v>
      </c>
      <c r="M25" s="182">
        <v>0</v>
      </c>
      <c r="N25" s="182">
        <v>0</v>
      </c>
      <c r="O25" s="182">
        <v>0</v>
      </c>
      <c r="P25" s="182">
        <v>314.5</v>
      </c>
      <c r="Q25" s="182">
        <v>2067</v>
      </c>
      <c r="R25" s="182">
        <v>2425</v>
      </c>
      <c r="S25" s="182">
        <v>430.5</v>
      </c>
      <c r="T25" s="182">
        <v>0</v>
      </c>
      <c r="U25" s="182">
        <v>0</v>
      </c>
      <c r="V25" s="182">
        <v>0</v>
      </c>
      <c r="W25" s="182">
        <v>0</v>
      </c>
      <c r="X25" s="182">
        <v>0</v>
      </c>
      <c r="Y25" s="182">
        <v>0</v>
      </c>
      <c r="Z25" s="182">
        <v>0</v>
      </c>
      <c r="AA25" s="182">
        <v>0</v>
      </c>
      <c r="AB25" s="182">
        <v>0</v>
      </c>
      <c r="AC25" s="182">
        <v>0</v>
      </c>
      <c r="AD25" s="182">
        <v>0</v>
      </c>
      <c r="AE25" s="182">
        <v>0</v>
      </c>
      <c r="AF25" s="182">
        <v>0</v>
      </c>
      <c r="AG25" s="182">
        <v>0</v>
      </c>
      <c r="AH25" s="182">
        <v>0</v>
      </c>
      <c r="AI25" s="182">
        <v>0</v>
      </c>
      <c r="AJ25" s="182">
        <v>0</v>
      </c>
      <c r="AK25" s="182">
        <v>0</v>
      </c>
      <c r="AL25" s="182">
        <v>0</v>
      </c>
      <c r="AM25" s="182">
        <v>0</v>
      </c>
      <c r="AN25" s="182">
        <v>0</v>
      </c>
      <c r="AO25" s="182">
        <v>0</v>
      </c>
      <c r="AP25" s="182">
        <v>0</v>
      </c>
      <c r="AQ25" s="182">
        <v>0</v>
      </c>
      <c r="AR25" s="182">
        <v>0</v>
      </c>
      <c r="AS25" s="182">
        <v>0</v>
      </c>
      <c r="AT25" s="182">
        <v>1958</v>
      </c>
      <c r="AU25" s="182">
        <v>0</v>
      </c>
      <c r="AV25" s="182">
        <v>0</v>
      </c>
      <c r="AW25" s="182">
        <v>0</v>
      </c>
    </row>
    <row r="26" spans="3:49" x14ac:dyDescent="0.3">
      <c r="C26" s="182">
        <v>47</v>
      </c>
      <c r="D26" s="182">
        <v>4</v>
      </c>
      <c r="E26" s="182">
        <v>4</v>
      </c>
      <c r="F26" s="182">
        <v>375</v>
      </c>
      <c r="G26" s="182">
        <v>0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82">
        <v>0</v>
      </c>
      <c r="N26" s="182">
        <v>0</v>
      </c>
      <c r="O26" s="182">
        <v>0</v>
      </c>
      <c r="P26" s="182">
        <v>0</v>
      </c>
      <c r="Q26" s="182">
        <v>150</v>
      </c>
      <c r="R26" s="182">
        <v>60</v>
      </c>
      <c r="S26" s="182">
        <v>50</v>
      </c>
      <c r="T26" s="182">
        <v>0</v>
      </c>
      <c r="U26" s="182">
        <v>0</v>
      </c>
      <c r="V26" s="182">
        <v>0</v>
      </c>
      <c r="W26" s="182">
        <v>0</v>
      </c>
      <c r="X26" s="182">
        <v>0</v>
      </c>
      <c r="Y26" s="182">
        <v>0</v>
      </c>
      <c r="Z26" s="182">
        <v>0</v>
      </c>
      <c r="AA26" s="182">
        <v>0</v>
      </c>
      <c r="AB26" s="182">
        <v>0</v>
      </c>
      <c r="AC26" s="182">
        <v>0</v>
      </c>
      <c r="AD26" s="182">
        <v>0</v>
      </c>
      <c r="AE26" s="182">
        <v>0</v>
      </c>
      <c r="AF26" s="182">
        <v>0</v>
      </c>
      <c r="AG26" s="182">
        <v>0</v>
      </c>
      <c r="AH26" s="182">
        <v>0</v>
      </c>
      <c r="AI26" s="182">
        <v>0</v>
      </c>
      <c r="AJ26" s="182">
        <v>0</v>
      </c>
      <c r="AK26" s="182">
        <v>0</v>
      </c>
      <c r="AL26" s="182">
        <v>0</v>
      </c>
      <c r="AM26" s="182">
        <v>0</v>
      </c>
      <c r="AN26" s="182">
        <v>0</v>
      </c>
      <c r="AO26" s="182">
        <v>0</v>
      </c>
      <c r="AP26" s="182">
        <v>0</v>
      </c>
      <c r="AQ26" s="182">
        <v>0</v>
      </c>
      <c r="AR26" s="182">
        <v>0</v>
      </c>
      <c r="AS26" s="182">
        <v>0</v>
      </c>
      <c r="AT26" s="182">
        <v>115</v>
      </c>
      <c r="AU26" s="182">
        <v>0</v>
      </c>
      <c r="AV26" s="182">
        <v>0</v>
      </c>
      <c r="AW26" s="182">
        <v>0</v>
      </c>
    </row>
    <row r="27" spans="3:49" x14ac:dyDescent="0.3">
      <c r="C27" s="182">
        <v>47</v>
      </c>
      <c r="D27" s="182">
        <v>4</v>
      </c>
      <c r="E27" s="182">
        <v>6</v>
      </c>
      <c r="F27" s="182">
        <v>1652679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10141</v>
      </c>
      <c r="M27" s="182">
        <v>0</v>
      </c>
      <c r="N27" s="182">
        <v>0</v>
      </c>
      <c r="O27" s="182">
        <v>0</v>
      </c>
      <c r="P27" s="182">
        <v>54288</v>
      </c>
      <c r="Q27" s="182">
        <v>524696</v>
      </c>
      <c r="R27" s="182">
        <v>602010</v>
      </c>
      <c r="S27" s="182">
        <v>137967</v>
      </c>
      <c r="T27" s="182">
        <v>0</v>
      </c>
      <c r="U27" s="182">
        <v>0</v>
      </c>
      <c r="V27" s="182">
        <v>0</v>
      </c>
      <c r="W27" s="182">
        <v>0</v>
      </c>
      <c r="X27" s="182">
        <v>0</v>
      </c>
      <c r="Y27" s="182">
        <v>0</v>
      </c>
      <c r="Z27" s="182">
        <v>0</v>
      </c>
      <c r="AA27" s="182">
        <v>0</v>
      </c>
      <c r="AB27" s="182">
        <v>0</v>
      </c>
      <c r="AC27" s="182">
        <v>0</v>
      </c>
      <c r="AD27" s="182">
        <v>0</v>
      </c>
      <c r="AE27" s="182">
        <v>0</v>
      </c>
      <c r="AF27" s="182">
        <v>0</v>
      </c>
      <c r="AG27" s="182">
        <v>0</v>
      </c>
      <c r="AH27" s="182">
        <v>0</v>
      </c>
      <c r="AI27" s="182">
        <v>0</v>
      </c>
      <c r="AJ27" s="182">
        <v>0</v>
      </c>
      <c r="AK27" s="182">
        <v>0</v>
      </c>
      <c r="AL27" s="182">
        <v>0</v>
      </c>
      <c r="AM27" s="182">
        <v>0</v>
      </c>
      <c r="AN27" s="182">
        <v>0</v>
      </c>
      <c r="AO27" s="182">
        <v>0</v>
      </c>
      <c r="AP27" s="182">
        <v>0</v>
      </c>
      <c r="AQ27" s="182">
        <v>0</v>
      </c>
      <c r="AR27" s="182">
        <v>0</v>
      </c>
      <c r="AS27" s="182">
        <v>0</v>
      </c>
      <c r="AT27" s="182">
        <v>323577</v>
      </c>
      <c r="AU27" s="182">
        <v>0</v>
      </c>
      <c r="AV27" s="182">
        <v>0</v>
      </c>
      <c r="AW27" s="182">
        <v>0</v>
      </c>
    </row>
    <row r="28" spans="3:49" x14ac:dyDescent="0.3">
      <c r="C28" s="182">
        <v>47</v>
      </c>
      <c r="D28" s="182">
        <v>4</v>
      </c>
      <c r="E28" s="182">
        <v>9</v>
      </c>
      <c r="F28" s="182">
        <v>6498</v>
      </c>
      <c r="G28" s="182">
        <v>0</v>
      </c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2">
        <v>0</v>
      </c>
      <c r="N28" s="182">
        <v>0</v>
      </c>
      <c r="O28" s="182">
        <v>0</v>
      </c>
      <c r="P28" s="182">
        <v>1500</v>
      </c>
      <c r="Q28" s="182">
        <v>4998</v>
      </c>
      <c r="R28" s="182">
        <v>0</v>
      </c>
      <c r="S28" s="182">
        <v>0</v>
      </c>
      <c r="T28" s="182">
        <v>0</v>
      </c>
      <c r="U28" s="182">
        <v>0</v>
      </c>
      <c r="V28" s="182">
        <v>0</v>
      </c>
      <c r="W28" s="182">
        <v>0</v>
      </c>
      <c r="X28" s="182">
        <v>0</v>
      </c>
      <c r="Y28" s="182">
        <v>0</v>
      </c>
      <c r="Z28" s="182">
        <v>0</v>
      </c>
      <c r="AA28" s="182">
        <v>0</v>
      </c>
      <c r="AB28" s="182">
        <v>0</v>
      </c>
      <c r="AC28" s="182">
        <v>0</v>
      </c>
      <c r="AD28" s="182">
        <v>0</v>
      </c>
      <c r="AE28" s="182">
        <v>0</v>
      </c>
      <c r="AF28" s="182">
        <v>0</v>
      </c>
      <c r="AG28" s="182">
        <v>0</v>
      </c>
      <c r="AH28" s="182">
        <v>0</v>
      </c>
      <c r="AI28" s="182">
        <v>0</v>
      </c>
      <c r="AJ28" s="182">
        <v>0</v>
      </c>
      <c r="AK28" s="182">
        <v>0</v>
      </c>
      <c r="AL28" s="182">
        <v>0</v>
      </c>
      <c r="AM28" s="182">
        <v>0</v>
      </c>
      <c r="AN28" s="182">
        <v>0</v>
      </c>
      <c r="AO28" s="182">
        <v>0</v>
      </c>
      <c r="AP28" s="182">
        <v>0</v>
      </c>
      <c r="AQ28" s="182">
        <v>0</v>
      </c>
      <c r="AR28" s="182">
        <v>0</v>
      </c>
      <c r="AS28" s="182">
        <v>0</v>
      </c>
      <c r="AT28" s="182">
        <v>0</v>
      </c>
      <c r="AU28" s="182">
        <v>0</v>
      </c>
      <c r="AV28" s="182">
        <v>0</v>
      </c>
      <c r="AW28" s="182">
        <v>0</v>
      </c>
    </row>
    <row r="29" spans="3:49" x14ac:dyDescent="0.3">
      <c r="C29" s="182">
        <v>47</v>
      </c>
      <c r="D29" s="182">
        <v>4</v>
      </c>
      <c r="E29" s="182">
        <v>10</v>
      </c>
      <c r="F29" s="182">
        <v>7888</v>
      </c>
      <c r="G29" s="182">
        <v>0</v>
      </c>
      <c r="H29" s="182">
        <v>7888</v>
      </c>
      <c r="I29" s="182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2">
        <v>0</v>
      </c>
      <c r="R29" s="182">
        <v>0</v>
      </c>
      <c r="S29" s="182">
        <v>0</v>
      </c>
      <c r="T29" s="182">
        <v>0</v>
      </c>
      <c r="U29" s="182">
        <v>0</v>
      </c>
      <c r="V29" s="182">
        <v>0</v>
      </c>
      <c r="W29" s="182">
        <v>0</v>
      </c>
      <c r="X29" s="182">
        <v>0</v>
      </c>
      <c r="Y29" s="182">
        <v>0</v>
      </c>
      <c r="Z29" s="182">
        <v>0</v>
      </c>
      <c r="AA29" s="182">
        <v>0</v>
      </c>
      <c r="AB29" s="182">
        <v>0</v>
      </c>
      <c r="AC29" s="182">
        <v>0</v>
      </c>
      <c r="AD29" s="182">
        <v>0</v>
      </c>
      <c r="AE29" s="182">
        <v>0</v>
      </c>
      <c r="AF29" s="182">
        <v>0</v>
      </c>
      <c r="AG29" s="182">
        <v>0</v>
      </c>
      <c r="AH29" s="182">
        <v>0</v>
      </c>
      <c r="AI29" s="182">
        <v>0</v>
      </c>
      <c r="AJ29" s="182">
        <v>0</v>
      </c>
      <c r="AK29" s="182">
        <v>0</v>
      </c>
      <c r="AL29" s="182">
        <v>0</v>
      </c>
      <c r="AM29" s="182">
        <v>0</v>
      </c>
      <c r="AN29" s="182">
        <v>0</v>
      </c>
      <c r="AO29" s="182">
        <v>0</v>
      </c>
      <c r="AP29" s="182">
        <v>0</v>
      </c>
      <c r="AQ29" s="182">
        <v>0</v>
      </c>
      <c r="AR29" s="182">
        <v>0</v>
      </c>
      <c r="AS29" s="182">
        <v>0</v>
      </c>
      <c r="AT29" s="182">
        <v>0</v>
      </c>
      <c r="AU29" s="182">
        <v>0</v>
      </c>
      <c r="AV29" s="182">
        <v>0</v>
      </c>
      <c r="AW29" s="182">
        <v>0</v>
      </c>
    </row>
    <row r="30" spans="3:49" x14ac:dyDescent="0.3">
      <c r="C30" s="182">
        <v>47</v>
      </c>
      <c r="D30" s="182">
        <v>4</v>
      </c>
      <c r="E30" s="182">
        <v>11</v>
      </c>
      <c r="F30" s="182">
        <v>5857.2239817080181</v>
      </c>
      <c r="G30" s="182">
        <v>23.890648374685416</v>
      </c>
      <c r="H30" s="182">
        <v>5833.333333333333</v>
      </c>
      <c r="I30" s="182">
        <v>0</v>
      </c>
      <c r="J30" s="182">
        <v>0</v>
      </c>
      <c r="K30" s="182">
        <v>0</v>
      </c>
      <c r="L30" s="182">
        <v>0</v>
      </c>
      <c r="M30" s="182">
        <v>0</v>
      </c>
      <c r="N30" s="182">
        <v>0</v>
      </c>
      <c r="O30" s="182">
        <v>0</v>
      </c>
      <c r="P30" s="182">
        <v>0</v>
      </c>
      <c r="Q30" s="182">
        <v>0</v>
      </c>
      <c r="R30" s="182">
        <v>0</v>
      </c>
      <c r="S30" s="182">
        <v>0</v>
      </c>
      <c r="T30" s="182">
        <v>0</v>
      </c>
      <c r="U30" s="182">
        <v>0</v>
      </c>
      <c r="V30" s="182">
        <v>0</v>
      </c>
      <c r="W30" s="182">
        <v>0</v>
      </c>
      <c r="X30" s="182">
        <v>0</v>
      </c>
      <c r="Y30" s="182">
        <v>0</v>
      </c>
      <c r="Z30" s="182">
        <v>0</v>
      </c>
      <c r="AA30" s="182">
        <v>0</v>
      </c>
      <c r="AB30" s="182">
        <v>0</v>
      </c>
      <c r="AC30" s="182">
        <v>0</v>
      </c>
      <c r="AD30" s="182">
        <v>0</v>
      </c>
      <c r="AE30" s="182">
        <v>0</v>
      </c>
      <c r="AF30" s="182">
        <v>0</v>
      </c>
      <c r="AG30" s="182">
        <v>0</v>
      </c>
      <c r="AH30" s="182">
        <v>0</v>
      </c>
      <c r="AI30" s="182">
        <v>0</v>
      </c>
      <c r="AJ30" s="182">
        <v>0</v>
      </c>
      <c r="AK30" s="182">
        <v>0</v>
      </c>
      <c r="AL30" s="182">
        <v>0</v>
      </c>
      <c r="AM30" s="182">
        <v>0</v>
      </c>
      <c r="AN30" s="182">
        <v>0</v>
      </c>
      <c r="AO30" s="182">
        <v>0</v>
      </c>
      <c r="AP30" s="182">
        <v>0</v>
      </c>
      <c r="AQ30" s="182">
        <v>0</v>
      </c>
      <c r="AR30" s="182">
        <v>0</v>
      </c>
      <c r="AS30" s="182">
        <v>0</v>
      </c>
      <c r="AT30" s="182">
        <v>0</v>
      </c>
      <c r="AU30" s="182">
        <v>0</v>
      </c>
      <c r="AV30" s="182">
        <v>0</v>
      </c>
      <c r="AW30" s="1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86" t="s">
        <v>76</v>
      </c>
      <c r="B1" s="286"/>
      <c r="C1" s="287"/>
      <c r="D1" s="287"/>
      <c r="E1" s="287"/>
    </row>
    <row r="2" spans="1:5" ht="14.4" customHeight="1" thickBot="1" x14ac:dyDescent="0.35">
      <c r="A2" s="186" t="s">
        <v>194</v>
      </c>
      <c r="B2" s="125"/>
    </row>
    <row r="3" spans="1:5" ht="14.4" customHeight="1" thickBot="1" x14ac:dyDescent="0.35">
      <c r="A3" s="128"/>
      <c r="C3" s="129" t="s">
        <v>65</v>
      </c>
      <c r="D3" s="130" t="s">
        <v>58</v>
      </c>
      <c r="E3" s="131" t="s">
        <v>60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25668.428977339747</v>
      </c>
      <c r="D4" s="134">
        <f ca="1">IF(ISERROR(VLOOKUP("Náklady celkem",INDIRECT("HI!$A:$G"),5,0)),0,VLOOKUP("Náklady celkem",INDIRECT("HI!$A:$G"),5,0))</f>
        <v>25039.586489999994</v>
      </c>
      <c r="E4" s="135">
        <f ca="1">IF(C4=0,0,D4/C4)</f>
        <v>0.97550132546503343</v>
      </c>
    </row>
    <row r="5" spans="1:5" ht="14.4" customHeight="1" x14ac:dyDescent="0.3">
      <c r="A5" s="136" t="s">
        <v>95</v>
      </c>
      <c r="B5" s="137"/>
      <c r="C5" s="138"/>
      <c r="D5" s="138"/>
      <c r="E5" s="139"/>
    </row>
    <row r="6" spans="1:5" ht="14.4" customHeight="1" x14ac:dyDescent="0.3">
      <c r="A6" s="140" t="s">
        <v>100</v>
      </c>
      <c r="B6" s="141"/>
      <c r="C6" s="142"/>
      <c r="D6" s="142"/>
      <c r="E6" s="139"/>
    </row>
    <row r="7" spans="1:5" ht="14.4" customHeight="1" x14ac:dyDescent="0.3">
      <c r="A7" s="24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69</v>
      </c>
      <c r="C7" s="142">
        <f>IF(ISERROR(HI!F5),"",HI!F5)</f>
        <v>301.00000439453123</v>
      </c>
      <c r="D7" s="142">
        <f>IF(ISERROR(HI!E5),"",HI!E5)</f>
        <v>292.71120000000008</v>
      </c>
      <c r="E7" s="139">
        <f t="shared" ref="E7:E13" si="0">IF(C7=0,0,D7/C7)</f>
        <v>0.9724624442740315</v>
      </c>
    </row>
    <row r="8" spans="1:5" ht="14.4" customHeight="1" x14ac:dyDescent="0.3">
      <c r="A8" s="249" t="str">
        <f>HYPERLINK("#'LŽ PL'!A1","Plnění pozitivního listu (min. 90%)")</f>
        <v>Plnění pozitivního listu (min. 90%)</v>
      </c>
      <c r="B8" s="141" t="s">
        <v>93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49" t="str">
        <f>HYPERLINK("#'LŽ Statim'!A1","Podíl statimových žádanek (max. 30%)")</f>
        <v>Podíl statimových žádanek (max. 30%)</v>
      </c>
      <c r="B9" s="247" t="s">
        <v>156</v>
      </c>
      <c r="C9" s="248">
        <v>0.3</v>
      </c>
      <c r="D9" s="248">
        <f>IF('LŽ Statim'!G3="",0,'LŽ Statim'!G3)</f>
        <v>1.5306122448979591E-2</v>
      </c>
      <c r="E9" s="139">
        <f>IF(C9=0,0,D9/C9)</f>
        <v>5.1020408163265307E-2</v>
      </c>
    </row>
    <row r="10" spans="1:5" ht="14.4" customHeight="1" x14ac:dyDescent="0.3">
      <c r="A10" s="144" t="s">
        <v>96</v>
      </c>
      <c r="B10" s="141"/>
      <c r="C10" s="142"/>
      <c r="D10" s="142"/>
      <c r="E10" s="139"/>
    </row>
    <row r="11" spans="1:5" ht="14.4" customHeight="1" x14ac:dyDescent="0.3">
      <c r="A11" s="144" t="s">
        <v>97</v>
      </c>
      <c r="B11" s="141"/>
      <c r="C11" s="142"/>
      <c r="D11" s="142"/>
      <c r="E11" s="139"/>
    </row>
    <row r="12" spans="1:5" ht="14.4" customHeight="1" x14ac:dyDescent="0.3">
      <c r="A12" s="145" t="s">
        <v>101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69</v>
      </c>
      <c r="C13" s="142">
        <f>IF(ISERROR(HI!F6),"",HI!F6)</f>
        <v>3730.8235236816408</v>
      </c>
      <c r="D13" s="142">
        <f>IF(ISERROR(HI!E6),"",HI!E6)</f>
        <v>5182.6889199999978</v>
      </c>
      <c r="E13" s="139">
        <f t="shared" si="0"/>
        <v>1.3891541336926148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8979.3332157287587</v>
      </c>
      <c r="D14" s="138">
        <f ca="1">IF(ISERROR(VLOOKUP("Osobní náklady (Kč) *",INDIRECT("HI!$A:$G"),5,0)),0,VLOOKUP("Osobní náklady (Kč) *",INDIRECT("HI!$A:$G"),5,0))</f>
        <v>9070.6907300000003</v>
      </c>
      <c r="E14" s="139">
        <f ca="1">IF(C14=0,0,D14/C14)</f>
        <v>1.0101741980252179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98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99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2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51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97" t="s">
        <v>86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10" ht="14.4" customHeight="1" thickBot="1" x14ac:dyDescent="0.35">
      <c r="A2" s="186" t="s">
        <v>194</v>
      </c>
      <c r="B2" s="88"/>
      <c r="C2" s="88"/>
      <c r="D2" s="88"/>
      <c r="E2" s="88"/>
      <c r="F2" s="88"/>
    </row>
    <row r="3" spans="1:10" ht="14.4" customHeight="1" x14ac:dyDescent="0.3">
      <c r="A3" s="288"/>
      <c r="B3" s="84">
        <v>2015</v>
      </c>
      <c r="C3" s="40">
        <v>2016</v>
      </c>
      <c r="D3" s="7"/>
      <c r="E3" s="292">
        <v>2017</v>
      </c>
      <c r="F3" s="293"/>
      <c r="G3" s="293"/>
      <c r="H3" s="294"/>
      <c r="I3" s="295">
        <v>2017</v>
      </c>
      <c r="J3" s="296"/>
    </row>
    <row r="4" spans="1:10" ht="14.4" customHeight="1" thickBot="1" x14ac:dyDescent="0.35">
      <c r="A4" s="289"/>
      <c r="B4" s="290" t="s">
        <v>58</v>
      </c>
      <c r="C4" s="291"/>
      <c r="D4" s="7"/>
      <c r="E4" s="105" t="s">
        <v>58</v>
      </c>
      <c r="F4" s="86" t="s">
        <v>59</v>
      </c>
      <c r="G4" s="86" t="s">
        <v>55</v>
      </c>
      <c r="H4" s="87" t="s">
        <v>60</v>
      </c>
      <c r="I4" s="253" t="s">
        <v>185</v>
      </c>
      <c r="J4" s="254" t="s">
        <v>186</v>
      </c>
    </row>
    <row r="5" spans="1:10" ht="14.4" customHeight="1" x14ac:dyDescent="0.3">
      <c r="A5" s="89" t="str">
        <f>HYPERLINK("#'Léky Žádanky'!A1","Léky (Kč)")</f>
        <v>Léky (Kč)</v>
      </c>
      <c r="B5" s="27">
        <v>296.82365000000004</v>
      </c>
      <c r="C5" s="29">
        <v>290.69755999999995</v>
      </c>
      <c r="D5" s="8"/>
      <c r="E5" s="94">
        <v>292.71120000000008</v>
      </c>
      <c r="F5" s="28">
        <v>301.00000439453123</v>
      </c>
      <c r="G5" s="93">
        <f>E5-F5</f>
        <v>-8.2888043945311551</v>
      </c>
      <c r="H5" s="99">
        <f>IF(F5&lt;0.00000001,"",E5/F5)</f>
        <v>0.9724624442740315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4536.7914299999993</v>
      </c>
      <c r="C6" s="31">
        <v>3175.2974999999997</v>
      </c>
      <c r="D6" s="8"/>
      <c r="E6" s="95">
        <v>5182.6889199999978</v>
      </c>
      <c r="F6" s="30">
        <v>3730.8235236816408</v>
      </c>
      <c r="G6" s="96">
        <f>E6-F6</f>
        <v>1451.8653963183569</v>
      </c>
      <c r="H6" s="100">
        <f>IF(F6&lt;0.00000001,"",E6/F6)</f>
        <v>1.3891541336926148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7559.2682300000006</v>
      </c>
      <c r="C7" s="31">
        <v>7844.9589800000012</v>
      </c>
      <c r="D7" s="8"/>
      <c r="E7" s="95">
        <v>9070.6907300000003</v>
      </c>
      <c r="F7" s="30">
        <v>8979.3332157287587</v>
      </c>
      <c r="G7" s="96">
        <f>E7-F7</f>
        <v>91.357514271241598</v>
      </c>
      <c r="H7" s="100">
        <f>IF(F7&lt;0.00000001,"",E7/F7)</f>
        <v>1.0101741980252179</v>
      </c>
    </row>
    <row r="8" spans="1:10" ht="14.4" customHeight="1" thickBot="1" x14ac:dyDescent="0.35">
      <c r="A8" s="1" t="s">
        <v>61</v>
      </c>
      <c r="B8" s="11">
        <v>15958.657280000005</v>
      </c>
      <c r="C8" s="33">
        <v>15690.176999999996</v>
      </c>
      <c r="D8" s="8"/>
      <c r="E8" s="97">
        <v>10493.495639999997</v>
      </c>
      <c r="F8" s="32">
        <v>12657.272233534815</v>
      </c>
      <c r="G8" s="98">
        <f>E8-F8</f>
        <v>-2163.7765935348179</v>
      </c>
      <c r="H8" s="101">
        <f>IF(F8&lt;0.00000001,"",E8/F8)</f>
        <v>0.82904874339338308</v>
      </c>
    </row>
    <row r="9" spans="1:10" ht="14.4" customHeight="1" thickBot="1" x14ac:dyDescent="0.35">
      <c r="A9" s="2" t="s">
        <v>62</v>
      </c>
      <c r="B9" s="3">
        <v>28351.540590000004</v>
      </c>
      <c r="C9" s="35">
        <v>27001.131039999997</v>
      </c>
      <c r="D9" s="8"/>
      <c r="E9" s="3">
        <v>25039.586489999994</v>
      </c>
      <c r="F9" s="34">
        <v>25668.428977339747</v>
      </c>
      <c r="G9" s="34">
        <f>E9-F9</f>
        <v>-628.84248733975255</v>
      </c>
      <c r="H9" s="102">
        <f>IF(F9&lt;0.00000001,"",E9/F9)</f>
        <v>0.97550132546503343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25" t="s">
        <v>135</v>
      </c>
      <c r="B18" s="226"/>
      <c r="C18" s="226"/>
      <c r="D18" s="226"/>
      <c r="E18" s="226"/>
      <c r="F18" s="226"/>
      <c r="G18" s="226"/>
      <c r="H18" s="226"/>
    </row>
    <row r="19" spans="1:8" x14ac:dyDescent="0.3">
      <c r="A19" s="224" t="s">
        <v>134</v>
      </c>
      <c r="B19" s="226"/>
      <c r="C19" s="226"/>
      <c r="D19" s="226"/>
      <c r="E19" s="226"/>
      <c r="F19" s="226"/>
      <c r="G19" s="226"/>
      <c r="H19" s="226"/>
    </row>
    <row r="20" spans="1:8" ht="14.4" customHeight="1" x14ac:dyDescent="0.3">
      <c r="A20" s="91" t="s">
        <v>157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184</v>
      </c>
    </row>
    <row r="23" spans="1:8" ht="14.4" customHeight="1" x14ac:dyDescent="0.3">
      <c r="A23" s="92" t="s">
        <v>105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0" priority="8" operator="greaterThan">
      <formula>0</formula>
    </cfRule>
  </conditionalFormatting>
  <conditionalFormatting sqref="G11:G13 G15">
    <cfRule type="cellIs" dxfId="49" priority="7" operator="lessThan">
      <formula>0</formula>
    </cfRule>
  </conditionalFormatting>
  <conditionalFormatting sqref="H5:H9">
    <cfRule type="cellIs" dxfId="48" priority="6" operator="greaterThan">
      <formula>1</formula>
    </cfRule>
  </conditionalFormatting>
  <conditionalFormatting sqref="H11:H13 H15">
    <cfRule type="cellIs" dxfId="47" priority="5" operator="lessThan">
      <formula>1</formula>
    </cfRule>
  </conditionalFormatting>
  <conditionalFormatting sqref="I11:I13">
    <cfRule type="cellIs" dxfId="46" priority="4" operator="lessThan">
      <formula>0</formula>
    </cfRule>
  </conditionalFormatting>
  <conditionalFormatting sqref="J11:J13">
    <cfRule type="cellIs" dxfId="4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98" t="s">
        <v>196</v>
      </c>
      <c r="B1" s="298"/>
      <c r="C1" s="298"/>
      <c r="D1" s="298"/>
      <c r="E1" s="298"/>
      <c r="F1" s="298"/>
      <c r="G1" s="298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s="170" customFormat="1" ht="14.4" customHeight="1" thickBot="1" x14ac:dyDescent="0.3">
      <c r="A2" s="186" t="s">
        <v>194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99" t="s">
        <v>16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114"/>
      <c r="Q3" s="116"/>
    </row>
    <row r="4" spans="1:17" ht="14.4" customHeight="1" x14ac:dyDescent="0.3">
      <c r="A4" s="67"/>
      <c r="B4" s="20">
        <v>2017</v>
      </c>
      <c r="C4" s="115" t="s">
        <v>17</v>
      </c>
      <c r="D4" s="252" t="s">
        <v>163</v>
      </c>
      <c r="E4" s="252" t="s">
        <v>164</v>
      </c>
      <c r="F4" s="252" t="s">
        <v>165</v>
      </c>
      <c r="G4" s="252" t="s">
        <v>166</v>
      </c>
      <c r="H4" s="252" t="s">
        <v>167</v>
      </c>
      <c r="I4" s="252" t="s">
        <v>168</v>
      </c>
      <c r="J4" s="252" t="s">
        <v>169</v>
      </c>
      <c r="K4" s="252" t="s">
        <v>170</v>
      </c>
      <c r="L4" s="252" t="s">
        <v>171</v>
      </c>
      <c r="M4" s="252" t="s">
        <v>172</v>
      </c>
      <c r="N4" s="252" t="s">
        <v>173</v>
      </c>
      <c r="O4" s="252" t="s">
        <v>174</v>
      </c>
      <c r="P4" s="301" t="s">
        <v>3</v>
      </c>
      <c r="Q4" s="302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195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52.841470000000001</v>
      </c>
      <c r="E7" s="52">
        <v>67.340530000000001</v>
      </c>
      <c r="F7" s="52">
        <v>80.494690000000006</v>
      </c>
      <c r="G7" s="52">
        <v>92.034509999999997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292.71120000000002</v>
      </c>
      <c r="Q7" s="78">
        <v>0.97246245847099999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195</v>
      </c>
    </row>
    <row r="9" spans="1:17" ht="14.4" customHeight="1" x14ac:dyDescent="0.3">
      <c r="A9" s="15" t="s">
        <v>24</v>
      </c>
      <c r="B9" s="51">
        <v>11192.470512783701</v>
      </c>
      <c r="C9" s="52">
        <v>932.70587606530501</v>
      </c>
      <c r="D9" s="52">
        <v>1025.9998399999999</v>
      </c>
      <c r="E9" s="52">
        <v>854.30397000000005</v>
      </c>
      <c r="F9" s="52">
        <v>755.71294000000205</v>
      </c>
      <c r="G9" s="52">
        <v>2546.6721699999998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5182.6889199999996</v>
      </c>
      <c r="Q9" s="78">
        <v>1.3891541409229999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27.46313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27.46313</v>
      </c>
      <c r="Q10" s="78" t="s">
        <v>195</v>
      </c>
    </row>
    <row r="11" spans="1:17" ht="14.4" customHeight="1" x14ac:dyDescent="0.3">
      <c r="A11" s="15" t="s">
        <v>26</v>
      </c>
      <c r="B11" s="51">
        <v>708.92122156728101</v>
      </c>
      <c r="C11" s="52">
        <v>59.076768463939999</v>
      </c>
      <c r="D11" s="52">
        <v>22.2928</v>
      </c>
      <c r="E11" s="52">
        <v>72.530159999999995</v>
      </c>
      <c r="F11" s="52">
        <v>63.129049999999999</v>
      </c>
      <c r="G11" s="52">
        <v>61.875990000000002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219.828</v>
      </c>
      <c r="Q11" s="78">
        <v>0.93026415338699997</v>
      </c>
    </row>
    <row r="12" spans="1:17" ht="14.4" customHeight="1" x14ac:dyDescent="0.3">
      <c r="A12" s="15" t="s">
        <v>27</v>
      </c>
      <c r="B12" s="51">
        <v>482.45691578771499</v>
      </c>
      <c r="C12" s="52">
        <v>40.204742982309</v>
      </c>
      <c r="D12" s="52">
        <v>0.96357999999999999</v>
      </c>
      <c r="E12" s="52">
        <v>10.605560000000001</v>
      </c>
      <c r="F12" s="52">
        <v>26.519130000000001</v>
      </c>
      <c r="G12" s="52">
        <v>4.1860000000000001E-2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38.130130000000001</v>
      </c>
      <c r="Q12" s="78">
        <v>0.23709970000700001</v>
      </c>
    </row>
    <row r="13" spans="1:17" ht="14.4" customHeight="1" x14ac:dyDescent="0.3">
      <c r="A13" s="15" t="s">
        <v>28</v>
      </c>
      <c r="B13" s="51">
        <v>7059.8383851173403</v>
      </c>
      <c r="C13" s="52">
        <v>588.31986542644495</v>
      </c>
      <c r="D13" s="52">
        <v>332.49257999999998</v>
      </c>
      <c r="E13" s="52">
        <v>557.38162</v>
      </c>
      <c r="F13" s="52">
        <v>622.07763000000102</v>
      </c>
      <c r="G13" s="52">
        <v>575.41066000000001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2087.36249</v>
      </c>
      <c r="Q13" s="78">
        <v>0.88700153295299999</v>
      </c>
    </row>
    <row r="14" spans="1:17" ht="14.4" customHeight="1" x14ac:dyDescent="0.3">
      <c r="A14" s="15" t="s">
        <v>29</v>
      </c>
      <c r="B14" s="51">
        <v>2314.70564950774</v>
      </c>
      <c r="C14" s="52">
        <v>192.892137458978</v>
      </c>
      <c r="D14" s="52">
        <v>270.75200000000001</v>
      </c>
      <c r="E14" s="52">
        <v>213.922</v>
      </c>
      <c r="F14" s="52">
        <v>209.553</v>
      </c>
      <c r="G14" s="52">
        <v>162.49700000000001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856.72400000000005</v>
      </c>
      <c r="Q14" s="78">
        <v>1.1103666682390001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195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195</v>
      </c>
    </row>
    <row r="17" spans="1:17" ht="14.4" customHeight="1" x14ac:dyDescent="0.3">
      <c r="A17" s="15" t="s">
        <v>32</v>
      </c>
      <c r="B17" s="51">
        <v>2644.0998670291501</v>
      </c>
      <c r="C17" s="52">
        <v>220.341655585762</v>
      </c>
      <c r="D17" s="52">
        <v>38.901400000000002</v>
      </c>
      <c r="E17" s="52">
        <v>50.129629999999999</v>
      </c>
      <c r="F17" s="52">
        <v>306.32150000000098</v>
      </c>
      <c r="G17" s="52">
        <v>167.32489000000001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562.67742000000101</v>
      </c>
      <c r="Q17" s="78">
        <v>0.63841471384899995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7.9569999999999999</v>
      </c>
      <c r="E18" s="52">
        <v>0.23400000000000001</v>
      </c>
      <c r="F18" s="52">
        <v>0</v>
      </c>
      <c r="G18" s="52">
        <v>6.6390000000000002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14.83</v>
      </c>
      <c r="Q18" s="78" t="s">
        <v>195</v>
      </c>
    </row>
    <row r="19" spans="1:17" ht="14.4" customHeight="1" x14ac:dyDescent="0.3">
      <c r="A19" s="15" t="s">
        <v>34</v>
      </c>
      <c r="B19" s="51">
        <v>10389.794443467499</v>
      </c>
      <c r="C19" s="52">
        <v>865.81620362229296</v>
      </c>
      <c r="D19" s="52">
        <v>346.94963000000001</v>
      </c>
      <c r="E19" s="52">
        <v>275.12401</v>
      </c>
      <c r="F19" s="52">
        <v>283.30484000000001</v>
      </c>
      <c r="G19" s="52">
        <v>312.87376999999998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1218.25225</v>
      </c>
      <c r="Q19" s="78">
        <v>0.35176410562100002</v>
      </c>
    </row>
    <row r="20" spans="1:17" ht="14.4" customHeight="1" x14ac:dyDescent="0.3">
      <c r="A20" s="15" t="s">
        <v>35</v>
      </c>
      <c r="B20" s="51">
        <v>26938</v>
      </c>
      <c r="C20" s="52">
        <v>2244.8333333333298</v>
      </c>
      <c r="D20" s="52">
        <v>2297.4432400000001</v>
      </c>
      <c r="E20" s="52">
        <v>2271.3763399999998</v>
      </c>
      <c r="F20" s="52">
        <v>2254.60104</v>
      </c>
      <c r="G20" s="52">
        <v>2247.2701099999999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9070.6907300000003</v>
      </c>
      <c r="Q20" s="78">
        <v>1.010174184794</v>
      </c>
    </row>
    <row r="21" spans="1:17" ht="14.4" customHeight="1" x14ac:dyDescent="0.3">
      <c r="A21" s="16" t="s">
        <v>36</v>
      </c>
      <c r="B21" s="51">
        <v>14372</v>
      </c>
      <c r="C21" s="52">
        <v>1197.6666666666699</v>
      </c>
      <c r="D21" s="52">
        <v>1378.8869999999999</v>
      </c>
      <c r="E21" s="52">
        <v>1376.3630000000001</v>
      </c>
      <c r="F21" s="52">
        <v>1336.693</v>
      </c>
      <c r="G21" s="52">
        <v>1331.8309999999999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5423.7740000000003</v>
      </c>
      <c r="Q21" s="78">
        <v>1.1321543278590001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10.726649999999999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10.726649999999999</v>
      </c>
      <c r="Q22" s="78" t="s">
        <v>195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195</v>
      </c>
    </row>
    <row r="24" spans="1:17" ht="14.4" customHeight="1" x14ac:dyDescent="0.3">
      <c r="A24" s="16" t="s">
        <v>39</v>
      </c>
      <c r="B24" s="51">
        <v>-2.91038304567337E-11</v>
      </c>
      <c r="C24" s="52">
        <v>-1.8189894035458601E-12</v>
      </c>
      <c r="D24" s="52">
        <v>15.31733</v>
      </c>
      <c r="E24" s="52">
        <v>6.470059999998</v>
      </c>
      <c r="F24" s="52">
        <v>10.052490000000001</v>
      </c>
      <c r="G24" s="52">
        <v>1.887690000001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33.727570000001002</v>
      </c>
      <c r="Q24" s="78"/>
    </row>
    <row r="25" spans="1:17" ht="14.4" customHeight="1" x14ac:dyDescent="0.3">
      <c r="A25" s="17" t="s">
        <v>40</v>
      </c>
      <c r="B25" s="54">
        <v>77005.286995260394</v>
      </c>
      <c r="C25" s="55">
        <v>6417.1072496050301</v>
      </c>
      <c r="D25" s="55">
        <v>5790.7978700000003</v>
      </c>
      <c r="E25" s="55">
        <v>5793.97066</v>
      </c>
      <c r="F25" s="55">
        <v>5948.4593100000102</v>
      </c>
      <c r="G25" s="55">
        <v>7506.3586500000001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25039.586490000002</v>
      </c>
      <c r="Q25" s="79">
        <v>0.97550132466299999</v>
      </c>
    </row>
    <row r="26" spans="1:17" ht="14.4" customHeight="1" x14ac:dyDescent="0.3">
      <c r="A26" s="15" t="s">
        <v>41</v>
      </c>
      <c r="B26" s="51">
        <v>3593.0573513791801</v>
      </c>
      <c r="C26" s="52">
        <v>299.42144594826499</v>
      </c>
      <c r="D26" s="52">
        <v>269.99804</v>
      </c>
      <c r="E26" s="52">
        <v>261.02278999999999</v>
      </c>
      <c r="F26" s="52">
        <v>312.45737000000003</v>
      </c>
      <c r="G26" s="52">
        <v>293.72586000000001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1137.20406</v>
      </c>
      <c r="Q26" s="78">
        <v>0.94950117584100002</v>
      </c>
    </row>
    <row r="27" spans="1:17" ht="14.4" customHeight="1" x14ac:dyDescent="0.3">
      <c r="A27" s="18" t="s">
        <v>42</v>
      </c>
      <c r="B27" s="54">
        <v>80598.344346639598</v>
      </c>
      <c r="C27" s="55">
        <v>6716.5286955533002</v>
      </c>
      <c r="D27" s="55">
        <v>6060.7959099999998</v>
      </c>
      <c r="E27" s="55">
        <v>6054.9934499999999</v>
      </c>
      <c r="F27" s="55">
        <v>6260.9166800000103</v>
      </c>
      <c r="G27" s="55">
        <v>7800.0845099999997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26176.790550000002</v>
      </c>
      <c r="Q27" s="79">
        <v>0.97434224346099996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195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195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175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98" t="s">
        <v>48</v>
      </c>
      <c r="B1" s="298"/>
      <c r="C1" s="298"/>
      <c r="D1" s="298"/>
      <c r="E1" s="298"/>
      <c r="F1" s="298"/>
      <c r="G1" s="298"/>
      <c r="H1" s="303"/>
      <c r="I1" s="303"/>
      <c r="J1" s="303"/>
      <c r="K1" s="303"/>
    </row>
    <row r="2" spans="1:11" s="60" customFormat="1" ht="14.4" customHeight="1" thickBot="1" x14ac:dyDescent="0.35">
      <c r="A2" s="186" t="s">
        <v>194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99" t="s">
        <v>49</v>
      </c>
      <c r="C3" s="300"/>
      <c r="D3" s="300"/>
      <c r="E3" s="300"/>
      <c r="F3" s="306" t="s">
        <v>50</v>
      </c>
      <c r="G3" s="300"/>
      <c r="H3" s="300"/>
      <c r="I3" s="300"/>
      <c r="J3" s="300"/>
      <c r="K3" s="307"/>
    </row>
    <row r="4" spans="1:11" ht="14.4" customHeight="1" x14ac:dyDescent="0.3">
      <c r="A4" s="67"/>
      <c r="B4" s="304"/>
      <c r="C4" s="305"/>
      <c r="D4" s="305"/>
      <c r="E4" s="305"/>
      <c r="F4" s="308" t="s">
        <v>176</v>
      </c>
      <c r="G4" s="310" t="s">
        <v>51</v>
      </c>
      <c r="H4" s="117" t="s">
        <v>90</v>
      </c>
      <c r="I4" s="308" t="s">
        <v>52</v>
      </c>
      <c r="J4" s="310" t="s">
        <v>183</v>
      </c>
      <c r="K4" s="311" t="s">
        <v>177</v>
      </c>
    </row>
    <row r="5" spans="1:11" ht="42" thickBot="1" x14ac:dyDescent="0.35">
      <c r="A5" s="68"/>
      <c r="B5" s="24" t="s">
        <v>179</v>
      </c>
      <c r="C5" s="25" t="s">
        <v>180</v>
      </c>
      <c r="D5" s="26" t="s">
        <v>181</v>
      </c>
      <c r="E5" s="26" t="s">
        <v>182</v>
      </c>
      <c r="F5" s="309"/>
      <c r="G5" s="309"/>
      <c r="H5" s="25" t="s">
        <v>178</v>
      </c>
      <c r="I5" s="309"/>
      <c r="J5" s="309"/>
      <c r="K5" s="312"/>
    </row>
    <row r="6" spans="1:11" ht="14.4" customHeight="1" thickBot="1" x14ac:dyDescent="0.35">
      <c r="A6" s="362" t="s">
        <v>197</v>
      </c>
      <c r="B6" s="344">
        <v>76724.088312176696</v>
      </c>
      <c r="C6" s="344">
        <v>82172.843529999998</v>
      </c>
      <c r="D6" s="345">
        <v>5448.75521782335</v>
      </c>
      <c r="E6" s="346">
        <v>1.0710175296660001</v>
      </c>
      <c r="F6" s="344">
        <v>77005.286995260394</v>
      </c>
      <c r="G6" s="345">
        <v>25668.428998420099</v>
      </c>
      <c r="H6" s="347">
        <v>7506.3586500000001</v>
      </c>
      <c r="I6" s="344">
        <v>25039.586490000002</v>
      </c>
      <c r="J6" s="345">
        <v>-628.84250842012295</v>
      </c>
      <c r="K6" s="348">
        <v>0.32516710822099998</v>
      </c>
    </row>
    <row r="7" spans="1:11" ht="14.4" customHeight="1" thickBot="1" x14ac:dyDescent="0.35">
      <c r="A7" s="363" t="s">
        <v>198</v>
      </c>
      <c r="B7" s="344">
        <v>22585.978939456101</v>
      </c>
      <c r="C7" s="344">
        <v>26262.172340000001</v>
      </c>
      <c r="D7" s="345">
        <v>3676.1934005439002</v>
      </c>
      <c r="E7" s="346">
        <v>1.162764403987</v>
      </c>
      <c r="F7" s="344">
        <v>22661.392684763701</v>
      </c>
      <c r="G7" s="345">
        <v>7553.7975615879104</v>
      </c>
      <c r="H7" s="347">
        <v>3438.5398799999998</v>
      </c>
      <c r="I7" s="344">
        <v>8704.9286599999996</v>
      </c>
      <c r="J7" s="345">
        <v>1151.1310984121001</v>
      </c>
      <c r="K7" s="348">
        <v>0.38413034808099999</v>
      </c>
    </row>
    <row r="8" spans="1:11" ht="14.4" customHeight="1" thickBot="1" x14ac:dyDescent="0.35">
      <c r="A8" s="364" t="s">
        <v>199</v>
      </c>
      <c r="B8" s="344">
        <v>20430.410552927598</v>
      </c>
      <c r="C8" s="344">
        <v>24031.317340000001</v>
      </c>
      <c r="D8" s="345">
        <v>3600.9067870724102</v>
      </c>
      <c r="E8" s="346">
        <v>1.1762522969239999</v>
      </c>
      <c r="F8" s="344">
        <v>20346.687035256</v>
      </c>
      <c r="G8" s="345">
        <v>6782.2290117519997</v>
      </c>
      <c r="H8" s="347">
        <v>3276.04288</v>
      </c>
      <c r="I8" s="344">
        <v>7848.2046600000003</v>
      </c>
      <c r="J8" s="345">
        <v>1065.97564824801</v>
      </c>
      <c r="K8" s="348">
        <v>0.38572395822400002</v>
      </c>
    </row>
    <row r="9" spans="1:11" ht="14.4" customHeight="1" thickBot="1" x14ac:dyDescent="0.35">
      <c r="A9" s="365" t="s">
        <v>200</v>
      </c>
      <c r="B9" s="349">
        <v>0</v>
      </c>
      <c r="C9" s="349">
        <v>4.4380000000000003E-2</v>
      </c>
      <c r="D9" s="350">
        <v>4.4380000000000003E-2</v>
      </c>
      <c r="E9" s="351" t="s">
        <v>195</v>
      </c>
      <c r="F9" s="349">
        <v>0</v>
      </c>
      <c r="G9" s="350">
        <v>0</v>
      </c>
      <c r="H9" s="352">
        <v>7.6899999999999998E-3</v>
      </c>
      <c r="I9" s="349">
        <v>2.0789999999999999E-2</v>
      </c>
      <c r="J9" s="350">
        <v>2.0789999999999999E-2</v>
      </c>
      <c r="K9" s="353" t="s">
        <v>195</v>
      </c>
    </row>
    <row r="10" spans="1:11" ht="14.4" customHeight="1" thickBot="1" x14ac:dyDescent="0.35">
      <c r="A10" s="366" t="s">
        <v>201</v>
      </c>
      <c r="B10" s="344">
        <v>0</v>
      </c>
      <c r="C10" s="344">
        <v>4.4380000000000003E-2</v>
      </c>
      <c r="D10" s="345">
        <v>4.4380000000000003E-2</v>
      </c>
      <c r="E10" s="354" t="s">
        <v>195</v>
      </c>
      <c r="F10" s="344">
        <v>0</v>
      </c>
      <c r="G10" s="345">
        <v>0</v>
      </c>
      <c r="H10" s="347">
        <v>7.6899999999999998E-3</v>
      </c>
      <c r="I10" s="344">
        <v>2.0789999999999999E-2</v>
      </c>
      <c r="J10" s="345">
        <v>2.0789999999999999E-2</v>
      </c>
      <c r="K10" s="355" t="s">
        <v>195</v>
      </c>
    </row>
    <row r="11" spans="1:11" ht="14.4" customHeight="1" thickBot="1" x14ac:dyDescent="0.35">
      <c r="A11" s="365" t="s">
        <v>202</v>
      </c>
      <c r="B11" s="349">
        <v>911.00008224461101</v>
      </c>
      <c r="C11" s="349">
        <v>917.22098000000096</v>
      </c>
      <c r="D11" s="350">
        <v>6.2208977553890001</v>
      </c>
      <c r="E11" s="356">
        <v>1.006828646754</v>
      </c>
      <c r="F11" s="349">
        <v>903</v>
      </c>
      <c r="G11" s="350">
        <v>301</v>
      </c>
      <c r="H11" s="352">
        <v>92.034509999999997</v>
      </c>
      <c r="I11" s="349">
        <v>292.71120000000002</v>
      </c>
      <c r="J11" s="350">
        <v>-8.2887999999990001</v>
      </c>
      <c r="K11" s="357">
        <v>0.32415415282299997</v>
      </c>
    </row>
    <row r="12" spans="1:11" ht="14.4" customHeight="1" thickBot="1" x14ac:dyDescent="0.35">
      <c r="A12" s="366" t="s">
        <v>203</v>
      </c>
      <c r="B12" s="344">
        <v>712.00006427899302</v>
      </c>
      <c r="C12" s="344">
        <v>715.01161000000002</v>
      </c>
      <c r="D12" s="345">
        <v>3.0115457210069998</v>
      </c>
      <c r="E12" s="346">
        <v>1.004229698664</v>
      </c>
      <c r="F12" s="344">
        <v>698</v>
      </c>
      <c r="G12" s="345">
        <v>232.666666666667</v>
      </c>
      <c r="H12" s="347">
        <v>76.95814</v>
      </c>
      <c r="I12" s="344">
        <v>222.32817</v>
      </c>
      <c r="J12" s="345">
        <v>-10.338496666666</v>
      </c>
      <c r="K12" s="348">
        <v>0.31852173352399998</v>
      </c>
    </row>
    <row r="13" spans="1:11" ht="14.4" customHeight="1" thickBot="1" x14ac:dyDescent="0.35">
      <c r="A13" s="366" t="s">
        <v>204</v>
      </c>
      <c r="B13" s="344">
        <v>9.0000008125149993</v>
      </c>
      <c r="C13" s="344">
        <v>19.33137</v>
      </c>
      <c r="D13" s="345">
        <v>10.331369187484</v>
      </c>
      <c r="E13" s="346">
        <v>2.1479298060860001</v>
      </c>
      <c r="F13" s="344">
        <v>15</v>
      </c>
      <c r="G13" s="345">
        <v>5</v>
      </c>
      <c r="H13" s="347">
        <v>0.78969999999999996</v>
      </c>
      <c r="I13" s="344">
        <v>4.3875099999999998</v>
      </c>
      <c r="J13" s="345">
        <v>-0.612489999999</v>
      </c>
      <c r="K13" s="348">
        <v>0.292500666666</v>
      </c>
    </row>
    <row r="14" spans="1:11" ht="14.4" customHeight="1" thickBot="1" x14ac:dyDescent="0.35">
      <c r="A14" s="366" t="s">
        <v>205</v>
      </c>
      <c r="B14" s="344">
        <v>190.00001715310299</v>
      </c>
      <c r="C14" s="344">
        <v>182.87799999999999</v>
      </c>
      <c r="D14" s="345">
        <v>-7.122017153102</v>
      </c>
      <c r="E14" s="346">
        <v>0.96251570257800001</v>
      </c>
      <c r="F14" s="344">
        <v>190</v>
      </c>
      <c r="G14" s="345">
        <v>63.333333333333002</v>
      </c>
      <c r="H14" s="347">
        <v>14.286670000000001</v>
      </c>
      <c r="I14" s="344">
        <v>65.995519999999999</v>
      </c>
      <c r="J14" s="345">
        <v>2.6621866666659999</v>
      </c>
      <c r="K14" s="348">
        <v>0.347344842105</v>
      </c>
    </row>
    <row r="15" spans="1:11" ht="14.4" customHeight="1" thickBot="1" x14ac:dyDescent="0.35">
      <c r="A15" s="365" t="s">
        <v>206</v>
      </c>
      <c r="B15" s="349">
        <v>11688.0010634563</v>
      </c>
      <c r="C15" s="349">
        <v>15160.6049</v>
      </c>
      <c r="D15" s="350">
        <v>3472.6038365437298</v>
      </c>
      <c r="E15" s="356">
        <v>1.2971084463189999</v>
      </c>
      <c r="F15" s="349">
        <v>11192.470512783701</v>
      </c>
      <c r="G15" s="350">
        <v>3730.82350426122</v>
      </c>
      <c r="H15" s="352">
        <v>2546.6721699999998</v>
      </c>
      <c r="I15" s="349">
        <v>5182.6889199999996</v>
      </c>
      <c r="J15" s="350">
        <v>1451.86541573878</v>
      </c>
      <c r="K15" s="357">
        <v>0.46305138030699999</v>
      </c>
    </row>
    <row r="16" spans="1:11" ht="14.4" customHeight="1" thickBot="1" x14ac:dyDescent="0.35">
      <c r="A16" s="366" t="s">
        <v>207</v>
      </c>
      <c r="B16" s="344">
        <v>7.0000006319560004</v>
      </c>
      <c r="C16" s="344">
        <v>0</v>
      </c>
      <c r="D16" s="345">
        <v>-7.0000006319560004</v>
      </c>
      <c r="E16" s="346">
        <v>0</v>
      </c>
      <c r="F16" s="344">
        <v>0</v>
      </c>
      <c r="G16" s="345">
        <v>0</v>
      </c>
      <c r="H16" s="347">
        <v>0</v>
      </c>
      <c r="I16" s="344">
        <v>0</v>
      </c>
      <c r="J16" s="345">
        <v>0</v>
      </c>
      <c r="K16" s="348">
        <v>0</v>
      </c>
    </row>
    <row r="17" spans="1:11" ht="14.4" customHeight="1" thickBot="1" x14ac:dyDescent="0.35">
      <c r="A17" s="366" t="s">
        <v>208</v>
      </c>
      <c r="B17" s="344">
        <v>0</v>
      </c>
      <c r="C17" s="344">
        <v>0</v>
      </c>
      <c r="D17" s="345">
        <v>0</v>
      </c>
      <c r="E17" s="346">
        <v>1</v>
      </c>
      <c r="F17" s="344">
        <v>0</v>
      </c>
      <c r="G17" s="345">
        <v>0</v>
      </c>
      <c r="H17" s="347">
        <v>0.21284</v>
      </c>
      <c r="I17" s="344">
        <v>0.21284</v>
      </c>
      <c r="J17" s="345">
        <v>0.21284</v>
      </c>
      <c r="K17" s="355" t="s">
        <v>209</v>
      </c>
    </row>
    <row r="18" spans="1:11" ht="14.4" customHeight="1" thickBot="1" x14ac:dyDescent="0.35">
      <c r="A18" s="366" t="s">
        <v>210</v>
      </c>
      <c r="B18" s="344">
        <v>3862.00034865937</v>
      </c>
      <c r="C18" s="344">
        <v>3681.2820999999999</v>
      </c>
      <c r="D18" s="345">
        <v>-180.71824865936699</v>
      </c>
      <c r="E18" s="346">
        <v>0.95320605066099995</v>
      </c>
      <c r="F18" s="344">
        <v>3667.6730770647</v>
      </c>
      <c r="G18" s="345">
        <v>1222.5576923548999</v>
      </c>
      <c r="H18" s="347">
        <v>269.74425000000002</v>
      </c>
      <c r="I18" s="344">
        <v>1039.7334800000001</v>
      </c>
      <c r="J18" s="345">
        <v>-182.82421235489801</v>
      </c>
      <c r="K18" s="348">
        <v>0.28348586642000001</v>
      </c>
    </row>
    <row r="19" spans="1:11" ht="14.4" customHeight="1" thickBot="1" x14ac:dyDescent="0.35">
      <c r="A19" s="366" t="s">
        <v>211</v>
      </c>
      <c r="B19" s="344">
        <v>1870.00016882264</v>
      </c>
      <c r="C19" s="344">
        <v>1801.1657600000001</v>
      </c>
      <c r="D19" s="345">
        <v>-68.834408822634003</v>
      </c>
      <c r="E19" s="346">
        <v>0.963190159032</v>
      </c>
      <c r="F19" s="344">
        <v>1799.75550337501</v>
      </c>
      <c r="G19" s="345">
        <v>599.91850112500401</v>
      </c>
      <c r="H19" s="347">
        <v>137.81164999999999</v>
      </c>
      <c r="I19" s="344">
        <v>550.64283999999998</v>
      </c>
      <c r="J19" s="345">
        <v>-49.275661125004</v>
      </c>
      <c r="K19" s="348">
        <v>0.30595424710000002</v>
      </c>
    </row>
    <row r="20" spans="1:11" ht="14.4" customHeight="1" thickBot="1" x14ac:dyDescent="0.35">
      <c r="A20" s="366" t="s">
        <v>212</v>
      </c>
      <c r="B20" s="344">
        <v>0</v>
      </c>
      <c r="C20" s="344">
        <v>4148.6390499999998</v>
      </c>
      <c r="D20" s="345">
        <v>4148.6390499999998</v>
      </c>
      <c r="E20" s="354" t="s">
        <v>195</v>
      </c>
      <c r="F20" s="344">
        <v>0</v>
      </c>
      <c r="G20" s="345">
        <v>0</v>
      </c>
      <c r="H20" s="347">
        <v>1719.2247500000001</v>
      </c>
      <c r="I20" s="344">
        <v>2063.37851</v>
      </c>
      <c r="J20" s="345">
        <v>2063.37851</v>
      </c>
      <c r="K20" s="355" t="s">
        <v>195</v>
      </c>
    </row>
    <row r="21" spans="1:11" ht="14.4" customHeight="1" thickBot="1" x14ac:dyDescent="0.35">
      <c r="A21" s="366" t="s">
        <v>213</v>
      </c>
      <c r="B21" s="344">
        <v>60.000005416769</v>
      </c>
      <c r="C21" s="344">
        <v>52.457700000000003</v>
      </c>
      <c r="D21" s="345">
        <v>-7.5423054167689996</v>
      </c>
      <c r="E21" s="346">
        <v>0.87429492106899998</v>
      </c>
      <c r="F21" s="344">
        <v>50</v>
      </c>
      <c r="G21" s="345">
        <v>16.666666666666</v>
      </c>
      <c r="H21" s="347">
        <v>0</v>
      </c>
      <c r="I21" s="344">
        <v>0</v>
      </c>
      <c r="J21" s="345">
        <v>-16.666666666666</v>
      </c>
      <c r="K21" s="348">
        <v>0</v>
      </c>
    </row>
    <row r="22" spans="1:11" ht="14.4" customHeight="1" thickBot="1" x14ac:dyDescent="0.35">
      <c r="A22" s="366" t="s">
        <v>214</v>
      </c>
      <c r="B22" s="344">
        <v>4100.00037014589</v>
      </c>
      <c r="C22" s="344">
        <v>3830.9960500000002</v>
      </c>
      <c r="D22" s="345">
        <v>-269.00432014588603</v>
      </c>
      <c r="E22" s="346">
        <v>0.93438919613100002</v>
      </c>
      <c r="F22" s="344">
        <v>4000</v>
      </c>
      <c r="G22" s="345">
        <v>1333.3333333333301</v>
      </c>
      <c r="H22" s="347">
        <v>358.79244999999997</v>
      </c>
      <c r="I22" s="344">
        <v>1123.1403499999999</v>
      </c>
      <c r="J22" s="345">
        <v>-210.19298333333299</v>
      </c>
      <c r="K22" s="348">
        <v>0.28078508749999997</v>
      </c>
    </row>
    <row r="23" spans="1:11" ht="14.4" customHeight="1" thickBot="1" x14ac:dyDescent="0.35">
      <c r="A23" s="366" t="s">
        <v>215</v>
      </c>
      <c r="B23" s="344">
        <v>110.000009930743</v>
      </c>
      <c r="C23" s="344">
        <v>81.992339999999999</v>
      </c>
      <c r="D23" s="345">
        <v>-28.007669930742999</v>
      </c>
      <c r="E23" s="346">
        <v>0.74538484179700004</v>
      </c>
      <c r="F23" s="344">
        <v>100</v>
      </c>
      <c r="G23" s="345">
        <v>33.333333333333002</v>
      </c>
      <c r="H23" s="347">
        <v>0.46172999999999997</v>
      </c>
      <c r="I23" s="344">
        <v>37.895449999999997</v>
      </c>
      <c r="J23" s="345">
        <v>4.5621166666660002</v>
      </c>
      <c r="K23" s="348">
        <v>0.37895450000000003</v>
      </c>
    </row>
    <row r="24" spans="1:11" ht="14.4" customHeight="1" thickBot="1" x14ac:dyDescent="0.35">
      <c r="A24" s="366" t="s">
        <v>216</v>
      </c>
      <c r="B24" s="344">
        <v>8.2696686138916692E-6</v>
      </c>
      <c r="C24" s="344">
        <v>0</v>
      </c>
      <c r="D24" s="345">
        <v>-8.2696686138916692E-6</v>
      </c>
      <c r="E24" s="346">
        <v>0</v>
      </c>
      <c r="F24" s="344">
        <v>0</v>
      </c>
      <c r="G24" s="345">
        <v>0</v>
      </c>
      <c r="H24" s="347">
        <v>0</v>
      </c>
      <c r="I24" s="344">
        <v>0</v>
      </c>
      <c r="J24" s="345">
        <v>0</v>
      </c>
      <c r="K24" s="348">
        <v>0</v>
      </c>
    </row>
    <row r="25" spans="1:11" ht="14.4" customHeight="1" thickBot="1" x14ac:dyDescent="0.35">
      <c r="A25" s="366" t="s">
        <v>217</v>
      </c>
      <c r="B25" s="344">
        <v>810.00007312638297</v>
      </c>
      <c r="C25" s="344">
        <v>746.55073000000004</v>
      </c>
      <c r="D25" s="345">
        <v>-63.449343126381997</v>
      </c>
      <c r="E25" s="346">
        <v>0.92166748469299997</v>
      </c>
      <c r="F25" s="344">
        <v>800</v>
      </c>
      <c r="G25" s="345">
        <v>266.66666666666703</v>
      </c>
      <c r="H25" s="347">
        <v>35.409199999999998</v>
      </c>
      <c r="I25" s="344">
        <v>228.89143000000001</v>
      </c>
      <c r="J25" s="345">
        <v>-37.775236666665997</v>
      </c>
      <c r="K25" s="348">
        <v>0.28611428750000001</v>
      </c>
    </row>
    <row r="26" spans="1:11" ht="14.4" customHeight="1" thickBot="1" x14ac:dyDescent="0.35">
      <c r="A26" s="366" t="s">
        <v>218</v>
      </c>
      <c r="B26" s="344">
        <v>9.0000008125149993</v>
      </c>
      <c r="C26" s="344">
        <v>1.7302999999999999</v>
      </c>
      <c r="D26" s="345">
        <v>-7.2697008125150004</v>
      </c>
      <c r="E26" s="346">
        <v>0.19225553819800001</v>
      </c>
      <c r="F26" s="344">
        <v>0</v>
      </c>
      <c r="G26" s="345">
        <v>0</v>
      </c>
      <c r="H26" s="347">
        <v>0</v>
      </c>
      <c r="I26" s="344">
        <v>0</v>
      </c>
      <c r="J26" s="345">
        <v>0</v>
      </c>
      <c r="K26" s="355" t="s">
        <v>195</v>
      </c>
    </row>
    <row r="27" spans="1:11" ht="14.4" customHeight="1" thickBot="1" x14ac:dyDescent="0.35">
      <c r="A27" s="366" t="s">
        <v>219</v>
      </c>
      <c r="B27" s="344">
        <v>190.00001715310199</v>
      </c>
      <c r="C27" s="344">
        <v>170.88442000000001</v>
      </c>
      <c r="D27" s="345">
        <v>-19.115597153102001</v>
      </c>
      <c r="E27" s="346">
        <v>0.89939160301300003</v>
      </c>
      <c r="F27" s="344">
        <v>175.04193234394899</v>
      </c>
      <c r="G27" s="345">
        <v>58.347310781315997</v>
      </c>
      <c r="H27" s="347">
        <v>16.40034</v>
      </c>
      <c r="I27" s="344">
        <v>53.949060000000003</v>
      </c>
      <c r="J27" s="345">
        <v>-4.3982507813160003</v>
      </c>
      <c r="K27" s="348">
        <v>0.30820649245300002</v>
      </c>
    </row>
    <row r="28" spans="1:11" ht="14.4" customHeight="1" thickBot="1" x14ac:dyDescent="0.35">
      <c r="A28" s="366" t="s">
        <v>220</v>
      </c>
      <c r="B28" s="344">
        <v>670.00006048725504</v>
      </c>
      <c r="C28" s="344">
        <v>644.90644999999995</v>
      </c>
      <c r="D28" s="345">
        <v>-25.093610487254001</v>
      </c>
      <c r="E28" s="346">
        <v>0.96254685340000001</v>
      </c>
      <c r="F28" s="344">
        <v>600</v>
      </c>
      <c r="G28" s="345">
        <v>200</v>
      </c>
      <c r="H28" s="347">
        <v>8.61496</v>
      </c>
      <c r="I28" s="344">
        <v>84.84496</v>
      </c>
      <c r="J28" s="345">
        <v>-115.15504</v>
      </c>
      <c r="K28" s="348">
        <v>0.14140826666600001</v>
      </c>
    </row>
    <row r="29" spans="1:11" ht="14.4" customHeight="1" thickBot="1" x14ac:dyDescent="0.35">
      <c r="A29" s="365" t="s">
        <v>221</v>
      </c>
      <c r="B29" s="349">
        <v>0</v>
      </c>
      <c r="C29" s="349">
        <v>0</v>
      </c>
      <c r="D29" s="350">
        <v>0</v>
      </c>
      <c r="E29" s="356">
        <v>1</v>
      </c>
      <c r="F29" s="349">
        <v>0</v>
      </c>
      <c r="G29" s="350">
        <v>0</v>
      </c>
      <c r="H29" s="352">
        <v>0</v>
      </c>
      <c r="I29" s="349">
        <v>27.46313</v>
      </c>
      <c r="J29" s="350">
        <v>27.46313</v>
      </c>
      <c r="K29" s="353" t="s">
        <v>209</v>
      </c>
    </row>
    <row r="30" spans="1:11" ht="14.4" customHeight="1" thickBot="1" x14ac:dyDescent="0.35">
      <c r="A30" s="366" t="s">
        <v>222</v>
      </c>
      <c r="B30" s="344">
        <v>0</v>
      </c>
      <c r="C30" s="344">
        <v>0</v>
      </c>
      <c r="D30" s="345">
        <v>0</v>
      </c>
      <c r="E30" s="346">
        <v>1</v>
      </c>
      <c r="F30" s="344">
        <v>0</v>
      </c>
      <c r="G30" s="345">
        <v>0</v>
      </c>
      <c r="H30" s="347">
        <v>0</v>
      </c>
      <c r="I30" s="344">
        <v>27.46313</v>
      </c>
      <c r="J30" s="345">
        <v>27.46313</v>
      </c>
      <c r="K30" s="355" t="s">
        <v>209</v>
      </c>
    </row>
    <row r="31" spans="1:11" ht="14.4" customHeight="1" thickBot="1" x14ac:dyDescent="0.35">
      <c r="A31" s="365" t="s">
        <v>223</v>
      </c>
      <c r="B31" s="349">
        <v>671.16335038408397</v>
      </c>
      <c r="C31" s="349">
        <v>773.01183000000105</v>
      </c>
      <c r="D31" s="350">
        <v>101.848479615917</v>
      </c>
      <c r="E31" s="356">
        <v>1.151749167408</v>
      </c>
      <c r="F31" s="349">
        <v>708.92122156728101</v>
      </c>
      <c r="G31" s="350">
        <v>236.30707385576</v>
      </c>
      <c r="H31" s="352">
        <v>61.875990000000002</v>
      </c>
      <c r="I31" s="349">
        <v>219.828</v>
      </c>
      <c r="J31" s="350">
        <v>-16.479073855759999</v>
      </c>
      <c r="K31" s="357">
        <v>0.31008805112900001</v>
      </c>
    </row>
    <row r="32" spans="1:11" ht="14.4" customHeight="1" thickBot="1" x14ac:dyDescent="0.35">
      <c r="A32" s="366" t="s">
        <v>224</v>
      </c>
      <c r="B32" s="344">
        <v>6.7503448220440001</v>
      </c>
      <c r="C32" s="344">
        <v>3.6299999999989998</v>
      </c>
      <c r="D32" s="345">
        <v>-3.1203448220440002</v>
      </c>
      <c r="E32" s="346">
        <v>0.53775030693899994</v>
      </c>
      <c r="F32" s="344">
        <v>0</v>
      </c>
      <c r="G32" s="345">
        <v>0</v>
      </c>
      <c r="H32" s="347">
        <v>0</v>
      </c>
      <c r="I32" s="344">
        <v>2.3999999900000001E-4</v>
      </c>
      <c r="J32" s="345">
        <v>2.3999999900000001E-4</v>
      </c>
      <c r="K32" s="355" t="s">
        <v>195</v>
      </c>
    </row>
    <row r="33" spans="1:11" ht="14.4" customHeight="1" thickBot="1" x14ac:dyDescent="0.35">
      <c r="A33" s="366" t="s">
        <v>225</v>
      </c>
      <c r="B33" s="344">
        <v>20.046657061998999</v>
      </c>
      <c r="C33" s="344">
        <v>18.087230000000002</v>
      </c>
      <c r="D33" s="345">
        <v>-1.959427061999</v>
      </c>
      <c r="E33" s="346">
        <v>0.90225666773500002</v>
      </c>
      <c r="F33" s="344">
        <v>20</v>
      </c>
      <c r="G33" s="345">
        <v>6.6666666666659999</v>
      </c>
      <c r="H33" s="347">
        <v>1.58711</v>
      </c>
      <c r="I33" s="344">
        <v>5.6056900000000001</v>
      </c>
      <c r="J33" s="345">
        <v>-1.0609766666660001</v>
      </c>
      <c r="K33" s="348">
        <v>0.28028449999999999</v>
      </c>
    </row>
    <row r="34" spans="1:11" ht="14.4" customHeight="1" thickBot="1" x14ac:dyDescent="0.35">
      <c r="A34" s="366" t="s">
        <v>226</v>
      </c>
      <c r="B34" s="344">
        <v>460.16680412419498</v>
      </c>
      <c r="C34" s="344">
        <v>534.80727000000002</v>
      </c>
      <c r="D34" s="345">
        <v>74.640465875805006</v>
      </c>
      <c r="E34" s="346">
        <v>1.1622030646420001</v>
      </c>
      <c r="F34" s="344">
        <v>469.87497700089699</v>
      </c>
      <c r="G34" s="345">
        <v>156.62499233363201</v>
      </c>
      <c r="H34" s="347">
        <v>43.445639999999997</v>
      </c>
      <c r="I34" s="344">
        <v>144.76894999999999</v>
      </c>
      <c r="J34" s="345">
        <v>-11.856042333632001</v>
      </c>
      <c r="K34" s="348">
        <v>0.30810099938500002</v>
      </c>
    </row>
    <row r="35" spans="1:11" ht="14.4" customHeight="1" thickBot="1" x14ac:dyDescent="0.35">
      <c r="A35" s="366" t="s">
        <v>227</v>
      </c>
      <c r="B35" s="344">
        <v>22.479152597144001</v>
      </c>
      <c r="C35" s="344">
        <v>21.891169999999999</v>
      </c>
      <c r="D35" s="345">
        <v>-0.58798259714400003</v>
      </c>
      <c r="E35" s="346">
        <v>0.97384320451499995</v>
      </c>
      <c r="F35" s="344">
        <v>25</v>
      </c>
      <c r="G35" s="345">
        <v>8.333333333333</v>
      </c>
      <c r="H35" s="347">
        <v>2.1340400000000002</v>
      </c>
      <c r="I35" s="344">
        <v>8.1446199999999997</v>
      </c>
      <c r="J35" s="345">
        <v>-0.188713333333</v>
      </c>
      <c r="K35" s="348">
        <v>0.32578479999999999</v>
      </c>
    </row>
    <row r="36" spans="1:11" ht="14.4" customHeight="1" thickBot="1" x14ac:dyDescent="0.35">
      <c r="A36" s="366" t="s">
        <v>228</v>
      </c>
      <c r="B36" s="344">
        <v>8.4806021155749995</v>
      </c>
      <c r="C36" s="344">
        <v>13.837260000000001</v>
      </c>
      <c r="D36" s="345">
        <v>5.356657884424</v>
      </c>
      <c r="E36" s="346">
        <v>1.631636505453</v>
      </c>
      <c r="F36" s="344">
        <v>15.799875775728999</v>
      </c>
      <c r="G36" s="345">
        <v>5.2666252585760001</v>
      </c>
      <c r="H36" s="347">
        <v>0</v>
      </c>
      <c r="I36" s="344">
        <v>1.5800000000000002E-2</v>
      </c>
      <c r="J36" s="345">
        <v>-5.2508252585759996</v>
      </c>
      <c r="K36" s="348">
        <v>1.000007862E-3</v>
      </c>
    </row>
    <row r="37" spans="1:11" ht="14.4" customHeight="1" thickBot="1" x14ac:dyDescent="0.35">
      <c r="A37" s="366" t="s">
        <v>229</v>
      </c>
      <c r="B37" s="344">
        <v>0</v>
      </c>
      <c r="C37" s="344">
        <v>0.20874000000000001</v>
      </c>
      <c r="D37" s="345">
        <v>0.20874000000000001</v>
      </c>
      <c r="E37" s="354" t="s">
        <v>195</v>
      </c>
      <c r="F37" s="344">
        <v>0</v>
      </c>
      <c r="G37" s="345">
        <v>0</v>
      </c>
      <c r="H37" s="347">
        <v>0</v>
      </c>
      <c r="I37" s="344">
        <v>0.19195000000000001</v>
      </c>
      <c r="J37" s="345">
        <v>0.19195000000000001</v>
      </c>
      <c r="K37" s="355" t="s">
        <v>195</v>
      </c>
    </row>
    <row r="38" spans="1:11" ht="14.4" customHeight="1" thickBot="1" x14ac:dyDescent="0.35">
      <c r="A38" s="366" t="s">
        <v>230</v>
      </c>
      <c r="B38" s="344">
        <v>0</v>
      </c>
      <c r="C38" s="344">
        <v>0.816749999999</v>
      </c>
      <c r="D38" s="345">
        <v>0.816749999999</v>
      </c>
      <c r="E38" s="354" t="s">
        <v>209</v>
      </c>
      <c r="F38" s="344">
        <v>0</v>
      </c>
      <c r="G38" s="345">
        <v>0</v>
      </c>
      <c r="H38" s="347">
        <v>0</v>
      </c>
      <c r="I38" s="344">
        <v>2.2989999999999999</v>
      </c>
      <c r="J38" s="345">
        <v>2.2989999999999999</v>
      </c>
      <c r="K38" s="355" t="s">
        <v>195</v>
      </c>
    </row>
    <row r="39" spans="1:11" ht="14.4" customHeight="1" thickBot="1" x14ac:dyDescent="0.35">
      <c r="A39" s="366" t="s">
        <v>231</v>
      </c>
      <c r="B39" s="344">
        <v>6.7474233325370001</v>
      </c>
      <c r="C39" s="344">
        <v>5.3906499999999999</v>
      </c>
      <c r="D39" s="345">
        <v>-1.3567733325369999</v>
      </c>
      <c r="E39" s="346">
        <v>0.79891978527600005</v>
      </c>
      <c r="F39" s="344">
        <v>7</v>
      </c>
      <c r="G39" s="345">
        <v>2.333333333333</v>
      </c>
      <c r="H39" s="347">
        <v>0.59894999999999998</v>
      </c>
      <c r="I39" s="344">
        <v>2.3938999999999999</v>
      </c>
      <c r="J39" s="345">
        <v>6.0566666666000003E-2</v>
      </c>
      <c r="K39" s="348">
        <v>0.34198571428500002</v>
      </c>
    </row>
    <row r="40" spans="1:11" ht="14.4" customHeight="1" thickBot="1" x14ac:dyDescent="0.35">
      <c r="A40" s="366" t="s">
        <v>232</v>
      </c>
      <c r="B40" s="344">
        <v>67.025949448177002</v>
      </c>
      <c r="C40" s="344">
        <v>65.22654</v>
      </c>
      <c r="D40" s="345">
        <v>-1.799409448177</v>
      </c>
      <c r="E40" s="346">
        <v>0.97315354033699997</v>
      </c>
      <c r="F40" s="344">
        <v>67</v>
      </c>
      <c r="G40" s="345">
        <v>22.333333333333002</v>
      </c>
      <c r="H40" s="347">
        <v>5.0057700000000001</v>
      </c>
      <c r="I40" s="344">
        <v>20.82057</v>
      </c>
      <c r="J40" s="345">
        <v>-1.5127633333329999</v>
      </c>
      <c r="K40" s="348">
        <v>0.31075477611899999</v>
      </c>
    </row>
    <row r="41" spans="1:11" ht="14.4" customHeight="1" thickBot="1" x14ac:dyDescent="0.35">
      <c r="A41" s="366" t="s">
        <v>233</v>
      </c>
      <c r="B41" s="344">
        <v>13.128117681337001</v>
      </c>
      <c r="C41" s="344">
        <v>9.4900300000000009</v>
      </c>
      <c r="D41" s="345">
        <v>-3.6380876813369998</v>
      </c>
      <c r="E41" s="346">
        <v>0.72287819399200004</v>
      </c>
      <c r="F41" s="344">
        <v>13.246368790654</v>
      </c>
      <c r="G41" s="345">
        <v>4.4154562635510004</v>
      </c>
      <c r="H41" s="347">
        <v>2.08209</v>
      </c>
      <c r="I41" s="344">
        <v>5.9819199999999997</v>
      </c>
      <c r="J41" s="345">
        <v>1.5664637364480001</v>
      </c>
      <c r="K41" s="348">
        <v>0.45158942005399999</v>
      </c>
    </row>
    <row r="42" spans="1:11" ht="14.4" customHeight="1" thickBot="1" x14ac:dyDescent="0.35">
      <c r="A42" s="366" t="s">
        <v>234</v>
      </c>
      <c r="B42" s="344">
        <v>58.781162720018997</v>
      </c>
      <c r="C42" s="344">
        <v>97.266689999999997</v>
      </c>
      <c r="D42" s="345">
        <v>38.485527279979998</v>
      </c>
      <c r="E42" s="346">
        <v>1.654725519181</v>
      </c>
      <c r="F42" s="344">
        <v>91</v>
      </c>
      <c r="G42" s="345">
        <v>30.333333333333002</v>
      </c>
      <c r="H42" s="347">
        <v>7.0223899999999997</v>
      </c>
      <c r="I42" s="344">
        <v>29.605360000000001</v>
      </c>
      <c r="J42" s="345">
        <v>-0.72797333333299996</v>
      </c>
      <c r="K42" s="348">
        <v>0.32533362637300001</v>
      </c>
    </row>
    <row r="43" spans="1:11" ht="14.4" customHeight="1" thickBot="1" x14ac:dyDescent="0.35">
      <c r="A43" s="366" t="s">
        <v>235</v>
      </c>
      <c r="B43" s="344">
        <v>7.557136481054</v>
      </c>
      <c r="C43" s="344">
        <v>2.3595000000000002</v>
      </c>
      <c r="D43" s="345">
        <v>-5.1976364810540003</v>
      </c>
      <c r="E43" s="346">
        <v>0.312221435449</v>
      </c>
      <c r="F43" s="344">
        <v>0</v>
      </c>
      <c r="G43" s="345">
        <v>0</v>
      </c>
      <c r="H43" s="347">
        <v>0</v>
      </c>
      <c r="I43" s="344">
        <v>0</v>
      </c>
      <c r="J43" s="345">
        <v>0</v>
      </c>
      <c r="K43" s="355" t="s">
        <v>195</v>
      </c>
    </row>
    <row r="44" spans="1:11" ht="14.4" customHeight="1" thickBot="1" x14ac:dyDescent="0.35">
      <c r="A44" s="365" t="s">
        <v>236</v>
      </c>
      <c r="B44" s="349">
        <v>414.632613999667</v>
      </c>
      <c r="C44" s="349">
        <v>395.59598999999997</v>
      </c>
      <c r="D44" s="350">
        <v>-19.036623999667</v>
      </c>
      <c r="E44" s="356">
        <v>0.95408797244300003</v>
      </c>
      <c r="F44" s="349">
        <v>482.45691578771499</v>
      </c>
      <c r="G44" s="350">
        <v>160.81897192923799</v>
      </c>
      <c r="H44" s="352">
        <v>4.1860000000000001E-2</v>
      </c>
      <c r="I44" s="349">
        <v>38.130130000000001</v>
      </c>
      <c r="J44" s="350">
        <v>-122.688841929238</v>
      </c>
      <c r="K44" s="357">
        <v>7.9033233334999994E-2</v>
      </c>
    </row>
    <row r="45" spans="1:11" ht="14.4" customHeight="1" thickBot="1" x14ac:dyDescent="0.35">
      <c r="A45" s="366" t="s">
        <v>237</v>
      </c>
      <c r="B45" s="344">
        <v>50.766983791784</v>
      </c>
      <c r="C45" s="344">
        <v>106.2895</v>
      </c>
      <c r="D45" s="345">
        <v>55.522516208215002</v>
      </c>
      <c r="E45" s="346">
        <v>2.0936737237709999</v>
      </c>
      <c r="F45" s="344">
        <v>138.595005225839</v>
      </c>
      <c r="G45" s="345">
        <v>46.198335075278997</v>
      </c>
      <c r="H45" s="347">
        <v>0</v>
      </c>
      <c r="I45" s="344">
        <v>0.502</v>
      </c>
      <c r="J45" s="345">
        <v>-45.696335075279002</v>
      </c>
      <c r="K45" s="348">
        <v>3.6220641510000002E-3</v>
      </c>
    </row>
    <row r="46" spans="1:11" ht="14.4" customHeight="1" thickBot="1" x14ac:dyDescent="0.35">
      <c r="A46" s="366" t="s">
        <v>238</v>
      </c>
      <c r="B46" s="344">
        <v>343.91759590368702</v>
      </c>
      <c r="C46" s="344">
        <v>283.95022999999998</v>
      </c>
      <c r="D46" s="345">
        <v>-59.967365903687003</v>
      </c>
      <c r="E46" s="346">
        <v>0.82563449321000004</v>
      </c>
      <c r="F46" s="344">
        <v>337.98104826028498</v>
      </c>
      <c r="G46" s="345">
        <v>112.660349420095</v>
      </c>
      <c r="H46" s="347">
        <v>0</v>
      </c>
      <c r="I46" s="344">
        <v>36.53716</v>
      </c>
      <c r="J46" s="345">
        <v>-76.123189420095002</v>
      </c>
      <c r="K46" s="348">
        <v>0.108104167935</v>
      </c>
    </row>
    <row r="47" spans="1:11" ht="14.4" customHeight="1" thickBot="1" x14ac:dyDescent="0.35">
      <c r="A47" s="366" t="s">
        <v>239</v>
      </c>
      <c r="B47" s="344">
        <v>19.948034304195001</v>
      </c>
      <c r="C47" s="344">
        <v>5.3562599999999998</v>
      </c>
      <c r="D47" s="345">
        <v>-14.591774304195001</v>
      </c>
      <c r="E47" s="346">
        <v>0.26851066718200001</v>
      </c>
      <c r="F47" s="344">
        <v>5.8808623015899997</v>
      </c>
      <c r="G47" s="345">
        <v>1.9602874338630001</v>
      </c>
      <c r="H47" s="347">
        <v>4.1860000000000001E-2</v>
      </c>
      <c r="I47" s="344">
        <v>1.09097</v>
      </c>
      <c r="J47" s="345">
        <v>-0.86931743386299998</v>
      </c>
      <c r="K47" s="348">
        <v>0.18551191033700001</v>
      </c>
    </row>
    <row r="48" spans="1:11" ht="14.4" customHeight="1" thickBot="1" x14ac:dyDescent="0.35">
      <c r="A48" s="365" t="s">
        <v>240</v>
      </c>
      <c r="B48" s="349">
        <v>6745.6134428429596</v>
      </c>
      <c r="C48" s="349">
        <v>6782.65726</v>
      </c>
      <c r="D48" s="350">
        <v>37.043817157040998</v>
      </c>
      <c r="E48" s="356">
        <v>1.0054915416470001</v>
      </c>
      <c r="F48" s="349">
        <v>7059.8383851173403</v>
      </c>
      <c r="G48" s="350">
        <v>2353.2794617057798</v>
      </c>
      <c r="H48" s="352">
        <v>575.41066000000001</v>
      </c>
      <c r="I48" s="349">
        <v>2087.36249</v>
      </c>
      <c r="J48" s="350">
        <v>-265.916971705778</v>
      </c>
      <c r="K48" s="357">
        <v>0.29566717765099998</v>
      </c>
    </row>
    <row r="49" spans="1:11" ht="14.4" customHeight="1" thickBot="1" x14ac:dyDescent="0.35">
      <c r="A49" s="366" t="s">
        <v>241</v>
      </c>
      <c r="B49" s="344">
        <v>0</v>
      </c>
      <c r="C49" s="344">
        <v>49.358319999999999</v>
      </c>
      <c r="D49" s="345">
        <v>49.358319999999999</v>
      </c>
      <c r="E49" s="354" t="s">
        <v>195</v>
      </c>
      <c r="F49" s="344">
        <v>61</v>
      </c>
      <c r="G49" s="345">
        <v>20.333333333333002</v>
      </c>
      <c r="H49" s="347">
        <v>2.5238999999999998</v>
      </c>
      <c r="I49" s="344">
        <v>9.0404900000000001</v>
      </c>
      <c r="J49" s="345">
        <v>-11.292843333333</v>
      </c>
      <c r="K49" s="348">
        <v>0.14820475409799999</v>
      </c>
    </row>
    <row r="50" spans="1:11" ht="14.4" customHeight="1" thickBot="1" x14ac:dyDescent="0.35">
      <c r="A50" s="366" t="s">
        <v>242</v>
      </c>
      <c r="B50" s="344">
        <v>0</v>
      </c>
      <c r="C50" s="344">
        <v>0.86880000000000002</v>
      </c>
      <c r="D50" s="345">
        <v>0.86880000000000002</v>
      </c>
      <c r="E50" s="354" t="s">
        <v>209</v>
      </c>
      <c r="F50" s="344">
        <v>0</v>
      </c>
      <c r="G50" s="345">
        <v>0</v>
      </c>
      <c r="H50" s="347">
        <v>0</v>
      </c>
      <c r="I50" s="344">
        <v>0</v>
      </c>
      <c r="J50" s="345">
        <v>0</v>
      </c>
      <c r="K50" s="355" t="s">
        <v>195</v>
      </c>
    </row>
    <row r="51" spans="1:11" ht="14.4" customHeight="1" thickBot="1" x14ac:dyDescent="0.35">
      <c r="A51" s="366" t="s">
        <v>243</v>
      </c>
      <c r="B51" s="344">
        <v>2170.0001959064898</v>
      </c>
      <c r="C51" s="344">
        <v>2166.0734299999999</v>
      </c>
      <c r="D51" s="345">
        <v>-3.926765906485</v>
      </c>
      <c r="E51" s="346">
        <v>0.99819043062099999</v>
      </c>
      <c r="F51" s="344">
        <v>2170</v>
      </c>
      <c r="G51" s="345">
        <v>723.33333333333303</v>
      </c>
      <c r="H51" s="347">
        <v>180.41485</v>
      </c>
      <c r="I51" s="344">
        <v>720.99576000000002</v>
      </c>
      <c r="J51" s="345">
        <v>-2.3375733333320001</v>
      </c>
      <c r="K51" s="348">
        <v>0.33225611059900001</v>
      </c>
    </row>
    <row r="52" spans="1:11" ht="14.4" customHeight="1" thickBot="1" x14ac:dyDescent="0.35">
      <c r="A52" s="366" t="s">
        <v>244</v>
      </c>
      <c r="B52" s="344">
        <v>3657.0003301520801</v>
      </c>
      <c r="C52" s="344">
        <v>3619.6228599999999</v>
      </c>
      <c r="D52" s="345">
        <v>-37.377470152081003</v>
      </c>
      <c r="E52" s="346">
        <v>0.98977919967700001</v>
      </c>
      <c r="F52" s="344">
        <v>3549.9374277636998</v>
      </c>
      <c r="G52" s="345">
        <v>1183.3124759212301</v>
      </c>
      <c r="H52" s="347">
        <v>277.15561000000002</v>
      </c>
      <c r="I52" s="344">
        <v>1012.6796399999999</v>
      </c>
      <c r="J52" s="345">
        <v>-170.63283592123301</v>
      </c>
      <c r="K52" s="348">
        <v>0.28526689853100001</v>
      </c>
    </row>
    <row r="53" spans="1:11" ht="14.4" customHeight="1" thickBot="1" x14ac:dyDescent="0.35">
      <c r="A53" s="366" t="s">
        <v>245</v>
      </c>
      <c r="B53" s="344">
        <v>918.61291678439204</v>
      </c>
      <c r="C53" s="344">
        <v>946.73385000000098</v>
      </c>
      <c r="D53" s="345">
        <v>28.120933215608002</v>
      </c>
      <c r="E53" s="346">
        <v>1.030612386024</v>
      </c>
      <c r="F53" s="344">
        <v>1278.90095735364</v>
      </c>
      <c r="G53" s="345">
        <v>426.30031911788001</v>
      </c>
      <c r="H53" s="347">
        <v>115.3163</v>
      </c>
      <c r="I53" s="344">
        <v>344.64659999999998</v>
      </c>
      <c r="J53" s="345">
        <v>-81.653719117879007</v>
      </c>
      <c r="K53" s="348">
        <v>0.26948654469099997</v>
      </c>
    </row>
    <row r="54" spans="1:11" ht="14.4" customHeight="1" thickBot="1" x14ac:dyDescent="0.35">
      <c r="A54" s="365" t="s">
        <v>246</v>
      </c>
      <c r="B54" s="349">
        <v>0</v>
      </c>
      <c r="C54" s="349">
        <v>2.1819999999999999</v>
      </c>
      <c r="D54" s="350">
        <v>2.1819999999999999</v>
      </c>
      <c r="E54" s="351" t="s">
        <v>209</v>
      </c>
      <c r="F54" s="349">
        <v>0</v>
      </c>
      <c r="G54" s="350">
        <v>0</v>
      </c>
      <c r="H54" s="352">
        <v>0</v>
      </c>
      <c r="I54" s="349">
        <v>0</v>
      </c>
      <c r="J54" s="350">
        <v>0</v>
      </c>
      <c r="K54" s="357">
        <v>0</v>
      </c>
    </row>
    <row r="55" spans="1:11" ht="14.4" customHeight="1" thickBot="1" x14ac:dyDescent="0.35">
      <c r="A55" s="366" t="s">
        <v>247</v>
      </c>
      <c r="B55" s="344">
        <v>0</v>
      </c>
      <c r="C55" s="344">
        <v>2.1819999999999999</v>
      </c>
      <c r="D55" s="345">
        <v>2.1819999999999999</v>
      </c>
      <c r="E55" s="354" t="s">
        <v>209</v>
      </c>
      <c r="F55" s="344">
        <v>0</v>
      </c>
      <c r="G55" s="345">
        <v>0</v>
      </c>
      <c r="H55" s="347">
        <v>0</v>
      </c>
      <c r="I55" s="344">
        <v>0</v>
      </c>
      <c r="J55" s="345">
        <v>0</v>
      </c>
      <c r="K55" s="348">
        <v>0</v>
      </c>
    </row>
    <row r="56" spans="1:11" ht="14.4" customHeight="1" thickBot="1" x14ac:dyDescent="0.35">
      <c r="A56" s="364" t="s">
        <v>29</v>
      </c>
      <c r="B56" s="344">
        <v>2155.5683865285</v>
      </c>
      <c r="C56" s="344">
        <v>2230.855</v>
      </c>
      <c r="D56" s="345">
        <v>75.286613471498001</v>
      </c>
      <c r="E56" s="346">
        <v>1.0349265715439999</v>
      </c>
      <c r="F56" s="344">
        <v>2314.70564950774</v>
      </c>
      <c r="G56" s="345">
        <v>771.56854983591199</v>
      </c>
      <c r="H56" s="347">
        <v>162.49700000000001</v>
      </c>
      <c r="I56" s="344">
        <v>856.72400000000005</v>
      </c>
      <c r="J56" s="345">
        <v>85.155450164087995</v>
      </c>
      <c r="K56" s="348">
        <v>0.37012222274599998</v>
      </c>
    </row>
    <row r="57" spans="1:11" ht="14.4" customHeight="1" thickBot="1" x14ac:dyDescent="0.35">
      <c r="A57" s="365" t="s">
        <v>248</v>
      </c>
      <c r="B57" s="349">
        <v>2155.5683865285</v>
      </c>
      <c r="C57" s="349">
        <v>2230.855</v>
      </c>
      <c r="D57" s="350">
        <v>75.286613471498001</v>
      </c>
      <c r="E57" s="356">
        <v>1.0349265715439999</v>
      </c>
      <c r="F57" s="349">
        <v>2314.70564950774</v>
      </c>
      <c r="G57" s="350">
        <v>771.56854983591199</v>
      </c>
      <c r="H57" s="352">
        <v>162.49700000000001</v>
      </c>
      <c r="I57" s="349">
        <v>856.72400000000005</v>
      </c>
      <c r="J57" s="350">
        <v>85.155450164087995</v>
      </c>
      <c r="K57" s="357">
        <v>0.37012222274599998</v>
      </c>
    </row>
    <row r="58" spans="1:11" ht="14.4" customHeight="1" thickBot="1" x14ac:dyDescent="0.35">
      <c r="A58" s="366" t="s">
        <v>249</v>
      </c>
      <c r="B58" s="344">
        <v>521.23992050731204</v>
      </c>
      <c r="C58" s="344">
        <v>474.00900000000001</v>
      </c>
      <c r="D58" s="345">
        <v>-47.230920507310998</v>
      </c>
      <c r="E58" s="346">
        <v>0.909387369138</v>
      </c>
      <c r="F58" s="344">
        <v>488.99999999999801</v>
      </c>
      <c r="G58" s="345">
        <v>162.99999999999901</v>
      </c>
      <c r="H58" s="347">
        <v>38.872</v>
      </c>
      <c r="I58" s="344">
        <v>159.14099999999999</v>
      </c>
      <c r="J58" s="345">
        <v>-3.8589999999989999</v>
      </c>
      <c r="K58" s="348">
        <v>0.32544171779100001</v>
      </c>
    </row>
    <row r="59" spans="1:11" ht="14.4" customHeight="1" thickBot="1" x14ac:dyDescent="0.35">
      <c r="A59" s="366" t="s">
        <v>250</v>
      </c>
      <c r="B59" s="344">
        <v>878.98811046600997</v>
      </c>
      <c r="C59" s="344">
        <v>972.7</v>
      </c>
      <c r="D59" s="345">
        <v>93.711889533990004</v>
      </c>
      <c r="E59" s="346">
        <v>1.1066133755600001</v>
      </c>
      <c r="F59" s="344">
        <v>1050.70564950774</v>
      </c>
      <c r="G59" s="345">
        <v>350.23521650257999</v>
      </c>
      <c r="H59" s="347">
        <v>59.018000000000001</v>
      </c>
      <c r="I59" s="344">
        <v>335.702</v>
      </c>
      <c r="J59" s="345">
        <v>-14.53321650258</v>
      </c>
      <c r="K59" s="348">
        <v>0.31950147042299998</v>
      </c>
    </row>
    <row r="60" spans="1:11" ht="14.4" customHeight="1" thickBot="1" x14ac:dyDescent="0.35">
      <c r="A60" s="366" t="s">
        <v>251</v>
      </c>
      <c r="B60" s="344">
        <v>755.34035555518096</v>
      </c>
      <c r="C60" s="344">
        <v>784.14599999999996</v>
      </c>
      <c r="D60" s="345">
        <v>28.805644444818999</v>
      </c>
      <c r="E60" s="346">
        <v>1.0381359796709999</v>
      </c>
      <c r="F60" s="344">
        <v>774.99999999999704</v>
      </c>
      <c r="G60" s="345">
        <v>258.33333333333201</v>
      </c>
      <c r="H60" s="347">
        <v>64.606999999999999</v>
      </c>
      <c r="I60" s="344">
        <v>361.88099999999997</v>
      </c>
      <c r="J60" s="345">
        <v>103.54766666666799</v>
      </c>
      <c r="K60" s="348">
        <v>0.46694322580600001</v>
      </c>
    </row>
    <row r="61" spans="1:11" ht="14.4" customHeight="1" thickBot="1" x14ac:dyDescent="0.35">
      <c r="A61" s="367" t="s">
        <v>252</v>
      </c>
      <c r="B61" s="349">
        <v>11391.063729462399</v>
      </c>
      <c r="C61" s="349">
        <v>10141.36169</v>
      </c>
      <c r="D61" s="350">
        <v>-1249.7020394623901</v>
      </c>
      <c r="E61" s="356">
        <v>0.89029101503200003</v>
      </c>
      <c r="F61" s="349">
        <v>13033.8943104967</v>
      </c>
      <c r="G61" s="350">
        <v>4344.6314368322201</v>
      </c>
      <c r="H61" s="352">
        <v>486.83766000000003</v>
      </c>
      <c r="I61" s="349">
        <v>1795.7596699999999</v>
      </c>
      <c r="J61" s="350">
        <v>-2548.8717668322201</v>
      </c>
      <c r="K61" s="357">
        <v>0.13777614174399999</v>
      </c>
    </row>
    <row r="62" spans="1:11" ht="14.4" customHeight="1" thickBot="1" x14ac:dyDescent="0.35">
      <c r="A62" s="364" t="s">
        <v>32</v>
      </c>
      <c r="B62" s="344">
        <v>1038.3824644358599</v>
      </c>
      <c r="C62" s="344">
        <v>2216.8783899999999</v>
      </c>
      <c r="D62" s="345">
        <v>1178.49592556414</v>
      </c>
      <c r="E62" s="346">
        <v>2.1349343483030001</v>
      </c>
      <c r="F62" s="344">
        <v>2644.0998670291501</v>
      </c>
      <c r="G62" s="345">
        <v>881.36662234304902</v>
      </c>
      <c r="H62" s="347">
        <v>167.32489000000001</v>
      </c>
      <c r="I62" s="344">
        <v>562.67742000000101</v>
      </c>
      <c r="J62" s="345">
        <v>-318.68920234304898</v>
      </c>
      <c r="K62" s="348">
        <v>0.21280490461599999</v>
      </c>
    </row>
    <row r="63" spans="1:11" ht="14.4" customHeight="1" thickBot="1" x14ac:dyDescent="0.35">
      <c r="A63" s="368" t="s">
        <v>253</v>
      </c>
      <c r="B63" s="344">
        <v>1038.3824644358599</v>
      </c>
      <c r="C63" s="344">
        <v>2216.8783899999999</v>
      </c>
      <c r="D63" s="345">
        <v>1178.49592556414</v>
      </c>
      <c r="E63" s="346">
        <v>2.1349343483030001</v>
      </c>
      <c r="F63" s="344">
        <v>2644.0998670291501</v>
      </c>
      <c r="G63" s="345">
        <v>881.36662234304902</v>
      </c>
      <c r="H63" s="347">
        <v>167.32489000000001</v>
      </c>
      <c r="I63" s="344">
        <v>562.67742000000101</v>
      </c>
      <c r="J63" s="345">
        <v>-318.68920234304898</v>
      </c>
      <c r="K63" s="348">
        <v>0.21280490461599999</v>
      </c>
    </row>
    <row r="64" spans="1:11" ht="14.4" customHeight="1" thickBot="1" x14ac:dyDescent="0.35">
      <c r="A64" s="366" t="s">
        <v>254</v>
      </c>
      <c r="B64" s="344">
        <v>777.07203665548002</v>
      </c>
      <c r="C64" s="344">
        <v>1917.3796199999999</v>
      </c>
      <c r="D64" s="345">
        <v>1140.30758334452</v>
      </c>
      <c r="E64" s="346">
        <v>2.4674412789989999</v>
      </c>
      <c r="F64" s="344">
        <v>2214.1091679060301</v>
      </c>
      <c r="G64" s="345">
        <v>738.03638930200896</v>
      </c>
      <c r="H64" s="347">
        <v>134.00255000000001</v>
      </c>
      <c r="I64" s="344">
        <v>312.53388000000001</v>
      </c>
      <c r="J64" s="345">
        <v>-425.50250930200798</v>
      </c>
      <c r="K64" s="348">
        <v>0.141155587326</v>
      </c>
    </row>
    <row r="65" spans="1:11" ht="14.4" customHeight="1" thickBot="1" x14ac:dyDescent="0.35">
      <c r="A65" s="366" t="s">
        <v>255</v>
      </c>
      <c r="B65" s="344">
        <v>44.871872211263998</v>
      </c>
      <c r="C65" s="344">
        <v>156.12689</v>
      </c>
      <c r="D65" s="345">
        <v>111.255017788735</v>
      </c>
      <c r="E65" s="346">
        <v>3.4793932658950002</v>
      </c>
      <c r="F65" s="344">
        <v>143.35634769305099</v>
      </c>
      <c r="G65" s="345">
        <v>47.785449231016997</v>
      </c>
      <c r="H65" s="347">
        <v>14.52</v>
      </c>
      <c r="I65" s="344">
        <v>16.03556</v>
      </c>
      <c r="J65" s="345">
        <v>-31.749889231017001</v>
      </c>
      <c r="K65" s="348">
        <v>0.11185803948</v>
      </c>
    </row>
    <row r="66" spans="1:11" ht="14.4" customHeight="1" thickBot="1" x14ac:dyDescent="0.35">
      <c r="A66" s="366" t="s">
        <v>256</v>
      </c>
      <c r="B66" s="344">
        <v>126.347156282236</v>
      </c>
      <c r="C66" s="344">
        <v>74.487650000000002</v>
      </c>
      <c r="D66" s="345">
        <v>-51.859506282235003</v>
      </c>
      <c r="E66" s="346">
        <v>0.58954749906299997</v>
      </c>
      <c r="F66" s="344">
        <v>216.63435143007001</v>
      </c>
      <c r="G66" s="345">
        <v>72.211450476690004</v>
      </c>
      <c r="H66" s="347">
        <v>18.802340000000001</v>
      </c>
      <c r="I66" s="344">
        <v>215.41156000000001</v>
      </c>
      <c r="J66" s="345">
        <v>143.20010952331</v>
      </c>
      <c r="K66" s="348">
        <v>0.99435550538499995</v>
      </c>
    </row>
    <row r="67" spans="1:11" ht="14.4" customHeight="1" thickBot="1" x14ac:dyDescent="0.35">
      <c r="A67" s="366" t="s">
        <v>257</v>
      </c>
      <c r="B67" s="344">
        <v>90.091399286877007</v>
      </c>
      <c r="C67" s="344">
        <v>68.884230000000002</v>
      </c>
      <c r="D67" s="345">
        <v>-21.207169286877001</v>
      </c>
      <c r="E67" s="346">
        <v>0.76460384171200002</v>
      </c>
      <c r="F67" s="344">
        <v>69.999999999999005</v>
      </c>
      <c r="G67" s="345">
        <v>23.333333333333002</v>
      </c>
      <c r="H67" s="347">
        <v>0</v>
      </c>
      <c r="I67" s="344">
        <v>18.69642</v>
      </c>
      <c r="J67" s="345">
        <v>-4.6369133333330002</v>
      </c>
      <c r="K67" s="348">
        <v>0.267091714285</v>
      </c>
    </row>
    <row r="68" spans="1:11" ht="14.4" customHeight="1" thickBot="1" x14ac:dyDescent="0.35">
      <c r="A68" s="369" t="s">
        <v>33</v>
      </c>
      <c r="B68" s="349">
        <v>0</v>
      </c>
      <c r="C68" s="349">
        <v>55.573999999999998</v>
      </c>
      <c r="D68" s="350">
        <v>55.573999999999998</v>
      </c>
      <c r="E68" s="351" t="s">
        <v>195</v>
      </c>
      <c r="F68" s="349">
        <v>0</v>
      </c>
      <c r="G68" s="350">
        <v>0</v>
      </c>
      <c r="H68" s="352">
        <v>6.6390000000000002</v>
      </c>
      <c r="I68" s="349">
        <v>14.83</v>
      </c>
      <c r="J68" s="350">
        <v>14.83</v>
      </c>
      <c r="K68" s="353" t="s">
        <v>195</v>
      </c>
    </row>
    <row r="69" spans="1:11" ht="14.4" customHeight="1" thickBot="1" x14ac:dyDescent="0.35">
      <c r="A69" s="365" t="s">
        <v>258</v>
      </c>
      <c r="B69" s="349">
        <v>0</v>
      </c>
      <c r="C69" s="349">
        <v>55.573999999999998</v>
      </c>
      <c r="D69" s="350">
        <v>55.573999999999998</v>
      </c>
      <c r="E69" s="351" t="s">
        <v>195</v>
      </c>
      <c r="F69" s="349">
        <v>0</v>
      </c>
      <c r="G69" s="350">
        <v>0</v>
      </c>
      <c r="H69" s="352">
        <v>6.6390000000000002</v>
      </c>
      <c r="I69" s="349">
        <v>14.83</v>
      </c>
      <c r="J69" s="350">
        <v>14.83</v>
      </c>
      <c r="K69" s="353" t="s">
        <v>195</v>
      </c>
    </row>
    <row r="70" spans="1:11" ht="14.4" customHeight="1" thickBot="1" x14ac:dyDescent="0.35">
      <c r="A70" s="366" t="s">
        <v>259</v>
      </c>
      <c r="B70" s="344">
        <v>0</v>
      </c>
      <c r="C70" s="344">
        <v>33.994</v>
      </c>
      <c r="D70" s="345">
        <v>33.994</v>
      </c>
      <c r="E70" s="354" t="s">
        <v>195</v>
      </c>
      <c r="F70" s="344">
        <v>0</v>
      </c>
      <c r="G70" s="345">
        <v>0</v>
      </c>
      <c r="H70" s="347">
        <v>6.6390000000000002</v>
      </c>
      <c r="I70" s="344">
        <v>11.095000000000001</v>
      </c>
      <c r="J70" s="345">
        <v>11.095000000000001</v>
      </c>
      <c r="K70" s="355" t="s">
        <v>195</v>
      </c>
    </row>
    <row r="71" spans="1:11" ht="14.4" customHeight="1" thickBot="1" x14ac:dyDescent="0.35">
      <c r="A71" s="366" t="s">
        <v>260</v>
      </c>
      <c r="B71" s="344">
        <v>0</v>
      </c>
      <c r="C71" s="344">
        <v>21.58</v>
      </c>
      <c r="D71" s="345">
        <v>21.58</v>
      </c>
      <c r="E71" s="354" t="s">
        <v>195</v>
      </c>
      <c r="F71" s="344">
        <v>0</v>
      </c>
      <c r="G71" s="345">
        <v>0</v>
      </c>
      <c r="H71" s="347">
        <v>0</v>
      </c>
      <c r="I71" s="344">
        <v>3.7349999999999999</v>
      </c>
      <c r="J71" s="345">
        <v>3.7349999999999999</v>
      </c>
      <c r="K71" s="355" t="s">
        <v>195</v>
      </c>
    </row>
    <row r="72" spans="1:11" ht="14.4" customHeight="1" thickBot="1" x14ac:dyDescent="0.35">
      <c r="A72" s="364" t="s">
        <v>34</v>
      </c>
      <c r="B72" s="344">
        <v>10352.6812650265</v>
      </c>
      <c r="C72" s="344">
        <v>7868.9093000000003</v>
      </c>
      <c r="D72" s="345">
        <v>-2483.7719650265399</v>
      </c>
      <c r="E72" s="346">
        <v>0.76008418481700002</v>
      </c>
      <c r="F72" s="344">
        <v>10389.794443467499</v>
      </c>
      <c r="G72" s="345">
        <v>3463.26481448917</v>
      </c>
      <c r="H72" s="347">
        <v>312.87376999999998</v>
      </c>
      <c r="I72" s="344">
        <v>1218.25225</v>
      </c>
      <c r="J72" s="345">
        <v>-2245.01256448917</v>
      </c>
      <c r="K72" s="348">
        <v>0.11725470187299999</v>
      </c>
    </row>
    <row r="73" spans="1:11" ht="14.4" customHeight="1" thickBot="1" x14ac:dyDescent="0.35">
      <c r="A73" s="365" t="s">
        <v>261</v>
      </c>
      <c r="B73" s="349">
        <v>4.0629509389700003</v>
      </c>
      <c r="C73" s="349">
        <v>0.13683000000000001</v>
      </c>
      <c r="D73" s="350">
        <v>-3.92612093897</v>
      </c>
      <c r="E73" s="356">
        <v>3.3677492555000001E-2</v>
      </c>
      <c r="F73" s="349">
        <v>0.15184136647900001</v>
      </c>
      <c r="G73" s="350">
        <v>5.0613788825999997E-2</v>
      </c>
      <c r="H73" s="352">
        <v>0</v>
      </c>
      <c r="I73" s="349">
        <v>0</v>
      </c>
      <c r="J73" s="350">
        <v>-5.0613788825999997E-2</v>
      </c>
      <c r="K73" s="357">
        <v>0</v>
      </c>
    </row>
    <row r="74" spans="1:11" ht="14.4" customHeight="1" thickBot="1" x14ac:dyDescent="0.35">
      <c r="A74" s="366" t="s">
        <v>262</v>
      </c>
      <c r="B74" s="344">
        <v>4.0629509389700003</v>
      </c>
      <c r="C74" s="344">
        <v>0.13683000000000001</v>
      </c>
      <c r="D74" s="345">
        <v>-3.92612093897</v>
      </c>
      <c r="E74" s="346">
        <v>3.3677492555000001E-2</v>
      </c>
      <c r="F74" s="344">
        <v>0.15184136647900001</v>
      </c>
      <c r="G74" s="345">
        <v>5.0613788825999997E-2</v>
      </c>
      <c r="H74" s="347">
        <v>0</v>
      </c>
      <c r="I74" s="344">
        <v>0</v>
      </c>
      <c r="J74" s="345">
        <v>-5.0613788825999997E-2</v>
      </c>
      <c r="K74" s="348">
        <v>0</v>
      </c>
    </row>
    <row r="75" spans="1:11" ht="14.4" customHeight="1" thickBot="1" x14ac:dyDescent="0.35">
      <c r="A75" s="365" t="s">
        <v>263</v>
      </c>
      <c r="B75" s="349">
        <v>3.0573735941489999</v>
      </c>
      <c r="C75" s="349">
        <v>2.8722699999999999</v>
      </c>
      <c r="D75" s="350">
        <v>-0.18510359414899999</v>
      </c>
      <c r="E75" s="356">
        <v>0.93945666486199997</v>
      </c>
      <c r="F75" s="349">
        <v>3.2755072941479999</v>
      </c>
      <c r="G75" s="350">
        <v>1.091835764716</v>
      </c>
      <c r="H75" s="352">
        <v>0.39212999999999998</v>
      </c>
      <c r="I75" s="349">
        <v>1.07864</v>
      </c>
      <c r="J75" s="350">
        <v>-1.3195764715999999E-2</v>
      </c>
      <c r="K75" s="357">
        <v>0.32930471622700003</v>
      </c>
    </row>
    <row r="76" spans="1:11" ht="14.4" customHeight="1" thickBot="1" x14ac:dyDescent="0.35">
      <c r="A76" s="366" t="s">
        <v>264</v>
      </c>
      <c r="B76" s="344">
        <v>3.0573735941489999</v>
      </c>
      <c r="C76" s="344">
        <v>2.8722699999999999</v>
      </c>
      <c r="D76" s="345">
        <v>-0.18510359414899999</v>
      </c>
      <c r="E76" s="346">
        <v>0.93945666486199997</v>
      </c>
      <c r="F76" s="344">
        <v>3.2755072941479999</v>
      </c>
      <c r="G76" s="345">
        <v>1.091835764716</v>
      </c>
      <c r="H76" s="347">
        <v>0.39212999999999998</v>
      </c>
      <c r="I76" s="344">
        <v>1.07864</v>
      </c>
      <c r="J76" s="345">
        <v>-1.3195764715999999E-2</v>
      </c>
      <c r="K76" s="348">
        <v>0.32930471622700003</v>
      </c>
    </row>
    <row r="77" spans="1:11" ht="14.4" customHeight="1" thickBot="1" x14ac:dyDescent="0.35">
      <c r="A77" s="365" t="s">
        <v>265</v>
      </c>
      <c r="B77" s="349">
        <v>26.980065276769</v>
      </c>
      <c r="C77" s="349">
        <v>28.733239999999999</v>
      </c>
      <c r="D77" s="350">
        <v>1.7531747232299999</v>
      </c>
      <c r="E77" s="356">
        <v>1.064980373666</v>
      </c>
      <c r="F77" s="349">
        <v>21</v>
      </c>
      <c r="G77" s="350">
        <v>7</v>
      </c>
      <c r="H77" s="352">
        <v>2.25162</v>
      </c>
      <c r="I77" s="349">
        <v>17.70515</v>
      </c>
      <c r="J77" s="350">
        <v>10.70515</v>
      </c>
      <c r="K77" s="357">
        <v>0.84310238095199996</v>
      </c>
    </row>
    <row r="78" spans="1:11" ht="14.4" customHeight="1" thickBot="1" x14ac:dyDescent="0.35">
      <c r="A78" s="366" t="s">
        <v>266</v>
      </c>
      <c r="B78" s="344">
        <v>5.999990450786</v>
      </c>
      <c r="C78" s="344">
        <v>6.48</v>
      </c>
      <c r="D78" s="345">
        <v>0.48000954921299999</v>
      </c>
      <c r="E78" s="346">
        <v>1.080001718861</v>
      </c>
      <c r="F78" s="344">
        <v>6</v>
      </c>
      <c r="G78" s="345">
        <v>2</v>
      </c>
      <c r="H78" s="347">
        <v>1.62</v>
      </c>
      <c r="I78" s="344">
        <v>3.24</v>
      </c>
      <c r="J78" s="345">
        <v>1.24</v>
      </c>
      <c r="K78" s="348">
        <v>0.53999999999899995</v>
      </c>
    </row>
    <row r="79" spans="1:11" ht="14.4" customHeight="1" thickBot="1" x14ac:dyDescent="0.35">
      <c r="A79" s="366" t="s">
        <v>267</v>
      </c>
      <c r="B79" s="344">
        <v>20.980074825982001</v>
      </c>
      <c r="C79" s="344">
        <v>22.253240000000002</v>
      </c>
      <c r="D79" s="345">
        <v>1.273165174017</v>
      </c>
      <c r="E79" s="346">
        <v>1.0606844915739999</v>
      </c>
      <c r="F79" s="344">
        <v>15</v>
      </c>
      <c r="G79" s="345">
        <v>5</v>
      </c>
      <c r="H79" s="347">
        <v>0.63161999999999996</v>
      </c>
      <c r="I79" s="344">
        <v>14.46515</v>
      </c>
      <c r="J79" s="345">
        <v>9.4651499999989994</v>
      </c>
      <c r="K79" s="348">
        <v>0.96434333333300004</v>
      </c>
    </row>
    <row r="80" spans="1:11" ht="14.4" customHeight="1" thickBot="1" x14ac:dyDescent="0.35">
      <c r="A80" s="365" t="s">
        <v>268</v>
      </c>
      <c r="B80" s="349">
        <v>2726.8646762929998</v>
      </c>
      <c r="C80" s="349">
        <v>2727.1266000000001</v>
      </c>
      <c r="D80" s="350">
        <v>0.26192370700299999</v>
      </c>
      <c r="E80" s="356">
        <v>1.0000960530630001</v>
      </c>
      <c r="F80" s="349">
        <v>2773.9174441896498</v>
      </c>
      <c r="G80" s="350">
        <v>924.63914806321702</v>
      </c>
      <c r="H80" s="352">
        <v>229.38462000000001</v>
      </c>
      <c r="I80" s="349">
        <v>903.61378000000002</v>
      </c>
      <c r="J80" s="350">
        <v>-21.025368063216</v>
      </c>
      <c r="K80" s="357">
        <v>0.32575366721600002</v>
      </c>
    </row>
    <row r="81" spans="1:11" ht="14.4" customHeight="1" thickBot="1" x14ac:dyDescent="0.35">
      <c r="A81" s="366" t="s">
        <v>269</v>
      </c>
      <c r="B81" s="344">
        <v>2371.5175092455802</v>
      </c>
      <c r="C81" s="344">
        <v>2244.2759799999999</v>
      </c>
      <c r="D81" s="345">
        <v>-127.241529245574</v>
      </c>
      <c r="E81" s="346">
        <v>0.94634594568599995</v>
      </c>
      <c r="F81" s="344">
        <v>2334</v>
      </c>
      <c r="G81" s="345">
        <v>778</v>
      </c>
      <c r="H81" s="347">
        <v>191.25005999999999</v>
      </c>
      <c r="I81" s="344">
        <v>765.00023999999996</v>
      </c>
      <c r="J81" s="345">
        <v>-12.99976</v>
      </c>
      <c r="K81" s="348">
        <v>0.32776359897099999</v>
      </c>
    </row>
    <row r="82" spans="1:11" ht="14.4" customHeight="1" thickBot="1" x14ac:dyDescent="0.35">
      <c r="A82" s="366" t="s">
        <v>270</v>
      </c>
      <c r="B82" s="344">
        <v>0</v>
      </c>
      <c r="C82" s="344">
        <v>130.05661000000001</v>
      </c>
      <c r="D82" s="345">
        <v>130.05661000000001</v>
      </c>
      <c r="E82" s="354" t="s">
        <v>209</v>
      </c>
      <c r="F82" s="344">
        <v>0</v>
      </c>
      <c r="G82" s="345">
        <v>0</v>
      </c>
      <c r="H82" s="347">
        <v>10.565720000000001</v>
      </c>
      <c r="I82" s="344">
        <v>21.11692</v>
      </c>
      <c r="J82" s="345">
        <v>21.11692</v>
      </c>
      <c r="K82" s="355" t="s">
        <v>195</v>
      </c>
    </row>
    <row r="83" spans="1:11" ht="14.4" customHeight="1" thickBot="1" x14ac:dyDescent="0.35">
      <c r="A83" s="366" t="s">
        <v>271</v>
      </c>
      <c r="B83" s="344">
        <v>0</v>
      </c>
      <c r="C83" s="344">
        <v>3.5999999999999997E-2</v>
      </c>
      <c r="D83" s="345">
        <v>3.5999999999999997E-2</v>
      </c>
      <c r="E83" s="354" t="s">
        <v>209</v>
      </c>
      <c r="F83" s="344">
        <v>4.0425223442000002E-2</v>
      </c>
      <c r="G83" s="345">
        <v>1.347507448E-2</v>
      </c>
      <c r="H83" s="347">
        <v>0</v>
      </c>
      <c r="I83" s="344">
        <v>0</v>
      </c>
      <c r="J83" s="345">
        <v>-1.347507448E-2</v>
      </c>
      <c r="K83" s="348">
        <v>0</v>
      </c>
    </row>
    <row r="84" spans="1:11" ht="14.4" customHeight="1" thickBot="1" x14ac:dyDescent="0.35">
      <c r="A84" s="366" t="s">
        <v>272</v>
      </c>
      <c r="B84" s="344">
        <v>355.34716704742198</v>
      </c>
      <c r="C84" s="344">
        <v>352.75801000000001</v>
      </c>
      <c r="D84" s="345">
        <v>-2.5891570474219998</v>
      </c>
      <c r="E84" s="346">
        <v>0.992713725371</v>
      </c>
      <c r="F84" s="344">
        <v>439.877018966207</v>
      </c>
      <c r="G84" s="345">
        <v>146.625672988736</v>
      </c>
      <c r="H84" s="347">
        <v>27.568840000000002</v>
      </c>
      <c r="I84" s="344">
        <v>117.49661999999999</v>
      </c>
      <c r="J84" s="345">
        <v>-29.129052988735001</v>
      </c>
      <c r="K84" s="348">
        <v>0.26711243127899997</v>
      </c>
    </row>
    <row r="85" spans="1:11" ht="14.4" customHeight="1" thickBot="1" x14ac:dyDescent="0.35">
      <c r="A85" s="365" t="s">
        <v>273</v>
      </c>
      <c r="B85" s="349">
        <v>7591.7161989236502</v>
      </c>
      <c r="C85" s="349">
        <v>4943.7303599999996</v>
      </c>
      <c r="D85" s="350">
        <v>-2647.9858389236501</v>
      </c>
      <c r="E85" s="356">
        <v>0.651200628482</v>
      </c>
      <c r="F85" s="349">
        <v>7348.11801918938</v>
      </c>
      <c r="G85" s="350">
        <v>2449.3726730631302</v>
      </c>
      <c r="H85" s="352">
        <v>66.055570000000003</v>
      </c>
      <c r="I85" s="349">
        <v>179.47370000000001</v>
      </c>
      <c r="J85" s="350">
        <v>-2269.8989730631301</v>
      </c>
      <c r="K85" s="357">
        <v>2.4424444399E-2</v>
      </c>
    </row>
    <row r="86" spans="1:11" ht="14.4" customHeight="1" thickBot="1" x14ac:dyDescent="0.35">
      <c r="A86" s="366" t="s">
        <v>274</v>
      </c>
      <c r="B86" s="344">
        <v>13.999977718502</v>
      </c>
      <c r="C86" s="344">
        <v>10.00005</v>
      </c>
      <c r="D86" s="345">
        <v>-3.9999277185020001</v>
      </c>
      <c r="E86" s="346">
        <v>0.71429042253200004</v>
      </c>
      <c r="F86" s="344">
        <v>43.978999999998997</v>
      </c>
      <c r="G86" s="345">
        <v>14.659666666666</v>
      </c>
      <c r="H86" s="347">
        <v>0</v>
      </c>
      <c r="I86" s="344">
        <v>0</v>
      </c>
      <c r="J86" s="345">
        <v>-14.659666666666</v>
      </c>
      <c r="K86" s="348">
        <v>0</v>
      </c>
    </row>
    <row r="87" spans="1:11" ht="14.4" customHeight="1" thickBot="1" x14ac:dyDescent="0.35">
      <c r="A87" s="366" t="s">
        <v>275</v>
      </c>
      <c r="B87" s="344">
        <v>909.61873142197305</v>
      </c>
      <c r="C87" s="344">
        <v>801.02295000000004</v>
      </c>
      <c r="D87" s="345">
        <v>-108.595781421973</v>
      </c>
      <c r="E87" s="346">
        <v>0.88061395651700003</v>
      </c>
      <c r="F87" s="344">
        <v>1003.27567721477</v>
      </c>
      <c r="G87" s="345">
        <v>334.42522573825801</v>
      </c>
      <c r="H87" s="347">
        <v>3.1194000000000002</v>
      </c>
      <c r="I87" s="344">
        <v>105.48652</v>
      </c>
      <c r="J87" s="345">
        <v>-228.93870573825799</v>
      </c>
      <c r="K87" s="348">
        <v>0.10514210839099999</v>
      </c>
    </row>
    <row r="88" spans="1:11" ht="14.4" customHeight="1" thickBot="1" x14ac:dyDescent="0.35">
      <c r="A88" s="366" t="s">
        <v>276</v>
      </c>
      <c r="B88" s="344">
        <v>7.9999872677150003</v>
      </c>
      <c r="C88" s="344">
        <v>0.97399999999999998</v>
      </c>
      <c r="D88" s="345">
        <v>-7.0259872677150002</v>
      </c>
      <c r="E88" s="346">
        <v>0.121750193769</v>
      </c>
      <c r="F88" s="344">
        <v>8</v>
      </c>
      <c r="G88" s="345">
        <v>2.6666666666659999</v>
      </c>
      <c r="H88" s="347">
        <v>0</v>
      </c>
      <c r="I88" s="344">
        <v>0</v>
      </c>
      <c r="J88" s="345">
        <v>-2.6666666666659999</v>
      </c>
      <c r="K88" s="348">
        <v>0</v>
      </c>
    </row>
    <row r="89" spans="1:11" ht="14.4" customHeight="1" thickBot="1" x14ac:dyDescent="0.35">
      <c r="A89" s="366" t="s">
        <v>277</v>
      </c>
      <c r="B89" s="344">
        <v>0</v>
      </c>
      <c r="C89" s="344">
        <v>2.1760700000000002</v>
      </c>
      <c r="D89" s="345">
        <v>2.1760700000000002</v>
      </c>
      <c r="E89" s="354" t="s">
        <v>209</v>
      </c>
      <c r="F89" s="344">
        <v>2.6148587720130001</v>
      </c>
      <c r="G89" s="345">
        <v>0.87161959067100003</v>
      </c>
      <c r="H89" s="347">
        <v>0</v>
      </c>
      <c r="I89" s="344">
        <v>0</v>
      </c>
      <c r="J89" s="345">
        <v>-0.87161959067100003</v>
      </c>
      <c r="K89" s="348">
        <v>0</v>
      </c>
    </row>
    <row r="90" spans="1:11" ht="14.4" customHeight="1" thickBot="1" x14ac:dyDescent="0.35">
      <c r="A90" s="366" t="s">
        <v>278</v>
      </c>
      <c r="B90" s="344">
        <v>6660.0975025154603</v>
      </c>
      <c r="C90" s="344">
        <v>4129.5572899999997</v>
      </c>
      <c r="D90" s="345">
        <v>-2530.5402125154601</v>
      </c>
      <c r="E90" s="346">
        <v>0.62004456968300004</v>
      </c>
      <c r="F90" s="344">
        <v>6290.2484832025903</v>
      </c>
      <c r="G90" s="345">
        <v>2096.7494944008599</v>
      </c>
      <c r="H90" s="347">
        <v>61.545870000000001</v>
      </c>
      <c r="I90" s="344">
        <v>72.052379999999999</v>
      </c>
      <c r="J90" s="345">
        <v>-2024.6971144008601</v>
      </c>
      <c r="K90" s="348">
        <v>1.1454615853E-2</v>
      </c>
    </row>
    <row r="91" spans="1:11" ht="14.4" customHeight="1" thickBot="1" x14ac:dyDescent="0.35">
      <c r="A91" s="366" t="s">
        <v>279</v>
      </c>
      <c r="B91" s="344">
        <v>0</v>
      </c>
      <c r="C91" s="344">
        <v>0</v>
      </c>
      <c r="D91" s="345">
        <v>0</v>
      </c>
      <c r="E91" s="346">
        <v>1</v>
      </c>
      <c r="F91" s="344">
        <v>0</v>
      </c>
      <c r="G91" s="345">
        <v>0</v>
      </c>
      <c r="H91" s="347">
        <v>1.3903000000000001</v>
      </c>
      <c r="I91" s="344">
        <v>1.9348000000000001</v>
      </c>
      <c r="J91" s="345">
        <v>1.9348000000000001</v>
      </c>
      <c r="K91" s="355" t="s">
        <v>209</v>
      </c>
    </row>
    <row r="92" spans="1:11" ht="14.4" customHeight="1" thickBot="1" x14ac:dyDescent="0.35">
      <c r="A92" s="365" t="s">
        <v>280</v>
      </c>
      <c r="B92" s="349">
        <v>0</v>
      </c>
      <c r="C92" s="349">
        <v>166.31</v>
      </c>
      <c r="D92" s="350">
        <v>166.31</v>
      </c>
      <c r="E92" s="351" t="s">
        <v>209</v>
      </c>
      <c r="F92" s="349">
        <v>243.33163142785301</v>
      </c>
      <c r="G92" s="350">
        <v>81.110543809283996</v>
      </c>
      <c r="H92" s="352">
        <v>14.78983</v>
      </c>
      <c r="I92" s="349">
        <v>116.38097999999999</v>
      </c>
      <c r="J92" s="350">
        <v>35.270436190715003</v>
      </c>
      <c r="K92" s="357">
        <v>0.47828134516199999</v>
      </c>
    </row>
    <row r="93" spans="1:11" ht="14.4" customHeight="1" thickBot="1" x14ac:dyDescent="0.35">
      <c r="A93" s="366" t="s">
        <v>281</v>
      </c>
      <c r="B93" s="344">
        <v>0</v>
      </c>
      <c r="C93" s="344">
        <v>0</v>
      </c>
      <c r="D93" s="345">
        <v>0</v>
      </c>
      <c r="E93" s="346">
        <v>1</v>
      </c>
      <c r="F93" s="344">
        <v>0</v>
      </c>
      <c r="G93" s="345">
        <v>0</v>
      </c>
      <c r="H93" s="347">
        <v>0</v>
      </c>
      <c r="I93" s="344">
        <v>-14.78983</v>
      </c>
      <c r="J93" s="345">
        <v>-14.78983</v>
      </c>
      <c r="K93" s="355" t="s">
        <v>209</v>
      </c>
    </row>
    <row r="94" spans="1:11" ht="14.4" customHeight="1" thickBot="1" x14ac:dyDescent="0.35">
      <c r="A94" s="366" t="s">
        <v>282</v>
      </c>
      <c r="B94" s="344">
        <v>0</v>
      </c>
      <c r="C94" s="344">
        <v>166.31</v>
      </c>
      <c r="D94" s="345">
        <v>166.31</v>
      </c>
      <c r="E94" s="354" t="s">
        <v>209</v>
      </c>
      <c r="F94" s="344">
        <v>243.33163142785301</v>
      </c>
      <c r="G94" s="345">
        <v>81.110543809283996</v>
      </c>
      <c r="H94" s="347">
        <v>14.78983</v>
      </c>
      <c r="I94" s="344">
        <v>131.17080999999999</v>
      </c>
      <c r="J94" s="345">
        <v>50.060266190714998</v>
      </c>
      <c r="K94" s="348">
        <v>0.53906189355699996</v>
      </c>
    </row>
    <row r="95" spans="1:11" ht="14.4" customHeight="1" thickBot="1" x14ac:dyDescent="0.35">
      <c r="A95" s="363" t="s">
        <v>35</v>
      </c>
      <c r="B95" s="344">
        <v>23899.002157589599</v>
      </c>
      <c r="C95" s="344">
        <v>26567.28428</v>
      </c>
      <c r="D95" s="345">
        <v>2668.2821224104</v>
      </c>
      <c r="E95" s="346">
        <v>1.111648264844</v>
      </c>
      <c r="F95" s="344">
        <v>26938</v>
      </c>
      <c r="G95" s="345">
        <v>8979.3333333333303</v>
      </c>
      <c r="H95" s="347">
        <v>2247.2701099999999</v>
      </c>
      <c r="I95" s="344">
        <v>9070.6907300000003</v>
      </c>
      <c r="J95" s="345">
        <v>91.357396666667995</v>
      </c>
      <c r="K95" s="348">
        <v>0.33672472826400002</v>
      </c>
    </row>
    <row r="96" spans="1:11" ht="14.4" customHeight="1" thickBot="1" x14ac:dyDescent="0.35">
      <c r="A96" s="369" t="s">
        <v>283</v>
      </c>
      <c r="B96" s="349">
        <v>17651.001593523299</v>
      </c>
      <c r="C96" s="349">
        <v>19623.624</v>
      </c>
      <c r="D96" s="350">
        <v>1972.62240647667</v>
      </c>
      <c r="E96" s="356">
        <v>1.111756967219</v>
      </c>
      <c r="F96" s="349">
        <v>19822</v>
      </c>
      <c r="G96" s="350">
        <v>6607.3333333333403</v>
      </c>
      <c r="H96" s="352">
        <v>1652.6790000000001</v>
      </c>
      <c r="I96" s="349">
        <v>6674.9170000000004</v>
      </c>
      <c r="J96" s="350">
        <v>67.583666666666005</v>
      </c>
      <c r="K96" s="357">
        <v>0.336742861467</v>
      </c>
    </row>
    <row r="97" spans="1:11" ht="14.4" customHeight="1" thickBot="1" x14ac:dyDescent="0.35">
      <c r="A97" s="365" t="s">
        <v>284</v>
      </c>
      <c r="B97" s="349">
        <v>17600.001588919102</v>
      </c>
      <c r="C97" s="349">
        <v>19573.774000000001</v>
      </c>
      <c r="D97" s="350">
        <v>1973.7724110809199</v>
      </c>
      <c r="E97" s="356">
        <v>1.1121461495960001</v>
      </c>
      <c r="F97" s="349">
        <v>19767</v>
      </c>
      <c r="G97" s="350">
        <v>6589</v>
      </c>
      <c r="H97" s="352">
        <v>1651.5889999999999</v>
      </c>
      <c r="I97" s="349">
        <v>6653.7749999999996</v>
      </c>
      <c r="J97" s="350">
        <v>64.774999999998002</v>
      </c>
      <c r="K97" s="357">
        <v>0.336610259523</v>
      </c>
    </row>
    <row r="98" spans="1:11" ht="14.4" customHeight="1" thickBot="1" x14ac:dyDescent="0.35">
      <c r="A98" s="366" t="s">
        <v>285</v>
      </c>
      <c r="B98" s="344">
        <v>17600.001588919102</v>
      </c>
      <c r="C98" s="344">
        <v>19573.774000000001</v>
      </c>
      <c r="D98" s="345">
        <v>1973.7724110809199</v>
      </c>
      <c r="E98" s="346">
        <v>1.1121461495960001</v>
      </c>
      <c r="F98" s="344">
        <v>19767</v>
      </c>
      <c r="G98" s="345">
        <v>6589</v>
      </c>
      <c r="H98" s="347">
        <v>1651.5889999999999</v>
      </c>
      <c r="I98" s="344">
        <v>6653.7749999999996</v>
      </c>
      <c r="J98" s="345">
        <v>64.774999999998002</v>
      </c>
      <c r="K98" s="348">
        <v>0.336610259523</v>
      </c>
    </row>
    <row r="99" spans="1:11" ht="14.4" customHeight="1" thickBot="1" x14ac:dyDescent="0.35">
      <c r="A99" s="365" t="s">
        <v>286</v>
      </c>
      <c r="B99" s="349">
        <v>51.000004604254002</v>
      </c>
      <c r="C99" s="349">
        <v>49.85</v>
      </c>
      <c r="D99" s="350">
        <v>-1.150004604254</v>
      </c>
      <c r="E99" s="356">
        <v>0.97745089214799996</v>
      </c>
      <c r="F99" s="349">
        <v>55</v>
      </c>
      <c r="G99" s="350">
        <v>18.333333333333002</v>
      </c>
      <c r="H99" s="352">
        <v>1.0900000000000001</v>
      </c>
      <c r="I99" s="349">
        <v>21.141999999999999</v>
      </c>
      <c r="J99" s="350">
        <v>2.8086666666659998</v>
      </c>
      <c r="K99" s="357">
        <v>0.38440000000000002</v>
      </c>
    </row>
    <row r="100" spans="1:11" ht="14.4" customHeight="1" thickBot="1" x14ac:dyDescent="0.35">
      <c r="A100" s="366" t="s">
        <v>287</v>
      </c>
      <c r="B100" s="344">
        <v>51.000004604254002</v>
      </c>
      <c r="C100" s="344">
        <v>49.85</v>
      </c>
      <c r="D100" s="345">
        <v>-1.150004604254</v>
      </c>
      <c r="E100" s="346">
        <v>0.97745089214799996</v>
      </c>
      <c r="F100" s="344">
        <v>55</v>
      </c>
      <c r="G100" s="345">
        <v>18.333333333333002</v>
      </c>
      <c r="H100" s="347">
        <v>1.0900000000000001</v>
      </c>
      <c r="I100" s="344">
        <v>21.141999999999999</v>
      </c>
      <c r="J100" s="345">
        <v>2.8086666666659998</v>
      </c>
      <c r="K100" s="348">
        <v>0.38440000000000002</v>
      </c>
    </row>
    <row r="101" spans="1:11" ht="14.4" customHeight="1" thickBot="1" x14ac:dyDescent="0.35">
      <c r="A101" s="364" t="s">
        <v>288</v>
      </c>
      <c r="B101" s="344">
        <v>5984.0005402324896</v>
      </c>
      <c r="C101" s="344">
        <v>6649.3087400000004</v>
      </c>
      <c r="D101" s="345">
        <v>665.308199767514</v>
      </c>
      <c r="E101" s="346">
        <v>1.1111811730779999</v>
      </c>
      <c r="F101" s="344">
        <v>6720.99999999999</v>
      </c>
      <c r="G101" s="345">
        <v>2240.3333333333298</v>
      </c>
      <c r="H101" s="347">
        <v>561.54084999999998</v>
      </c>
      <c r="I101" s="344">
        <v>2262.27655</v>
      </c>
      <c r="J101" s="345">
        <v>21.943216666670001</v>
      </c>
      <c r="K101" s="348">
        <v>0.336598207112</v>
      </c>
    </row>
    <row r="102" spans="1:11" ht="14.4" customHeight="1" thickBot="1" x14ac:dyDescent="0.35">
      <c r="A102" s="365" t="s">
        <v>289</v>
      </c>
      <c r="B102" s="349">
        <v>1584.0001430027201</v>
      </c>
      <c r="C102" s="349">
        <v>1761.6402399999999</v>
      </c>
      <c r="D102" s="350">
        <v>177.640096997283</v>
      </c>
      <c r="E102" s="356">
        <v>1.1121465157570001</v>
      </c>
      <c r="F102" s="349">
        <v>1778.99999999999</v>
      </c>
      <c r="G102" s="350">
        <v>592.99999999999795</v>
      </c>
      <c r="H102" s="352">
        <v>148.64359999999999</v>
      </c>
      <c r="I102" s="349">
        <v>598.83280000000002</v>
      </c>
      <c r="J102" s="350">
        <v>5.8328000000019999</v>
      </c>
      <c r="K102" s="357">
        <v>0.33661202922900002</v>
      </c>
    </row>
    <row r="103" spans="1:11" ht="14.4" customHeight="1" thickBot="1" x14ac:dyDescent="0.35">
      <c r="A103" s="366" t="s">
        <v>290</v>
      </c>
      <c r="B103" s="344">
        <v>1584.0001430027201</v>
      </c>
      <c r="C103" s="344">
        <v>1761.6402399999999</v>
      </c>
      <c r="D103" s="345">
        <v>177.640096997283</v>
      </c>
      <c r="E103" s="346">
        <v>1.1121465157570001</v>
      </c>
      <c r="F103" s="344">
        <v>1778.99999999999</v>
      </c>
      <c r="G103" s="345">
        <v>592.99999999999795</v>
      </c>
      <c r="H103" s="347">
        <v>148.64359999999999</v>
      </c>
      <c r="I103" s="344">
        <v>598.83280000000002</v>
      </c>
      <c r="J103" s="345">
        <v>5.8328000000019999</v>
      </c>
      <c r="K103" s="348">
        <v>0.33661202922900002</v>
      </c>
    </row>
    <row r="104" spans="1:11" ht="14.4" customHeight="1" thickBot="1" x14ac:dyDescent="0.35">
      <c r="A104" s="365" t="s">
        <v>291</v>
      </c>
      <c r="B104" s="349">
        <v>4400.00039722977</v>
      </c>
      <c r="C104" s="349">
        <v>4887.6684999999998</v>
      </c>
      <c r="D104" s="350">
        <v>487.66810277023001</v>
      </c>
      <c r="E104" s="356">
        <v>1.1108336497139999</v>
      </c>
      <c r="F104" s="349">
        <v>4942</v>
      </c>
      <c r="G104" s="350">
        <v>1647.3333333333301</v>
      </c>
      <c r="H104" s="352">
        <v>412.89724999999999</v>
      </c>
      <c r="I104" s="349">
        <v>1663.4437499999999</v>
      </c>
      <c r="J104" s="350">
        <v>16.110416666667</v>
      </c>
      <c r="K104" s="357">
        <v>0.33659323148499998</v>
      </c>
    </row>
    <row r="105" spans="1:11" ht="14.4" customHeight="1" thickBot="1" x14ac:dyDescent="0.35">
      <c r="A105" s="366" t="s">
        <v>292</v>
      </c>
      <c r="B105" s="344">
        <v>4400.00039722977</v>
      </c>
      <c r="C105" s="344">
        <v>4887.6684999999998</v>
      </c>
      <c r="D105" s="345">
        <v>487.66810277023001</v>
      </c>
      <c r="E105" s="346">
        <v>1.1108336497139999</v>
      </c>
      <c r="F105" s="344">
        <v>4942</v>
      </c>
      <c r="G105" s="345">
        <v>1647.3333333333301</v>
      </c>
      <c r="H105" s="347">
        <v>412.89724999999999</v>
      </c>
      <c r="I105" s="344">
        <v>1663.4437499999999</v>
      </c>
      <c r="J105" s="345">
        <v>16.110416666667</v>
      </c>
      <c r="K105" s="348">
        <v>0.33659323148499998</v>
      </c>
    </row>
    <row r="106" spans="1:11" ht="14.4" customHeight="1" thickBot="1" x14ac:dyDescent="0.35">
      <c r="A106" s="364" t="s">
        <v>293</v>
      </c>
      <c r="B106" s="344">
        <v>264.00002383378597</v>
      </c>
      <c r="C106" s="344">
        <v>294.35154</v>
      </c>
      <c r="D106" s="345">
        <v>30.351516166214001</v>
      </c>
      <c r="E106" s="346">
        <v>1.1149678538859999</v>
      </c>
      <c r="F106" s="344">
        <v>395</v>
      </c>
      <c r="G106" s="345">
        <v>131.666666666667</v>
      </c>
      <c r="H106" s="347">
        <v>33.050260000000002</v>
      </c>
      <c r="I106" s="344">
        <v>133.49717999999999</v>
      </c>
      <c r="J106" s="345">
        <v>1.8305133333329999</v>
      </c>
      <c r="K106" s="348">
        <v>0.33796754430300002</v>
      </c>
    </row>
    <row r="107" spans="1:11" ht="14.4" customHeight="1" thickBot="1" x14ac:dyDescent="0.35">
      <c r="A107" s="365" t="s">
        <v>294</v>
      </c>
      <c r="B107" s="349">
        <v>264.00002383378597</v>
      </c>
      <c r="C107" s="349">
        <v>294.35154</v>
      </c>
      <c r="D107" s="350">
        <v>30.351516166214001</v>
      </c>
      <c r="E107" s="356">
        <v>1.1149678538859999</v>
      </c>
      <c r="F107" s="349">
        <v>395</v>
      </c>
      <c r="G107" s="350">
        <v>131.666666666667</v>
      </c>
      <c r="H107" s="352">
        <v>33.050260000000002</v>
      </c>
      <c r="I107" s="349">
        <v>133.49717999999999</v>
      </c>
      <c r="J107" s="350">
        <v>1.8305133333329999</v>
      </c>
      <c r="K107" s="357">
        <v>0.33796754430300002</v>
      </c>
    </row>
    <row r="108" spans="1:11" ht="14.4" customHeight="1" thickBot="1" x14ac:dyDescent="0.35">
      <c r="A108" s="366" t="s">
        <v>295</v>
      </c>
      <c r="B108" s="344">
        <v>264.00002383378597</v>
      </c>
      <c r="C108" s="344">
        <v>294.35154</v>
      </c>
      <c r="D108" s="345">
        <v>30.351516166214001</v>
      </c>
      <c r="E108" s="346">
        <v>1.1149678538859999</v>
      </c>
      <c r="F108" s="344">
        <v>395</v>
      </c>
      <c r="G108" s="345">
        <v>131.666666666667</v>
      </c>
      <c r="H108" s="347">
        <v>33.050260000000002</v>
      </c>
      <c r="I108" s="344">
        <v>133.49717999999999</v>
      </c>
      <c r="J108" s="345">
        <v>1.8305133333329999</v>
      </c>
      <c r="K108" s="348">
        <v>0.33796754430300002</v>
      </c>
    </row>
    <row r="109" spans="1:11" ht="14.4" customHeight="1" thickBot="1" x14ac:dyDescent="0.35">
      <c r="A109" s="363" t="s">
        <v>296</v>
      </c>
      <c r="B109" s="344">
        <v>0</v>
      </c>
      <c r="C109" s="344">
        <v>55.59778</v>
      </c>
      <c r="D109" s="345">
        <v>55.59778</v>
      </c>
      <c r="E109" s="354" t="s">
        <v>195</v>
      </c>
      <c r="F109" s="344">
        <v>0</v>
      </c>
      <c r="G109" s="345">
        <v>0</v>
      </c>
      <c r="H109" s="347">
        <v>1.88</v>
      </c>
      <c r="I109" s="344">
        <v>12.7379</v>
      </c>
      <c r="J109" s="345">
        <v>12.7379</v>
      </c>
      <c r="K109" s="355" t="s">
        <v>195</v>
      </c>
    </row>
    <row r="110" spans="1:11" ht="14.4" customHeight="1" thickBot="1" x14ac:dyDescent="0.35">
      <c r="A110" s="364" t="s">
        <v>297</v>
      </c>
      <c r="B110" s="344">
        <v>0</v>
      </c>
      <c r="C110" s="344">
        <v>55.59778</v>
      </c>
      <c r="D110" s="345">
        <v>55.59778</v>
      </c>
      <c r="E110" s="354" t="s">
        <v>195</v>
      </c>
      <c r="F110" s="344">
        <v>0</v>
      </c>
      <c r="G110" s="345">
        <v>0</v>
      </c>
      <c r="H110" s="347">
        <v>1.88</v>
      </c>
      <c r="I110" s="344">
        <v>12.7379</v>
      </c>
      <c r="J110" s="345">
        <v>12.7379</v>
      </c>
      <c r="K110" s="355" t="s">
        <v>195</v>
      </c>
    </row>
    <row r="111" spans="1:11" ht="14.4" customHeight="1" thickBot="1" x14ac:dyDescent="0.35">
      <c r="A111" s="365" t="s">
        <v>298</v>
      </c>
      <c r="B111" s="349">
        <v>0</v>
      </c>
      <c r="C111" s="349">
        <v>54.647779999999997</v>
      </c>
      <c r="D111" s="350">
        <v>54.647779999999997</v>
      </c>
      <c r="E111" s="351" t="s">
        <v>195</v>
      </c>
      <c r="F111" s="349">
        <v>0</v>
      </c>
      <c r="G111" s="350">
        <v>0</v>
      </c>
      <c r="H111" s="352">
        <v>0.5</v>
      </c>
      <c r="I111" s="349">
        <v>11.357900000000001</v>
      </c>
      <c r="J111" s="350">
        <v>11.357900000000001</v>
      </c>
      <c r="K111" s="353" t="s">
        <v>195</v>
      </c>
    </row>
    <row r="112" spans="1:11" ht="14.4" customHeight="1" thickBot="1" x14ac:dyDescent="0.35">
      <c r="A112" s="366" t="s">
        <v>299</v>
      </c>
      <c r="B112" s="344">
        <v>0</v>
      </c>
      <c r="C112" s="344">
        <v>8.7217800000000008</v>
      </c>
      <c r="D112" s="345">
        <v>8.7217800000000008</v>
      </c>
      <c r="E112" s="354" t="s">
        <v>195</v>
      </c>
      <c r="F112" s="344">
        <v>0</v>
      </c>
      <c r="G112" s="345">
        <v>0</v>
      </c>
      <c r="H112" s="347">
        <v>0</v>
      </c>
      <c r="I112" s="344">
        <v>3.8599000000000001</v>
      </c>
      <c r="J112" s="345">
        <v>3.8599000000000001</v>
      </c>
      <c r="K112" s="355" t="s">
        <v>195</v>
      </c>
    </row>
    <row r="113" spans="1:11" ht="14.4" customHeight="1" thickBot="1" x14ac:dyDescent="0.35">
      <c r="A113" s="366" t="s">
        <v>300</v>
      </c>
      <c r="B113" s="344">
        <v>0</v>
      </c>
      <c r="C113" s="344">
        <v>0.5</v>
      </c>
      <c r="D113" s="345">
        <v>0.5</v>
      </c>
      <c r="E113" s="354" t="s">
        <v>209</v>
      </c>
      <c r="F113" s="344">
        <v>0</v>
      </c>
      <c r="G113" s="345">
        <v>0</v>
      </c>
      <c r="H113" s="347">
        <v>0</v>
      </c>
      <c r="I113" s="344">
        <v>0</v>
      </c>
      <c r="J113" s="345">
        <v>0</v>
      </c>
      <c r="K113" s="355" t="s">
        <v>195</v>
      </c>
    </row>
    <row r="114" spans="1:11" ht="14.4" customHeight="1" thickBot="1" x14ac:dyDescent="0.35">
      <c r="A114" s="366" t="s">
        <v>301</v>
      </c>
      <c r="B114" s="344">
        <v>0</v>
      </c>
      <c r="C114" s="344">
        <v>45.426000000000002</v>
      </c>
      <c r="D114" s="345">
        <v>45.426000000000002</v>
      </c>
      <c r="E114" s="354" t="s">
        <v>195</v>
      </c>
      <c r="F114" s="344">
        <v>0</v>
      </c>
      <c r="G114" s="345">
        <v>0</v>
      </c>
      <c r="H114" s="347">
        <v>0.5</v>
      </c>
      <c r="I114" s="344">
        <v>7.4980000000000002</v>
      </c>
      <c r="J114" s="345">
        <v>7.4980000000000002</v>
      </c>
      <c r="K114" s="355" t="s">
        <v>195</v>
      </c>
    </row>
    <row r="115" spans="1:11" ht="14.4" customHeight="1" thickBot="1" x14ac:dyDescent="0.35">
      <c r="A115" s="368" t="s">
        <v>302</v>
      </c>
      <c r="B115" s="344">
        <v>0</v>
      </c>
      <c r="C115" s="344">
        <v>0.95</v>
      </c>
      <c r="D115" s="345">
        <v>0.95</v>
      </c>
      <c r="E115" s="354" t="s">
        <v>195</v>
      </c>
      <c r="F115" s="344">
        <v>0</v>
      </c>
      <c r="G115" s="345">
        <v>0</v>
      </c>
      <c r="H115" s="347">
        <v>1.38</v>
      </c>
      <c r="I115" s="344">
        <v>1.38</v>
      </c>
      <c r="J115" s="345">
        <v>1.38</v>
      </c>
      <c r="K115" s="355" t="s">
        <v>195</v>
      </c>
    </row>
    <row r="116" spans="1:11" ht="14.4" customHeight="1" thickBot="1" x14ac:dyDescent="0.35">
      <c r="A116" s="366" t="s">
        <v>303</v>
      </c>
      <c r="B116" s="344">
        <v>0</v>
      </c>
      <c r="C116" s="344">
        <v>0.95</v>
      </c>
      <c r="D116" s="345">
        <v>0.95</v>
      </c>
      <c r="E116" s="354" t="s">
        <v>195</v>
      </c>
      <c r="F116" s="344">
        <v>0</v>
      </c>
      <c r="G116" s="345">
        <v>0</v>
      </c>
      <c r="H116" s="347">
        <v>1.38</v>
      </c>
      <c r="I116" s="344">
        <v>1.38</v>
      </c>
      <c r="J116" s="345">
        <v>1.38</v>
      </c>
      <c r="K116" s="355" t="s">
        <v>195</v>
      </c>
    </row>
    <row r="117" spans="1:11" ht="14.4" customHeight="1" thickBot="1" x14ac:dyDescent="0.35">
      <c r="A117" s="363" t="s">
        <v>304</v>
      </c>
      <c r="B117" s="344">
        <v>18848.043485668499</v>
      </c>
      <c r="C117" s="344">
        <v>19040.645990000001</v>
      </c>
      <c r="D117" s="345">
        <v>192.60250433146601</v>
      </c>
      <c r="E117" s="346">
        <v>1.010218700125</v>
      </c>
      <c r="F117" s="344">
        <v>14372</v>
      </c>
      <c r="G117" s="345">
        <v>4790.6666666666697</v>
      </c>
      <c r="H117" s="347">
        <v>1331.8309999999999</v>
      </c>
      <c r="I117" s="344">
        <v>5434.50065</v>
      </c>
      <c r="J117" s="345">
        <v>643.83398333332798</v>
      </c>
      <c r="K117" s="348">
        <v>0.37813113345299998</v>
      </c>
    </row>
    <row r="118" spans="1:11" ht="14.4" customHeight="1" thickBot="1" x14ac:dyDescent="0.35">
      <c r="A118" s="364" t="s">
        <v>305</v>
      </c>
      <c r="B118" s="344">
        <v>18804.043423318501</v>
      </c>
      <c r="C118" s="344">
        <v>18933.848999999998</v>
      </c>
      <c r="D118" s="345">
        <v>129.80557668148001</v>
      </c>
      <c r="E118" s="346">
        <v>1.006903067269</v>
      </c>
      <c r="F118" s="344">
        <v>14372</v>
      </c>
      <c r="G118" s="345">
        <v>4790.6666666666697</v>
      </c>
      <c r="H118" s="347">
        <v>1331.8309999999999</v>
      </c>
      <c r="I118" s="344">
        <v>5423.7740000000003</v>
      </c>
      <c r="J118" s="345">
        <v>633.10733333332803</v>
      </c>
      <c r="K118" s="348">
        <v>0.37738477595300002</v>
      </c>
    </row>
    <row r="119" spans="1:11" ht="14.4" customHeight="1" thickBot="1" x14ac:dyDescent="0.35">
      <c r="A119" s="365" t="s">
        <v>306</v>
      </c>
      <c r="B119" s="349">
        <v>18804.043423318501</v>
      </c>
      <c r="C119" s="349">
        <v>18834.002</v>
      </c>
      <c r="D119" s="350">
        <v>29.958576681480999</v>
      </c>
      <c r="E119" s="356">
        <v>1.0015931986540001</v>
      </c>
      <c r="F119" s="349">
        <v>14372</v>
      </c>
      <c r="G119" s="350">
        <v>4790.6666666666697</v>
      </c>
      <c r="H119" s="352">
        <v>1331.8309999999999</v>
      </c>
      <c r="I119" s="349">
        <v>5423.7740000000003</v>
      </c>
      <c r="J119" s="350">
        <v>633.10733333332803</v>
      </c>
      <c r="K119" s="357">
        <v>0.37738477595300002</v>
      </c>
    </row>
    <row r="120" spans="1:11" ht="14.4" customHeight="1" thickBot="1" x14ac:dyDescent="0.35">
      <c r="A120" s="366" t="s">
        <v>307</v>
      </c>
      <c r="B120" s="344">
        <v>362.00083595199499</v>
      </c>
      <c r="C120" s="344">
        <v>367.62400000000002</v>
      </c>
      <c r="D120" s="345">
        <v>5.623164048005</v>
      </c>
      <c r="E120" s="346">
        <v>1.0155335664709999</v>
      </c>
      <c r="F120" s="344">
        <v>381.00000000000102</v>
      </c>
      <c r="G120" s="345">
        <v>127</v>
      </c>
      <c r="H120" s="347">
        <v>31.940999999999999</v>
      </c>
      <c r="I120" s="344">
        <v>127.55500000000001</v>
      </c>
      <c r="J120" s="345">
        <v>0.55499999999899996</v>
      </c>
      <c r="K120" s="348">
        <v>0.33479002624600002</v>
      </c>
    </row>
    <row r="121" spans="1:11" ht="14.4" customHeight="1" thickBot="1" x14ac:dyDescent="0.35">
      <c r="A121" s="366" t="s">
        <v>308</v>
      </c>
      <c r="B121" s="344">
        <v>6475.0149524562603</v>
      </c>
      <c r="C121" s="344">
        <v>6486.652</v>
      </c>
      <c r="D121" s="345">
        <v>11.637047543745</v>
      </c>
      <c r="E121" s="346">
        <v>1.001797223269</v>
      </c>
      <c r="F121" s="344">
        <v>5847.00000000001</v>
      </c>
      <c r="G121" s="345">
        <v>1949</v>
      </c>
      <c r="H121" s="347">
        <v>539.41999999999996</v>
      </c>
      <c r="I121" s="344">
        <v>2149.953</v>
      </c>
      <c r="J121" s="345">
        <v>200.95299999999801</v>
      </c>
      <c r="K121" s="348">
        <v>0.36770189840900003</v>
      </c>
    </row>
    <row r="122" spans="1:11" ht="14.4" customHeight="1" thickBot="1" x14ac:dyDescent="0.35">
      <c r="A122" s="366" t="s">
        <v>309</v>
      </c>
      <c r="B122" s="344">
        <v>418.000965270535</v>
      </c>
      <c r="C122" s="344">
        <v>418.38299999999998</v>
      </c>
      <c r="D122" s="345">
        <v>0.38203472946400002</v>
      </c>
      <c r="E122" s="346">
        <v>1.000913956572</v>
      </c>
      <c r="F122" s="344">
        <v>394.00000000000102</v>
      </c>
      <c r="G122" s="345">
        <v>131.333333333334</v>
      </c>
      <c r="H122" s="347">
        <v>32.835000000000001</v>
      </c>
      <c r="I122" s="344">
        <v>131.34</v>
      </c>
      <c r="J122" s="345">
        <v>6.6666666659999999E-3</v>
      </c>
      <c r="K122" s="348">
        <v>0.33335025380700001</v>
      </c>
    </row>
    <row r="123" spans="1:11" ht="14.4" customHeight="1" thickBot="1" x14ac:dyDescent="0.35">
      <c r="A123" s="366" t="s">
        <v>310</v>
      </c>
      <c r="B123" s="344">
        <v>2167.00500416567</v>
      </c>
      <c r="C123" s="344">
        <v>2178.6880000000001</v>
      </c>
      <c r="D123" s="345">
        <v>11.682995834330001</v>
      </c>
      <c r="E123" s="346">
        <v>1.005391310039</v>
      </c>
      <c r="F123" s="344">
        <v>2202</v>
      </c>
      <c r="G123" s="345">
        <v>734.00000000000102</v>
      </c>
      <c r="H123" s="347">
        <v>183.52799999999999</v>
      </c>
      <c r="I123" s="344">
        <v>734.09400000000005</v>
      </c>
      <c r="J123" s="345">
        <v>9.3999999998999995E-2</v>
      </c>
      <c r="K123" s="348">
        <v>0.33337602179800002</v>
      </c>
    </row>
    <row r="124" spans="1:11" ht="14.4" customHeight="1" thickBot="1" x14ac:dyDescent="0.35">
      <c r="A124" s="366" t="s">
        <v>311</v>
      </c>
      <c r="B124" s="344">
        <v>9354.0216008148</v>
      </c>
      <c r="C124" s="344">
        <v>9354.1190000000006</v>
      </c>
      <c r="D124" s="345">
        <v>9.7399185201999999E-2</v>
      </c>
      <c r="E124" s="346">
        <v>1.0000104125460001</v>
      </c>
      <c r="F124" s="344">
        <v>5520.00000000001</v>
      </c>
      <c r="G124" s="345">
        <v>1840</v>
      </c>
      <c r="H124" s="347">
        <v>541.73699999999997</v>
      </c>
      <c r="I124" s="344">
        <v>2271.35</v>
      </c>
      <c r="J124" s="345">
        <v>431.34999999999798</v>
      </c>
      <c r="K124" s="348">
        <v>0.41147644927499999</v>
      </c>
    </row>
    <row r="125" spans="1:11" ht="14.4" customHeight="1" thickBot="1" x14ac:dyDescent="0.35">
      <c r="A125" s="366" t="s">
        <v>312</v>
      </c>
      <c r="B125" s="344">
        <v>28.000064659269999</v>
      </c>
      <c r="C125" s="344">
        <v>28.536000000000001</v>
      </c>
      <c r="D125" s="345">
        <v>0.53593534072899995</v>
      </c>
      <c r="E125" s="346">
        <v>1.019140503682</v>
      </c>
      <c r="F125" s="344">
        <v>28</v>
      </c>
      <c r="G125" s="345">
        <v>9.333333333333</v>
      </c>
      <c r="H125" s="347">
        <v>2.37</v>
      </c>
      <c r="I125" s="344">
        <v>9.4819999999999993</v>
      </c>
      <c r="J125" s="345">
        <v>0.14866666666600001</v>
      </c>
      <c r="K125" s="348">
        <v>0.33864285714199999</v>
      </c>
    </row>
    <row r="126" spans="1:11" ht="14.4" customHeight="1" thickBot="1" x14ac:dyDescent="0.35">
      <c r="A126" s="365" t="s">
        <v>313</v>
      </c>
      <c r="B126" s="349">
        <v>0</v>
      </c>
      <c r="C126" s="349">
        <v>99.846999999999994</v>
      </c>
      <c r="D126" s="350">
        <v>99.846999999999994</v>
      </c>
      <c r="E126" s="351" t="s">
        <v>195</v>
      </c>
      <c r="F126" s="349">
        <v>0</v>
      </c>
      <c r="G126" s="350">
        <v>0</v>
      </c>
      <c r="H126" s="352">
        <v>0</v>
      </c>
      <c r="I126" s="349">
        <v>0</v>
      </c>
      <c r="J126" s="350">
        <v>0</v>
      </c>
      <c r="K126" s="357">
        <v>0</v>
      </c>
    </row>
    <row r="127" spans="1:11" ht="14.4" customHeight="1" thickBot="1" x14ac:dyDescent="0.35">
      <c r="A127" s="366" t="s">
        <v>314</v>
      </c>
      <c r="B127" s="344">
        <v>0</v>
      </c>
      <c r="C127" s="344">
        <v>99.846999999999994</v>
      </c>
      <c r="D127" s="345">
        <v>99.846999999999994</v>
      </c>
      <c r="E127" s="354" t="s">
        <v>209</v>
      </c>
      <c r="F127" s="344">
        <v>0</v>
      </c>
      <c r="G127" s="345">
        <v>0</v>
      </c>
      <c r="H127" s="347">
        <v>0</v>
      </c>
      <c r="I127" s="344">
        <v>0</v>
      </c>
      <c r="J127" s="345">
        <v>0</v>
      </c>
      <c r="K127" s="348">
        <v>0</v>
      </c>
    </row>
    <row r="128" spans="1:11" ht="14.4" customHeight="1" thickBot="1" x14ac:dyDescent="0.35">
      <c r="A128" s="364" t="s">
        <v>315</v>
      </c>
      <c r="B128" s="344">
        <v>44.000062350009998</v>
      </c>
      <c r="C128" s="344">
        <v>106.79698999999999</v>
      </c>
      <c r="D128" s="345">
        <v>62.796927649989001</v>
      </c>
      <c r="E128" s="346">
        <v>2.4272008787270001</v>
      </c>
      <c r="F128" s="344">
        <v>0</v>
      </c>
      <c r="G128" s="345">
        <v>0</v>
      </c>
      <c r="H128" s="347">
        <v>0</v>
      </c>
      <c r="I128" s="344">
        <v>10.726649999999999</v>
      </c>
      <c r="J128" s="345">
        <v>10.726649999999999</v>
      </c>
      <c r="K128" s="355" t="s">
        <v>195</v>
      </c>
    </row>
    <row r="129" spans="1:11" ht="14.4" customHeight="1" thickBot="1" x14ac:dyDescent="0.35">
      <c r="A129" s="365" t="s">
        <v>316</v>
      </c>
      <c r="B129" s="349">
        <v>44.000062350009998</v>
      </c>
      <c r="C129" s="349">
        <v>60.82667</v>
      </c>
      <c r="D129" s="350">
        <v>16.826607649989</v>
      </c>
      <c r="E129" s="356">
        <v>1.3824223592260001</v>
      </c>
      <c r="F129" s="349">
        <v>0</v>
      </c>
      <c r="G129" s="350">
        <v>0</v>
      </c>
      <c r="H129" s="352">
        <v>0</v>
      </c>
      <c r="I129" s="349">
        <v>10.726649999999999</v>
      </c>
      <c r="J129" s="350">
        <v>10.726649999999999</v>
      </c>
      <c r="K129" s="353" t="s">
        <v>195</v>
      </c>
    </row>
    <row r="130" spans="1:11" ht="14.4" customHeight="1" thickBot="1" x14ac:dyDescent="0.35">
      <c r="A130" s="366" t="s">
        <v>317</v>
      </c>
      <c r="B130" s="344">
        <v>44.000062350009998</v>
      </c>
      <c r="C130" s="344">
        <v>44.051740000000002</v>
      </c>
      <c r="D130" s="345">
        <v>5.1677649988999999E-2</v>
      </c>
      <c r="E130" s="346">
        <v>1.0011744903799999</v>
      </c>
      <c r="F130" s="344">
        <v>0</v>
      </c>
      <c r="G130" s="345">
        <v>0</v>
      </c>
      <c r="H130" s="347">
        <v>0</v>
      </c>
      <c r="I130" s="344">
        <v>0</v>
      </c>
      <c r="J130" s="345">
        <v>0</v>
      </c>
      <c r="K130" s="355" t="s">
        <v>195</v>
      </c>
    </row>
    <row r="131" spans="1:11" ht="14.4" customHeight="1" thickBot="1" x14ac:dyDescent="0.35">
      <c r="A131" s="366" t="s">
        <v>318</v>
      </c>
      <c r="B131" s="344">
        <v>0</v>
      </c>
      <c r="C131" s="344">
        <v>16.774930000000001</v>
      </c>
      <c r="D131" s="345">
        <v>16.774930000000001</v>
      </c>
      <c r="E131" s="354" t="s">
        <v>195</v>
      </c>
      <c r="F131" s="344">
        <v>0</v>
      </c>
      <c r="G131" s="345">
        <v>0</v>
      </c>
      <c r="H131" s="347">
        <v>0</v>
      </c>
      <c r="I131" s="344">
        <v>10.726649999999999</v>
      </c>
      <c r="J131" s="345">
        <v>10.726649999999999</v>
      </c>
      <c r="K131" s="355" t="s">
        <v>195</v>
      </c>
    </row>
    <row r="132" spans="1:11" ht="14.4" customHeight="1" thickBot="1" x14ac:dyDescent="0.35">
      <c r="A132" s="365" t="s">
        <v>319</v>
      </c>
      <c r="B132" s="349">
        <v>0</v>
      </c>
      <c r="C132" s="349">
        <v>26.73132</v>
      </c>
      <c r="D132" s="350">
        <v>26.73132</v>
      </c>
      <c r="E132" s="351" t="s">
        <v>209</v>
      </c>
      <c r="F132" s="349">
        <v>0</v>
      </c>
      <c r="G132" s="350">
        <v>0</v>
      </c>
      <c r="H132" s="352">
        <v>0</v>
      </c>
      <c r="I132" s="349">
        <v>0</v>
      </c>
      <c r="J132" s="350">
        <v>0</v>
      </c>
      <c r="K132" s="353" t="s">
        <v>195</v>
      </c>
    </row>
    <row r="133" spans="1:11" ht="14.4" customHeight="1" thickBot="1" x14ac:dyDescent="0.35">
      <c r="A133" s="366" t="s">
        <v>320</v>
      </c>
      <c r="B133" s="344">
        <v>0</v>
      </c>
      <c r="C133" s="344">
        <v>26.73132</v>
      </c>
      <c r="D133" s="345">
        <v>26.73132</v>
      </c>
      <c r="E133" s="354" t="s">
        <v>209</v>
      </c>
      <c r="F133" s="344">
        <v>0</v>
      </c>
      <c r="G133" s="345">
        <v>0</v>
      </c>
      <c r="H133" s="347">
        <v>0</v>
      </c>
      <c r="I133" s="344">
        <v>0</v>
      </c>
      <c r="J133" s="345">
        <v>0</v>
      </c>
      <c r="K133" s="355" t="s">
        <v>195</v>
      </c>
    </row>
    <row r="134" spans="1:11" ht="14.4" customHeight="1" thickBot="1" x14ac:dyDescent="0.35">
      <c r="A134" s="365" t="s">
        <v>321</v>
      </c>
      <c r="B134" s="349">
        <v>0</v>
      </c>
      <c r="C134" s="349">
        <v>19.239000000000001</v>
      </c>
      <c r="D134" s="350">
        <v>19.239000000000001</v>
      </c>
      <c r="E134" s="351" t="s">
        <v>195</v>
      </c>
      <c r="F134" s="349">
        <v>0</v>
      </c>
      <c r="G134" s="350">
        <v>0</v>
      </c>
      <c r="H134" s="352">
        <v>0</v>
      </c>
      <c r="I134" s="349">
        <v>0</v>
      </c>
      <c r="J134" s="350">
        <v>0</v>
      </c>
      <c r="K134" s="353" t="s">
        <v>195</v>
      </c>
    </row>
    <row r="135" spans="1:11" ht="14.4" customHeight="1" thickBot="1" x14ac:dyDescent="0.35">
      <c r="A135" s="366" t="s">
        <v>322</v>
      </c>
      <c r="B135" s="344">
        <v>0</v>
      </c>
      <c r="C135" s="344">
        <v>19.239000000000001</v>
      </c>
      <c r="D135" s="345">
        <v>19.239000000000001</v>
      </c>
      <c r="E135" s="354" t="s">
        <v>195</v>
      </c>
      <c r="F135" s="344">
        <v>0</v>
      </c>
      <c r="G135" s="345">
        <v>0</v>
      </c>
      <c r="H135" s="347">
        <v>0</v>
      </c>
      <c r="I135" s="344">
        <v>0</v>
      </c>
      <c r="J135" s="345">
        <v>0</v>
      </c>
      <c r="K135" s="355" t="s">
        <v>195</v>
      </c>
    </row>
    <row r="136" spans="1:11" ht="14.4" customHeight="1" thickBot="1" x14ac:dyDescent="0.35">
      <c r="A136" s="363" t="s">
        <v>323</v>
      </c>
      <c r="B136" s="344">
        <v>0</v>
      </c>
      <c r="C136" s="344">
        <v>105.78145000000001</v>
      </c>
      <c r="D136" s="345">
        <v>105.78145000000001</v>
      </c>
      <c r="E136" s="354" t="s">
        <v>195</v>
      </c>
      <c r="F136" s="344">
        <v>0</v>
      </c>
      <c r="G136" s="345">
        <v>0</v>
      </c>
      <c r="H136" s="347">
        <v>0</v>
      </c>
      <c r="I136" s="344">
        <v>20.968879999999999</v>
      </c>
      <c r="J136" s="345">
        <v>20.968879999999999</v>
      </c>
      <c r="K136" s="355" t="s">
        <v>195</v>
      </c>
    </row>
    <row r="137" spans="1:11" ht="14.4" customHeight="1" thickBot="1" x14ac:dyDescent="0.35">
      <c r="A137" s="364" t="s">
        <v>324</v>
      </c>
      <c r="B137" s="344">
        <v>0</v>
      </c>
      <c r="C137" s="344">
        <v>105.78145000000001</v>
      </c>
      <c r="D137" s="345">
        <v>105.78145000000001</v>
      </c>
      <c r="E137" s="354" t="s">
        <v>195</v>
      </c>
      <c r="F137" s="344">
        <v>0</v>
      </c>
      <c r="G137" s="345">
        <v>0</v>
      </c>
      <c r="H137" s="347">
        <v>0</v>
      </c>
      <c r="I137" s="344">
        <v>20.968879999999999</v>
      </c>
      <c r="J137" s="345">
        <v>20.968879999999999</v>
      </c>
      <c r="K137" s="355" t="s">
        <v>195</v>
      </c>
    </row>
    <row r="138" spans="1:11" ht="14.4" customHeight="1" thickBot="1" x14ac:dyDescent="0.35">
      <c r="A138" s="365" t="s">
        <v>325</v>
      </c>
      <c r="B138" s="349">
        <v>0</v>
      </c>
      <c r="C138" s="349">
        <v>105.78145000000001</v>
      </c>
      <c r="D138" s="350">
        <v>105.78145000000001</v>
      </c>
      <c r="E138" s="351" t="s">
        <v>195</v>
      </c>
      <c r="F138" s="349">
        <v>0</v>
      </c>
      <c r="G138" s="350">
        <v>0</v>
      </c>
      <c r="H138" s="352">
        <v>0</v>
      </c>
      <c r="I138" s="349">
        <v>20.968879999999999</v>
      </c>
      <c r="J138" s="350">
        <v>20.968879999999999</v>
      </c>
      <c r="K138" s="353" t="s">
        <v>195</v>
      </c>
    </row>
    <row r="139" spans="1:11" ht="14.4" customHeight="1" thickBot="1" x14ac:dyDescent="0.35">
      <c r="A139" s="366" t="s">
        <v>326</v>
      </c>
      <c r="B139" s="344">
        <v>0</v>
      </c>
      <c r="C139" s="344">
        <v>105.78145000000001</v>
      </c>
      <c r="D139" s="345">
        <v>105.78145000000001</v>
      </c>
      <c r="E139" s="354" t="s">
        <v>195</v>
      </c>
      <c r="F139" s="344">
        <v>0</v>
      </c>
      <c r="G139" s="345">
        <v>0</v>
      </c>
      <c r="H139" s="347">
        <v>0</v>
      </c>
      <c r="I139" s="344">
        <v>20.968879999999999</v>
      </c>
      <c r="J139" s="345">
        <v>20.968879999999999</v>
      </c>
      <c r="K139" s="355" t="s">
        <v>195</v>
      </c>
    </row>
    <row r="140" spans="1:11" ht="14.4" customHeight="1" thickBot="1" x14ac:dyDescent="0.35">
      <c r="A140" s="362" t="s">
        <v>327</v>
      </c>
      <c r="B140" s="344">
        <v>171.36220877416301</v>
      </c>
      <c r="C140" s="344">
        <v>215.87902</v>
      </c>
      <c r="D140" s="345">
        <v>44.516811225836001</v>
      </c>
      <c r="E140" s="346">
        <v>1.2597819644379999</v>
      </c>
      <c r="F140" s="344">
        <v>26.700846153850001</v>
      </c>
      <c r="G140" s="345">
        <v>8.9002820512829999</v>
      </c>
      <c r="H140" s="347">
        <v>16.716000000000001</v>
      </c>
      <c r="I140" s="344">
        <v>34.415410000000001</v>
      </c>
      <c r="J140" s="345">
        <v>25.515127948716</v>
      </c>
      <c r="K140" s="348">
        <v>1.288925819118</v>
      </c>
    </row>
    <row r="141" spans="1:11" ht="14.4" customHeight="1" thickBot="1" x14ac:dyDescent="0.35">
      <c r="A141" s="363" t="s">
        <v>328</v>
      </c>
      <c r="B141" s="344">
        <v>0</v>
      </c>
      <c r="C141" s="344">
        <v>4.4628199999999998</v>
      </c>
      <c r="D141" s="345">
        <v>4.4628199999999998</v>
      </c>
      <c r="E141" s="354" t="s">
        <v>209</v>
      </c>
      <c r="F141" s="344">
        <v>4.1150187620000001</v>
      </c>
      <c r="G141" s="345">
        <v>1.3716729206660001</v>
      </c>
      <c r="H141" s="347">
        <v>0</v>
      </c>
      <c r="I141" s="344">
        <v>2.2314099999999999</v>
      </c>
      <c r="J141" s="345">
        <v>0.85973707933300003</v>
      </c>
      <c r="K141" s="348">
        <v>0.54225998204500003</v>
      </c>
    </row>
    <row r="142" spans="1:11" ht="14.4" customHeight="1" thickBot="1" x14ac:dyDescent="0.35">
      <c r="A142" s="369" t="s">
        <v>329</v>
      </c>
      <c r="B142" s="349">
        <v>0</v>
      </c>
      <c r="C142" s="349">
        <v>4.4628199999999998</v>
      </c>
      <c r="D142" s="350">
        <v>4.4628199999999998</v>
      </c>
      <c r="E142" s="351" t="s">
        <v>209</v>
      </c>
      <c r="F142" s="349">
        <v>4.1150187620000001</v>
      </c>
      <c r="G142" s="350">
        <v>1.3716729206660001</v>
      </c>
      <c r="H142" s="352">
        <v>0</v>
      </c>
      <c r="I142" s="349">
        <v>2.2314099999999999</v>
      </c>
      <c r="J142" s="350">
        <v>0.85973707933300003</v>
      </c>
      <c r="K142" s="357">
        <v>0.54225998204500003</v>
      </c>
    </row>
    <row r="143" spans="1:11" ht="14.4" customHeight="1" thickBot="1" x14ac:dyDescent="0.35">
      <c r="A143" s="365" t="s">
        <v>330</v>
      </c>
      <c r="B143" s="349">
        <v>0</v>
      </c>
      <c r="C143" s="349">
        <v>2.0000000000000002E-5</v>
      </c>
      <c r="D143" s="350">
        <v>2.0000000000000002E-5</v>
      </c>
      <c r="E143" s="351" t="s">
        <v>209</v>
      </c>
      <c r="F143" s="349">
        <v>0</v>
      </c>
      <c r="G143" s="350">
        <v>0</v>
      </c>
      <c r="H143" s="352">
        <v>0</v>
      </c>
      <c r="I143" s="349">
        <v>1.0000000000000001E-5</v>
      </c>
      <c r="J143" s="350">
        <v>1.0000000000000001E-5</v>
      </c>
      <c r="K143" s="353" t="s">
        <v>195</v>
      </c>
    </row>
    <row r="144" spans="1:11" ht="14.4" customHeight="1" thickBot="1" x14ac:dyDescent="0.35">
      <c r="A144" s="366" t="s">
        <v>331</v>
      </c>
      <c r="B144" s="344">
        <v>0</v>
      </c>
      <c r="C144" s="344">
        <v>2.0000000000000002E-5</v>
      </c>
      <c r="D144" s="345">
        <v>2.0000000000000002E-5</v>
      </c>
      <c r="E144" s="354" t="s">
        <v>209</v>
      </c>
      <c r="F144" s="344">
        <v>0</v>
      </c>
      <c r="G144" s="345">
        <v>0</v>
      </c>
      <c r="H144" s="347">
        <v>0</v>
      </c>
      <c r="I144" s="344">
        <v>1.0000000000000001E-5</v>
      </c>
      <c r="J144" s="345">
        <v>1.0000000000000001E-5</v>
      </c>
      <c r="K144" s="355" t="s">
        <v>195</v>
      </c>
    </row>
    <row r="145" spans="1:11" ht="14.4" customHeight="1" thickBot="1" x14ac:dyDescent="0.35">
      <c r="A145" s="365" t="s">
        <v>332</v>
      </c>
      <c r="B145" s="349">
        <v>0</v>
      </c>
      <c r="C145" s="349">
        <v>4.4627999999999997</v>
      </c>
      <c r="D145" s="350">
        <v>4.4627999999999997</v>
      </c>
      <c r="E145" s="351" t="s">
        <v>209</v>
      </c>
      <c r="F145" s="349">
        <v>4.1150187620000001</v>
      </c>
      <c r="G145" s="350">
        <v>1.3716729206660001</v>
      </c>
      <c r="H145" s="352">
        <v>0</v>
      </c>
      <c r="I145" s="349">
        <v>2.2313999999999998</v>
      </c>
      <c r="J145" s="350">
        <v>0.85972707933299997</v>
      </c>
      <c r="K145" s="357">
        <v>0.54225755192299996</v>
      </c>
    </row>
    <row r="146" spans="1:11" ht="14.4" customHeight="1" thickBot="1" x14ac:dyDescent="0.35">
      <c r="A146" s="366" t="s">
        <v>333</v>
      </c>
      <c r="B146" s="344">
        <v>0</v>
      </c>
      <c r="C146" s="344">
        <v>4.4627999999999997</v>
      </c>
      <c r="D146" s="345">
        <v>4.4627999999999997</v>
      </c>
      <c r="E146" s="354" t="s">
        <v>209</v>
      </c>
      <c r="F146" s="344">
        <v>4.1150187620000001</v>
      </c>
      <c r="G146" s="345">
        <v>1.3716729206660001</v>
      </c>
      <c r="H146" s="347">
        <v>0</v>
      </c>
      <c r="I146" s="344">
        <v>2.2313999999999998</v>
      </c>
      <c r="J146" s="345">
        <v>0.85972707933299997</v>
      </c>
      <c r="K146" s="348">
        <v>0.54225755192299996</v>
      </c>
    </row>
    <row r="147" spans="1:11" ht="14.4" customHeight="1" thickBot="1" x14ac:dyDescent="0.35">
      <c r="A147" s="363" t="s">
        <v>334</v>
      </c>
      <c r="B147" s="344">
        <v>0</v>
      </c>
      <c r="C147" s="344">
        <v>6.4199999999999993E-2</v>
      </c>
      <c r="D147" s="345">
        <v>6.4199999999999993E-2</v>
      </c>
      <c r="E147" s="354" t="s">
        <v>195</v>
      </c>
      <c r="F147" s="344">
        <v>0</v>
      </c>
      <c r="G147" s="345">
        <v>0</v>
      </c>
      <c r="H147" s="347">
        <v>11.56</v>
      </c>
      <c r="I147" s="344">
        <v>11.56</v>
      </c>
      <c r="J147" s="345">
        <v>11.56</v>
      </c>
      <c r="K147" s="355" t="s">
        <v>195</v>
      </c>
    </row>
    <row r="148" spans="1:11" ht="14.4" customHeight="1" thickBot="1" x14ac:dyDescent="0.35">
      <c r="A148" s="369" t="s">
        <v>335</v>
      </c>
      <c r="B148" s="349">
        <v>0</v>
      </c>
      <c r="C148" s="349">
        <v>6.4199999999999993E-2</v>
      </c>
      <c r="D148" s="350">
        <v>6.4199999999999993E-2</v>
      </c>
      <c r="E148" s="351" t="s">
        <v>195</v>
      </c>
      <c r="F148" s="349">
        <v>0</v>
      </c>
      <c r="G148" s="350">
        <v>0</v>
      </c>
      <c r="H148" s="352">
        <v>11.56</v>
      </c>
      <c r="I148" s="349">
        <v>11.56</v>
      </c>
      <c r="J148" s="350">
        <v>11.56</v>
      </c>
      <c r="K148" s="353" t="s">
        <v>195</v>
      </c>
    </row>
    <row r="149" spans="1:11" ht="14.4" customHeight="1" thickBot="1" x14ac:dyDescent="0.35">
      <c r="A149" s="365" t="s">
        <v>336</v>
      </c>
      <c r="B149" s="349">
        <v>0</v>
      </c>
      <c r="C149" s="349">
        <v>6.4199999999999993E-2</v>
      </c>
      <c r="D149" s="350">
        <v>6.4199999999999993E-2</v>
      </c>
      <c r="E149" s="351" t="s">
        <v>195</v>
      </c>
      <c r="F149" s="349">
        <v>0</v>
      </c>
      <c r="G149" s="350">
        <v>0</v>
      </c>
      <c r="H149" s="352">
        <v>11.56</v>
      </c>
      <c r="I149" s="349">
        <v>11.56</v>
      </c>
      <c r="J149" s="350">
        <v>11.56</v>
      </c>
      <c r="K149" s="353" t="s">
        <v>195</v>
      </c>
    </row>
    <row r="150" spans="1:11" ht="14.4" customHeight="1" thickBot="1" x14ac:dyDescent="0.35">
      <c r="A150" s="366" t="s">
        <v>337</v>
      </c>
      <c r="B150" s="344">
        <v>0</v>
      </c>
      <c r="C150" s="344">
        <v>6.4199999999999993E-2</v>
      </c>
      <c r="D150" s="345">
        <v>6.4199999999999993E-2</v>
      </c>
      <c r="E150" s="354" t="s">
        <v>195</v>
      </c>
      <c r="F150" s="344">
        <v>0</v>
      </c>
      <c r="G150" s="345">
        <v>0</v>
      </c>
      <c r="H150" s="347">
        <v>11.56</v>
      </c>
      <c r="I150" s="344">
        <v>11.56</v>
      </c>
      <c r="J150" s="345">
        <v>11.56</v>
      </c>
      <c r="K150" s="355" t="s">
        <v>195</v>
      </c>
    </row>
    <row r="151" spans="1:11" ht="14.4" customHeight="1" thickBot="1" x14ac:dyDescent="0.35">
      <c r="A151" s="363" t="s">
        <v>338</v>
      </c>
      <c r="B151" s="344">
        <v>171.36220877416301</v>
      </c>
      <c r="C151" s="344">
        <v>211.352</v>
      </c>
      <c r="D151" s="345">
        <v>39.989791225836001</v>
      </c>
      <c r="E151" s="346">
        <v>1.2333641210149999</v>
      </c>
      <c r="F151" s="344">
        <v>22.585827391849001</v>
      </c>
      <c r="G151" s="345">
        <v>7.5286091306160001</v>
      </c>
      <c r="H151" s="347">
        <v>5.1559999999999997</v>
      </c>
      <c r="I151" s="344">
        <v>20.623999999999999</v>
      </c>
      <c r="J151" s="345">
        <v>13.095390869382999</v>
      </c>
      <c r="K151" s="348">
        <v>0.913139007138</v>
      </c>
    </row>
    <row r="152" spans="1:11" ht="14.4" customHeight="1" thickBot="1" x14ac:dyDescent="0.35">
      <c r="A152" s="369" t="s">
        <v>339</v>
      </c>
      <c r="B152" s="349">
        <v>171.36220877416301</v>
      </c>
      <c r="C152" s="349">
        <v>211.352</v>
      </c>
      <c r="D152" s="350">
        <v>39.989791225836001</v>
      </c>
      <c r="E152" s="356">
        <v>1.2333641210149999</v>
      </c>
      <c r="F152" s="349">
        <v>22.585827391849001</v>
      </c>
      <c r="G152" s="350">
        <v>7.5286091306160001</v>
      </c>
      <c r="H152" s="352">
        <v>5.1559999999999997</v>
      </c>
      <c r="I152" s="349">
        <v>20.623999999999999</v>
      </c>
      <c r="J152" s="350">
        <v>13.095390869382999</v>
      </c>
      <c r="K152" s="357">
        <v>0.913139007138</v>
      </c>
    </row>
    <row r="153" spans="1:11" ht="14.4" customHeight="1" thickBot="1" x14ac:dyDescent="0.35">
      <c r="A153" s="365" t="s">
        <v>340</v>
      </c>
      <c r="B153" s="349">
        <v>113.505190362985</v>
      </c>
      <c r="C153" s="349">
        <v>149.47999999999999</v>
      </c>
      <c r="D153" s="350">
        <v>35.974809637014999</v>
      </c>
      <c r="E153" s="356">
        <v>1.3169441813360001</v>
      </c>
      <c r="F153" s="349">
        <v>22.585827391849001</v>
      </c>
      <c r="G153" s="350">
        <v>7.5286091306160001</v>
      </c>
      <c r="H153" s="352">
        <v>0</v>
      </c>
      <c r="I153" s="349">
        <v>0</v>
      </c>
      <c r="J153" s="350">
        <v>-7.5286091306160001</v>
      </c>
      <c r="K153" s="357">
        <v>0</v>
      </c>
    </row>
    <row r="154" spans="1:11" ht="14.4" customHeight="1" thickBot="1" x14ac:dyDescent="0.35">
      <c r="A154" s="366" t="s">
        <v>341</v>
      </c>
      <c r="B154" s="344">
        <v>113.505190362985</v>
      </c>
      <c r="C154" s="344">
        <v>149.47999999999999</v>
      </c>
      <c r="D154" s="345">
        <v>35.974809637014999</v>
      </c>
      <c r="E154" s="346">
        <v>1.3169441813360001</v>
      </c>
      <c r="F154" s="344">
        <v>22.585827391849001</v>
      </c>
      <c r="G154" s="345">
        <v>7.5286091306160001</v>
      </c>
      <c r="H154" s="347">
        <v>0</v>
      </c>
      <c r="I154" s="344">
        <v>0</v>
      </c>
      <c r="J154" s="345">
        <v>-7.5286091306160001</v>
      </c>
      <c r="K154" s="348">
        <v>0</v>
      </c>
    </row>
    <row r="155" spans="1:11" ht="14.4" customHeight="1" thickBot="1" x14ac:dyDescent="0.35">
      <c r="A155" s="368" t="s">
        <v>342</v>
      </c>
      <c r="B155" s="344">
        <v>57.857018411177997</v>
      </c>
      <c r="C155" s="344">
        <v>61.872</v>
      </c>
      <c r="D155" s="345">
        <v>4.0149815888209996</v>
      </c>
      <c r="E155" s="346">
        <v>1.0693948927729999</v>
      </c>
      <c r="F155" s="344">
        <v>0</v>
      </c>
      <c r="G155" s="345">
        <v>0</v>
      </c>
      <c r="H155" s="347">
        <v>5.1559999999999997</v>
      </c>
      <c r="I155" s="344">
        <v>20.623999999999999</v>
      </c>
      <c r="J155" s="345">
        <v>20.623999999999999</v>
      </c>
      <c r="K155" s="355" t="s">
        <v>195</v>
      </c>
    </row>
    <row r="156" spans="1:11" ht="14.4" customHeight="1" thickBot="1" x14ac:dyDescent="0.35">
      <c r="A156" s="366" t="s">
        <v>343</v>
      </c>
      <c r="B156" s="344">
        <v>57.857018411177997</v>
      </c>
      <c r="C156" s="344">
        <v>61.872</v>
      </c>
      <c r="D156" s="345">
        <v>4.0149815888209996</v>
      </c>
      <c r="E156" s="346">
        <v>1.0693948927729999</v>
      </c>
      <c r="F156" s="344">
        <v>0</v>
      </c>
      <c r="G156" s="345">
        <v>0</v>
      </c>
      <c r="H156" s="347">
        <v>5.1559999999999997</v>
      </c>
      <c r="I156" s="344">
        <v>20.623999999999999</v>
      </c>
      <c r="J156" s="345">
        <v>20.623999999999999</v>
      </c>
      <c r="K156" s="355" t="s">
        <v>195</v>
      </c>
    </row>
    <row r="157" spans="1:11" ht="14.4" customHeight="1" thickBot="1" x14ac:dyDescent="0.35">
      <c r="A157" s="362" t="s">
        <v>344</v>
      </c>
      <c r="B157" s="344">
        <v>3587.2099797718602</v>
      </c>
      <c r="C157" s="344">
        <v>3651.5608499999998</v>
      </c>
      <c r="D157" s="345">
        <v>64.350870228136998</v>
      </c>
      <c r="E157" s="346">
        <v>1.017938975022</v>
      </c>
      <c r="F157" s="344">
        <v>3593.0573513791801</v>
      </c>
      <c r="G157" s="345">
        <v>1197.68578379306</v>
      </c>
      <c r="H157" s="347">
        <v>293.72586000000001</v>
      </c>
      <c r="I157" s="344">
        <v>1137.20406</v>
      </c>
      <c r="J157" s="345">
        <v>-60.481723793058002</v>
      </c>
      <c r="K157" s="348">
        <v>0.31650039194700003</v>
      </c>
    </row>
    <row r="158" spans="1:11" ht="14.4" customHeight="1" thickBot="1" x14ac:dyDescent="0.35">
      <c r="A158" s="367" t="s">
        <v>345</v>
      </c>
      <c r="B158" s="349">
        <v>3587.2099797718602</v>
      </c>
      <c r="C158" s="349">
        <v>3651.5608499999998</v>
      </c>
      <c r="D158" s="350">
        <v>64.350870228136998</v>
      </c>
      <c r="E158" s="356">
        <v>1.017938975022</v>
      </c>
      <c r="F158" s="349">
        <v>3593.0573513791801</v>
      </c>
      <c r="G158" s="350">
        <v>1197.68578379306</v>
      </c>
      <c r="H158" s="352">
        <v>293.72586000000001</v>
      </c>
      <c r="I158" s="349">
        <v>1137.20406</v>
      </c>
      <c r="J158" s="350">
        <v>-60.481723793058002</v>
      </c>
      <c r="K158" s="357">
        <v>0.31650039194700003</v>
      </c>
    </row>
    <row r="159" spans="1:11" ht="14.4" customHeight="1" thickBot="1" x14ac:dyDescent="0.35">
      <c r="A159" s="369" t="s">
        <v>41</v>
      </c>
      <c r="B159" s="349">
        <v>3587.2099797718602</v>
      </c>
      <c r="C159" s="349">
        <v>3651.5608499999998</v>
      </c>
      <c r="D159" s="350">
        <v>64.350870228136998</v>
      </c>
      <c r="E159" s="356">
        <v>1.017938975022</v>
      </c>
      <c r="F159" s="349">
        <v>3593.0573513791801</v>
      </c>
      <c r="G159" s="350">
        <v>1197.68578379306</v>
      </c>
      <c r="H159" s="352">
        <v>293.72586000000001</v>
      </c>
      <c r="I159" s="349">
        <v>1137.20406</v>
      </c>
      <c r="J159" s="350">
        <v>-60.481723793058002</v>
      </c>
      <c r="K159" s="357">
        <v>0.31650039194700003</v>
      </c>
    </row>
    <row r="160" spans="1:11" ht="14.4" customHeight="1" thickBot="1" x14ac:dyDescent="0.35">
      <c r="A160" s="368" t="s">
        <v>346</v>
      </c>
      <c r="B160" s="344">
        <v>0</v>
      </c>
      <c r="C160" s="344">
        <v>0</v>
      </c>
      <c r="D160" s="345">
        <v>0</v>
      </c>
      <c r="E160" s="346">
        <v>1</v>
      </c>
      <c r="F160" s="344">
        <v>3.0983290467820002</v>
      </c>
      <c r="G160" s="345">
        <v>1.0327763489270001</v>
      </c>
      <c r="H160" s="347">
        <v>2.4435899999999999</v>
      </c>
      <c r="I160" s="344">
        <v>2.5265900000000001</v>
      </c>
      <c r="J160" s="345">
        <v>1.4938136510719999</v>
      </c>
      <c r="K160" s="348">
        <v>0.81546858382300003</v>
      </c>
    </row>
    <row r="161" spans="1:11" ht="14.4" customHeight="1" thickBot="1" x14ac:dyDescent="0.35">
      <c r="A161" s="366" t="s">
        <v>347</v>
      </c>
      <c r="B161" s="344">
        <v>0</v>
      </c>
      <c r="C161" s="344">
        <v>0</v>
      </c>
      <c r="D161" s="345">
        <v>0</v>
      </c>
      <c r="E161" s="346">
        <v>1</v>
      </c>
      <c r="F161" s="344">
        <v>3.0983290467820002</v>
      </c>
      <c r="G161" s="345">
        <v>1.0327763489270001</v>
      </c>
      <c r="H161" s="347">
        <v>2.4435899999999999</v>
      </c>
      <c r="I161" s="344">
        <v>2.5265900000000001</v>
      </c>
      <c r="J161" s="345">
        <v>1.4938136510719999</v>
      </c>
      <c r="K161" s="348">
        <v>0.81546858382300003</v>
      </c>
    </row>
    <row r="162" spans="1:11" ht="14.4" customHeight="1" thickBot="1" x14ac:dyDescent="0.35">
      <c r="A162" s="365" t="s">
        <v>348</v>
      </c>
      <c r="B162" s="349">
        <v>26.598658467172001</v>
      </c>
      <c r="C162" s="349">
        <v>24.6</v>
      </c>
      <c r="D162" s="350">
        <v>-1.998658467172</v>
      </c>
      <c r="E162" s="356">
        <v>0.92485867399499999</v>
      </c>
      <c r="F162" s="349">
        <v>26.573888807132999</v>
      </c>
      <c r="G162" s="350">
        <v>8.8579629357110008</v>
      </c>
      <c r="H162" s="352">
        <v>2.0499999999999998</v>
      </c>
      <c r="I162" s="349">
        <v>8.1999999999999993</v>
      </c>
      <c r="J162" s="350">
        <v>-0.65796293571099995</v>
      </c>
      <c r="K162" s="357">
        <v>0.30857357985900002</v>
      </c>
    </row>
    <row r="163" spans="1:11" ht="14.4" customHeight="1" thickBot="1" x14ac:dyDescent="0.35">
      <c r="A163" s="366" t="s">
        <v>349</v>
      </c>
      <c r="B163" s="344">
        <v>26.598658467172001</v>
      </c>
      <c r="C163" s="344">
        <v>24.6</v>
      </c>
      <c r="D163" s="345">
        <v>-1.998658467172</v>
      </c>
      <c r="E163" s="346">
        <v>0.92485867399499999</v>
      </c>
      <c r="F163" s="344">
        <v>26.573888807132999</v>
      </c>
      <c r="G163" s="345">
        <v>8.8579629357110008</v>
      </c>
      <c r="H163" s="347">
        <v>2.0499999999999998</v>
      </c>
      <c r="I163" s="344">
        <v>8.1999999999999993</v>
      </c>
      <c r="J163" s="345">
        <v>-0.65796293571099995</v>
      </c>
      <c r="K163" s="348">
        <v>0.30857357985900002</v>
      </c>
    </row>
    <row r="164" spans="1:11" ht="14.4" customHeight="1" thickBot="1" x14ac:dyDescent="0.35">
      <c r="A164" s="365" t="s">
        <v>350</v>
      </c>
      <c r="B164" s="349">
        <v>142.247553236382</v>
      </c>
      <c r="C164" s="349">
        <v>129.4427</v>
      </c>
      <c r="D164" s="350">
        <v>-12.804853236382</v>
      </c>
      <c r="E164" s="356">
        <v>0.90998190868600004</v>
      </c>
      <c r="F164" s="349">
        <v>139.162049169103</v>
      </c>
      <c r="G164" s="350">
        <v>46.387349723033999</v>
      </c>
      <c r="H164" s="352">
        <v>9.2845200000000006</v>
      </c>
      <c r="I164" s="349">
        <v>46.867719999999998</v>
      </c>
      <c r="J164" s="350">
        <v>0.48037027696500001</v>
      </c>
      <c r="K164" s="357">
        <v>0.336785210334</v>
      </c>
    </row>
    <row r="165" spans="1:11" ht="14.4" customHeight="1" thickBot="1" x14ac:dyDescent="0.35">
      <c r="A165" s="366" t="s">
        <v>351</v>
      </c>
      <c r="B165" s="344">
        <v>0</v>
      </c>
      <c r="C165" s="344">
        <v>0</v>
      </c>
      <c r="D165" s="345">
        <v>0</v>
      </c>
      <c r="E165" s="346">
        <v>1</v>
      </c>
      <c r="F165" s="344">
        <v>0</v>
      </c>
      <c r="G165" s="345">
        <v>0</v>
      </c>
      <c r="H165" s="347">
        <v>0</v>
      </c>
      <c r="I165" s="344">
        <v>1.92</v>
      </c>
      <c r="J165" s="345">
        <v>1.92</v>
      </c>
      <c r="K165" s="355" t="s">
        <v>209</v>
      </c>
    </row>
    <row r="166" spans="1:11" ht="14.4" customHeight="1" thickBot="1" x14ac:dyDescent="0.35">
      <c r="A166" s="366" t="s">
        <v>352</v>
      </c>
      <c r="B166" s="344">
        <v>2.169398256255</v>
      </c>
      <c r="C166" s="344">
        <v>0.74419999999999997</v>
      </c>
      <c r="D166" s="345">
        <v>-1.4251982562550001</v>
      </c>
      <c r="E166" s="346">
        <v>0.34304443541099999</v>
      </c>
      <c r="F166" s="344">
        <v>1.3738715356569999</v>
      </c>
      <c r="G166" s="345">
        <v>0.45795717855200002</v>
      </c>
      <c r="H166" s="347">
        <v>0</v>
      </c>
      <c r="I166" s="344">
        <v>0.67720000000000002</v>
      </c>
      <c r="J166" s="345">
        <v>0.219242821447</v>
      </c>
      <c r="K166" s="348">
        <v>0.49291362578199999</v>
      </c>
    </row>
    <row r="167" spans="1:11" ht="14.4" customHeight="1" thickBot="1" x14ac:dyDescent="0.35">
      <c r="A167" s="366" t="s">
        <v>353</v>
      </c>
      <c r="B167" s="344">
        <v>140.07815498012701</v>
      </c>
      <c r="C167" s="344">
        <v>128.6985</v>
      </c>
      <c r="D167" s="345">
        <v>-11.379654980126</v>
      </c>
      <c r="E167" s="346">
        <v>0.91876210118699997</v>
      </c>
      <c r="F167" s="344">
        <v>137.788177633446</v>
      </c>
      <c r="G167" s="345">
        <v>45.929392544481999</v>
      </c>
      <c r="H167" s="347">
        <v>9.2845200000000006</v>
      </c>
      <c r="I167" s="344">
        <v>44.270519999999998</v>
      </c>
      <c r="J167" s="345">
        <v>-1.6588725444820001</v>
      </c>
      <c r="K167" s="348">
        <v>0.32129403814099999</v>
      </c>
    </row>
    <row r="168" spans="1:11" ht="14.4" customHeight="1" thickBot="1" x14ac:dyDescent="0.35">
      <c r="A168" s="365" t="s">
        <v>354</v>
      </c>
      <c r="B168" s="349">
        <v>63.968403413885</v>
      </c>
      <c r="C168" s="349">
        <v>72.989549999999994</v>
      </c>
      <c r="D168" s="350">
        <v>9.0211465861139999</v>
      </c>
      <c r="E168" s="356">
        <v>1.1410250389979999</v>
      </c>
      <c r="F168" s="349">
        <v>71.421965203823007</v>
      </c>
      <c r="G168" s="350">
        <v>23.807321734607001</v>
      </c>
      <c r="H168" s="352">
        <v>6.1261000000000001</v>
      </c>
      <c r="I168" s="349">
        <v>25.636189999999999</v>
      </c>
      <c r="J168" s="350">
        <v>1.8288682653920001</v>
      </c>
      <c r="K168" s="357">
        <v>0.35893985732299999</v>
      </c>
    </row>
    <row r="169" spans="1:11" ht="14.4" customHeight="1" thickBot="1" x14ac:dyDescent="0.35">
      <c r="A169" s="366" t="s">
        <v>355</v>
      </c>
      <c r="B169" s="344">
        <v>63.968403413885</v>
      </c>
      <c r="C169" s="344">
        <v>72.989549999999994</v>
      </c>
      <c r="D169" s="345">
        <v>9.0211465861139999</v>
      </c>
      <c r="E169" s="346">
        <v>1.1410250389979999</v>
      </c>
      <c r="F169" s="344">
        <v>71.421965203823007</v>
      </c>
      <c r="G169" s="345">
        <v>23.807321734607001</v>
      </c>
      <c r="H169" s="347">
        <v>6.1261000000000001</v>
      </c>
      <c r="I169" s="344">
        <v>25.636189999999999</v>
      </c>
      <c r="J169" s="345">
        <v>1.8288682653920001</v>
      </c>
      <c r="K169" s="348">
        <v>0.35893985732299999</v>
      </c>
    </row>
    <row r="170" spans="1:11" ht="14.4" customHeight="1" thickBot="1" x14ac:dyDescent="0.35">
      <c r="A170" s="365" t="s">
        <v>356</v>
      </c>
      <c r="B170" s="349">
        <v>844.58157028886501</v>
      </c>
      <c r="C170" s="349">
        <v>808.08538999999996</v>
      </c>
      <c r="D170" s="350">
        <v>-36.496180288864998</v>
      </c>
      <c r="E170" s="356">
        <v>0.956787856173</v>
      </c>
      <c r="F170" s="349">
        <v>850.19445950622605</v>
      </c>
      <c r="G170" s="350">
        <v>283.398153168742</v>
      </c>
      <c r="H170" s="352">
        <v>61.125579999999999</v>
      </c>
      <c r="I170" s="349">
        <v>220.745</v>
      </c>
      <c r="J170" s="350">
        <v>-62.653153168740999</v>
      </c>
      <c r="K170" s="357">
        <v>0.25964060048999998</v>
      </c>
    </row>
    <row r="171" spans="1:11" ht="14.4" customHeight="1" thickBot="1" x14ac:dyDescent="0.35">
      <c r="A171" s="366" t="s">
        <v>357</v>
      </c>
      <c r="B171" s="344">
        <v>844.58157028886501</v>
      </c>
      <c r="C171" s="344">
        <v>808.08538999999996</v>
      </c>
      <c r="D171" s="345">
        <v>-36.496180288864998</v>
      </c>
      <c r="E171" s="346">
        <v>0.956787856173</v>
      </c>
      <c r="F171" s="344">
        <v>850.19445950622605</v>
      </c>
      <c r="G171" s="345">
        <v>283.398153168742</v>
      </c>
      <c r="H171" s="347">
        <v>61.125579999999999</v>
      </c>
      <c r="I171" s="344">
        <v>220.745</v>
      </c>
      <c r="J171" s="345">
        <v>-62.653153168740999</v>
      </c>
      <c r="K171" s="348">
        <v>0.25964060048999998</v>
      </c>
    </row>
    <row r="172" spans="1:11" ht="14.4" customHeight="1" thickBot="1" x14ac:dyDescent="0.35">
      <c r="A172" s="365" t="s">
        <v>358</v>
      </c>
      <c r="B172" s="349">
        <v>2509.8137943655602</v>
      </c>
      <c r="C172" s="349">
        <v>2616.4432099999999</v>
      </c>
      <c r="D172" s="350">
        <v>106.629415634442</v>
      </c>
      <c r="E172" s="356">
        <v>1.042484990668</v>
      </c>
      <c r="F172" s="349">
        <v>2502.6066596461101</v>
      </c>
      <c r="G172" s="350">
        <v>834.20221988203605</v>
      </c>
      <c r="H172" s="352">
        <v>212.69606999999999</v>
      </c>
      <c r="I172" s="349">
        <v>833.22856000000002</v>
      </c>
      <c r="J172" s="350">
        <v>-0.97365988203599996</v>
      </c>
      <c r="K172" s="357">
        <v>0.33294427503700003</v>
      </c>
    </row>
    <row r="173" spans="1:11" ht="14.4" customHeight="1" thickBot="1" x14ac:dyDescent="0.35">
      <c r="A173" s="366" t="s">
        <v>359</v>
      </c>
      <c r="B173" s="344">
        <v>2509.8137943655602</v>
      </c>
      <c r="C173" s="344">
        <v>2616.4432099999999</v>
      </c>
      <c r="D173" s="345">
        <v>106.629415634442</v>
      </c>
      <c r="E173" s="346">
        <v>1.042484990668</v>
      </c>
      <c r="F173" s="344">
        <v>2502.6066596461101</v>
      </c>
      <c r="G173" s="345">
        <v>834.20221988203605</v>
      </c>
      <c r="H173" s="347">
        <v>212.69606999999999</v>
      </c>
      <c r="I173" s="344">
        <v>833.22856000000002</v>
      </c>
      <c r="J173" s="345">
        <v>-0.97365988203599996</v>
      </c>
      <c r="K173" s="348">
        <v>0.33294427503700003</v>
      </c>
    </row>
    <row r="174" spans="1:11" ht="14.4" customHeight="1" thickBot="1" x14ac:dyDescent="0.35">
      <c r="A174" s="370"/>
      <c r="B174" s="344">
        <v>-80139.936083174398</v>
      </c>
      <c r="C174" s="344">
        <v>-85608.52536</v>
      </c>
      <c r="D174" s="345">
        <v>-5468.5892768256499</v>
      </c>
      <c r="E174" s="346">
        <v>1.0682380039720001</v>
      </c>
      <c r="F174" s="344">
        <v>-80571.643500485705</v>
      </c>
      <c r="G174" s="345">
        <v>-26857.214500161899</v>
      </c>
      <c r="H174" s="347">
        <v>-7783.3685100000002</v>
      </c>
      <c r="I174" s="344">
        <v>-26142.37514</v>
      </c>
      <c r="J174" s="345">
        <v>714.839360161895</v>
      </c>
      <c r="K174" s="348">
        <v>0.32446123728100001</v>
      </c>
    </row>
    <row r="175" spans="1:11" ht="14.4" customHeight="1" thickBot="1" x14ac:dyDescent="0.35">
      <c r="A175" s="371" t="s">
        <v>53</v>
      </c>
      <c r="B175" s="358">
        <v>-80139.936083174398</v>
      </c>
      <c r="C175" s="358">
        <v>-85608.52536</v>
      </c>
      <c r="D175" s="359">
        <v>-5468.5892768256499</v>
      </c>
      <c r="E175" s="360">
        <v>-0.82917454025000004</v>
      </c>
      <c r="F175" s="358">
        <v>-80571.643500485705</v>
      </c>
      <c r="G175" s="359">
        <v>-26857.214500161899</v>
      </c>
      <c r="H175" s="358">
        <v>-7783.3685100000002</v>
      </c>
      <c r="I175" s="358">
        <v>-26142.37514</v>
      </c>
      <c r="J175" s="359">
        <v>714.83936016189796</v>
      </c>
      <c r="K175" s="361">
        <v>0.32446123728100001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16" t="s">
        <v>87</v>
      </c>
      <c r="B1" s="317"/>
      <c r="C1" s="317"/>
      <c r="D1" s="317"/>
      <c r="E1" s="317"/>
      <c r="F1" s="317"/>
      <c r="G1" s="287"/>
      <c r="H1" s="318"/>
      <c r="I1" s="318"/>
    </row>
    <row r="2" spans="1:10" ht="14.4" customHeight="1" thickBot="1" x14ac:dyDescent="0.35">
      <c r="A2" s="186" t="s">
        <v>194</v>
      </c>
      <c r="B2" s="172"/>
      <c r="C2" s="172"/>
      <c r="D2" s="172"/>
      <c r="E2" s="172"/>
      <c r="F2" s="172"/>
    </row>
    <row r="3" spans="1:10" ht="14.4" customHeight="1" thickBot="1" x14ac:dyDescent="0.35">
      <c r="A3" s="186"/>
      <c r="B3" s="259"/>
      <c r="C3" s="258">
        <v>2015</v>
      </c>
      <c r="D3" s="231">
        <v>2016</v>
      </c>
      <c r="E3" s="7"/>
      <c r="F3" s="295">
        <v>2017</v>
      </c>
      <c r="G3" s="313"/>
      <c r="H3" s="313"/>
      <c r="I3" s="296"/>
    </row>
    <row r="4" spans="1:10" ht="14.4" customHeight="1" thickBot="1" x14ac:dyDescent="0.35">
      <c r="A4" s="235" t="s">
        <v>0</v>
      </c>
      <c r="B4" s="236" t="s">
        <v>145</v>
      </c>
      <c r="C4" s="314" t="s">
        <v>58</v>
      </c>
      <c r="D4" s="315"/>
      <c r="E4" s="237"/>
      <c r="F4" s="232" t="s">
        <v>58</v>
      </c>
      <c r="G4" s="233" t="s">
        <v>59</v>
      </c>
      <c r="H4" s="233" t="s">
        <v>55</v>
      </c>
      <c r="I4" s="234" t="s">
        <v>60</v>
      </c>
    </row>
    <row r="5" spans="1:10" ht="14.4" customHeight="1" x14ac:dyDescent="0.3">
      <c r="A5" s="372" t="s">
        <v>360</v>
      </c>
      <c r="B5" s="373" t="s">
        <v>361</v>
      </c>
      <c r="C5" s="374" t="s">
        <v>362</v>
      </c>
      <c r="D5" s="374" t="s">
        <v>362</v>
      </c>
      <c r="E5" s="374"/>
      <c r="F5" s="374" t="s">
        <v>362</v>
      </c>
      <c r="G5" s="374" t="s">
        <v>362</v>
      </c>
      <c r="H5" s="374" t="s">
        <v>362</v>
      </c>
      <c r="I5" s="375" t="s">
        <v>362</v>
      </c>
      <c r="J5" s="376" t="s">
        <v>56</v>
      </c>
    </row>
    <row r="6" spans="1:10" ht="14.4" customHeight="1" x14ac:dyDescent="0.3">
      <c r="A6" s="372" t="s">
        <v>360</v>
      </c>
      <c r="B6" s="373" t="s">
        <v>363</v>
      </c>
      <c r="C6" s="374">
        <v>225.66478000000004</v>
      </c>
      <c r="D6" s="374">
        <v>212.31853999999993</v>
      </c>
      <c r="E6" s="374"/>
      <c r="F6" s="374">
        <v>222.32817000000003</v>
      </c>
      <c r="G6" s="374">
        <v>232.66667236328126</v>
      </c>
      <c r="H6" s="374">
        <v>-10.338502363281236</v>
      </c>
      <c r="I6" s="375">
        <v>0.95556517717699208</v>
      </c>
      <c r="J6" s="376" t="s">
        <v>1</v>
      </c>
    </row>
    <row r="7" spans="1:10" ht="14.4" customHeight="1" x14ac:dyDescent="0.3">
      <c r="A7" s="372" t="s">
        <v>360</v>
      </c>
      <c r="B7" s="373" t="s">
        <v>364</v>
      </c>
      <c r="C7" s="374">
        <v>9.8180600000000009</v>
      </c>
      <c r="D7" s="374">
        <v>3.6587200000000002</v>
      </c>
      <c r="E7" s="374"/>
      <c r="F7" s="374">
        <v>4.3875099999999998</v>
      </c>
      <c r="G7" s="374">
        <v>5</v>
      </c>
      <c r="H7" s="374">
        <v>-0.6124900000000002</v>
      </c>
      <c r="I7" s="375">
        <v>0.877502</v>
      </c>
      <c r="J7" s="376" t="s">
        <v>1</v>
      </c>
    </row>
    <row r="8" spans="1:10" ht="14.4" customHeight="1" x14ac:dyDescent="0.3">
      <c r="A8" s="372" t="s">
        <v>360</v>
      </c>
      <c r="B8" s="373" t="s">
        <v>365</v>
      </c>
      <c r="C8" s="374">
        <v>61.340809999999998</v>
      </c>
      <c r="D8" s="374">
        <v>74.720300000000009</v>
      </c>
      <c r="E8" s="374"/>
      <c r="F8" s="374">
        <v>65.995519999999999</v>
      </c>
      <c r="G8" s="374">
        <v>63.333332031250002</v>
      </c>
      <c r="H8" s="374">
        <v>2.662187968749997</v>
      </c>
      <c r="I8" s="375">
        <v>1.042034547739197</v>
      </c>
      <c r="J8" s="376" t="s">
        <v>1</v>
      </c>
    </row>
    <row r="9" spans="1:10" ht="14.4" customHeight="1" x14ac:dyDescent="0.3">
      <c r="A9" s="372" t="s">
        <v>360</v>
      </c>
      <c r="B9" s="373" t="s">
        <v>366</v>
      </c>
      <c r="C9" s="374">
        <v>296.82365000000004</v>
      </c>
      <c r="D9" s="374">
        <v>290.69755999999995</v>
      </c>
      <c r="E9" s="374"/>
      <c r="F9" s="374">
        <v>292.71120000000002</v>
      </c>
      <c r="G9" s="374">
        <v>301.00000439453129</v>
      </c>
      <c r="H9" s="374">
        <v>-8.2888043945312688</v>
      </c>
      <c r="I9" s="375">
        <v>0.97246244427403117</v>
      </c>
      <c r="J9" s="376" t="s">
        <v>367</v>
      </c>
    </row>
    <row r="11" spans="1:10" ht="14.4" customHeight="1" x14ac:dyDescent="0.3">
      <c r="A11" s="372" t="s">
        <v>360</v>
      </c>
      <c r="B11" s="373" t="s">
        <v>361</v>
      </c>
      <c r="C11" s="374" t="s">
        <v>362</v>
      </c>
      <c r="D11" s="374" t="s">
        <v>362</v>
      </c>
      <c r="E11" s="374"/>
      <c r="F11" s="374" t="s">
        <v>362</v>
      </c>
      <c r="G11" s="374" t="s">
        <v>362</v>
      </c>
      <c r="H11" s="374" t="s">
        <v>362</v>
      </c>
      <c r="I11" s="375" t="s">
        <v>362</v>
      </c>
      <c r="J11" s="376" t="s">
        <v>56</v>
      </c>
    </row>
    <row r="12" spans="1:10" ht="14.4" customHeight="1" x14ac:dyDescent="0.3">
      <c r="A12" s="372" t="s">
        <v>368</v>
      </c>
      <c r="B12" s="373" t="s">
        <v>369</v>
      </c>
      <c r="C12" s="374" t="s">
        <v>362</v>
      </c>
      <c r="D12" s="374" t="s">
        <v>362</v>
      </c>
      <c r="E12" s="374"/>
      <c r="F12" s="374" t="s">
        <v>362</v>
      </c>
      <c r="G12" s="374" t="s">
        <v>362</v>
      </c>
      <c r="H12" s="374" t="s">
        <v>362</v>
      </c>
      <c r="I12" s="375" t="s">
        <v>362</v>
      </c>
      <c r="J12" s="376" t="s">
        <v>0</v>
      </c>
    </row>
    <row r="13" spans="1:10" ht="14.4" customHeight="1" x14ac:dyDescent="0.3">
      <c r="A13" s="372" t="s">
        <v>368</v>
      </c>
      <c r="B13" s="373" t="s">
        <v>363</v>
      </c>
      <c r="C13" s="374">
        <v>220.27733000000003</v>
      </c>
      <c r="D13" s="374">
        <v>206.08109999999994</v>
      </c>
      <c r="E13" s="374"/>
      <c r="F13" s="374">
        <v>218.37860000000003</v>
      </c>
      <c r="G13" s="374">
        <v>228</v>
      </c>
      <c r="H13" s="374">
        <v>-9.6213999999999658</v>
      </c>
      <c r="I13" s="375">
        <v>0.95780087719298257</v>
      </c>
      <c r="J13" s="376" t="s">
        <v>1</v>
      </c>
    </row>
    <row r="14" spans="1:10" ht="14.4" customHeight="1" x14ac:dyDescent="0.3">
      <c r="A14" s="372" t="s">
        <v>368</v>
      </c>
      <c r="B14" s="373" t="s">
        <v>364</v>
      </c>
      <c r="C14" s="374">
        <v>9.8180600000000009</v>
      </c>
      <c r="D14" s="374">
        <v>3.6587200000000002</v>
      </c>
      <c r="E14" s="374"/>
      <c r="F14" s="374">
        <v>4.3875099999999998</v>
      </c>
      <c r="G14" s="374">
        <v>5</v>
      </c>
      <c r="H14" s="374">
        <v>-0.6124900000000002</v>
      </c>
      <c r="I14" s="375">
        <v>0.877502</v>
      </c>
      <c r="J14" s="376" t="s">
        <v>1</v>
      </c>
    </row>
    <row r="15" spans="1:10" ht="14.4" customHeight="1" x14ac:dyDescent="0.3">
      <c r="A15" s="372" t="s">
        <v>368</v>
      </c>
      <c r="B15" s="373" t="s">
        <v>365</v>
      </c>
      <c r="C15" s="374">
        <v>61.340809999999998</v>
      </c>
      <c r="D15" s="374">
        <v>74.720300000000009</v>
      </c>
      <c r="E15" s="374"/>
      <c r="F15" s="374">
        <v>65.995519999999999</v>
      </c>
      <c r="G15" s="374">
        <v>63</v>
      </c>
      <c r="H15" s="374">
        <v>2.9955199999999991</v>
      </c>
      <c r="I15" s="375">
        <v>1.0475479365079365</v>
      </c>
      <c r="J15" s="376" t="s">
        <v>1</v>
      </c>
    </row>
    <row r="16" spans="1:10" ht="14.4" customHeight="1" x14ac:dyDescent="0.3">
      <c r="A16" s="372" t="s">
        <v>368</v>
      </c>
      <c r="B16" s="373" t="s">
        <v>370</v>
      </c>
      <c r="C16" s="374">
        <v>291.43620000000004</v>
      </c>
      <c r="D16" s="374">
        <v>284.46011999999996</v>
      </c>
      <c r="E16" s="374"/>
      <c r="F16" s="374">
        <v>288.76163000000003</v>
      </c>
      <c r="G16" s="374">
        <v>296</v>
      </c>
      <c r="H16" s="374">
        <v>-7.2383699999999749</v>
      </c>
      <c r="I16" s="375">
        <v>0.97554604729729744</v>
      </c>
      <c r="J16" s="376" t="s">
        <v>371</v>
      </c>
    </row>
    <row r="17" spans="1:10" ht="14.4" customHeight="1" x14ac:dyDescent="0.3">
      <c r="A17" s="372" t="s">
        <v>362</v>
      </c>
      <c r="B17" s="373" t="s">
        <v>362</v>
      </c>
      <c r="C17" s="374" t="s">
        <v>362</v>
      </c>
      <c r="D17" s="374" t="s">
        <v>362</v>
      </c>
      <c r="E17" s="374"/>
      <c r="F17" s="374" t="s">
        <v>362</v>
      </c>
      <c r="G17" s="374" t="s">
        <v>362</v>
      </c>
      <c r="H17" s="374" t="s">
        <v>362</v>
      </c>
      <c r="I17" s="375" t="s">
        <v>362</v>
      </c>
      <c r="J17" s="376" t="s">
        <v>372</v>
      </c>
    </row>
    <row r="18" spans="1:10" ht="14.4" customHeight="1" x14ac:dyDescent="0.3">
      <c r="A18" s="372" t="s">
        <v>373</v>
      </c>
      <c r="B18" s="373" t="s">
        <v>374</v>
      </c>
      <c r="C18" s="374" t="s">
        <v>362</v>
      </c>
      <c r="D18" s="374" t="s">
        <v>362</v>
      </c>
      <c r="E18" s="374"/>
      <c r="F18" s="374" t="s">
        <v>362</v>
      </c>
      <c r="G18" s="374" t="s">
        <v>362</v>
      </c>
      <c r="H18" s="374" t="s">
        <v>362</v>
      </c>
      <c r="I18" s="375" t="s">
        <v>362</v>
      </c>
      <c r="J18" s="376" t="s">
        <v>0</v>
      </c>
    </row>
    <row r="19" spans="1:10" ht="14.4" customHeight="1" x14ac:dyDescent="0.3">
      <c r="A19" s="372" t="s">
        <v>373</v>
      </c>
      <c r="B19" s="373" t="s">
        <v>363</v>
      </c>
      <c r="C19" s="374">
        <v>5.3874500000000003</v>
      </c>
      <c r="D19" s="374">
        <v>6.2374400000000003</v>
      </c>
      <c r="E19" s="374"/>
      <c r="F19" s="374">
        <v>3.9495699999999996</v>
      </c>
      <c r="G19" s="374">
        <v>5</v>
      </c>
      <c r="H19" s="374">
        <v>-1.0504300000000004</v>
      </c>
      <c r="I19" s="375">
        <v>0.78991399999999989</v>
      </c>
      <c r="J19" s="376" t="s">
        <v>1</v>
      </c>
    </row>
    <row r="20" spans="1:10" ht="14.4" customHeight="1" x14ac:dyDescent="0.3">
      <c r="A20" s="372" t="s">
        <v>373</v>
      </c>
      <c r="B20" s="373" t="s">
        <v>375</v>
      </c>
      <c r="C20" s="374">
        <v>5.3874500000000003</v>
      </c>
      <c r="D20" s="374">
        <v>6.2374400000000003</v>
      </c>
      <c r="E20" s="374"/>
      <c r="F20" s="374">
        <v>3.9495699999999996</v>
      </c>
      <c r="G20" s="374">
        <v>5</v>
      </c>
      <c r="H20" s="374">
        <v>-1.0504300000000004</v>
      </c>
      <c r="I20" s="375">
        <v>0.78991399999999989</v>
      </c>
      <c r="J20" s="376" t="s">
        <v>371</v>
      </c>
    </row>
    <row r="21" spans="1:10" ht="14.4" customHeight="1" x14ac:dyDescent="0.3">
      <c r="A21" s="372" t="s">
        <v>362</v>
      </c>
      <c r="B21" s="373" t="s">
        <v>362</v>
      </c>
      <c r="C21" s="374" t="s">
        <v>362</v>
      </c>
      <c r="D21" s="374" t="s">
        <v>362</v>
      </c>
      <c r="E21" s="374"/>
      <c r="F21" s="374" t="s">
        <v>362</v>
      </c>
      <c r="G21" s="374" t="s">
        <v>362</v>
      </c>
      <c r="H21" s="374" t="s">
        <v>362</v>
      </c>
      <c r="I21" s="375" t="s">
        <v>362</v>
      </c>
      <c r="J21" s="376" t="s">
        <v>372</v>
      </c>
    </row>
    <row r="22" spans="1:10" ht="14.4" customHeight="1" x14ac:dyDescent="0.3">
      <c r="A22" s="372" t="s">
        <v>360</v>
      </c>
      <c r="B22" s="373" t="s">
        <v>366</v>
      </c>
      <c r="C22" s="374">
        <v>296.82365000000004</v>
      </c>
      <c r="D22" s="374">
        <v>290.69755999999995</v>
      </c>
      <c r="E22" s="374"/>
      <c r="F22" s="374">
        <v>292.71120000000002</v>
      </c>
      <c r="G22" s="374">
        <v>301</v>
      </c>
      <c r="H22" s="374">
        <v>-8.2887999999999806</v>
      </c>
      <c r="I22" s="375">
        <v>0.97246245847176083</v>
      </c>
      <c r="J22" s="376" t="s">
        <v>367</v>
      </c>
    </row>
  </sheetData>
  <mergeCells count="3">
    <mergeCell ref="F3:I3"/>
    <mergeCell ref="C4:D4"/>
    <mergeCell ref="A1:I1"/>
  </mergeCells>
  <conditionalFormatting sqref="F10 F23:F65537">
    <cfRule type="cellIs" dxfId="44" priority="18" stopIfTrue="1" operator="greaterThan">
      <formula>1</formula>
    </cfRule>
  </conditionalFormatting>
  <conditionalFormatting sqref="H5:H9">
    <cfRule type="expression" dxfId="43" priority="14">
      <formula>$H5&gt;0</formula>
    </cfRule>
  </conditionalFormatting>
  <conditionalFormatting sqref="I5:I9">
    <cfRule type="expression" dxfId="42" priority="15">
      <formula>$I5&gt;1</formula>
    </cfRule>
  </conditionalFormatting>
  <conditionalFormatting sqref="B5:B9">
    <cfRule type="expression" dxfId="41" priority="11">
      <formula>OR($J5="NS",$J5="SumaNS",$J5="Účet")</formula>
    </cfRule>
  </conditionalFormatting>
  <conditionalFormatting sqref="B5:D9 F5:I9">
    <cfRule type="expression" dxfId="40" priority="17">
      <formula>AND($J5&lt;&gt;"",$J5&lt;&gt;"mezeraKL")</formula>
    </cfRule>
  </conditionalFormatting>
  <conditionalFormatting sqref="B5:D9 F5:I9">
    <cfRule type="expression" dxfId="3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8" priority="13">
      <formula>OR($J5="SumaNS",$J5="NS")</formula>
    </cfRule>
  </conditionalFormatting>
  <conditionalFormatting sqref="A5:A9">
    <cfRule type="expression" dxfId="37" priority="9">
      <formula>AND($J5&lt;&gt;"mezeraKL",$J5&lt;&gt;"")</formula>
    </cfRule>
  </conditionalFormatting>
  <conditionalFormatting sqref="A5:A9">
    <cfRule type="expression" dxfId="36" priority="10">
      <formula>AND($J5&lt;&gt;"",$J5&lt;&gt;"mezeraKL")</formula>
    </cfRule>
  </conditionalFormatting>
  <conditionalFormatting sqref="H11:H22">
    <cfRule type="expression" dxfId="35" priority="5">
      <formula>$H11&gt;0</formula>
    </cfRule>
  </conditionalFormatting>
  <conditionalFormatting sqref="A11:A22">
    <cfRule type="expression" dxfId="34" priority="2">
      <formula>AND($J11&lt;&gt;"mezeraKL",$J11&lt;&gt;"")</formula>
    </cfRule>
  </conditionalFormatting>
  <conditionalFormatting sqref="I11:I22">
    <cfRule type="expression" dxfId="33" priority="6">
      <formula>$I11&gt;1</formula>
    </cfRule>
  </conditionalFormatting>
  <conditionalFormatting sqref="B11:B22">
    <cfRule type="expression" dxfId="32" priority="1">
      <formula>OR($J11="NS",$J11="SumaNS",$J11="Účet")</formula>
    </cfRule>
  </conditionalFormatting>
  <conditionalFormatting sqref="A11:D22 F11:I22">
    <cfRule type="expression" dxfId="31" priority="8">
      <formula>AND($J11&lt;&gt;"",$J11&lt;&gt;"mezeraKL")</formula>
    </cfRule>
  </conditionalFormatting>
  <conditionalFormatting sqref="B11:D22 F11:I22">
    <cfRule type="expression" dxfId="3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2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79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23" t="s">
        <v>106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4.4" customHeight="1" thickBot="1" x14ac:dyDescent="0.35">
      <c r="A2" s="186" t="s">
        <v>194</v>
      </c>
      <c r="B2" s="62"/>
      <c r="C2" s="177"/>
      <c r="D2" s="177"/>
      <c r="E2" s="278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19"/>
      <c r="D3" s="320"/>
      <c r="E3" s="320"/>
      <c r="F3" s="320"/>
      <c r="G3" s="320"/>
      <c r="H3" s="320"/>
      <c r="I3" s="320"/>
      <c r="J3" s="321" t="s">
        <v>78</v>
      </c>
      <c r="K3" s="322"/>
      <c r="L3" s="81">
        <f>IF(M3&lt;&gt;0,N3/M3,0)</f>
        <v>177.15729999093679</v>
      </c>
      <c r="M3" s="81">
        <f>SUBTOTAL(9,M5:M1048576)</f>
        <v>1279</v>
      </c>
      <c r="N3" s="82">
        <f>SUBTOTAL(9,N5:N1048576)</f>
        <v>226584.18668840814</v>
      </c>
    </row>
    <row r="4" spans="1:14" s="174" customFormat="1" ht="14.4" customHeight="1" thickBot="1" x14ac:dyDescent="0.35">
      <c r="A4" s="377" t="s">
        <v>4</v>
      </c>
      <c r="B4" s="378" t="s">
        <v>5</v>
      </c>
      <c r="C4" s="378" t="s">
        <v>0</v>
      </c>
      <c r="D4" s="378" t="s">
        <v>6</v>
      </c>
      <c r="E4" s="379" t="s">
        <v>7</v>
      </c>
      <c r="F4" s="378" t="s">
        <v>1</v>
      </c>
      <c r="G4" s="378" t="s">
        <v>8</v>
      </c>
      <c r="H4" s="378" t="s">
        <v>9</v>
      </c>
      <c r="I4" s="378" t="s">
        <v>10</v>
      </c>
      <c r="J4" s="380" t="s">
        <v>11</v>
      </c>
      <c r="K4" s="380" t="s">
        <v>12</v>
      </c>
      <c r="L4" s="381" t="s">
        <v>91</v>
      </c>
      <c r="M4" s="381" t="s">
        <v>13</v>
      </c>
      <c r="N4" s="382" t="s">
        <v>102</v>
      </c>
    </row>
    <row r="5" spans="1:14" ht="14.4" customHeight="1" x14ac:dyDescent="0.3">
      <c r="A5" s="385" t="s">
        <v>360</v>
      </c>
      <c r="B5" s="386" t="s">
        <v>361</v>
      </c>
      <c r="C5" s="387" t="s">
        <v>368</v>
      </c>
      <c r="D5" s="388" t="s">
        <v>369</v>
      </c>
      <c r="E5" s="389">
        <v>50113001</v>
      </c>
      <c r="F5" s="388" t="s">
        <v>376</v>
      </c>
      <c r="G5" s="387" t="s">
        <v>377</v>
      </c>
      <c r="H5" s="387">
        <v>100362</v>
      </c>
      <c r="I5" s="387">
        <v>362</v>
      </c>
      <c r="J5" s="387" t="s">
        <v>378</v>
      </c>
      <c r="K5" s="387" t="s">
        <v>379</v>
      </c>
      <c r="L5" s="390">
        <v>87.045454545454561</v>
      </c>
      <c r="M5" s="390">
        <v>11</v>
      </c>
      <c r="N5" s="391">
        <v>957.50000000000023</v>
      </c>
    </row>
    <row r="6" spans="1:14" ht="14.4" customHeight="1" x14ac:dyDescent="0.3">
      <c r="A6" s="392" t="s">
        <v>360</v>
      </c>
      <c r="B6" s="393" t="s">
        <v>361</v>
      </c>
      <c r="C6" s="394" t="s">
        <v>368</v>
      </c>
      <c r="D6" s="395" t="s">
        <v>369</v>
      </c>
      <c r="E6" s="396">
        <v>50113001</v>
      </c>
      <c r="F6" s="395" t="s">
        <v>376</v>
      </c>
      <c r="G6" s="394" t="s">
        <v>377</v>
      </c>
      <c r="H6" s="394">
        <v>124935</v>
      </c>
      <c r="I6" s="394">
        <v>124935</v>
      </c>
      <c r="J6" s="394" t="s">
        <v>380</v>
      </c>
      <c r="K6" s="394" t="s">
        <v>381</v>
      </c>
      <c r="L6" s="397">
        <v>4820.5200000000004</v>
      </c>
      <c r="M6" s="397">
        <v>2</v>
      </c>
      <c r="N6" s="398">
        <v>9641.0400000000009</v>
      </c>
    </row>
    <row r="7" spans="1:14" ht="14.4" customHeight="1" x14ac:dyDescent="0.3">
      <c r="A7" s="392" t="s">
        <v>360</v>
      </c>
      <c r="B7" s="393" t="s">
        <v>361</v>
      </c>
      <c r="C7" s="394" t="s">
        <v>368</v>
      </c>
      <c r="D7" s="395" t="s">
        <v>369</v>
      </c>
      <c r="E7" s="396">
        <v>50113001</v>
      </c>
      <c r="F7" s="395" t="s">
        <v>376</v>
      </c>
      <c r="G7" s="394" t="s">
        <v>377</v>
      </c>
      <c r="H7" s="394">
        <v>162320</v>
      </c>
      <c r="I7" s="394">
        <v>62320</v>
      </c>
      <c r="J7" s="394" t="s">
        <v>382</v>
      </c>
      <c r="K7" s="394" t="s">
        <v>383</v>
      </c>
      <c r="L7" s="397">
        <v>74.781877896439411</v>
      </c>
      <c r="M7" s="397">
        <v>30</v>
      </c>
      <c r="N7" s="398">
        <v>2243.4563368931822</v>
      </c>
    </row>
    <row r="8" spans="1:14" ht="14.4" customHeight="1" x14ac:dyDescent="0.3">
      <c r="A8" s="392" t="s">
        <v>360</v>
      </c>
      <c r="B8" s="393" t="s">
        <v>361</v>
      </c>
      <c r="C8" s="394" t="s">
        <v>368</v>
      </c>
      <c r="D8" s="395" t="s">
        <v>369</v>
      </c>
      <c r="E8" s="396">
        <v>50113001</v>
      </c>
      <c r="F8" s="395" t="s">
        <v>376</v>
      </c>
      <c r="G8" s="394" t="s">
        <v>377</v>
      </c>
      <c r="H8" s="394">
        <v>16326</v>
      </c>
      <c r="I8" s="394">
        <v>16326</v>
      </c>
      <c r="J8" s="394" t="s">
        <v>384</v>
      </c>
      <c r="K8" s="394" t="s">
        <v>385</v>
      </c>
      <c r="L8" s="397">
        <v>479.37562500000001</v>
      </c>
      <c r="M8" s="397">
        <v>32</v>
      </c>
      <c r="N8" s="398">
        <v>15340.02</v>
      </c>
    </row>
    <row r="9" spans="1:14" ht="14.4" customHeight="1" x14ac:dyDescent="0.3">
      <c r="A9" s="392" t="s">
        <v>360</v>
      </c>
      <c r="B9" s="393" t="s">
        <v>361</v>
      </c>
      <c r="C9" s="394" t="s">
        <v>368</v>
      </c>
      <c r="D9" s="395" t="s">
        <v>369</v>
      </c>
      <c r="E9" s="396">
        <v>50113001</v>
      </c>
      <c r="F9" s="395" t="s">
        <v>376</v>
      </c>
      <c r="G9" s="394" t="s">
        <v>377</v>
      </c>
      <c r="H9" s="394">
        <v>16328</v>
      </c>
      <c r="I9" s="394">
        <v>16328</v>
      </c>
      <c r="J9" s="394" t="s">
        <v>384</v>
      </c>
      <c r="K9" s="394" t="s">
        <v>386</v>
      </c>
      <c r="L9" s="397">
        <v>588.94999999999993</v>
      </c>
      <c r="M9" s="397">
        <v>3</v>
      </c>
      <c r="N9" s="398">
        <v>1766.85</v>
      </c>
    </row>
    <row r="10" spans="1:14" ht="14.4" customHeight="1" x14ac:dyDescent="0.3">
      <c r="A10" s="392" t="s">
        <v>360</v>
      </c>
      <c r="B10" s="393" t="s">
        <v>361</v>
      </c>
      <c r="C10" s="394" t="s">
        <v>368</v>
      </c>
      <c r="D10" s="395" t="s">
        <v>369</v>
      </c>
      <c r="E10" s="396">
        <v>50113001</v>
      </c>
      <c r="F10" s="395" t="s">
        <v>376</v>
      </c>
      <c r="G10" s="394" t="s">
        <v>377</v>
      </c>
      <c r="H10" s="394">
        <v>117011</v>
      </c>
      <c r="I10" s="394">
        <v>17011</v>
      </c>
      <c r="J10" s="394" t="s">
        <v>387</v>
      </c>
      <c r="K10" s="394" t="s">
        <v>388</v>
      </c>
      <c r="L10" s="397">
        <v>149.64000000000001</v>
      </c>
      <c r="M10" s="397">
        <v>12</v>
      </c>
      <c r="N10" s="398">
        <v>1795.6800000000003</v>
      </c>
    </row>
    <row r="11" spans="1:14" ht="14.4" customHeight="1" x14ac:dyDescent="0.3">
      <c r="A11" s="392" t="s">
        <v>360</v>
      </c>
      <c r="B11" s="393" t="s">
        <v>361</v>
      </c>
      <c r="C11" s="394" t="s">
        <v>368</v>
      </c>
      <c r="D11" s="395" t="s">
        <v>369</v>
      </c>
      <c r="E11" s="396">
        <v>50113001</v>
      </c>
      <c r="F11" s="395" t="s">
        <v>376</v>
      </c>
      <c r="G11" s="394" t="s">
        <v>377</v>
      </c>
      <c r="H11" s="394">
        <v>920200</v>
      </c>
      <c r="I11" s="394">
        <v>15877</v>
      </c>
      <c r="J11" s="394" t="s">
        <v>389</v>
      </c>
      <c r="K11" s="394" t="s">
        <v>362</v>
      </c>
      <c r="L11" s="397">
        <v>252.97795832335083</v>
      </c>
      <c r="M11" s="397">
        <v>56</v>
      </c>
      <c r="N11" s="398">
        <v>14166.765666107647</v>
      </c>
    </row>
    <row r="12" spans="1:14" ht="14.4" customHeight="1" x14ac:dyDescent="0.3">
      <c r="A12" s="392" t="s">
        <v>360</v>
      </c>
      <c r="B12" s="393" t="s">
        <v>361</v>
      </c>
      <c r="C12" s="394" t="s">
        <v>368</v>
      </c>
      <c r="D12" s="395" t="s">
        <v>369</v>
      </c>
      <c r="E12" s="396">
        <v>50113001</v>
      </c>
      <c r="F12" s="395" t="s">
        <v>376</v>
      </c>
      <c r="G12" s="394" t="s">
        <v>377</v>
      </c>
      <c r="H12" s="394">
        <v>905098</v>
      </c>
      <c r="I12" s="394">
        <v>23989</v>
      </c>
      <c r="J12" s="394" t="s">
        <v>390</v>
      </c>
      <c r="K12" s="394" t="s">
        <v>362</v>
      </c>
      <c r="L12" s="397">
        <v>416.99</v>
      </c>
      <c r="M12" s="397">
        <v>11</v>
      </c>
      <c r="N12" s="398">
        <v>4586.8900000000003</v>
      </c>
    </row>
    <row r="13" spans="1:14" ht="14.4" customHeight="1" x14ac:dyDescent="0.3">
      <c r="A13" s="392" t="s">
        <v>360</v>
      </c>
      <c r="B13" s="393" t="s">
        <v>361</v>
      </c>
      <c r="C13" s="394" t="s">
        <v>368</v>
      </c>
      <c r="D13" s="395" t="s">
        <v>369</v>
      </c>
      <c r="E13" s="396">
        <v>50113001</v>
      </c>
      <c r="F13" s="395" t="s">
        <v>376</v>
      </c>
      <c r="G13" s="394" t="s">
        <v>377</v>
      </c>
      <c r="H13" s="394">
        <v>198880</v>
      </c>
      <c r="I13" s="394">
        <v>98880</v>
      </c>
      <c r="J13" s="394" t="s">
        <v>391</v>
      </c>
      <c r="K13" s="394" t="s">
        <v>392</v>
      </c>
      <c r="L13" s="397">
        <v>201.3</v>
      </c>
      <c r="M13" s="397">
        <v>290</v>
      </c>
      <c r="N13" s="398">
        <v>58377</v>
      </c>
    </row>
    <row r="14" spans="1:14" ht="14.4" customHeight="1" x14ac:dyDescent="0.3">
      <c r="A14" s="392" t="s">
        <v>360</v>
      </c>
      <c r="B14" s="393" t="s">
        <v>361</v>
      </c>
      <c r="C14" s="394" t="s">
        <v>368</v>
      </c>
      <c r="D14" s="395" t="s">
        <v>369</v>
      </c>
      <c r="E14" s="396">
        <v>50113001</v>
      </c>
      <c r="F14" s="395" t="s">
        <v>376</v>
      </c>
      <c r="G14" s="394" t="s">
        <v>377</v>
      </c>
      <c r="H14" s="394">
        <v>394712</v>
      </c>
      <c r="I14" s="394">
        <v>0</v>
      </c>
      <c r="J14" s="394" t="s">
        <v>393</v>
      </c>
      <c r="K14" s="394" t="s">
        <v>394</v>
      </c>
      <c r="L14" s="397">
        <v>23.7</v>
      </c>
      <c r="M14" s="397">
        <v>30</v>
      </c>
      <c r="N14" s="398">
        <v>711</v>
      </c>
    </row>
    <row r="15" spans="1:14" ht="14.4" customHeight="1" x14ac:dyDescent="0.3">
      <c r="A15" s="392" t="s">
        <v>360</v>
      </c>
      <c r="B15" s="393" t="s">
        <v>361</v>
      </c>
      <c r="C15" s="394" t="s">
        <v>368</v>
      </c>
      <c r="D15" s="395" t="s">
        <v>369</v>
      </c>
      <c r="E15" s="396">
        <v>50113001</v>
      </c>
      <c r="F15" s="395" t="s">
        <v>376</v>
      </c>
      <c r="G15" s="394" t="s">
        <v>377</v>
      </c>
      <c r="H15" s="394">
        <v>501075</v>
      </c>
      <c r="I15" s="394">
        <v>0</v>
      </c>
      <c r="J15" s="394" t="s">
        <v>395</v>
      </c>
      <c r="K15" s="394" t="s">
        <v>396</v>
      </c>
      <c r="L15" s="397">
        <v>95.8</v>
      </c>
      <c r="M15" s="397">
        <v>460</v>
      </c>
      <c r="N15" s="398">
        <v>44068</v>
      </c>
    </row>
    <row r="16" spans="1:14" ht="14.4" customHeight="1" x14ac:dyDescent="0.3">
      <c r="A16" s="392" t="s">
        <v>360</v>
      </c>
      <c r="B16" s="393" t="s">
        <v>361</v>
      </c>
      <c r="C16" s="394" t="s">
        <v>368</v>
      </c>
      <c r="D16" s="395" t="s">
        <v>369</v>
      </c>
      <c r="E16" s="396">
        <v>50113001</v>
      </c>
      <c r="F16" s="395" t="s">
        <v>376</v>
      </c>
      <c r="G16" s="394" t="s">
        <v>377</v>
      </c>
      <c r="H16" s="394">
        <v>501717</v>
      </c>
      <c r="I16" s="394">
        <v>0</v>
      </c>
      <c r="J16" s="394" t="s">
        <v>397</v>
      </c>
      <c r="K16" s="394" t="s">
        <v>396</v>
      </c>
      <c r="L16" s="397">
        <v>95.080000000000013</v>
      </c>
      <c r="M16" s="397">
        <v>4</v>
      </c>
      <c r="N16" s="398">
        <v>380.32000000000005</v>
      </c>
    </row>
    <row r="17" spans="1:14" ht="14.4" customHeight="1" x14ac:dyDescent="0.3">
      <c r="A17" s="392" t="s">
        <v>360</v>
      </c>
      <c r="B17" s="393" t="s">
        <v>361</v>
      </c>
      <c r="C17" s="394" t="s">
        <v>368</v>
      </c>
      <c r="D17" s="395" t="s">
        <v>369</v>
      </c>
      <c r="E17" s="396">
        <v>50113001</v>
      </c>
      <c r="F17" s="395" t="s">
        <v>376</v>
      </c>
      <c r="G17" s="394" t="s">
        <v>377</v>
      </c>
      <c r="H17" s="394">
        <v>100802</v>
      </c>
      <c r="I17" s="394">
        <v>1000</v>
      </c>
      <c r="J17" s="394" t="s">
        <v>398</v>
      </c>
      <c r="K17" s="394" t="s">
        <v>399</v>
      </c>
      <c r="L17" s="397">
        <v>73.705173206674701</v>
      </c>
      <c r="M17" s="397">
        <v>17</v>
      </c>
      <c r="N17" s="398">
        <v>1252.98794451347</v>
      </c>
    </row>
    <row r="18" spans="1:14" ht="14.4" customHeight="1" x14ac:dyDescent="0.3">
      <c r="A18" s="392" t="s">
        <v>360</v>
      </c>
      <c r="B18" s="393" t="s">
        <v>361</v>
      </c>
      <c r="C18" s="394" t="s">
        <v>368</v>
      </c>
      <c r="D18" s="395" t="s">
        <v>369</v>
      </c>
      <c r="E18" s="396">
        <v>50113001</v>
      </c>
      <c r="F18" s="395" t="s">
        <v>376</v>
      </c>
      <c r="G18" s="394" t="s">
        <v>377</v>
      </c>
      <c r="H18" s="394">
        <v>901171</v>
      </c>
      <c r="I18" s="394">
        <v>0</v>
      </c>
      <c r="J18" s="394" t="s">
        <v>400</v>
      </c>
      <c r="K18" s="394" t="s">
        <v>401</v>
      </c>
      <c r="L18" s="397">
        <v>55.580269749679474</v>
      </c>
      <c r="M18" s="397">
        <v>6</v>
      </c>
      <c r="N18" s="398">
        <v>333.48161849807684</v>
      </c>
    </row>
    <row r="19" spans="1:14" ht="14.4" customHeight="1" x14ac:dyDescent="0.3">
      <c r="A19" s="392" t="s">
        <v>360</v>
      </c>
      <c r="B19" s="393" t="s">
        <v>361</v>
      </c>
      <c r="C19" s="394" t="s">
        <v>368</v>
      </c>
      <c r="D19" s="395" t="s">
        <v>369</v>
      </c>
      <c r="E19" s="396">
        <v>50113001</v>
      </c>
      <c r="F19" s="395" t="s">
        <v>376</v>
      </c>
      <c r="G19" s="394" t="s">
        <v>377</v>
      </c>
      <c r="H19" s="394">
        <v>900503</v>
      </c>
      <c r="I19" s="394">
        <v>0</v>
      </c>
      <c r="J19" s="394" t="s">
        <v>402</v>
      </c>
      <c r="K19" s="394" t="s">
        <v>362</v>
      </c>
      <c r="L19" s="397">
        <v>100.5533419340661</v>
      </c>
      <c r="M19" s="397">
        <v>30</v>
      </c>
      <c r="N19" s="398">
        <v>3016.6002580219829</v>
      </c>
    </row>
    <row r="20" spans="1:14" ht="14.4" customHeight="1" x14ac:dyDescent="0.3">
      <c r="A20" s="392" t="s">
        <v>360</v>
      </c>
      <c r="B20" s="393" t="s">
        <v>361</v>
      </c>
      <c r="C20" s="394" t="s">
        <v>368</v>
      </c>
      <c r="D20" s="395" t="s">
        <v>369</v>
      </c>
      <c r="E20" s="396">
        <v>50113001</v>
      </c>
      <c r="F20" s="395" t="s">
        <v>376</v>
      </c>
      <c r="G20" s="394" t="s">
        <v>377</v>
      </c>
      <c r="H20" s="394">
        <v>930224</v>
      </c>
      <c r="I20" s="394">
        <v>0</v>
      </c>
      <c r="J20" s="394" t="s">
        <v>403</v>
      </c>
      <c r="K20" s="394" t="s">
        <v>404</v>
      </c>
      <c r="L20" s="397">
        <v>75.01845362886236</v>
      </c>
      <c r="M20" s="397">
        <v>2</v>
      </c>
      <c r="N20" s="398">
        <v>150.03690725772472</v>
      </c>
    </row>
    <row r="21" spans="1:14" ht="14.4" customHeight="1" x14ac:dyDescent="0.3">
      <c r="A21" s="392" t="s">
        <v>360</v>
      </c>
      <c r="B21" s="393" t="s">
        <v>361</v>
      </c>
      <c r="C21" s="394" t="s">
        <v>368</v>
      </c>
      <c r="D21" s="395" t="s">
        <v>369</v>
      </c>
      <c r="E21" s="396">
        <v>50113001</v>
      </c>
      <c r="F21" s="395" t="s">
        <v>376</v>
      </c>
      <c r="G21" s="394" t="s">
        <v>377</v>
      </c>
      <c r="H21" s="394">
        <v>844940</v>
      </c>
      <c r="I21" s="394">
        <v>0</v>
      </c>
      <c r="J21" s="394" t="s">
        <v>405</v>
      </c>
      <c r="K21" s="394" t="s">
        <v>362</v>
      </c>
      <c r="L21" s="397">
        <v>60.013728630044554</v>
      </c>
      <c r="M21" s="397">
        <v>10</v>
      </c>
      <c r="N21" s="398">
        <v>600.13728630044557</v>
      </c>
    </row>
    <row r="22" spans="1:14" ht="14.4" customHeight="1" x14ac:dyDescent="0.3">
      <c r="A22" s="392" t="s">
        <v>360</v>
      </c>
      <c r="B22" s="393" t="s">
        <v>361</v>
      </c>
      <c r="C22" s="394" t="s">
        <v>368</v>
      </c>
      <c r="D22" s="395" t="s">
        <v>369</v>
      </c>
      <c r="E22" s="396">
        <v>50113001</v>
      </c>
      <c r="F22" s="395" t="s">
        <v>376</v>
      </c>
      <c r="G22" s="394" t="s">
        <v>377</v>
      </c>
      <c r="H22" s="394">
        <v>921458</v>
      </c>
      <c r="I22" s="394">
        <v>0</v>
      </c>
      <c r="J22" s="394" t="s">
        <v>406</v>
      </c>
      <c r="K22" s="394" t="s">
        <v>362</v>
      </c>
      <c r="L22" s="397">
        <v>130.80219056306132</v>
      </c>
      <c r="M22" s="397">
        <v>30</v>
      </c>
      <c r="N22" s="398">
        <v>3924.0657168918397</v>
      </c>
    </row>
    <row r="23" spans="1:14" ht="14.4" customHeight="1" x14ac:dyDescent="0.3">
      <c r="A23" s="392" t="s">
        <v>360</v>
      </c>
      <c r="B23" s="393" t="s">
        <v>361</v>
      </c>
      <c r="C23" s="394" t="s">
        <v>368</v>
      </c>
      <c r="D23" s="395" t="s">
        <v>369</v>
      </c>
      <c r="E23" s="396">
        <v>50113001</v>
      </c>
      <c r="F23" s="395" t="s">
        <v>376</v>
      </c>
      <c r="G23" s="394" t="s">
        <v>377</v>
      </c>
      <c r="H23" s="394">
        <v>500989</v>
      </c>
      <c r="I23" s="394">
        <v>0</v>
      </c>
      <c r="J23" s="394" t="s">
        <v>407</v>
      </c>
      <c r="K23" s="394" t="s">
        <v>362</v>
      </c>
      <c r="L23" s="397">
        <v>63.345145569566903</v>
      </c>
      <c r="M23" s="397">
        <v>25</v>
      </c>
      <c r="N23" s="398">
        <v>1583.6286392391726</v>
      </c>
    </row>
    <row r="24" spans="1:14" ht="14.4" customHeight="1" x14ac:dyDescent="0.3">
      <c r="A24" s="392" t="s">
        <v>360</v>
      </c>
      <c r="B24" s="393" t="s">
        <v>361</v>
      </c>
      <c r="C24" s="394" t="s">
        <v>368</v>
      </c>
      <c r="D24" s="395" t="s">
        <v>369</v>
      </c>
      <c r="E24" s="396">
        <v>50113001</v>
      </c>
      <c r="F24" s="395" t="s">
        <v>376</v>
      </c>
      <c r="G24" s="394" t="s">
        <v>377</v>
      </c>
      <c r="H24" s="394">
        <v>920273</v>
      </c>
      <c r="I24" s="394">
        <v>0</v>
      </c>
      <c r="J24" s="394" t="s">
        <v>408</v>
      </c>
      <c r="K24" s="394" t="s">
        <v>362</v>
      </c>
      <c r="L24" s="397">
        <v>501.3040219261859</v>
      </c>
      <c r="M24" s="397">
        <v>70</v>
      </c>
      <c r="N24" s="398">
        <v>35091.281534833011</v>
      </c>
    </row>
    <row r="25" spans="1:14" ht="14.4" customHeight="1" x14ac:dyDescent="0.3">
      <c r="A25" s="392" t="s">
        <v>360</v>
      </c>
      <c r="B25" s="393" t="s">
        <v>361</v>
      </c>
      <c r="C25" s="394" t="s">
        <v>368</v>
      </c>
      <c r="D25" s="395" t="s">
        <v>369</v>
      </c>
      <c r="E25" s="396">
        <v>50113001</v>
      </c>
      <c r="F25" s="395" t="s">
        <v>376</v>
      </c>
      <c r="G25" s="394" t="s">
        <v>377</v>
      </c>
      <c r="H25" s="394">
        <v>920294</v>
      </c>
      <c r="I25" s="394">
        <v>0</v>
      </c>
      <c r="J25" s="394" t="s">
        <v>409</v>
      </c>
      <c r="K25" s="394" t="s">
        <v>362</v>
      </c>
      <c r="L25" s="397">
        <v>207.49014707068528</v>
      </c>
      <c r="M25" s="397">
        <v>30</v>
      </c>
      <c r="N25" s="398">
        <v>6224.7044121205581</v>
      </c>
    </row>
    <row r="26" spans="1:14" ht="14.4" customHeight="1" x14ac:dyDescent="0.3">
      <c r="A26" s="392" t="s">
        <v>360</v>
      </c>
      <c r="B26" s="393" t="s">
        <v>361</v>
      </c>
      <c r="C26" s="394" t="s">
        <v>368</v>
      </c>
      <c r="D26" s="395" t="s">
        <v>369</v>
      </c>
      <c r="E26" s="396">
        <v>50113001</v>
      </c>
      <c r="F26" s="395" t="s">
        <v>376</v>
      </c>
      <c r="G26" s="394" t="s">
        <v>377</v>
      </c>
      <c r="H26" s="394">
        <v>500194</v>
      </c>
      <c r="I26" s="394">
        <v>0</v>
      </c>
      <c r="J26" s="394" t="s">
        <v>410</v>
      </c>
      <c r="K26" s="394" t="s">
        <v>411</v>
      </c>
      <c r="L26" s="397">
        <v>856.44600700167894</v>
      </c>
      <c r="M26" s="397">
        <v>1</v>
      </c>
      <c r="N26" s="398">
        <v>856.44600700167894</v>
      </c>
    </row>
    <row r="27" spans="1:14" ht="14.4" customHeight="1" x14ac:dyDescent="0.3">
      <c r="A27" s="392" t="s">
        <v>360</v>
      </c>
      <c r="B27" s="393" t="s">
        <v>361</v>
      </c>
      <c r="C27" s="394" t="s">
        <v>368</v>
      </c>
      <c r="D27" s="395" t="s">
        <v>369</v>
      </c>
      <c r="E27" s="396">
        <v>50113001</v>
      </c>
      <c r="F27" s="395" t="s">
        <v>376</v>
      </c>
      <c r="G27" s="394" t="s">
        <v>412</v>
      </c>
      <c r="H27" s="394">
        <v>197125</v>
      </c>
      <c r="I27" s="394">
        <v>197125</v>
      </c>
      <c r="J27" s="394" t="s">
        <v>413</v>
      </c>
      <c r="K27" s="394" t="s">
        <v>414</v>
      </c>
      <c r="L27" s="397">
        <v>264</v>
      </c>
      <c r="M27" s="397">
        <v>8</v>
      </c>
      <c r="N27" s="398">
        <v>2112</v>
      </c>
    </row>
    <row r="28" spans="1:14" ht="14.4" customHeight="1" x14ac:dyDescent="0.3">
      <c r="A28" s="392" t="s">
        <v>360</v>
      </c>
      <c r="B28" s="393" t="s">
        <v>361</v>
      </c>
      <c r="C28" s="394" t="s">
        <v>368</v>
      </c>
      <c r="D28" s="395" t="s">
        <v>369</v>
      </c>
      <c r="E28" s="396">
        <v>50113001</v>
      </c>
      <c r="F28" s="395" t="s">
        <v>376</v>
      </c>
      <c r="G28" s="394" t="s">
        <v>377</v>
      </c>
      <c r="H28" s="394">
        <v>100502</v>
      </c>
      <c r="I28" s="394">
        <v>502</v>
      </c>
      <c r="J28" s="394" t="s">
        <v>415</v>
      </c>
      <c r="K28" s="394" t="s">
        <v>416</v>
      </c>
      <c r="L28" s="397">
        <v>205.89636363636362</v>
      </c>
      <c r="M28" s="397">
        <v>22</v>
      </c>
      <c r="N28" s="398">
        <v>4529.7199999999993</v>
      </c>
    </row>
    <row r="29" spans="1:14" ht="14.4" customHeight="1" x14ac:dyDescent="0.3">
      <c r="A29" s="392" t="s">
        <v>360</v>
      </c>
      <c r="B29" s="393" t="s">
        <v>361</v>
      </c>
      <c r="C29" s="394" t="s">
        <v>368</v>
      </c>
      <c r="D29" s="395" t="s">
        <v>369</v>
      </c>
      <c r="E29" s="396">
        <v>50113001</v>
      </c>
      <c r="F29" s="395" t="s">
        <v>376</v>
      </c>
      <c r="G29" s="394" t="s">
        <v>377</v>
      </c>
      <c r="H29" s="394">
        <v>850153</v>
      </c>
      <c r="I29" s="394">
        <v>153350</v>
      </c>
      <c r="J29" s="394" t="s">
        <v>417</v>
      </c>
      <c r="K29" s="394" t="s">
        <v>362</v>
      </c>
      <c r="L29" s="397">
        <v>4537.5</v>
      </c>
      <c r="M29" s="397">
        <v>1</v>
      </c>
      <c r="N29" s="398">
        <v>4537.5</v>
      </c>
    </row>
    <row r="30" spans="1:14" ht="14.4" customHeight="1" x14ac:dyDescent="0.3">
      <c r="A30" s="392" t="s">
        <v>360</v>
      </c>
      <c r="B30" s="393" t="s">
        <v>361</v>
      </c>
      <c r="C30" s="394" t="s">
        <v>368</v>
      </c>
      <c r="D30" s="395" t="s">
        <v>369</v>
      </c>
      <c r="E30" s="396">
        <v>50113013</v>
      </c>
      <c r="F30" s="395" t="s">
        <v>418</v>
      </c>
      <c r="G30" s="394" t="s">
        <v>377</v>
      </c>
      <c r="H30" s="394">
        <v>144328</v>
      </c>
      <c r="I30" s="394">
        <v>144328</v>
      </c>
      <c r="J30" s="394" t="s">
        <v>419</v>
      </c>
      <c r="K30" s="394" t="s">
        <v>420</v>
      </c>
      <c r="L30" s="397">
        <v>1967.47</v>
      </c>
      <c r="M30" s="397">
        <v>1</v>
      </c>
      <c r="N30" s="398">
        <v>1967.47</v>
      </c>
    </row>
    <row r="31" spans="1:14" ht="14.4" customHeight="1" x14ac:dyDescent="0.3">
      <c r="A31" s="392" t="s">
        <v>360</v>
      </c>
      <c r="B31" s="393" t="s">
        <v>361</v>
      </c>
      <c r="C31" s="394" t="s">
        <v>368</v>
      </c>
      <c r="D31" s="395" t="s">
        <v>369</v>
      </c>
      <c r="E31" s="396">
        <v>50113013</v>
      </c>
      <c r="F31" s="395" t="s">
        <v>418</v>
      </c>
      <c r="G31" s="394" t="s">
        <v>377</v>
      </c>
      <c r="H31" s="394">
        <v>114875</v>
      </c>
      <c r="I31" s="394">
        <v>14875</v>
      </c>
      <c r="J31" s="394" t="s">
        <v>421</v>
      </c>
      <c r="K31" s="394" t="s">
        <v>422</v>
      </c>
      <c r="L31" s="397">
        <v>88.20999999999998</v>
      </c>
      <c r="M31" s="397">
        <v>4</v>
      </c>
      <c r="N31" s="398">
        <v>352.83999999999992</v>
      </c>
    </row>
    <row r="32" spans="1:14" ht="14.4" customHeight="1" x14ac:dyDescent="0.3">
      <c r="A32" s="392" t="s">
        <v>360</v>
      </c>
      <c r="B32" s="393" t="s">
        <v>361</v>
      </c>
      <c r="C32" s="394" t="s">
        <v>368</v>
      </c>
      <c r="D32" s="395" t="s">
        <v>369</v>
      </c>
      <c r="E32" s="396">
        <v>50113013</v>
      </c>
      <c r="F32" s="395" t="s">
        <v>418</v>
      </c>
      <c r="G32" s="394" t="s">
        <v>377</v>
      </c>
      <c r="H32" s="394">
        <v>101076</v>
      </c>
      <c r="I32" s="394">
        <v>1076</v>
      </c>
      <c r="J32" s="394" t="s">
        <v>423</v>
      </c>
      <c r="K32" s="394" t="s">
        <v>424</v>
      </c>
      <c r="L32" s="397">
        <v>73.355000000000018</v>
      </c>
      <c r="M32" s="397">
        <v>20</v>
      </c>
      <c r="N32" s="398">
        <v>1467.1000000000004</v>
      </c>
    </row>
    <row r="33" spans="1:14" ht="14.4" customHeight="1" x14ac:dyDescent="0.3">
      <c r="A33" s="392" t="s">
        <v>360</v>
      </c>
      <c r="B33" s="393" t="s">
        <v>361</v>
      </c>
      <c r="C33" s="394" t="s">
        <v>368</v>
      </c>
      <c r="D33" s="395" t="s">
        <v>369</v>
      </c>
      <c r="E33" s="396">
        <v>50113013</v>
      </c>
      <c r="F33" s="395" t="s">
        <v>418</v>
      </c>
      <c r="G33" s="394" t="s">
        <v>377</v>
      </c>
      <c r="H33" s="394">
        <v>101077</v>
      </c>
      <c r="I33" s="394">
        <v>1077</v>
      </c>
      <c r="J33" s="394" t="s">
        <v>425</v>
      </c>
      <c r="K33" s="394" t="s">
        <v>424</v>
      </c>
      <c r="L33" s="397">
        <v>60.010000000000026</v>
      </c>
      <c r="M33" s="397">
        <v>10</v>
      </c>
      <c r="N33" s="398">
        <v>600.10000000000025</v>
      </c>
    </row>
    <row r="34" spans="1:14" ht="14.4" customHeight="1" x14ac:dyDescent="0.3">
      <c r="A34" s="392" t="s">
        <v>360</v>
      </c>
      <c r="B34" s="393" t="s">
        <v>361</v>
      </c>
      <c r="C34" s="394" t="s">
        <v>373</v>
      </c>
      <c r="D34" s="395" t="s">
        <v>374</v>
      </c>
      <c r="E34" s="396">
        <v>50113001</v>
      </c>
      <c r="F34" s="395" t="s">
        <v>376</v>
      </c>
      <c r="G34" s="394" t="s">
        <v>377</v>
      </c>
      <c r="H34" s="394">
        <v>100362</v>
      </c>
      <c r="I34" s="394">
        <v>362</v>
      </c>
      <c r="J34" s="394" t="s">
        <v>378</v>
      </c>
      <c r="K34" s="394" t="s">
        <v>379</v>
      </c>
      <c r="L34" s="397">
        <v>87.029999999999987</v>
      </c>
      <c r="M34" s="397">
        <v>2</v>
      </c>
      <c r="N34" s="398">
        <v>174.05999999999997</v>
      </c>
    </row>
    <row r="35" spans="1:14" ht="14.4" customHeight="1" x14ac:dyDescent="0.3">
      <c r="A35" s="392" t="s">
        <v>360</v>
      </c>
      <c r="B35" s="393" t="s">
        <v>361</v>
      </c>
      <c r="C35" s="394" t="s">
        <v>373</v>
      </c>
      <c r="D35" s="395" t="s">
        <v>374</v>
      </c>
      <c r="E35" s="396">
        <v>50113001</v>
      </c>
      <c r="F35" s="395" t="s">
        <v>376</v>
      </c>
      <c r="G35" s="394" t="s">
        <v>377</v>
      </c>
      <c r="H35" s="394">
        <v>162320</v>
      </c>
      <c r="I35" s="394">
        <v>62320</v>
      </c>
      <c r="J35" s="394" t="s">
        <v>382</v>
      </c>
      <c r="K35" s="394" t="s">
        <v>383</v>
      </c>
      <c r="L35" s="397">
        <v>74.870000000000019</v>
      </c>
      <c r="M35" s="397">
        <v>4</v>
      </c>
      <c r="N35" s="398">
        <v>299.48000000000008</v>
      </c>
    </row>
    <row r="36" spans="1:14" ht="14.4" customHeight="1" x14ac:dyDescent="0.3">
      <c r="A36" s="392" t="s">
        <v>360</v>
      </c>
      <c r="B36" s="393" t="s">
        <v>361</v>
      </c>
      <c r="C36" s="394" t="s">
        <v>373</v>
      </c>
      <c r="D36" s="395" t="s">
        <v>374</v>
      </c>
      <c r="E36" s="396">
        <v>50113001</v>
      </c>
      <c r="F36" s="395" t="s">
        <v>376</v>
      </c>
      <c r="G36" s="394" t="s">
        <v>377</v>
      </c>
      <c r="H36" s="394">
        <v>920200</v>
      </c>
      <c r="I36" s="394">
        <v>15877</v>
      </c>
      <c r="J36" s="394" t="s">
        <v>389</v>
      </c>
      <c r="K36" s="394" t="s">
        <v>362</v>
      </c>
      <c r="L36" s="397">
        <v>252.97791400926545</v>
      </c>
      <c r="M36" s="397">
        <v>2</v>
      </c>
      <c r="N36" s="398">
        <v>505.95582801853089</v>
      </c>
    </row>
    <row r="37" spans="1:14" ht="14.4" customHeight="1" x14ac:dyDescent="0.3">
      <c r="A37" s="392" t="s">
        <v>360</v>
      </c>
      <c r="B37" s="393" t="s">
        <v>361</v>
      </c>
      <c r="C37" s="394" t="s">
        <v>373</v>
      </c>
      <c r="D37" s="395" t="s">
        <v>374</v>
      </c>
      <c r="E37" s="396">
        <v>50113001</v>
      </c>
      <c r="F37" s="395" t="s">
        <v>376</v>
      </c>
      <c r="G37" s="394" t="s">
        <v>377</v>
      </c>
      <c r="H37" s="394">
        <v>198880</v>
      </c>
      <c r="I37" s="394">
        <v>98880</v>
      </c>
      <c r="J37" s="394" t="s">
        <v>391</v>
      </c>
      <c r="K37" s="394" t="s">
        <v>392</v>
      </c>
      <c r="L37" s="397">
        <v>201.3</v>
      </c>
      <c r="M37" s="397">
        <v>5</v>
      </c>
      <c r="N37" s="398">
        <v>1006.5</v>
      </c>
    </row>
    <row r="38" spans="1:14" ht="14.4" customHeight="1" x14ac:dyDescent="0.3">
      <c r="A38" s="392" t="s">
        <v>360</v>
      </c>
      <c r="B38" s="393" t="s">
        <v>361</v>
      </c>
      <c r="C38" s="394" t="s">
        <v>373</v>
      </c>
      <c r="D38" s="395" t="s">
        <v>374</v>
      </c>
      <c r="E38" s="396">
        <v>50113001</v>
      </c>
      <c r="F38" s="395" t="s">
        <v>376</v>
      </c>
      <c r="G38" s="394" t="s">
        <v>377</v>
      </c>
      <c r="H38" s="394">
        <v>193746</v>
      </c>
      <c r="I38" s="394">
        <v>93746</v>
      </c>
      <c r="J38" s="394" t="s">
        <v>426</v>
      </c>
      <c r="K38" s="394" t="s">
        <v>427</v>
      </c>
      <c r="L38" s="397">
        <v>375.7999999999999</v>
      </c>
      <c r="M38" s="397">
        <v>2</v>
      </c>
      <c r="N38" s="398">
        <v>751.5999999999998</v>
      </c>
    </row>
    <row r="39" spans="1:14" ht="14.4" customHeight="1" x14ac:dyDescent="0.3">
      <c r="A39" s="392" t="s">
        <v>360</v>
      </c>
      <c r="B39" s="393" t="s">
        <v>361</v>
      </c>
      <c r="C39" s="394" t="s">
        <v>373</v>
      </c>
      <c r="D39" s="395" t="s">
        <v>374</v>
      </c>
      <c r="E39" s="396">
        <v>50113001</v>
      </c>
      <c r="F39" s="395" t="s">
        <v>376</v>
      </c>
      <c r="G39" s="394" t="s">
        <v>377</v>
      </c>
      <c r="H39" s="394">
        <v>394712</v>
      </c>
      <c r="I39" s="394">
        <v>0</v>
      </c>
      <c r="J39" s="394" t="s">
        <v>393</v>
      </c>
      <c r="K39" s="394" t="s">
        <v>394</v>
      </c>
      <c r="L39" s="397">
        <v>23.7</v>
      </c>
      <c r="M39" s="397">
        <v>24</v>
      </c>
      <c r="N39" s="398">
        <v>568.79999999999995</v>
      </c>
    </row>
    <row r="40" spans="1:14" ht="14.4" customHeight="1" x14ac:dyDescent="0.3">
      <c r="A40" s="392" t="s">
        <v>360</v>
      </c>
      <c r="B40" s="393" t="s">
        <v>361</v>
      </c>
      <c r="C40" s="394" t="s">
        <v>373</v>
      </c>
      <c r="D40" s="395" t="s">
        <v>374</v>
      </c>
      <c r="E40" s="396">
        <v>50113001</v>
      </c>
      <c r="F40" s="395" t="s">
        <v>376</v>
      </c>
      <c r="G40" s="394" t="s">
        <v>377</v>
      </c>
      <c r="H40" s="394">
        <v>100802</v>
      </c>
      <c r="I40" s="394">
        <v>1000</v>
      </c>
      <c r="J40" s="394" t="s">
        <v>398</v>
      </c>
      <c r="K40" s="394" t="s">
        <v>399</v>
      </c>
      <c r="L40" s="397">
        <v>75.739606174140064</v>
      </c>
      <c r="M40" s="397">
        <v>2</v>
      </c>
      <c r="N40" s="398">
        <v>151.47921234828013</v>
      </c>
    </row>
    <row r="41" spans="1:14" ht="14.4" customHeight="1" x14ac:dyDescent="0.3">
      <c r="A41" s="392" t="s">
        <v>360</v>
      </c>
      <c r="B41" s="393" t="s">
        <v>361</v>
      </c>
      <c r="C41" s="394" t="s">
        <v>373</v>
      </c>
      <c r="D41" s="395" t="s">
        <v>374</v>
      </c>
      <c r="E41" s="396">
        <v>50113001</v>
      </c>
      <c r="F41" s="395" t="s">
        <v>376</v>
      </c>
      <c r="G41" s="394" t="s">
        <v>377</v>
      </c>
      <c r="H41" s="394">
        <v>844940</v>
      </c>
      <c r="I41" s="394">
        <v>0</v>
      </c>
      <c r="J41" s="394" t="s">
        <v>405</v>
      </c>
      <c r="K41" s="394" t="s">
        <v>362</v>
      </c>
      <c r="L41" s="397">
        <v>59.468220060410793</v>
      </c>
      <c r="M41" s="397">
        <v>6</v>
      </c>
      <c r="N41" s="398">
        <v>356.80932036246475</v>
      </c>
    </row>
    <row r="42" spans="1:14" ht="14.4" customHeight="1" thickBot="1" x14ac:dyDescent="0.35">
      <c r="A42" s="399" t="s">
        <v>360</v>
      </c>
      <c r="B42" s="400" t="s">
        <v>361</v>
      </c>
      <c r="C42" s="401" t="s">
        <v>373</v>
      </c>
      <c r="D42" s="402" t="s">
        <v>374</v>
      </c>
      <c r="E42" s="403">
        <v>50113001</v>
      </c>
      <c r="F42" s="402" t="s">
        <v>376</v>
      </c>
      <c r="G42" s="401" t="s">
        <v>377</v>
      </c>
      <c r="H42" s="401">
        <v>102668</v>
      </c>
      <c r="I42" s="401">
        <v>2668</v>
      </c>
      <c r="J42" s="401" t="s">
        <v>428</v>
      </c>
      <c r="K42" s="401" t="s">
        <v>429</v>
      </c>
      <c r="L42" s="404">
        <v>33.720000000000006</v>
      </c>
      <c r="M42" s="404">
        <v>4</v>
      </c>
      <c r="N42" s="405">
        <v>134.88000000000002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" style="173" customWidth="1"/>
    <col min="5" max="5" width="5.5546875" style="176" customWidth="1"/>
    <col min="6" max="6" width="10" style="173" customWidth="1"/>
    <col min="7" max="16384" width="8.88671875" style="106"/>
  </cols>
  <sheetData>
    <row r="1" spans="1:6" ht="37.200000000000003" customHeight="1" thickBot="1" x14ac:dyDescent="0.4">
      <c r="A1" s="324" t="s">
        <v>107</v>
      </c>
      <c r="B1" s="325"/>
      <c r="C1" s="325"/>
      <c r="D1" s="325"/>
      <c r="E1" s="325"/>
      <c r="F1" s="325"/>
    </row>
    <row r="2" spans="1:6" ht="14.4" customHeight="1" thickBot="1" x14ac:dyDescent="0.35">
      <c r="A2" s="186" t="s">
        <v>194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26" t="s">
        <v>80</v>
      </c>
      <c r="C3" s="327"/>
      <c r="D3" s="328" t="s">
        <v>79</v>
      </c>
      <c r="E3" s="327"/>
      <c r="F3" s="70" t="s">
        <v>3</v>
      </c>
    </row>
    <row r="4" spans="1:6" ht="14.4" customHeight="1" thickBot="1" x14ac:dyDescent="0.35">
      <c r="A4" s="406" t="s">
        <v>92</v>
      </c>
      <c r="B4" s="407" t="s">
        <v>14</v>
      </c>
      <c r="C4" s="408" t="s">
        <v>2</v>
      </c>
      <c r="D4" s="407" t="s">
        <v>14</v>
      </c>
      <c r="E4" s="408" t="s">
        <v>2</v>
      </c>
      <c r="F4" s="409" t="s">
        <v>14</v>
      </c>
    </row>
    <row r="5" spans="1:6" ht="14.4" customHeight="1" thickBot="1" x14ac:dyDescent="0.35">
      <c r="A5" s="420" t="s">
        <v>430</v>
      </c>
      <c r="B5" s="383"/>
      <c r="C5" s="410">
        <v>0</v>
      </c>
      <c r="D5" s="383">
        <v>2112</v>
      </c>
      <c r="E5" s="410">
        <v>1</v>
      </c>
      <c r="F5" s="384">
        <v>2112</v>
      </c>
    </row>
    <row r="6" spans="1:6" ht="14.4" customHeight="1" thickBot="1" x14ac:dyDescent="0.35">
      <c r="A6" s="416" t="s">
        <v>3</v>
      </c>
      <c r="B6" s="417"/>
      <c r="C6" s="418">
        <v>0</v>
      </c>
      <c r="D6" s="417">
        <v>2112</v>
      </c>
      <c r="E6" s="418">
        <v>1</v>
      </c>
      <c r="F6" s="419">
        <v>2112</v>
      </c>
    </row>
    <row r="7" spans="1:6" ht="14.4" customHeight="1" thickBot="1" x14ac:dyDescent="0.35"/>
    <row r="8" spans="1:6" ht="14.4" customHeight="1" thickBot="1" x14ac:dyDescent="0.35">
      <c r="A8" s="420" t="s">
        <v>431</v>
      </c>
      <c r="B8" s="383"/>
      <c r="C8" s="410">
        <v>0</v>
      </c>
      <c r="D8" s="383">
        <v>2112</v>
      </c>
      <c r="E8" s="410">
        <v>1</v>
      </c>
      <c r="F8" s="384">
        <v>2112</v>
      </c>
    </row>
    <row r="9" spans="1:6" ht="14.4" customHeight="1" thickBot="1" x14ac:dyDescent="0.35">
      <c r="A9" s="416" t="s">
        <v>3</v>
      </c>
      <c r="B9" s="417"/>
      <c r="C9" s="418">
        <v>0</v>
      </c>
      <c r="D9" s="417">
        <v>2112</v>
      </c>
      <c r="E9" s="418">
        <v>1</v>
      </c>
      <c r="F9" s="419">
        <v>2112</v>
      </c>
    </row>
  </sheetData>
  <mergeCells count="3">
    <mergeCell ref="A1:F1"/>
    <mergeCell ref="B3:C3"/>
    <mergeCell ref="D3:E3"/>
  </mergeCells>
  <conditionalFormatting sqref="C5:C1048576">
    <cfRule type="cellIs" dxfId="2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" style="173" customWidth="1"/>
    <col min="11" max="11" width="6.77734375" style="176" bestFit="1" customWidth="1"/>
    <col min="12" max="12" width="6.6640625" style="173" customWidth="1"/>
    <col min="13" max="13" width="10" style="173" customWidth="1"/>
    <col min="14" max="16384" width="8.88671875" style="106"/>
  </cols>
  <sheetData>
    <row r="1" spans="1:13" ht="18.600000000000001" customHeight="1" thickBot="1" x14ac:dyDescent="0.4">
      <c r="A1" s="325" t="s">
        <v>436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286"/>
      <c r="M1" s="286"/>
    </row>
    <row r="2" spans="1:13" ht="14.4" customHeight="1" thickBot="1" x14ac:dyDescent="0.35">
      <c r="A2" s="186" t="s">
        <v>194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2112</v>
      </c>
      <c r="K3" s="44">
        <f>IF(M3=0,0,J3/M3)</f>
        <v>1</v>
      </c>
      <c r="L3" s="43">
        <f>SUBTOTAL(9,L6:L1048576)</f>
        <v>8</v>
      </c>
      <c r="M3" s="45">
        <f>SUBTOTAL(9,M6:M1048576)</f>
        <v>2112</v>
      </c>
    </row>
    <row r="4" spans="1:13" ht="14.4" customHeight="1" thickBot="1" x14ac:dyDescent="0.35">
      <c r="A4" s="41"/>
      <c r="B4" s="41"/>
      <c r="C4" s="41"/>
      <c r="D4" s="41"/>
      <c r="E4" s="42"/>
      <c r="F4" s="329" t="s">
        <v>80</v>
      </c>
      <c r="G4" s="330"/>
      <c r="H4" s="331"/>
      <c r="I4" s="332" t="s">
        <v>79</v>
      </c>
      <c r="J4" s="330"/>
      <c r="K4" s="331"/>
      <c r="L4" s="333" t="s">
        <v>3</v>
      </c>
      <c r="M4" s="334"/>
    </row>
    <row r="5" spans="1:13" ht="14.4" customHeight="1" thickBot="1" x14ac:dyDescent="0.35">
      <c r="A5" s="406" t="s">
        <v>81</v>
      </c>
      <c r="B5" s="422" t="s">
        <v>82</v>
      </c>
      <c r="C5" s="422" t="s">
        <v>57</v>
      </c>
      <c r="D5" s="422" t="s">
        <v>83</v>
      </c>
      <c r="E5" s="422" t="s">
        <v>84</v>
      </c>
      <c r="F5" s="423" t="s">
        <v>15</v>
      </c>
      <c r="G5" s="423" t="s">
        <v>14</v>
      </c>
      <c r="H5" s="408" t="s">
        <v>85</v>
      </c>
      <c r="I5" s="407" t="s">
        <v>15</v>
      </c>
      <c r="J5" s="423" t="s">
        <v>14</v>
      </c>
      <c r="K5" s="408" t="s">
        <v>85</v>
      </c>
      <c r="L5" s="407" t="s">
        <v>15</v>
      </c>
      <c r="M5" s="424" t="s">
        <v>14</v>
      </c>
    </row>
    <row r="6" spans="1:13" ht="14.4" customHeight="1" thickBot="1" x14ac:dyDescent="0.35">
      <c r="A6" s="413" t="s">
        <v>368</v>
      </c>
      <c r="B6" s="425" t="s">
        <v>432</v>
      </c>
      <c r="C6" s="425" t="s">
        <v>433</v>
      </c>
      <c r="D6" s="425" t="s">
        <v>434</v>
      </c>
      <c r="E6" s="425" t="s">
        <v>435</v>
      </c>
      <c r="F6" s="414"/>
      <c r="G6" s="414"/>
      <c r="H6" s="240">
        <v>0</v>
      </c>
      <c r="I6" s="414">
        <v>8</v>
      </c>
      <c r="J6" s="414">
        <v>2112</v>
      </c>
      <c r="K6" s="240">
        <v>1</v>
      </c>
      <c r="L6" s="414">
        <v>8</v>
      </c>
      <c r="M6" s="415">
        <v>2112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2017-05-25T14:33:59Z</dcterms:modified>
</cp:coreProperties>
</file>