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9" i="431"/>
  <c r="G13" i="431"/>
  <c r="H10" i="431"/>
  <c r="H14" i="431"/>
  <c r="I11" i="431"/>
  <c r="I15" i="431"/>
  <c r="K9" i="431"/>
  <c r="L10" i="431"/>
  <c r="M11" i="431"/>
  <c r="N12" i="431"/>
  <c r="O13" i="431"/>
  <c r="Q11" i="431"/>
  <c r="Q12" i="431"/>
  <c r="Q13" i="431"/>
  <c r="C10" i="431"/>
  <c r="C14" i="431"/>
  <c r="D11" i="431"/>
  <c r="D15" i="431"/>
  <c r="E12" i="431"/>
  <c r="F9" i="431"/>
  <c r="F13" i="431"/>
  <c r="G10" i="431"/>
  <c r="G14" i="431"/>
  <c r="H11" i="431"/>
  <c r="H15" i="431"/>
  <c r="I12" i="431"/>
  <c r="J9" i="431"/>
  <c r="J13" i="431"/>
  <c r="K10" i="431"/>
  <c r="K14" i="431"/>
  <c r="L11" i="431"/>
  <c r="L15" i="431"/>
  <c r="M12" i="431"/>
  <c r="N9" i="431"/>
  <c r="N13" i="431"/>
  <c r="O10" i="431"/>
  <c r="O14" i="431"/>
  <c r="P15" i="43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0" i="431"/>
  <c r="J14" i="431"/>
  <c r="K11" i="431"/>
  <c r="K15" i="431"/>
  <c r="L12" i="431"/>
  <c r="M9" i="431"/>
  <c r="M13" i="431"/>
  <c r="N10" i="431"/>
  <c r="N14" i="431"/>
  <c r="O11" i="431"/>
  <c r="O15" i="431"/>
  <c r="P12" i="431"/>
  <c r="Q9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J12" i="431"/>
  <c r="K13" i="431"/>
  <c r="L14" i="431"/>
  <c r="M15" i="431"/>
  <c r="O9" i="431"/>
  <c r="P10" i="431"/>
  <c r="P14" i="431"/>
  <c r="Q15" i="431"/>
  <c r="P11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S15" i="431" l="1"/>
  <c r="R15" i="431"/>
  <c r="R14" i="431"/>
  <c r="S14" i="431"/>
  <c r="S10" i="431"/>
  <c r="R10" i="431"/>
  <c r="S9" i="431"/>
  <c r="R9" i="431"/>
  <c r="R13" i="431"/>
  <c r="S13" i="431"/>
  <c r="R12" i="431"/>
  <c r="S12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17" i="414"/>
  <c r="D4" i="414"/>
  <c r="D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H3" i="387"/>
  <c r="G3" i="387"/>
  <c r="F3" i="387"/>
  <c r="N3" i="220"/>
  <c r="L3" i="220" s="1"/>
  <c r="C18" i="414"/>
  <c r="D18" i="414"/>
  <c r="I12" i="339" l="1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<sst xmlns="http://schemas.openxmlformats.org/spreadsheetml/2006/main" count="2327" uniqueCount="775">
  <si>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</si>
  <si>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</si>
  <si>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</si>
  <si>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</si>
  <si>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</si>
  <si>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</si>
  <si>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</si>
  <si>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</si>
  <si>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</si>
  <si>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</si>
  <si>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</si>
  <si>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</si>
  <si>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</si>
  <si>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</si>
  <si>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</si>
  <si>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</si>
  <si>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</si>
  <si>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</si>
  <si>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</si>
  <si>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</si>
  <si>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</si>
  <si>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</si>
  <si>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</si>
  <si>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</si>
  <si>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</si>
  <si>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</si>
  <si>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</si>
  <si>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</si>
  <si>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</si>
  <si>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</si>
  <si>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</si>
  <si>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</si>
  <si>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</si>
  <si>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</si>
  <si>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</si>
  <si>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</si>
  <si>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</si>
  <si>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</si>
  <si>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</si>
  <si>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</si>
  <si>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</si>
  <si>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</si>
  <si>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</si>
  <si>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</si>
  <si>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</si>
  <si>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</si>
  <si>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</si>
  <si>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</si>
  <si>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</si>
  <si>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</si>
  <si>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</si>
  <si>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</si>
  <si>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</si>
  <si>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</si>
  <si>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</si>
  <si>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</si>
  <si>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</si>
  <si>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</si>
  <si>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</si>
  <si>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</si>
  <si>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</si>
  <si>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</si>
  <si>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</si>
  <si>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</si>
  <si>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</si>
  <si>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</si>
  <si>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</si>
  <si>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</si>
  <si>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</si>
  <si>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</si>
  <si>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</si>
  <si>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</si>
  <si>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</si>
  <si>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</si>
  <si>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</si>
  <si>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</si>
  <si>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</si>
  <si>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</si>
  <si>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</si>
  <si>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</si>
  <si>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</si>
  <si>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</si>
  <si>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</si>
  <si>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</si>
  <si>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</si>
  <si>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</si>
  <si>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</si>
  <si>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</si>
  <si>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</si>
  <si>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</si>
  <si>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</si>
  <si>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</si>
  <si>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</si>
  <si>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</si>
  <si>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</si>
  <si>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</si>
  <si>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</si>
  <si>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</si>
  <si>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</si>
  <si>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</si>
  <si>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</si>
  <si>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</si>
  <si>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</si>
  <si>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</si>
  <si>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</si>
  <si>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</si>
  <si>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</si>
  <si>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</si>
  <si>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</si>
  <si>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</si>
  <si>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</si>
  <si>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</si>
  <si>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</si>
  <si>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</si>
  <si>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</si>
  <si>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</si>
  <si>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</si>
  <si>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</si>
  <si>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</si>
  <si>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</si>
  <si>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</si>
  <si>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</si>
  <si>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</si>
  <si>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</si>
  <si>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</si>
  <si>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</si>
  <si>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</si>
  <si>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</si>
  <si>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</si>
  <si>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</si>
  <si>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</si>
  <si>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</si>
  <si>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</si>
  <si>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</si>
  <si>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</si>
  <si>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</si>
  <si>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</si>
  <si>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</si>
  <si>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</si>
  <si>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</si>
  <si>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</si>
  <si>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</si>
  <si>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</si>
  <si>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</si>
  <si>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</si>
  <si>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</si>
  <si>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</si>
  <si>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</si>
  <si>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</si>
  <si>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</si>
  <si>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</si>
  <si>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</si>
  <si>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</si>
  <si>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</si>
  <si>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</si>
  <si>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</si>
  <si>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</si>
  <si>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</si>
  <si>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</si>
  <si>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</si>
  <si>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</si>
  <si>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</si>
  <si>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</si>
  <si>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</si>
  <si>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</si>
  <si>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</si>
  <si>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</si>
  <si>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</si>
  <si>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</si>
  <si>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</si>
  <si>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</si>
  <si>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</si>
  <si>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</si>
  <si>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</si>
  <si>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</si>
  <si>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</si>
  <si>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</si>
  <si>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</si>
  <si>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</si>
  <si>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</si>
  <si>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</si>
  <si>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</si>
  <si>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</si>
  <si>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</si>
  <si>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</si>
  <si>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</si>
  <si>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</si>
  <si>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</si>
  <si>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</si>
  <si>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</si>
  <si>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</si>
  <si>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</si>
  <si>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</si>
  <si>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</si>
  <si>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</si>
  <si>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</si>
  <si>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</si>
  <si>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</si>
  <si>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</si>
  <si>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</si>
  <si>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</si>
  <si>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</si>
  <si>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</si>
  <si>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</si>
  <si>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</si>
  <si>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</si>
  <si>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</si>
  <si>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</si>
  <si>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</si>
  <si>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</si>
  <si>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</si>
  <si>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</si>
  <si>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</si>
  <si>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</si>
  <si>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</si>
  <si>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</si>
  <si>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--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</si>
  <si>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</si>
  <si>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</si>
  <si>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</si>
  <si>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</si>
  <si>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</si>
  <si>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</si>
  <si>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</si>
  <si>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</si>
  <si>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</si>
  <si>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</si>
  <si>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</si>
  <si>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</si>
  <si>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</si>
  <si>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</si>
  <si>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</si>
  <si>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</si>
  <si>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</si>
  <si>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</si>
  <si>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</si>
  <si>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</si>
  <si>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</si>
  <si>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</si>
  <si>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</si>
  <si>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</si>
  <si>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</si>
  <si>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</si>
  <si>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</si>
  <si>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</si>
  <si>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</si>
  <si>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</si>
  <si>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</si>
  <si>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</si>
  <si>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</si>
  <si>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</si>
  <si>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</si>
  <si>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</si>
  <si>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</si>
  <si>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</si>
  <si>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</si>
  <si>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</si>
  <si>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</si>
  <si>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</si>
  <si>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</si>
  <si>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</si>
  <si>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</si>
  <si>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</si>
  <si>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</si>
  <si>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</si>
  <si>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</si>
  <si>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</si>
  <si>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</si>
  <si>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</si>
  <si>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</si>
  <si>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</si>
  <si>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</si>
  <si>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</si>
  <si>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</si>
  <si>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</si>
  <si>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</si>
  <si>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</si>
  <si>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</si>
  <si>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</si>
  <si>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</si>
  <si>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</si>
  <si>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</si>
  <si>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</si>
  <si>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</si>
  <si>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</si>
  <si>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</si>
  <si>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</si>
  <si>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</si>
  <si>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</si>
  <si>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</si>
  <si>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</si>
  <si>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</si>
  <si>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</si>
  <si>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</si>
  <si>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</si>
  <si>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</si>
  <si>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</si>
  <si>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</si>
  <si>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</si>
  <si>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</si>
  <si>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</si>
  <si>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</si>
  <si>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</si>
  <si>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</si>
  <si>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</si>
  <si>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</si>
  <si>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</si>
  <si>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</si>
  <si>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</si>
  <si>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</si>
  <si>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</si>
  <si>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</si>
  <si>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</si>
  <si>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</si>
  <si>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</si>
  <si>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</si>
  <si>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</si>
  <si>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</si>
  <si>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</si>
  <si>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</si>
  <si>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</si>
  <si>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</si>
  <si>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</si>
  <si>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</si>
  <si>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</si>
  <si>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</si>
  <si>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</si>
  <si>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</si>
  <si>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</si>
  <si>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</si>
  <si>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</si>
  <si>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</si>
  <si>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</si>
  <si>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</si>
  <si>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</si>
  <si>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</si>
  <si>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</si>
  <si>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</si>
  <si>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</si>
  <si>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</si>
  <si>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</si>
  <si>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</si>
  <si>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</si>
  <si>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</si>
  <si>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</si>
  <si>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</si>
  <si>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</si>
  <si>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</si>
  <si>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</si>
  <si>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</si>
  <si>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</si>
  <si>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</si>
  <si>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</si>
  <si>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</si>
  <si>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</si>
  <si>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</si>
  <si>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</si>
  <si>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</si>
  <si>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</si>
  <si>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</si>
  <si>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</si>
  <si>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</si>
  <si>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</si>
  <si>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</si>
  <si>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</si>
  <si>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</si>
  <si>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</si>
  <si>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</si>
  <si>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</si>
  <si>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</si>
  <si>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</si>
  <si>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</si>
  <si>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</si>
  <si>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</si>
  <si>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</si>
  <si>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</si>
  <si>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</si>
  <si>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</si>
  <si>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</si>
  <si>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</si>
  <si>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</si>
  <si>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</si>
  <si>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</si>
  <si>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</si>
  <si>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</si>
  <si>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</si>
  <si>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</si>
  <si>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</si>
  <si>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</si>
  <si>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</si>
  <si>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</si>
  <si>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</si>
  <si>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</si>
  <si>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</si>
  <si>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</si>
  <si>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</si>
  <si>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</si>
  <si>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</si>
  <si>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</si>
  <si>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</si>
  <si>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</si>
  <si>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DICYNONE 250</t>
  </si>
  <si>
    <t>INJ SOL 4X2ML/250MG</t>
  </si>
  <si>
    <t>DZ BRAUNOL 1 L</t>
  </si>
  <si>
    <t>DZ OCTENISEPT 1 l</t>
  </si>
  <si>
    <t>FYZIOLOGICKÝ ROZTOK VIAFLO</t>
  </si>
  <si>
    <t>INF SOL 50X100ML</t>
  </si>
  <si>
    <t>INF SOL 30X250ML</t>
  </si>
  <si>
    <t>INF SOL 10X1000ML</t>
  </si>
  <si>
    <t>HEPARIN LECIVA</t>
  </si>
  <si>
    <t>INJ 1X10ML/50KU</t>
  </si>
  <si>
    <t>IR  AQUA STERILE OPLACH.1x1000 ml ECOTAINER</t>
  </si>
  <si>
    <t>IR OPLACH</t>
  </si>
  <si>
    <t>IR  NaCl 0,9% 3000 ml vak Bieffe</t>
  </si>
  <si>
    <t>for irrig. 1x3000 ml 15%</t>
  </si>
  <si>
    <t>IR OG. OPHTHALMO-SEPTONEX</t>
  </si>
  <si>
    <t>GTT OPH 1X10ML</t>
  </si>
  <si>
    <t>KL ETHER 200G</t>
  </si>
  <si>
    <t>KL MS HYDROG.PEROX. 3% 1000g</t>
  </si>
  <si>
    <t>KL SOL.FORMAL.K FIXACI TKANI,5000G</t>
  </si>
  <si>
    <t>P</t>
  </si>
  <si>
    <t>LEVOBUPIVACAINE KABI 5 MG/ML</t>
  </si>
  <si>
    <t>INJ+INF SOL 5X10ML</t>
  </si>
  <si>
    <t>MESOCAIN</t>
  </si>
  <si>
    <t>INJ 10X10ML 1%</t>
  </si>
  <si>
    <t>léky - antibiotika (LEK)</t>
  </si>
  <si>
    <t>OPHTHALMO-FRAMYKOIN</t>
  </si>
  <si>
    <t>UNG OPH 1X5GM</t>
  </si>
  <si>
    <t>KL ELIXÍR NA OPTIKU</t>
  </si>
  <si>
    <t>KL ETHER LÉKOPISNÝ  500ml/357g</t>
  </si>
  <si>
    <t>SANORIN</t>
  </si>
  <si>
    <t>LIQ 10ML 0.05%</t>
  </si>
  <si>
    <t>OPHTHALMO-FRAMYKOIN COMPOSITUM</t>
  </si>
  <si>
    <t>4764 - COSS: centrální operační sály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</si>
  <si>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</si>
  <si>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</si>
  <si>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</si>
  <si>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</si>
  <si>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</si>
  <si>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</si>
  <si>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</si>
  <si>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</si>
  <si>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</si>
  <si>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</si>
  <si>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</si>
  <si>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</si>
  <si>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</si>
  <si>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</si>
  <si>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</si>
  <si>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</si>
  <si>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</si>
  <si>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</si>
  <si>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</si>
  <si>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</si>
  <si>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</si>
  <si>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</si>
  <si>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</si>
  <si>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</si>
  <si>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</si>
  <si>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Bandáž evelína pod sádru 1321303125</t>
  </si>
  <si>
    <t>ZL978</t>
  </si>
  <si>
    <t>Kanystr renasys GO 300 ml pro podtlakovou terapii 66800914</t>
  </si>
  <si>
    <t>ZA539</t>
  </si>
  <si>
    <t>Kompresa NT 10 x 10 cm nesterilní 06103</t>
  </si>
  <si>
    <t>ZC506</t>
  </si>
  <si>
    <t>Kompresa NT 10 x 10 cm/5 ks sterilní 1325020275</t>
  </si>
  <si>
    <t>ZN103</t>
  </si>
  <si>
    <t>Kompresa z NT standard s RTG vláknem sterilní 10 x 10 cm 70g/m2 bal. á 10 ks 185310-08</t>
  </si>
  <si>
    <t>ZE988</t>
  </si>
  <si>
    <t>Krytí hemostatické nevstřebatelné textilní s kaolínem QuikClot 30 x 30cm bal. á 5 ks 2090303</t>
  </si>
  <si>
    <t>ZB085</t>
  </si>
  <si>
    <t>Krytí hemostatické standard 5 x 7,50 cm bal. á 12 ks 1903GB</t>
  </si>
  <si>
    <t>ZL662</t>
  </si>
  <si>
    <t>Krytí mastný tyl pharmatull   5 x   5 cm bal. á 10 ks P-Tull5050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</si>
  <si>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</si>
  <si>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</si>
  <si>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</si>
  <si>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</si>
  <si>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</si>
  <si>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</si>
  <si>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</si>
  <si>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</si>
  <si>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</si>
  <si>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</si>
  <si>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</si>
  <si>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</si>
  <si>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</si>
  <si>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</si>
  <si>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ZD934</t>
  </si>
  <si>
    <t>Obinadlo elastické idealflex krátkotažné 12 cm x 5 m 931324</t>
  </si>
  <si>
    <t>ZN476</t>
  </si>
  <si>
    <t>Obinadlo elastické universal 15 cm x 5 m 1323100315</t>
  </si>
  <si>
    <t>ZA331</t>
  </si>
  <si>
    <t>Obinadlo fixa crep 10 cm x 4 m 1323100104</t>
  </si>
  <si>
    <t>ZA601</t>
  </si>
  <si>
    <t>Obinadlo fixa crep 12 cm x 4 m 1323100105</t>
  </si>
  <si>
    <t>ZA556</t>
  </si>
  <si>
    <t>Obvaz sádrový safix plus 10 cm x 3 m bal. á 24 ks 3327410</t>
  </si>
  <si>
    <t>ZL973</t>
  </si>
  <si>
    <t>Pěna renasys-F střední set (M) pro podtlakovou terapii 66800795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</si>
  <si>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</si>
  <si>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</si>
  <si>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</si>
  <si>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</si>
  <si>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ZD545</t>
  </si>
  <si>
    <t>Safix longeta sádrová 4 vrstvá 10 x 20 m (332790) 1324702316</t>
  </si>
  <si>
    <t>ZD551</t>
  </si>
  <si>
    <t>Safix longeta sádrová 4 vrstvá 12 x 20 m (332791) 1324702317</t>
  </si>
  <si>
    <t>ZL987</t>
  </si>
  <si>
    <t>Soft port 69 cm s koncovkou 15 x 10 cm pro podtlakovou terapii  66800799</t>
  </si>
  <si>
    <t>ZM466</t>
  </si>
  <si>
    <t>Soft port kit renasys-F/AB abdominal foam pro podtlakovou terapii 66800980</t>
  </si>
  <si>
    <t>ZF381</t>
  </si>
  <si>
    <t>Tampon sterilní stáčený 20 x 20 cm/10 ks s RTG nití karton á 3000 ks 28203</t>
  </si>
  <si>
    <t>ZN472</t>
  </si>
  <si>
    <t>Vata obvazová 1000 g vinutá nest. 100% ba. 1321901305</t>
  </si>
  <si>
    <t>50115060</t>
  </si>
  <si>
    <t>ZPr - ostatní (Z503)</t>
  </si>
  <si>
    <t>ZA210</t>
  </si>
  <si>
    <t>Cévka vyživovací CV-01 GAMV686415 (GAM646957)</t>
  </si>
  <si>
    <t>ZP545</t>
  </si>
  <si>
    <t>Čepelka  skalpelová č. 10 - Swann Morton bal. á 100 ks G0100</t>
  </si>
  <si>
    <t>ZP547</t>
  </si>
  <si>
    <t>Čepelka  skalpelová č. 15 - Swann Morton bal. á 100 ks G0103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</si>
  <si>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</si>
  <si>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</si>
  <si>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</si>
  <si>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</si>
  <si>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</si>
  <si>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</si>
  <si>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ZC756</t>
  </si>
  <si>
    <t>Čepelka skalpelová 23 BB523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</si>
  <si>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</si>
  <si>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</si>
  <si>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</si>
  <si>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</si>
  <si>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</si>
  <si>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</si>
  <si>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</si>
  <si>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</si>
  <si>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</si>
  <si>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</si>
  <si>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</si>
  <si>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</si>
  <si>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ZH035</t>
  </si>
  <si>
    <t>Esmarch 12 cm x 5 m resterilizovatelný do 134° bezlatexový 20-20-120</t>
  </si>
  <si>
    <t>ZB399</t>
  </si>
  <si>
    <t>Hadička PVC 1/1,5  á 100 m KVS 599812 , PVC100015</t>
  </si>
  <si>
    <t>ZQ008</t>
  </si>
  <si>
    <t>Kabel bipolární BOWA k pinzetě BOWA 351-040 ke kogulaci Valleylab délka 4,5 m 2pin konektor záruka 300 autoklávních cyklů 351-040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</si>
  <si>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</si>
  <si>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</si>
  <si>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</si>
  <si>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</si>
  <si>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ZF175</t>
  </si>
  <si>
    <t>Nádoba na histologický mat. 3000 ml 333 003 723 001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</si>
  <si>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</si>
  <si>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</si>
  <si>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</si>
  <si>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</si>
  <si>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</si>
  <si>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</si>
  <si>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</si>
  <si>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</si>
  <si>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</si>
  <si>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</si>
  <si>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</si>
  <si>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</si>
  <si>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ZP551</t>
  </si>
  <si>
    <t>Páska retrakční silikonová červená (surgical loop) 750 mm x 2,5 mm bal. á 24 ks B1095510</t>
  </si>
  <si>
    <t>ZQ007</t>
  </si>
  <si>
    <t>Pinzeta bipolární BOWA zahnutá délka 160 mm hroty 6x1 mm, záruka 75 autoklávních cyklů 605-014</t>
  </si>
  <si>
    <t>ZP953</t>
  </si>
  <si>
    <t>Pinzeta bipolární SuperGliss NON-STICK rovná délka 120 mm hrot 0,7 mm x 8,0 mm 780238SG</t>
  </si>
  <si>
    <t>ZP954</t>
  </si>
  <si>
    <t>Pinzeta bipolární SuperGliss NON-STICK rovná délka 185 mm hrot 0,7 mm x 8,0 mm 780152SG</t>
  </si>
  <si>
    <t>ZL464</t>
  </si>
  <si>
    <t>Popisovač sterilní se dvěma hroty Sandel 4-in-1Marker, bal. á 25 ks, S1041F</t>
  </si>
  <si>
    <t>ZE909</t>
  </si>
  <si>
    <t>Sáček  kolostomický draina na brickery S vision H28565U</t>
  </si>
  <si>
    <t>ZB249</t>
  </si>
  <si>
    <t>Sáček močový s křížovou výpustí 2000 ml ZAR-TNU201601</t>
  </si>
  <si>
    <t>ZJ696</t>
  </si>
  <si>
    <t>Sonda žaludeční CH18 1200 mm s RTG linkou bal. á 30 ks 412018</t>
  </si>
  <si>
    <t>ZB303</t>
  </si>
  <si>
    <t>Spojka asymetrická 4 x 7 mm 60.21.00 (120 420)</t>
  </si>
  <si>
    <t>ZB598</t>
  </si>
  <si>
    <t>Spojka symetrická přímá 7 x 7 mm 60.23.00 (120 430)</t>
  </si>
  <si>
    <t>ZA789</t>
  </si>
  <si>
    <t>Stříkačka injekční 2-dílná 2 ml L Inject Solo 4606027V</t>
  </si>
  <si>
    <t>ZA788</t>
  </si>
  <si>
    <t>Stříkačka injekční 2-dílná 20 ml L Inject Solo 4606205V</t>
  </si>
  <si>
    <t>ZB615</t>
  </si>
  <si>
    <t>Stříkačka injekční 3-dílná 3 ml LL Omnifix Solo se závitem bal. á 100 ks 4617022V</t>
  </si>
  <si>
    <t>ZC900</t>
  </si>
  <si>
    <t>Systém odsávací hi-vac 200 ml-komplet bal. á 60 ks 05.000.22.801</t>
  </si>
  <si>
    <t>ZB758</t>
  </si>
  <si>
    <t>Zkumavka 9 ml K3 edta NR 455036</t>
  </si>
  <si>
    <t>ZB763</t>
  </si>
  <si>
    <t>Zkumavka červená 9 ml 455092</t>
  </si>
  <si>
    <t>ZA817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</si>
  <si>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</si>
  <si>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</si>
  <si>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</si>
  <si>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50115061</t>
  </si>
  <si>
    <t>ZPr - ZUM robot (Z512)</t>
  </si>
  <si>
    <t>ZE919</t>
  </si>
  <si>
    <t>Kleště biopolární maryland 420172</t>
  </si>
  <si>
    <t>ZA523</t>
  </si>
  <si>
    <t>Klip hem-o-lok L 14 x 6 klipů WK544240</t>
  </si>
  <si>
    <t>ZE762</t>
  </si>
  <si>
    <t>Nástroj robotický jehelec 8 mm 1 kus = 10 životů 420006</t>
  </si>
  <si>
    <t>ZE765</t>
  </si>
  <si>
    <t>Nástroj robotický kleště 8 mm 420093</t>
  </si>
  <si>
    <t>ZE766</t>
  </si>
  <si>
    <t>Nástroj robotický příslušenství 400180</t>
  </si>
  <si>
    <t>ZE918</t>
  </si>
  <si>
    <t>Nůžky monopolární na pálení 420179  1kus=10životů</t>
  </si>
  <si>
    <t>ZD613</t>
  </si>
  <si>
    <t>Obal na rameno robota bal. á 20 ks 420015</t>
  </si>
  <si>
    <t>ZC473</t>
  </si>
  <si>
    <t>Obturátor á 24 ks 420023</t>
  </si>
  <si>
    <t>ZM556</t>
  </si>
  <si>
    <t>Sáček laparoskopický Memo bag 200 ml pro 10 mm trocar bal. á 5 ks 332800-000010</t>
  </si>
  <si>
    <t>ZK870</t>
  </si>
  <si>
    <t>Trokar s ostřím a fixačním balonkem 12 x 100 mm CFB73</t>
  </si>
  <si>
    <t>ZK871</t>
  </si>
  <si>
    <t>Trokar s ostřím a fixačním balonkem 12 x 150 mm CFB71</t>
  </si>
  <si>
    <t>50115063</t>
  </si>
  <si>
    <t>ZPr - vaky, sety (Z528)</t>
  </si>
  <si>
    <t>ZD721</t>
  </si>
  <si>
    <t>Set odsávací CH 6-18 bal. á 35 ks 05.000.22.641</t>
  </si>
  <si>
    <t>50115064</t>
  </si>
  <si>
    <t>ZPr - šicí materiál (Z529)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</si>
  <si>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</si>
  <si>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</si>
  <si>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</si>
  <si>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</si>
  <si>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</si>
  <si>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</si>
  <si>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</si>
  <si>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excel grn 0 M3,5 bal. á 12 ks (W6978) X905G</t>
  </si>
  <si>
    <t>ZA250</t>
  </si>
  <si>
    <t>Šití ethibond gr 2-0 bal. á 12 ks W6767</t>
  </si>
  <si>
    <t>ZB200</t>
  </si>
  <si>
    <t>Šití ethibond gr 2-0 bal. á 20 ks X41003</t>
  </si>
  <si>
    <t>ZI467</t>
  </si>
  <si>
    <t>Šití monoplus fialový 1 (4) bal. á 24 ks B0024091</t>
  </si>
  <si>
    <t>ZB529</t>
  </si>
  <si>
    <t>Šití monosyn bezbarvý 3/0 (2) bal. á 36 ks C0023635</t>
  </si>
  <si>
    <t>ZD196</t>
  </si>
  <si>
    <t>Šití monosyn bezbarvý 4/0 (1.5) bal. á 36 ks C2023634</t>
  </si>
  <si>
    <t>ZN031</t>
  </si>
  <si>
    <t>Šítí optilene 6/0 (0.7) bal. á 36 ks C3090953</t>
  </si>
  <si>
    <t>ZB913</t>
  </si>
  <si>
    <t>Šití orthocord modrý bal. á 12 ks 223111</t>
  </si>
  <si>
    <t>ZM044</t>
  </si>
  <si>
    <t>Šití PDSII vi 4-0 bal. á 36 ks W9115H</t>
  </si>
  <si>
    <t>ZM354</t>
  </si>
  <si>
    <t>Šití PDSII vi 5-0 bal. á 36 ks W9108H</t>
  </si>
  <si>
    <t>ZG876</t>
  </si>
  <si>
    <t>Šití premicron 0 (3,5) bal. á 12 ks G0120062</t>
  </si>
  <si>
    <t>ZB608</t>
  </si>
  <si>
    <t>Šití premicron zelený 2/0 (3) bal. á 36 ks C0026057</t>
  </si>
  <si>
    <t>ZA248</t>
  </si>
  <si>
    <t>Šití prolene bl 2-0 bal. á 12 ks W8977</t>
  </si>
  <si>
    <t>ZB115</t>
  </si>
  <si>
    <t>Šití prolene bl 3-0 bal. á 12 ks W8849</t>
  </si>
  <si>
    <t>ZB718</t>
  </si>
  <si>
    <t>Šití prolene bl 4-0 bal. á 12 ks W8840</t>
  </si>
  <si>
    <t>ZB279</t>
  </si>
  <si>
    <t>Šití prolene bl 6-0 bal. á 12 ks W8815</t>
  </si>
  <si>
    <t>ZM977</t>
  </si>
  <si>
    <t>Šití safil fialový 1 (4) bal. á 36 ks C1048540</t>
  </si>
  <si>
    <t>ZB219</t>
  </si>
  <si>
    <t>Šití safil fialový 2 (5) bal. á 24 ks B1048535</t>
  </si>
  <si>
    <t>ZB508</t>
  </si>
  <si>
    <t>Šití safil fialový 2/0 (3) bal. á 12 ks G1038716</t>
  </si>
  <si>
    <t>ZB211</t>
  </si>
  <si>
    <t>Šití safil fialový 2/0 (3) bal. á 36 ks C1048047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</si>
  <si>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</si>
  <si>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</si>
  <si>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</si>
  <si>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</si>
  <si>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</si>
  <si>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</si>
  <si>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ZB214</t>
  </si>
  <si>
    <t>Šití safil fialový 4/0 (1.5) bal. á 36 ks C1048029</t>
  </si>
  <si>
    <t>ZN693</t>
  </si>
  <si>
    <t>Šití securex P 3/0, 45 cm GS60(m) rovná řezací  jehla, 2x fixační svorka bal. á 12 ks G0994725</t>
  </si>
  <si>
    <t>ZB039</t>
  </si>
  <si>
    <t>Šití ventrofil bal. á 4 ks 993034</t>
  </si>
  <si>
    <t>ZC679</t>
  </si>
  <si>
    <t>Šití vicryl plus vi 2-0 bal. á 36 ks VCP9900H</t>
  </si>
  <si>
    <t>ZC676</t>
  </si>
  <si>
    <t>Šití vicryl plus vi 3-0 bal. á 36 ks VCP3160H</t>
  </si>
  <si>
    <t>ZC677</t>
  </si>
  <si>
    <t>Šití vicryl plus vi 3-0 bal. á 36 ks VCP998H</t>
  </si>
  <si>
    <t>ZC878</t>
  </si>
  <si>
    <t>Šití vicryl plus vi 4-0 bal. á 36 ks VCP3100H</t>
  </si>
  <si>
    <t>50115065</t>
  </si>
  <si>
    <t>ZPr - vpichovací materiál (Z530)</t>
  </si>
  <si>
    <t>ZA999</t>
  </si>
  <si>
    <t>Jehla injekční 0,5 x 16 mm oranžová 4657853</t>
  </si>
  <si>
    <t>ZA834</t>
  </si>
  <si>
    <t>Jehla injekční 0,7 x 40 mm černá 4660021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</si>
  <si>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</si>
  <si>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</si>
  <si>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</si>
  <si>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</si>
  <si>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</si>
  <si>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</si>
  <si>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ZL069</t>
  </si>
  <si>
    <t>Rukavice operační gammex latex PF bez pudru 5,5 330048055</t>
  </si>
  <si>
    <t>ZN041</t>
  </si>
  <si>
    <t>Rukavice operační gammex latex PF bez pudru 6,5 330048065</t>
  </si>
  <si>
    <t>ZP894</t>
  </si>
  <si>
    <t>Rukavice operační latexové bez pudru encore ortopedic vel. 6,0  bal á 50 párů 330106060</t>
  </si>
  <si>
    <t>ZK483</t>
  </si>
  <si>
    <t>Rukavice operační latexové bez pudru encore ortopedic vel. 7,5 (5788204) 330106075</t>
  </si>
  <si>
    <t>ZK482</t>
  </si>
  <si>
    <t>Rukavice operační latexové bez pudru encore ortopedic vel. 8,0 (5788205) 330106080</t>
  </si>
  <si>
    <t>ZK479</t>
  </si>
  <si>
    <t>Rukavice operační latexové bez pudru encore ortopedic vel. 8,5 (5788206) 330106085</t>
  </si>
  <si>
    <t>50115070</t>
  </si>
  <si>
    <t>ZPr - katetry ostatní (Z513)</t>
  </si>
  <si>
    <t>ZC613</t>
  </si>
  <si>
    <t>Katetr epicystycký 24 Fr Pezzer AE3A24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</si>
  <si>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</si>
  <si>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</si>
  <si>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</si>
  <si>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</si>
  <si>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</si>
  <si>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</si>
  <si>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ZC728</t>
  </si>
  <si>
    <t>Hadice silikon 1,5 x 3 m á 25 m 34.000.00.101</t>
  </si>
  <si>
    <t>ZB502</t>
  </si>
  <si>
    <t>Hadice silikon 3 x 5 mm á 25 m 34.000.00.103</t>
  </si>
  <si>
    <t>ZH072</t>
  </si>
  <si>
    <t>Hadice spojovací k odsávacím soupravám CH30 délka 3 m 07.068.30.301</t>
  </si>
  <si>
    <t>ZA593</t>
  </si>
  <si>
    <t>Tampon sterilní stáčený 20 x 20 cm / 5 ks 28003+</t>
  </si>
  <si>
    <t>ZA932</t>
  </si>
  <si>
    <t>Elektroda neutrální ke koagulaci bal. á 50 ks E7509</t>
  </si>
  <si>
    <t>ZA891</t>
  </si>
  <si>
    <t>Elektroda neutrální nessy ke koagulaci á 50 ks 20193-070</t>
  </si>
  <si>
    <t>ZE310</t>
  </si>
  <si>
    <t>Nádoba na kontaminovaný odpad CS 6 l pův. 077802300</t>
  </si>
  <si>
    <t>ZK045</t>
  </si>
  <si>
    <t>Nůžky rovné mayo 155 mm BC545R</t>
  </si>
  <si>
    <t>ZE289</t>
  </si>
  <si>
    <t>Nůžky standard O/T 115 mm BC321R</t>
  </si>
  <si>
    <t>ZK075</t>
  </si>
  <si>
    <t>Peán svorka cévní  rochester atraumatická rovná 225 mm BH448R</t>
  </si>
  <si>
    <t>ZJ841</t>
  </si>
  <si>
    <t>Svorka atraum. craford modif. 240 mm BH227R</t>
  </si>
  <si>
    <t>ZJ832</t>
  </si>
  <si>
    <t>Svorka micro - halsted zahnutá 125 mm BH109R</t>
  </si>
  <si>
    <t>ZG886</t>
  </si>
  <si>
    <t>Šití premicron 1 (4) bal. á 12 ks G0120063</t>
  </si>
  <si>
    <t>ZG849</t>
  </si>
  <si>
    <t>Šití premicron zelený 2/0 (3) bal. á 12 ks G0120061</t>
  </si>
  <si>
    <t>ZF699</t>
  </si>
  <si>
    <t>Šití premicron zelený 3/0 (2.5) bal. á 12 ks G0120060</t>
  </si>
  <si>
    <t>Spotřeba zdravotnického materiálu - orientační přehled</t>
  </si>
  <si>
    <t>3 NLZP</t>
  </si>
  <si>
    <t>1 Celkem</t>
  </si>
  <si>
    <t>2 Celkem</t>
  </si>
  <si>
    <t>ON Data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</si>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</sst>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8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0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" displayName="Tabulka" ref="A7:S15" totalsRowShown="0" headerRowDxfId="74" tableBorderDxfId="73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2"/>
    <tableColumn id="2" name="popis" dataDxfId="71"/>
    <tableColumn id="3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5">
      <calculatedColumnFormula>IF(Tabulka[[#This Row],[15_vzpl]]=0,"",Tabulka[[#This Row],[14_vzsk]]/Tabulka[[#This Row],[15_vzpl]])</calculatedColumnFormula>
    </tableColumn>
    <tableColumn id="20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1" totalsRowShown="0">
  <autoFilter ref="C3:S2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70" t="s">
        <v>65</v>
      </c>
      <c r="B1" s="270"/>
    </row>
    <row r="2" spans="1:3" ht="14.4" customHeight="1" thickBot="1" x14ac:dyDescent="0.35">
      <c r="A2" s="183" t="s">
        <v>205</v>
      </c>
      <c r="B2" s="46"/>
    </row>
    <row r="3" spans="1:3" ht="14.4" customHeight="1" thickBot="1" x14ac:dyDescent="0.35">
      <c r="A3" s="266" t="s">
        <v>88</v>
      </c>
      <c r="B3" s="267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" customHeight="1" x14ac:dyDescent="0.3">
      <c r="A5" s="120" t="str">
        <f t="shared" si="0"/>
        <v>HI</v>
      </c>
      <c r="B5" s="72" t="s">
        <v>85</v>
      </c>
      <c r="C5" s="47" t="s">
        <v>68</v>
      </c>
    </row>
    <row r="6" spans="1:3" ht="14.4" customHeight="1" x14ac:dyDescent="0.3">
      <c r="A6" s="121" t="str">
        <f t="shared" si="0"/>
        <v>Man Tab</v>
      </c>
      <c r="B6" s="73" t="s">
        <v>207</v>
      </c>
      <c r="C6" s="47" t="s">
        <v>69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8" t="s">
        <v>66</v>
      </c>
      <c r="B9" s="267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8" customHeight="1" x14ac:dyDescent="0.3">
      <c r="A12" s="121" t="str">
        <f t="shared" si="2"/>
        <v>LŽ PL</v>
      </c>
      <c r="B12" s="441" t="s">
        <v>106</v>
      </c>
      <c r="C12" s="47" t="s">
        <v>92</v>
      </c>
    </row>
    <row r="13" spans="1:3" ht="14.4" customHeight="1" x14ac:dyDescent="0.3">
      <c r="A13" s="121" t="str">
        <f t="shared" si="2"/>
        <v>LŽ PL Detail</v>
      </c>
      <c r="B13" s="73" t="s">
        <v>439</v>
      </c>
      <c r="C13" s="47" t="s">
        <v>93</v>
      </c>
    </row>
    <row r="14" spans="1:3" ht="14.4" customHeight="1" x14ac:dyDescent="0.3">
      <c r="A14" s="121" t="str">
        <f t="shared" si="2"/>
        <v>LŽ Statim</v>
      </c>
      <c r="B14" s="205" t="s">
        <v>137</v>
      </c>
      <c r="C14" s="47" t="s">
        <v>147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" customHeight="1" x14ac:dyDescent="0.3">
      <c r="A16" s="121" t="str">
        <f t="shared" si="2"/>
        <v>MŽ Detail</v>
      </c>
      <c r="B16" s="73" t="s">
        <v>764</v>
      </c>
      <c r="C16" s="47" t="s">
        <v>73</v>
      </c>
    </row>
    <row r="17" spans="1:3" ht="14.4" customHeight="1" thickBot="1" x14ac:dyDescent="0.35">
      <c r="A17" s="123" t="str">
        <f t="shared" si="2"/>
        <v>Osobní náklady</v>
      </c>
      <c r="B17" s="73" t="s">
        <v>63</v>
      </c>
      <c r="C17" s="47" t="s">
        <v>74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09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83" t="s">
        <v>205</v>
      </c>
      <c r="B2" s="180"/>
      <c r="C2" s="180"/>
      <c r="D2" s="180"/>
      <c r="E2" s="180"/>
    </row>
    <row r="3" spans="1:17" ht="14.4" customHeight="1" thickBot="1" x14ac:dyDescent="0.35">
      <c r="A3" s="198" t="s">
        <v>3</v>
      </c>
      <c r="B3" s="202">
        <f>SUM(B6:B1048576)</f>
        <v>170</v>
      </c>
      <c r="C3" s="203">
        <f>SUM(C6:C1048576)</f>
        <v>6</v>
      </c>
      <c r="D3" s="203">
        <f>SUM(D6:D1048576)</f>
        <v>0</v>
      </c>
      <c r="E3" s="204">
        <f>SUM(E6:E1048576)</f>
        <v>0</v>
      </c>
      <c r="F3" s="201">
        <f>IF(SUM($B3:$E3)=0,"",B3/SUM($B3:$E3))</f>
        <v>0.96590909090909094</v>
      </c>
      <c r="G3" s="199">
        <f t="shared" ref="G3:I3" si="0">IF(SUM($B3:$E3)=0,"",C3/SUM($B3:$E3))</f>
        <v>3.4090909090909088E-2</v>
      </c>
      <c r="H3" s="199">
        <f t="shared" si="0"/>
        <v>0</v>
      </c>
      <c r="I3" s="200">
        <f t="shared" si="0"/>
        <v>0</v>
      </c>
      <c r="J3" s="203">
        <f>SUM(J6:J1048576)</f>
        <v>46</v>
      </c>
      <c r="K3" s="203">
        <f>SUM(K6:K1048576)</f>
        <v>5</v>
      </c>
      <c r="L3" s="203">
        <f>SUM(L6:L1048576)</f>
        <v>0</v>
      </c>
      <c r="M3" s="204">
        <f>SUM(M6:M1048576)</f>
        <v>0</v>
      </c>
      <c r="N3" s="201">
        <f>IF(SUM($J3:$M3)=0,"",J3/SUM($J3:$M3))</f>
        <v>0.90196078431372551</v>
      </c>
      <c r="O3" s="199">
        <f t="shared" ref="O3:Q3" si="1">IF(SUM($J3:$M3)=0,"",K3/SUM($J3:$M3))</f>
        <v>9.8039215686274508E-2</v>
      </c>
      <c r="P3" s="199">
        <f t="shared" si="1"/>
        <v>0</v>
      </c>
      <c r="Q3" s="200">
        <f t="shared" si="1"/>
        <v>0</v>
      </c>
    </row>
    <row r="4" spans="1:17" ht="14.4" customHeight="1" thickBot="1" x14ac:dyDescent="0.3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" customHeight="1" thickBot="1" x14ac:dyDescent="0.35">
      <c r="A5" s="446" t="s">
        <v>138</v>
      </c>
      <c r="B5" s="447" t="s">
        <v>140</v>
      </c>
      <c r="C5" s="447" t="s">
        <v>141</v>
      </c>
      <c r="D5" s="447" t="s">
        <v>142</v>
      </c>
      <c r="E5" s="448" t="s">
        <v>143</v>
      </c>
      <c r="F5" s="449" t="s">
        <v>140</v>
      </c>
      <c r="G5" s="450" t="s">
        <v>141</v>
      </c>
      <c r="H5" s="450" t="s">
        <v>142</v>
      </c>
      <c r="I5" s="451" t="s">
        <v>143</v>
      </c>
      <c r="J5" s="447" t="s">
        <v>140</v>
      </c>
      <c r="K5" s="447" t="s">
        <v>141</v>
      </c>
      <c r="L5" s="447" t="s">
        <v>142</v>
      </c>
      <c r="M5" s="448" t="s">
        <v>143</v>
      </c>
      <c r="N5" s="449" t="s">
        <v>140</v>
      </c>
      <c r="O5" s="450" t="s">
        <v>141</v>
      </c>
      <c r="P5" s="450" t="s">
        <v>142</v>
      </c>
      <c r="Q5" s="451" t="s">
        <v>143</v>
      </c>
    </row>
    <row r="6" spans="1:17" ht="14.4" customHeight="1" x14ac:dyDescent="0.3">
      <c r="A6" s="456" t="s">
        <v>440</v>
      </c>
      <c r="B6" s="462"/>
      <c r="C6" s="410"/>
      <c r="D6" s="410"/>
      <c r="E6" s="411"/>
      <c r="F6" s="459"/>
      <c r="G6" s="431"/>
      <c r="H6" s="431"/>
      <c r="I6" s="465"/>
      <c r="J6" s="462"/>
      <c r="K6" s="410"/>
      <c r="L6" s="410"/>
      <c r="M6" s="411"/>
      <c r="N6" s="459"/>
      <c r="O6" s="431"/>
      <c r="P6" s="431"/>
      <c r="Q6" s="452"/>
    </row>
    <row r="7" spans="1:17" ht="14.4" customHeight="1" x14ac:dyDescent="0.3">
      <c r="A7" s="457" t="s">
        <v>441</v>
      </c>
      <c r="B7" s="463">
        <v>158</v>
      </c>
      <c r="C7" s="417">
        <v>6</v>
      </c>
      <c r="D7" s="417"/>
      <c r="E7" s="418"/>
      <c r="F7" s="460">
        <v>0.96341463414634143</v>
      </c>
      <c r="G7" s="453">
        <v>3.6585365853658534E-2</v>
      </c>
      <c r="H7" s="453">
        <v>0</v>
      </c>
      <c r="I7" s="466">
        <v>0</v>
      </c>
      <c r="J7" s="463">
        <v>41</v>
      </c>
      <c r="K7" s="417">
        <v>5</v>
      </c>
      <c r="L7" s="417"/>
      <c r="M7" s="418"/>
      <c r="N7" s="460">
        <v>0.89130434782608692</v>
      </c>
      <c r="O7" s="453">
        <v>0.10869565217391304</v>
      </c>
      <c r="P7" s="453">
        <v>0</v>
      </c>
      <c r="Q7" s="454">
        <v>0</v>
      </c>
    </row>
    <row r="8" spans="1:17" ht="14.4" customHeight="1" thickBot="1" x14ac:dyDescent="0.35">
      <c r="A8" s="458" t="s">
        <v>442</v>
      </c>
      <c r="B8" s="464">
        <v>12</v>
      </c>
      <c r="C8" s="424"/>
      <c r="D8" s="424"/>
      <c r="E8" s="425"/>
      <c r="F8" s="461">
        <v>1</v>
      </c>
      <c r="G8" s="432">
        <v>0</v>
      </c>
      <c r="H8" s="432">
        <v>0</v>
      </c>
      <c r="I8" s="467">
        <v>0</v>
      </c>
      <c r="J8" s="464">
        <v>5</v>
      </c>
      <c r="K8" s="424"/>
      <c r="L8" s="424"/>
      <c r="M8" s="425"/>
      <c r="N8" s="461">
        <v>1</v>
      </c>
      <c r="O8" s="432">
        <v>0</v>
      </c>
      <c r="P8" s="432">
        <v>0</v>
      </c>
      <c r="Q8" s="45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189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376</v>
      </c>
      <c r="B5" s="393" t="s">
        <v>377</v>
      </c>
      <c r="C5" s="394" t="s">
        <v>378</v>
      </c>
      <c r="D5" s="394" t="s">
        <v>378</v>
      </c>
      <c r="E5" s="394"/>
      <c r="F5" s="394" t="s">
        <v>378</v>
      </c>
      <c r="G5" s="394" t="s">
        <v>378</v>
      </c>
      <c r="H5" s="394" t="s">
        <v>378</v>
      </c>
      <c r="I5" s="395" t="s">
        <v>378</v>
      </c>
      <c r="J5" s="396" t="s">
        <v>55</v>
      </c>
    </row>
    <row r="6" spans="1:10" ht="14.4" customHeight="1" x14ac:dyDescent="0.3">
      <c r="A6" s="392" t="s">
        <v>376</v>
      </c>
      <c r="B6" s="393" t="s">
        <v>443</v>
      </c>
      <c r="C6" s="394">
        <v>0</v>
      </c>
      <c r="D6" s="394">
        <v>0</v>
      </c>
      <c r="E6" s="394"/>
      <c r="F6" s="394">
        <v>0</v>
      </c>
      <c r="G6" s="394">
        <v>0</v>
      </c>
      <c r="H6" s="394">
        <v>0</v>
      </c>
      <c r="I6" s="395" t="s">
        <v>378</v>
      </c>
      <c r="J6" s="396" t="s">
        <v>1</v>
      </c>
    </row>
    <row r="7" spans="1:10" ht="14.4" customHeight="1" x14ac:dyDescent="0.3">
      <c r="A7" s="392" t="s">
        <v>376</v>
      </c>
      <c r="B7" s="393" t="s">
        <v>444</v>
      </c>
      <c r="C7" s="394">
        <v>0</v>
      </c>
      <c r="D7" s="394">
        <v>0</v>
      </c>
      <c r="E7" s="394"/>
      <c r="F7" s="394">
        <v>0</v>
      </c>
      <c r="G7" s="394">
        <v>0.33333334350585936</v>
      </c>
      <c r="H7" s="394">
        <v>-0.33333334350585936</v>
      </c>
      <c r="I7" s="395">
        <v>0</v>
      </c>
      <c r="J7" s="396" t="s">
        <v>1</v>
      </c>
    </row>
    <row r="8" spans="1:10" ht="14.4" customHeight="1" x14ac:dyDescent="0.3">
      <c r="A8" s="392" t="s">
        <v>376</v>
      </c>
      <c r="B8" s="393" t="s">
        <v>445</v>
      </c>
      <c r="C8" s="394">
        <v>273.77206000000001</v>
      </c>
      <c r="D8" s="394">
        <v>546.17179999999996</v>
      </c>
      <c r="E8" s="394"/>
      <c r="F8" s="394">
        <v>438.84966999999995</v>
      </c>
      <c r="G8" s="394">
        <v>566.6666953125</v>
      </c>
      <c r="H8" s="394">
        <v>-127.81702531250005</v>
      </c>
      <c r="I8" s="395">
        <v>0.77444055496853803</v>
      </c>
      <c r="J8" s="396" t="s">
        <v>1</v>
      </c>
    </row>
    <row r="9" spans="1:10" ht="14.4" customHeight="1" x14ac:dyDescent="0.3">
      <c r="A9" s="392" t="s">
        <v>376</v>
      </c>
      <c r="B9" s="393" t="s">
        <v>446</v>
      </c>
      <c r="C9" s="394">
        <v>261.76295000000005</v>
      </c>
      <c r="D9" s="394">
        <v>287.18917999999996</v>
      </c>
      <c r="E9" s="394"/>
      <c r="F9" s="394">
        <v>227.25883999999996</v>
      </c>
      <c r="G9" s="394">
        <v>299.99999218749997</v>
      </c>
      <c r="H9" s="394">
        <v>-72.741152187500006</v>
      </c>
      <c r="I9" s="395">
        <v>0.75752948639399698</v>
      </c>
      <c r="J9" s="396" t="s">
        <v>1</v>
      </c>
    </row>
    <row r="10" spans="1:10" ht="14.4" customHeight="1" x14ac:dyDescent="0.3">
      <c r="A10" s="392" t="s">
        <v>376</v>
      </c>
      <c r="B10" s="393" t="s">
        <v>447</v>
      </c>
      <c r="C10" s="394">
        <v>126.88068999999994</v>
      </c>
      <c r="D10" s="394">
        <v>381.56714999999991</v>
      </c>
      <c r="E10" s="394"/>
      <c r="F10" s="394">
        <v>-1255.8182199999999</v>
      </c>
      <c r="G10" s="394">
        <v>0</v>
      </c>
      <c r="H10" s="394">
        <v>-1255.8182199999999</v>
      </c>
      <c r="I10" s="395" t="s">
        <v>378</v>
      </c>
      <c r="J10" s="396" t="s">
        <v>1</v>
      </c>
    </row>
    <row r="11" spans="1:10" ht="14.4" customHeight="1" x14ac:dyDescent="0.3">
      <c r="A11" s="392" t="s">
        <v>376</v>
      </c>
      <c r="B11" s="393" t="s">
        <v>448</v>
      </c>
      <c r="C11" s="394">
        <v>0</v>
      </c>
      <c r="D11" s="394">
        <v>0</v>
      </c>
      <c r="E11" s="394"/>
      <c r="F11" s="394">
        <v>6.5218999999999996</v>
      </c>
      <c r="G11" s="394">
        <v>6.6666665039062503</v>
      </c>
      <c r="H11" s="394">
        <v>-0.14476650390625068</v>
      </c>
      <c r="I11" s="395">
        <v>0.97828502388391159</v>
      </c>
      <c r="J11" s="396" t="s">
        <v>1</v>
      </c>
    </row>
    <row r="12" spans="1:10" ht="14.4" customHeight="1" x14ac:dyDescent="0.3">
      <c r="A12" s="392" t="s">
        <v>376</v>
      </c>
      <c r="B12" s="393" t="s">
        <v>449</v>
      </c>
      <c r="C12" s="394">
        <v>334.90321999999998</v>
      </c>
      <c r="D12" s="394">
        <v>449.17931000000004</v>
      </c>
      <c r="E12" s="394"/>
      <c r="F12" s="394">
        <v>569.97297000000003</v>
      </c>
      <c r="G12" s="394">
        <v>649.99999609375004</v>
      </c>
      <c r="H12" s="394">
        <v>-80.02702609375001</v>
      </c>
      <c r="I12" s="395">
        <v>0.87688149757741285</v>
      </c>
      <c r="J12" s="396" t="s">
        <v>1</v>
      </c>
    </row>
    <row r="13" spans="1:10" ht="14.4" customHeight="1" x14ac:dyDescent="0.3">
      <c r="A13" s="392" t="s">
        <v>376</v>
      </c>
      <c r="B13" s="393" t="s">
        <v>450</v>
      </c>
      <c r="C13" s="394">
        <v>5.5203199999999999</v>
      </c>
      <c r="D13" s="394">
        <v>36.175080000000001</v>
      </c>
      <c r="E13" s="394"/>
      <c r="F13" s="394">
        <v>0.29499999999999998</v>
      </c>
      <c r="G13" s="394">
        <v>16.666667114257812</v>
      </c>
      <c r="H13" s="394">
        <v>-16.371667114257811</v>
      </c>
      <c r="I13" s="395">
        <v>1.7699999524658214E-2</v>
      </c>
      <c r="J13" s="396" t="s">
        <v>1</v>
      </c>
    </row>
    <row r="14" spans="1:10" ht="14.4" customHeight="1" x14ac:dyDescent="0.3">
      <c r="A14" s="392" t="s">
        <v>376</v>
      </c>
      <c r="B14" s="393" t="s">
        <v>451</v>
      </c>
      <c r="C14" s="394">
        <v>0</v>
      </c>
      <c r="D14" s="394">
        <v>0</v>
      </c>
      <c r="E14" s="394"/>
      <c r="F14" s="394">
        <v>0</v>
      </c>
      <c r="G14" s="394">
        <v>0</v>
      </c>
      <c r="H14" s="394">
        <v>0</v>
      </c>
      <c r="I14" s="395" t="s">
        <v>378</v>
      </c>
      <c r="J14" s="396" t="s">
        <v>1</v>
      </c>
    </row>
    <row r="15" spans="1:10" ht="14.4" customHeight="1" x14ac:dyDescent="0.3">
      <c r="A15" s="392" t="s">
        <v>376</v>
      </c>
      <c r="B15" s="393" t="s">
        <v>452</v>
      </c>
      <c r="C15" s="394">
        <v>61.322150000000008</v>
      </c>
      <c r="D15" s="394">
        <v>157.61693</v>
      </c>
      <c r="E15" s="394"/>
      <c r="F15" s="394">
        <v>27.207740000000001</v>
      </c>
      <c r="G15" s="394">
        <v>128.33332421874999</v>
      </c>
      <c r="H15" s="394">
        <v>-101.12558421874999</v>
      </c>
      <c r="I15" s="395">
        <v>0.21200837869377692</v>
      </c>
      <c r="J15" s="396" t="s">
        <v>1</v>
      </c>
    </row>
    <row r="16" spans="1:10" ht="14.4" customHeight="1" x14ac:dyDescent="0.3">
      <c r="A16" s="392" t="s">
        <v>376</v>
      </c>
      <c r="B16" s="393" t="s">
        <v>453</v>
      </c>
      <c r="C16" s="394">
        <v>0</v>
      </c>
      <c r="D16" s="394">
        <v>0</v>
      </c>
      <c r="E16" s="394"/>
      <c r="F16" s="394">
        <v>0.86514999999999997</v>
      </c>
      <c r="G16" s="394">
        <v>0</v>
      </c>
      <c r="H16" s="394">
        <v>0.86514999999999997</v>
      </c>
      <c r="I16" s="395" t="s">
        <v>378</v>
      </c>
      <c r="J16" s="396" t="s">
        <v>1</v>
      </c>
    </row>
    <row r="17" spans="1:10" ht="14.4" customHeight="1" x14ac:dyDescent="0.3">
      <c r="A17" s="392" t="s">
        <v>376</v>
      </c>
      <c r="B17" s="393" t="s">
        <v>454</v>
      </c>
      <c r="C17" s="394">
        <v>12.09632</v>
      </c>
      <c r="D17" s="394">
        <v>22.40436</v>
      </c>
      <c r="E17" s="394"/>
      <c r="F17" s="394">
        <v>41.27431</v>
      </c>
      <c r="G17" s="394">
        <v>30</v>
      </c>
      <c r="H17" s="394">
        <v>11.27431</v>
      </c>
      <c r="I17" s="395">
        <v>1.3758103333333334</v>
      </c>
      <c r="J17" s="396" t="s">
        <v>1</v>
      </c>
    </row>
    <row r="18" spans="1:10" ht="14.4" customHeight="1" x14ac:dyDescent="0.3">
      <c r="A18" s="392" t="s">
        <v>376</v>
      </c>
      <c r="B18" s="393" t="s">
        <v>455</v>
      </c>
      <c r="C18" s="394">
        <v>101.01881</v>
      </c>
      <c r="D18" s="394">
        <v>0</v>
      </c>
      <c r="E18" s="394"/>
      <c r="F18" s="394">
        <v>0</v>
      </c>
      <c r="G18" s="394">
        <v>89.666664062500004</v>
      </c>
      <c r="H18" s="394">
        <v>-89.666664062500004</v>
      </c>
      <c r="I18" s="395">
        <v>0</v>
      </c>
      <c r="J18" s="396" t="s">
        <v>1</v>
      </c>
    </row>
    <row r="19" spans="1:10" ht="14.4" customHeight="1" x14ac:dyDescent="0.3">
      <c r="A19" s="392" t="s">
        <v>376</v>
      </c>
      <c r="B19" s="393" t="s">
        <v>383</v>
      </c>
      <c r="C19" s="394">
        <v>1177.2765200000001</v>
      </c>
      <c r="D19" s="394">
        <v>1880.3038099999997</v>
      </c>
      <c r="E19" s="394"/>
      <c r="F19" s="394">
        <v>56.427360000000022</v>
      </c>
      <c r="G19" s="394">
        <v>1788.33333883667</v>
      </c>
      <c r="H19" s="394">
        <v>-1731.9059788366699</v>
      </c>
      <c r="I19" s="395">
        <v>3.1553043705323205E-2</v>
      </c>
      <c r="J19" s="396" t="s">
        <v>384</v>
      </c>
    </row>
    <row r="21" spans="1:10" ht="14.4" customHeight="1" x14ac:dyDescent="0.3">
      <c r="A21" s="392" t="s">
        <v>376</v>
      </c>
      <c r="B21" s="393" t="s">
        <v>377</v>
      </c>
      <c r="C21" s="394" t="s">
        <v>378</v>
      </c>
      <c r="D21" s="394" t="s">
        <v>378</v>
      </c>
      <c r="E21" s="394"/>
      <c r="F21" s="394" t="s">
        <v>378</v>
      </c>
      <c r="G21" s="394" t="s">
        <v>378</v>
      </c>
      <c r="H21" s="394" t="s">
        <v>378</v>
      </c>
      <c r="I21" s="395" t="s">
        <v>378</v>
      </c>
      <c r="J21" s="396" t="s">
        <v>55</v>
      </c>
    </row>
    <row r="22" spans="1:10" ht="14.4" customHeight="1" x14ac:dyDescent="0.3">
      <c r="A22" s="392" t="s">
        <v>385</v>
      </c>
      <c r="B22" s="393" t="s">
        <v>386</v>
      </c>
      <c r="C22" s="394" t="s">
        <v>378</v>
      </c>
      <c r="D22" s="394" t="s">
        <v>378</v>
      </c>
      <c r="E22" s="394"/>
      <c r="F22" s="394" t="s">
        <v>378</v>
      </c>
      <c r="G22" s="394" t="s">
        <v>378</v>
      </c>
      <c r="H22" s="394" t="s">
        <v>378</v>
      </c>
      <c r="I22" s="395" t="s">
        <v>378</v>
      </c>
      <c r="J22" s="396" t="s">
        <v>0</v>
      </c>
    </row>
    <row r="23" spans="1:10" ht="14.4" customHeight="1" x14ac:dyDescent="0.3">
      <c r="A23" s="392" t="s">
        <v>385</v>
      </c>
      <c r="B23" s="393" t="s">
        <v>443</v>
      </c>
      <c r="C23" s="394">
        <v>0</v>
      </c>
      <c r="D23" s="394">
        <v>0</v>
      </c>
      <c r="E23" s="394"/>
      <c r="F23" s="394">
        <v>0</v>
      </c>
      <c r="G23" s="394">
        <v>0</v>
      </c>
      <c r="H23" s="394">
        <v>0</v>
      </c>
      <c r="I23" s="395" t="s">
        <v>378</v>
      </c>
      <c r="J23" s="396" t="s">
        <v>1</v>
      </c>
    </row>
    <row r="24" spans="1:10" ht="14.4" customHeight="1" x14ac:dyDescent="0.3">
      <c r="A24" s="392" t="s">
        <v>385</v>
      </c>
      <c r="B24" s="393" t="s">
        <v>444</v>
      </c>
      <c r="C24" s="394">
        <v>0</v>
      </c>
      <c r="D24" s="394">
        <v>0</v>
      </c>
      <c r="E24" s="394"/>
      <c r="F24" s="394">
        <v>0</v>
      </c>
      <c r="G24" s="394">
        <v>0</v>
      </c>
      <c r="H24" s="394">
        <v>0</v>
      </c>
      <c r="I24" s="395" t="s">
        <v>378</v>
      </c>
      <c r="J24" s="396" t="s">
        <v>1</v>
      </c>
    </row>
    <row r="25" spans="1:10" ht="14.4" customHeight="1" x14ac:dyDescent="0.3">
      <c r="A25" s="392" t="s">
        <v>385</v>
      </c>
      <c r="B25" s="393" t="s">
        <v>445</v>
      </c>
      <c r="C25" s="394">
        <v>246.75621000000001</v>
      </c>
      <c r="D25" s="394">
        <v>375.21849999999995</v>
      </c>
      <c r="E25" s="394"/>
      <c r="F25" s="394">
        <v>438.51966999999996</v>
      </c>
      <c r="G25" s="394">
        <v>440</v>
      </c>
      <c r="H25" s="394">
        <v>-1.4803300000000377</v>
      </c>
      <c r="I25" s="395">
        <v>0.99663561363636355</v>
      </c>
      <c r="J25" s="396" t="s">
        <v>1</v>
      </c>
    </row>
    <row r="26" spans="1:10" ht="14.4" customHeight="1" x14ac:dyDescent="0.3">
      <c r="A26" s="392" t="s">
        <v>385</v>
      </c>
      <c r="B26" s="393" t="s">
        <v>446</v>
      </c>
      <c r="C26" s="394">
        <v>186.18738000000002</v>
      </c>
      <c r="D26" s="394">
        <v>164.70013999999998</v>
      </c>
      <c r="E26" s="394"/>
      <c r="F26" s="394">
        <v>122.40943999999996</v>
      </c>
      <c r="G26" s="394">
        <v>183</v>
      </c>
      <c r="H26" s="394">
        <v>-60.590560000000039</v>
      </c>
      <c r="I26" s="395">
        <v>0.66890404371584677</v>
      </c>
      <c r="J26" s="396" t="s">
        <v>1</v>
      </c>
    </row>
    <row r="27" spans="1:10" ht="14.4" customHeight="1" x14ac:dyDescent="0.3">
      <c r="A27" s="392" t="s">
        <v>385</v>
      </c>
      <c r="B27" s="393" t="s">
        <v>447</v>
      </c>
      <c r="C27" s="394">
        <v>126.88068999999994</v>
      </c>
      <c r="D27" s="394">
        <v>381.56714999999991</v>
      </c>
      <c r="E27" s="394"/>
      <c r="F27" s="394">
        <v>-1255.8182199999999</v>
      </c>
      <c r="G27" s="394">
        <v>0</v>
      </c>
      <c r="H27" s="394">
        <v>-1255.8182199999999</v>
      </c>
      <c r="I27" s="395" t="s">
        <v>378</v>
      </c>
      <c r="J27" s="396" t="s">
        <v>1</v>
      </c>
    </row>
    <row r="28" spans="1:10" ht="14.4" customHeight="1" x14ac:dyDescent="0.3">
      <c r="A28" s="392" t="s">
        <v>385</v>
      </c>
      <c r="B28" s="393" t="s">
        <v>448</v>
      </c>
      <c r="C28" s="394">
        <v>0</v>
      </c>
      <c r="D28" s="394">
        <v>0</v>
      </c>
      <c r="E28" s="394"/>
      <c r="F28" s="394">
        <v>6.5218999999999996</v>
      </c>
      <c r="G28" s="394">
        <v>7</v>
      </c>
      <c r="H28" s="394">
        <v>-0.47810000000000041</v>
      </c>
      <c r="I28" s="395">
        <v>0.93169999999999997</v>
      </c>
      <c r="J28" s="396" t="s">
        <v>1</v>
      </c>
    </row>
    <row r="29" spans="1:10" ht="14.4" customHeight="1" x14ac:dyDescent="0.3">
      <c r="A29" s="392" t="s">
        <v>385</v>
      </c>
      <c r="B29" s="393" t="s">
        <v>449</v>
      </c>
      <c r="C29" s="394">
        <v>334.90321999999998</v>
      </c>
      <c r="D29" s="394">
        <v>449.17931000000004</v>
      </c>
      <c r="E29" s="394"/>
      <c r="F29" s="394">
        <v>511.83299</v>
      </c>
      <c r="G29" s="394">
        <v>591</v>
      </c>
      <c r="H29" s="394">
        <v>-79.167010000000005</v>
      </c>
      <c r="I29" s="395">
        <v>0.86604566835871399</v>
      </c>
      <c r="J29" s="396" t="s">
        <v>1</v>
      </c>
    </row>
    <row r="30" spans="1:10" ht="14.4" customHeight="1" x14ac:dyDescent="0.3">
      <c r="A30" s="392" t="s">
        <v>385</v>
      </c>
      <c r="B30" s="393" t="s">
        <v>450</v>
      </c>
      <c r="C30" s="394">
        <v>5.5203199999999999</v>
      </c>
      <c r="D30" s="394">
        <v>35.95908</v>
      </c>
      <c r="E30" s="394"/>
      <c r="F30" s="394">
        <v>0.29499999999999998</v>
      </c>
      <c r="G30" s="394">
        <v>16</v>
      </c>
      <c r="H30" s="394">
        <v>-15.705</v>
      </c>
      <c r="I30" s="395">
        <v>1.8437499999999999E-2</v>
      </c>
      <c r="J30" s="396" t="s">
        <v>1</v>
      </c>
    </row>
    <row r="31" spans="1:10" ht="14.4" customHeight="1" x14ac:dyDescent="0.3">
      <c r="A31" s="392" t="s">
        <v>385</v>
      </c>
      <c r="B31" s="393" t="s">
        <v>451</v>
      </c>
      <c r="C31" s="394">
        <v>0</v>
      </c>
      <c r="D31" s="394">
        <v>0</v>
      </c>
      <c r="E31" s="394"/>
      <c r="F31" s="394">
        <v>0</v>
      </c>
      <c r="G31" s="394">
        <v>0</v>
      </c>
      <c r="H31" s="394">
        <v>0</v>
      </c>
      <c r="I31" s="395" t="s">
        <v>378</v>
      </c>
      <c r="J31" s="396" t="s">
        <v>1</v>
      </c>
    </row>
    <row r="32" spans="1:10" ht="14.4" customHeight="1" x14ac:dyDescent="0.3">
      <c r="A32" s="392" t="s">
        <v>385</v>
      </c>
      <c r="B32" s="393" t="s">
        <v>452</v>
      </c>
      <c r="C32" s="394">
        <v>48.522100000000009</v>
      </c>
      <c r="D32" s="394">
        <v>102.08338999999999</v>
      </c>
      <c r="E32" s="394"/>
      <c r="F32" s="394">
        <v>27.207740000000001</v>
      </c>
      <c r="G32" s="394">
        <v>95</v>
      </c>
      <c r="H32" s="394">
        <v>-67.792259999999999</v>
      </c>
      <c r="I32" s="395">
        <v>0.28639726315789477</v>
      </c>
      <c r="J32" s="396" t="s">
        <v>1</v>
      </c>
    </row>
    <row r="33" spans="1:10" ht="14.4" customHeight="1" x14ac:dyDescent="0.3">
      <c r="A33" s="392" t="s">
        <v>385</v>
      </c>
      <c r="B33" s="393" t="s">
        <v>453</v>
      </c>
      <c r="C33" s="394">
        <v>0</v>
      </c>
      <c r="D33" s="394">
        <v>0</v>
      </c>
      <c r="E33" s="394"/>
      <c r="F33" s="394">
        <v>0.86514999999999997</v>
      </c>
      <c r="G33" s="394">
        <v>0</v>
      </c>
      <c r="H33" s="394">
        <v>0.86514999999999997</v>
      </c>
      <c r="I33" s="395" t="s">
        <v>378</v>
      </c>
      <c r="J33" s="396" t="s">
        <v>1</v>
      </c>
    </row>
    <row r="34" spans="1:10" ht="14.4" customHeight="1" x14ac:dyDescent="0.3">
      <c r="A34" s="392" t="s">
        <v>385</v>
      </c>
      <c r="B34" s="393" t="s">
        <v>454</v>
      </c>
      <c r="C34" s="394">
        <v>12.09632</v>
      </c>
      <c r="D34" s="394">
        <v>22.40436</v>
      </c>
      <c r="E34" s="394"/>
      <c r="F34" s="394">
        <v>41.27431</v>
      </c>
      <c r="G34" s="394">
        <v>30</v>
      </c>
      <c r="H34" s="394">
        <v>11.27431</v>
      </c>
      <c r="I34" s="395">
        <v>1.3758103333333334</v>
      </c>
      <c r="J34" s="396" t="s">
        <v>1</v>
      </c>
    </row>
    <row r="35" spans="1:10" ht="14.4" customHeight="1" x14ac:dyDescent="0.3">
      <c r="A35" s="392" t="s">
        <v>385</v>
      </c>
      <c r="B35" s="393" t="s">
        <v>455</v>
      </c>
      <c r="C35" s="394">
        <v>0</v>
      </c>
      <c r="D35" s="394">
        <v>0</v>
      </c>
      <c r="E35" s="394"/>
      <c r="F35" s="394">
        <v>0</v>
      </c>
      <c r="G35" s="394">
        <v>0</v>
      </c>
      <c r="H35" s="394">
        <v>0</v>
      </c>
      <c r="I35" s="395" t="s">
        <v>378</v>
      </c>
      <c r="J35" s="396" t="s">
        <v>1</v>
      </c>
    </row>
    <row r="36" spans="1:10" ht="14.4" customHeight="1" x14ac:dyDescent="0.3">
      <c r="A36" s="392" t="s">
        <v>385</v>
      </c>
      <c r="B36" s="393" t="s">
        <v>387</v>
      </c>
      <c r="C36" s="394">
        <v>960.86623999999995</v>
      </c>
      <c r="D36" s="394">
        <v>1531.1119299999998</v>
      </c>
      <c r="E36" s="394"/>
      <c r="F36" s="394">
        <v>-106.89202000000002</v>
      </c>
      <c r="G36" s="394">
        <v>1363</v>
      </c>
      <c r="H36" s="394">
        <v>-1469.89202</v>
      </c>
      <c r="I36" s="395">
        <v>-7.8424079236977265E-2</v>
      </c>
      <c r="J36" s="396" t="s">
        <v>388</v>
      </c>
    </row>
    <row r="37" spans="1:10" ht="14.4" customHeight="1" x14ac:dyDescent="0.3">
      <c r="A37" s="392" t="s">
        <v>378</v>
      </c>
      <c r="B37" s="393" t="s">
        <v>378</v>
      </c>
      <c r="C37" s="394" t="s">
        <v>378</v>
      </c>
      <c r="D37" s="394" t="s">
        <v>378</v>
      </c>
      <c r="E37" s="394"/>
      <c r="F37" s="394" t="s">
        <v>378</v>
      </c>
      <c r="G37" s="394" t="s">
        <v>378</v>
      </c>
      <c r="H37" s="394" t="s">
        <v>378</v>
      </c>
      <c r="I37" s="395" t="s">
        <v>378</v>
      </c>
      <c r="J37" s="396" t="s">
        <v>389</v>
      </c>
    </row>
    <row r="38" spans="1:10" ht="14.4" customHeight="1" x14ac:dyDescent="0.3">
      <c r="A38" s="392" t="s">
        <v>390</v>
      </c>
      <c r="B38" s="393" t="s">
        <v>391</v>
      </c>
      <c r="C38" s="394" t="s">
        <v>378</v>
      </c>
      <c r="D38" s="394" t="s">
        <v>378</v>
      </c>
      <c r="E38" s="394"/>
      <c r="F38" s="394" t="s">
        <v>378</v>
      </c>
      <c r="G38" s="394" t="s">
        <v>378</v>
      </c>
      <c r="H38" s="394" t="s">
        <v>378</v>
      </c>
      <c r="I38" s="395" t="s">
        <v>378</v>
      </c>
      <c r="J38" s="396" t="s">
        <v>0</v>
      </c>
    </row>
    <row r="39" spans="1:10" ht="14.4" customHeight="1" x14ac:dyDescent="0.3">
      <c r="A39" s="392" t="s">
        <v>390</v>
      </c>
      <c r="B39" s="393" t="s">
        <v>445</v>
      </c>
      <c r="C39" s="394">
        <v>27.015850000000004</v>
      </c>
      <c r="D39" s="394">
        <v>170.95330000000001</v>
      </c>
      <c r="E39" s="394"/>
      <c r="F39" s="394">
        <v>0.33</v>
      </c>
      <c r="G39" s="394">
        <v>126</v>
      </c>
      <c r="H39" s="394">
        <v>-125.67</v>
      </c>
      <c r="I39" s="395">
        <v>2.6190476190476194E-3</v>
      </c>
      <c r="J39" s="396" t="s">
        <v>1</v>
      </c>
    </row>
    <row r="40" spans="1:10" ht="14.4" customHeight="1" x14ac:dyDescent="0.3">
      <c r="A40" s="392" t="s">
        <v>390</v>
      </c>
      <c r="B40" s="393" t="s">
        <v>446</v>
      </c>
      <c r="C40" s="394">
        <v>75.575569999999999</v>
      </c>
      <c r="D40" s="394">
        <v>122.48903999999999</v>
      </c>
      <c r="E40" s="394"/>
      <c r="F40" s="394">
        <v>104.84939999999999</v>
      </c>
      <c r="G40" s="394">
        <v>117</v>
      </c>
      <c r="H40" s="394">
        <v>-12.150600000000011</v>
      </c>
      <c r="I40" s="395">
        <v>0.89614871794871787</v>
      </c>
      <c r="J40" s="396" t="s">
        <v>1</v>
      </c>
    </row>
    <row r="41" spans="1:10" ht="14.4" customHeight="1" x14ac:dyDescent="0.3">
      <c r="A41" s="392" t="s">
        <v>390</v>
      </c>
      <c r="B41" s="393" t="s">
        <v>449</v>
      </c>
      <c r="C41" s="394">
        <v>0</v>
      </c>
      <c r="D41" s="394">
        <v>0</v>
      </c>
      <c r="E41" s="394"/>
      <c r="F41" s="394">
        <v>58.139980000000001</v>
      </c>
      <c r="G41" s="394">
        <v>59</v>
      </c>
      <c r="H41" s="394">
        <v>-0.86001999999999867</v>
      </c>
      <c r="I41" s="395">
        <v>0.98542338983050848</v>
      </c>
      <c r="J41" s="396" t="s">
        <v>1</v>
      </c>
    </row>
    <row r="42" spans="1:10" ht="14.4" customHeight="1" x14ac:dyDescent="0.3">
      <c r="A42" s="392" t="s">
        <v>390</v>
      </c>
      <c r="B42" s="393" t="s">
        <v>450</v>
      </c>
      <c r="C42" s="394">
        <v>0</v>
      </c>
      <c r="D42" s="394">
        <v>0.216</v>
      </c>
      <c r="E42" s="394"/>
      <c r="F42" s="394">
        <v>0</v>
      </c>
      <c r="G42" s="394">
        <v>1</v>
      </c>
      <c r="H42" s="394">
        <v>-1</v>
      </c>
      <c r="I42" s="395">
        <v>0</v>
      </c>
      <c r="J42" s="396" t="s">
        <v>1</v>
      </c>
    </row>
    <row r="43" spans="1:10" ht="14.4" customHeight="1" x14ac:dyDescent="0.3">
      <c r="A43" s="392" t="s">
        <v>390</v>
      </c>
      <c r="B43" s="393" t="s">
        <v>452</v>
      </c>
      <c r="C43" s="394">
        <v>12.800049999999999</v>
      </c>
      <c r="D43" s="394">
        <v>55.533539999999995</v>
      </c>
      <c r="E43" s="394"/>
      <c r="F43" s="394">
        <v>0</v>
      </c>
      <c r="G43" s="394">
        <v>33</v>
      </c>
      <c r="H43" s="394">
        <v>-33</v>
      </c>
      <c r="I43" s="395">
        <v>0</v>
      </c>
      <c r="J43" s="396" t="s">
        <v>1</v>
      </c>
    </row>
    <row r="44" spans="1:10" ht="14.4" customHeight="1" x14ac:dyDescent="0.3">
      <c r="A44" s="392" t="s">
        <v>390</v>
      </c>
      <c r="B44" s="393" t="s">
        <v>454</v>
      </c>
      <c r="C44" s="394">
        <v>0</v>
      </c>
      <c r="D44" s="394">
        <v>0</v>
      </c>
      <c r="E44" s="394"/>
      <c r="F44" s="394">
        <v>0</v>
      </c>
      <c r="G44" s="394">
        <v>0</v>
      </c>
      <c r="H44" s="394">
        <v>0</v>
      </c>
      <c r="I44" s="395" t="s">
        <v>378</v>
      </c>
      <c r="J44" s="396" t="s">
        <v>1</v>
      </c>
    </row>
    <row r="45" spans="1:10" ht="14.4" customHeight="1" x14ac:dyDescent="0.3">
      <c r="A45" s="392" t="s">
        <v>390</v>
      </c>
      <c r="B45" s="393" t="s">
        <v>455</v>
      </c>
      <c r="C45" s="394">
        <v>101.01881</v>
      </c>
      <c r="D45" s="394">
        <v>0</v>
      </c>
      <c r="E45" s="394"/>
      <c r="F45" s="394">
        <v>0</v>
      </c>
      <c r="G45" s="394">
        <v>90</v>
      </c>
      <c r="H45" s="394">
        <v>-90</v>
      </c>
      <c r="I45" s="395">
        <v>0</v>
      </c>
      <c r="J45" s="396" t="s">
        <v>1</v>
      </c>
    </row>
    <row r="46" spans="1:10" ht="14.4" customHeight="1" x14ac:dyDescent="0.3">
      <c r="A46" s="392" t="s">
        <v>390</v>
      </c>
      <c r="B46" s="393" t="s">
        <v>392</v>
      </c>
      <c r="C46" s="394">
        <v>216.41028</v>
      </c>
      <c r="D46" s="394">
        <v>349.19188000000003</v>
      </c>
      <c r="E46" s="394"/>
      <c r="F46" s="394">
        <v>163.31938</v>
      </c>
      <c r="G46" s="394">
        <v>425</v>
      </c>
      <c r="H46" s="394">
        <v>-261.68061999999998</v>
      </c>
      <c r="I46" s="395">
        <v>0.38428089411764704</v>
      </c>
      <c r="J46" s="396" t="s">
        <v>388</v>
      </c>
    </row>
    <row r="47" spans="1:10" ht="14.4" customHeight="1" x14ac:dyDescent="0.3">
      <c r="A47" s="392" t="s">
        <v>378</v>
      </c>
      <c r="B47" s="393" t="s">
        <v>378</v>
      </c>
      <c r="C47" s="394" t="s">
        <v>378</v>
      </c>
      <c r="D47" s="394" t="s">
        <v>378</v>
      </c>
      <c r="E47" s="394"/>
      <c r="F47" s="394" t="s">
        <v>378</v>
      </c>
      <c r="G47" s="394" t="s">
        <v>378</v>
      </c>
      <c r="H47" s="394" t="s">
        <v>378</v>
      </c>
      <c r="I47" s="395" t="s">
        <v>378</v>
      </c>
      <c r="J47" s="396" t="s">
        <v>389</v>
      </c>
    </row>
    <row r="48" spans="1:10" ht="14.4" customHeight="1" x14ac:dyDescent="0.3">
      <c r="A48" s="392" t="s">
        <v>376</v>
      </c>
      <c r="B48" s="393" t="s">
        <v>383</v>
      </c>
      <c r="C48" s="394">
        <v>1177.2765200000001</v>
      </c>
      <c r="D48" s="394">
        <v>1880.3038099999994</v>
      </c>
      <c r="E48" s="394"/>
      <c r="F48" s="394">
        <v>56.427359999999972</v>
      </c>
      <c r="G48" s="394">
        <v>1788</v>
      </c>
      <c r="H48" s="394">
        <v>-1731.5726400000001</v>
      </c>
      <c r="I48" s="395">
        <v>3.1558926174496627E-2</v>
      </c>
      <c r="J48" s="396" t="s">
        <v>384</v>
      </c>
    </row>
  </sheetData>
  <mergeCells count="3">
    <mergeCell ref="A1:I1"/>
    <mergeCell ref="F3:I3"/>
    <mergeCell ref="C4:D4"/>
  </mergeCells>
  <conditionalFormatting sqref="F20 F49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8">
    <cfRule type="expression" dxfId="10" priority="6">
      <formula>$H21&gt;0</formula>
    </cfRule>
  </conditionalFormatting>
  <conditionalFormatting sqref="A21:A48">
    <cfRule type="expression" dxfId="9" priority="5">
      <formula>AND($J21&lt;&gt;"mezeraKL",$J21&lt;&gt;"")</formula>
    </cfRule>
  </conditionalFormatting>
  <conditionalFormatting sqref="I21:I48">
    <cfRule type="expression" dxfId="8" priority="7">
      <formula>$I21&gt;1</formula>
    </cfRule>
  </conditionalFormatting>
  <conditionalFormatting sqref="B21:B48">
    <cfRule type="expression" dxfId="7" priority="4">
      <formula>OR($J21="NS",$J21="SumaNS",$J21="Účet")</formula>
    </cfRule>
  </conditionalFormatting>
  <conditionalFormatting sqref="A21:D48 F21:I48">
    <cfRule type="expression" dxfId="6" priority="8">
      <formula>AND($J21&lt;&gt;"",$J21&lt;&gt;"mezeraKL")</formula>
    </cfRule>
  </conditionalFormatting>
  <conditionalFormatting sqref="B21:D48 F21:I48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8 F21:I48">
    <cfRule type="expression" dxfId="4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07" t="s">
        <v>764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" customHeight="1" thickBot="1" x14ac:dyDescent="0.3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57.347117392809523</v>
      </c>
      <c r="J3" s="81">
        <f>SUBTOTAL(9,J5:J1048576)</f>
        <v>52816</v>
      </c>
      <c r="K3" s="82">
        <f>SUBTOTAL(9,K5:K1048576)</f>
        <v>3028845.3522186279</v>
      </c>
    </row>
    <row r="4" spans="1:11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" customHeight="1" x14ac:dyDescent="0.3">
      <c r="A5" s="405" t="s">
        <v>376</v>
      </c>
      <c r="B5" s="406" t="s">
        <v>377</v>
      </c>
      <c r="C5" s="407" t="s">
        <v>385</v>
      </c>
      <c r="D5" s="408" t="s">
        <v>386</v>
      </c>
      <c r="E5" s="407" t="s">
        <v>456</v>
      </c>
      <c r="F5" s="408" t="s">
        <v>457</v>
      </c>
      <c r="G5" s="407" t="s">
        <v>458</v>
      </c>
      <c r="H5" s="407" t="s">
        <v>459</v>
      </c>
      <c r="I5" s="410">
        <v>224.74500274658203</v>
      </c>
      <c r="J5" s="410">
        <v>18</v>
      </c>
      <c r="K5" s="411">
        <v>4045.409912109375</v>
      </c>
    </row>
    <row r="6" spans="1:11" ht="14.4" customHeight="1" x14ac:dyDescent="0.3">
      <c r="A6" s="412" t="s">
        <v>376</v>
      </c>
      <c r="B6" s="413" t="s">
        <v>377</v>
      </c>
      <c r="C6" s="414" t="s">
        <v>385</v>
      </c>
      <c r="D6" s="415" t="s">
        <v>386</v>
      </c>
      <c r="E6" s="414" t="s">
        <v>456</v>
      </c>
      <c r="F6" s="415" t="s">
        <v>457</v>
      </c>
      <c r="G6" s="414" t="s">
        <v>460</v>
      </c>
      <c r="H6" s="414" t="s">
        <v>461</v>
      </c>
      <c r="I6" s="417">
        <v>713.55999755859375</v>
      </c>
      <c r="J6" s="417">
        <v>5</v>
      </c>
      <c r="K6" s="418">
        <v>3567.7999267578125</v>
      </c>
    </row>
    <row r="7" spans="1:11" ht="14.4" customHeight="1" x14ac:dyDescent="0.3">
      <c r="A7" s="412" t="s">
        <v>376</v>
      </c>
      <c r="B7" s="413" t="s">
        <v>377</v>
      </c>
      <c r="C7" s="414" t="s">
        <v>385</v>
      </c>
      <c r="D7" s="415" t="s">
        <v>386</v>
      </c>
      <c r="E7" s="414" t="s">
        <v>456</v>
      </c>
      <c r="F7" s="415" t="s">
        <v>457</v>
      </c>
      <c r="G7" s="414" t="s">
        <v>462</v>
      </c>
      <c r="H7" s="414" t="s">
        <v>463</v>
      </c>
      <c r="I7" s="417">
        <v>0.43999999761581421</v>
      </c>
      <c r="J7" s="417">
        <v>500</v>
      </c>
      <c r="K7" s="418">
        <v>220</v>
      </c>
    </row>
    <row r="8" spans="1:11" ht="14.4" customHeight="1" x14ac:dyDescent="0.3">
      <c r="A8" s="412" t="s">
        <v>376</v>
      </c>
      <c r="B8" s="413" t="s">
        <v>377</v>
      </c>
      <c r="C8" s="414" t="s">
        <v>385</v>
      </c>
      <c r="D8" s="415" t="s">
        <v>386</v>
      </c>
      <c r="E8" s="414" t="s">
        <v>456</v>
      </c>
      <c r="F8" s="415" t="s">
        <v>457</v>
      </c>
      <c r="G8" s="414" t="s">
        <v>464</v>
      </c>
      <c r="H8" s="414" t="s">
        <v>465</v>
      </c>
      <c r="I8" s="417">
        <v>0.62999999523162842</v>
      </c>
      <c r="J8" s="417">
        <v>500</v>
      </c>
      <c r="K8" s="418">
        <v>315</v>
      </c>
    </row>
    <row r="9" spans="1:11" ht="14.4" customHeight="1" x14ac:dyDescent="0.3">
      <c r="A9" s="412" t="s">
        <v>376</v>
      </c>
      <c r="B9" s="413" t="s">
        <v>377</v>
      </c>
      <c r="C9" s="414" t="s">
        <v>385</v>
      </c>
      <c r="D9" s="415" t="s">
        <v>386</v>
      </c>
      <c r="E9" s="414" t="s">
        <v>456</v>
      </c>
      <c r="F9" s="415" t="s">
        <v>457</v>
      </c>
      <c r="G9" s="414" t="s">
        <v>466</v>
      </c>
      <c r="H9" s="414" t="s">
        <v>467</v>
      </c>
      <c r="I9" s="417">
        <v>5.6399998664855957</v>
      </c>
      <c r="J9" s="417">
        <v>1980</v>
      </c>
      <c r="K9" s="418">
        <v>11157.2998046875</v>
      </c>
    </row>
    <row r="10" spans="1:11" ht="14.4" customHeight="1" x14ac:dyDescent="0.3">
      <c r="A10" s="412" t="s">
        <v>376</v>
      </c>
      <c r="B10" s="413" t="s">
        <v>377</v>
      </c>
      <c r="C10" s="414" t="s">
        <v>385</v>
      </c>
      <c r="D10" s="415" t="s">
        <v>386</v>
      </c>
      <c r="E10" s="414" t="s">
        <v>456</v>
      </c>
      <c r="F10" s="415" t="s">
        <v>457</v>
      </c>
      <c r="G10" s="414" t="s">
        <v>468</v>
      </c>
      <c r="H10" s="414" t="s">
        <v>469</v>
      </c>
      <c r="I10" s="417">
        <v>3031.169921875</v>
      </c>
      <c r="J10" s="417">
        <v>20</v>
      </c>
      <c r="K10" s="418">
        <v>60623.3984375</v>
      </c>
    </row>
    <row r="11" spans="1:11" ht="14.4" customHeight="1" x14ac:dyDescent="0.3">
      <c r="A11" s="412" t="s">
        <v>376</v>
      </c>
      <c r="B11" s="413" t="s">
        <v>377</v>
      </c>
      <c r="C11" s="414" t="s">
        <v>385</v>
      </c>
      <c r="D11" s="415" t="s">
        <v>386</v>
      </c>
      <c r="E11" s="414" t="s">
        <v>456</v>
      </c>
      <c r="F11" s="415" t="s">
        <v>457</v>
      </c>
      <c r="G11" s="414" t="s">
        <v>470</v>
      </c>
      <c r="H11" s="414" t="s">
        <v>471</v>
      </c>
      <c r="I11" s="417">
        <v>352.29000854492187</v>
      </c>
      <c r="J11" s="417">
        <v>60</v>
      </c>
      <c r="K11" s="418">
        <v>21137.3203125</v>
      </c>
    </row>
    <row r="12" spans="1:11" ht="14.4" customHeight="1" x14ac:dyDescent="0.3">
      <c r="A12" s="412" t="s">
        <v>376</v>
      </c>
      <c r="B12" s="413" t="s">
        <v>377</v>
      </c>
      <c r="C12" s="414" t="s">
        <v>385</v>
      </c>
      <c r="D12" s="415" t="s">
        <v>386</v>
      </c>
      <c r="E12" s="414" t="s">
        <v>456</v>
      </c>
      <c r="F12" s="415" t="s">
        <v>457</v>
      </c>
      <c r="G12" s="414" t="s">
        <v>472</v>
      </c>
      <c r="H12" s="414" t="s">
        <v>473</v>
      </c>
      <c r="I12" s="417">
        <v>3.619999885559082</v>
      </c>
      <c r="J12" s="417">
        <v>100</v>
      </c>
      <c r="K12" s="418">
        <v>362.25</v>
      </c>
    </row>
    <row r="13" spans="1:11" ht="14.4" customHeight="1" x14ac:dyDescent="0.3">
      <c r="A13" s="412" t="s">
        <v>376</v>
      </c>
      <c r="B13" s="413" t="s">
        <v>377</v>
      </c>
      <c r="C13" s="414" t="s">
        <v>385</v>
      </c>
      <c r="D13" s="415" t="s">
        <v>386</v>
      </c>
      <c r="E13" s="414" t="s">
        <v>456</v>
      </c>
      <c r="F13" s="415" t="s">
        <v>457</v>
      </c>
      <c r="G13" s="414" t="s">
        <v>474</v>
      </c>
      <c r="H13" s="414" t="s">
        <v>475</v>
      </c>
      <c r="I13" s="417">
        <v>69</v>
      </c>
      <c r="J13" s="417">
        <v>320</v>
      </c>
      <c r="K13" s="418">
        <v>22080</v>
      </c>
    </row>
    <row r="14" spans="1:11" ht="14.4" customHeight="1" x14ac:dyDescent="0.3">
      <c r="A14" s="412" t="s">
        <v>376</v>
      </c>
      <c r="B14" s="413" t="s">
        <v>377</v>
      </c>
      <c r="C14" s="414" t="s">
        <v>385</v>
      </c>
      <c r="D14" s="415" t="s">
        <v>386</v>
      </c>
      <c r="E14" s="414" t="s">
        <v>456</v>
      </c>
      <c r="F14" s="415" t="s">
        <v>457</v>
      </c>
      <c r="G14" s="414" t="s">
        <v>476</v>
      </c>
      <c r="H14" s="414" t="s">
        <v>477</v>
      </c>
      <c r="I14" s="417">
        <v>113.27999877929687</v>
      </c>
      <c r="J14" s="417">
        <v>40</v>
      </c>
      <c r="K14" s="418">
        <v>4531</v>
      </c>
    </row>
    <row r="15" spans="1:11" ht="14.4" customHeight="1" x14ac:dyDescent="0.3">
      <c r="A15" s="412" t="s">
        <v>376</v>
      </c>
      <c r="B15" s="413" t="s">
        <v>377</v>
      </c>
      <c r="C15" s="414" t="s">
        <v>385</v>
      </c>
      <c r="D15" s="415" t="s">
        <v>386</v>
      </c>
      <c r="E15" s="414" t="s">
        <v>456</v>
      </c>
      <c r="F15" s="415" t="s">
        <v>457</v>
      </c>
      <c r="G15" s="414" t="s">
        <v>478</v>
      </c>
      <c r="H15" s="414" t="s">
        <v>479</v>
      </c>
      <c r="I15" s="417">
        <v>0.85500001907348633</v>
      </c>
      <c r="J15" s="417">
        <v>600</v>
      </c>
      <c r="K15" s="418">
        <v>513</v>
      </c>
    </row>
    <row r="16" spans="1:11" ht="14.4" customHeight="1" x14ac:dyDescent="0.3">
      <c r="A16" s="412" t="s">
        <v>376</v>
      </c>
      <c r="B16" s="413" t="s">
        <v>377</v>
      </c>
      <c r="C16" s="414" t="s">
        <v>385</v>
      </c>
      <c r="D16" s="415" t="s">
        <v>386</v>
      </c>
      <c r="E16" s="414" t="s">
        <v>456</v>
      </c>
      <c r="F16" s="415" t="s">
        <v>457</v>
      </c>
      <c r="G16" s="414" t="s">
        <v>480</v>
      </c>
      <c r="H16" s="414" t="s">
        <v>481</v>
      </c>
      <c r="I16" s="417">
        <v>1.5099999904632568</v>
      </c>
      <c r="J16" s="417">
        <v>300</v>
      </c>
      <c r="K16" s="418">
        <v>453</v>
      </c>
    </row>
    <row r="17" spans="1:11" ht="14.4" customHeight="1" x14ac:dyDescent="0.3">
      <c r="A17" s="412" t="s">
        <v>376</v>
      </c>
      <c r="B17" s="413" t="s">
        <v>377</v>
      </c>
      <c r="C17" s="414" t="s">
        <v>385</v>
      </c>
      <c r="D17" s="415" t="s">
        <v>386</v>
      </c>
      <c r="E17" s="414" t="s">
        <v>456</v>
      </c>
      <c r="F17" s="415" t="s">
        <v>457</v>
      </c>
      <c r="G17" s="414" t="s">
        <v>482</v>
      </c>
      <c r="H17" s="414" t="s">
        <v>483</v>
      </c>
      <c r="I17" s="417">
        <v>2.0649999380111694</v>
      </c>
      <c r="J17" s="417">
        <v>650</v>
      </c>
      <c r="K17" s="418">
        <v>1342.5</v>
      </c>
    </row>
    <row r="18" spans="1:11" ht="14.4" customHeight="1" x14ac:dyDescent="0.3">
      <c r="A18" s="412" t="s">
        <v>376</v>
      </c>
      <c r="B18" s="413" t="s">
        <v>377</v>
      </c>
      <c r="C18" s="414" t="s">
        <v>385</v>
      </c>
      <c r="D18" s="415" t="s">
        <v>386</v>
      </c>
      <c r="E18" s="414" t="s">
        <v>456</v>
      </c>
      <c r="F18" s="415" t="s">
        <v>457</v>
      </c>
      <c r="G18" s="414" t="s">
        <v>484</v>
      </c>
      <c r="H18" s="414" t="s">
        <v>485</v>
      </c>
      <c r="I18" s="417">
        <v>3.3599998950958252</v>
      </c>
      <c r="J18" s="417">
        <v>100</v>
      </c>
      <c r="K18" s="418">
        <v>336</v>
      </c>
    </row>
    <row r="19" spans="1:11" ht="14.4" customHeight="1" x14ac:dyDescent="0.3">
      <c r="A19" s="412" t="s">
        <v>376</v>
      </c>
      <c r="B19" s="413" t="s">
        <v>377</v>
      </c>
      <c r="C19" s="414" t="s">
        <v>385</v>
      </c>
      <c r="D19" s="415" t="s">
        <v>386</v>
      </c>
      <c r="E19" s="414" t="s">
        <v>456</v>
      </c>
      <c r="F19" s="415" t="s">
        <v>457</v>
      </c>
      <c r="G19" s="414" t="s">
        <v>486</v>
      </c>
      <c r="H19" s="414" t="s">
        <v>487</v>
      </c>
      <c r="I19" s="417">
        <v>5.869999885559082</v>
      </c>
      <c r="J19" s="417">
        <v>50</v>
      </c>
      <c r="K19" s="418">
        <v>293.5</v>
      </c>
    </row>
    <row r="20" spans="1:11" ht="14.4" customHeight="1" x14ac:dyDescent="0.3">
      <c r="A20" s="412" t="s">
        <v>376</v>
      </c>
      <c r="B20" s="413" t="s">
        <v>377</v>
      </c>
      <c r="C20" s="414" t="s">
        <v>385</v>
      </c>
      <c r="D20" s="415" t="s">
        <v>386</v>
      </c>
      <c r="E20" s="414" t="s">
        <v>456</v>
      </c>
      <c r="F20" s="415" t="s">
        <v>457</v>
      </c>
      <c r="G20" s="414" t="s">
        <v>488</v>
      </c>
      <c r="H20" s="414" t="s">
        <v>489</v>
      </c>
      <c r="I20" s="417">
        <v>12.159999847412109</v>
      </c>
      <c r="J20" s="417">
        <v>20</v>
      </c>
      <c r="K20" s="418">
        <v>243.19999694824219</v>
      </c>
    </row>
    <row r="21" spans="1:11" ht="14.4" customHeight="1" x14ac:dyDescent="0.3">
      <c r="A21" s="412" t="s">
        <v>376</v>
      </c>
      <c r="B21" s="413" t="s">
        <v>377</v>
      </c>
      <c r="C21" s="414" t="s">
        <v>385</v>
      </c>
      <c r="D21" s="415" t="s">
        <v>386</v>
      </c>
      <c r="E21" s="414" t="s">
        <v>456</v>
      </c>
      <c r="F21" s="415" t="s">
        <v>457</v>
      </c>
      <c r="G21" s="414" t="s">
        <v>490</v>
      </c>
      <c r="H21" s="414" t="s">
        <v>491</v>
      </c>
      <c r="I21" s="417">
        <v>13.229999542236328</v>
      </c>
      <c r="J21" s="417">
        <v>20</v>
      </c>
      <c r="K21" s="418">
        <v>264.60000610351562</v>
      </c>
    </row>
    <row r="22" spans="1:11" ht="14.4" customHeight="1" x14ac:dyDescent="0.3">
      <c r="A22" s="412" t="s">
        <v>376</v>
      </c>
      <c r="B22" s="413" t="s">
        <v>377</v>
      </c>
      <c r="C22" s="414" t="s">
        <v>385</v>
      </c>
      <c r="D22" s="415" t="s">
        <v>386</v>
      </c>
      <c r="E22" s="414" t="s">
        <v>456</v>
      </c>
      <c r="F22" s="415" t="s">
        <v>457</v>
      </c>
      <c r="G22" s="414" t="s">
        <v>492</v>
      </c>
      <c r="H22" s="414" t="s">
        <v>493</v>
      </c>
      <c r="I22" s="417">
        <v>3.9700000286102295</v>
      </c>
      <c r="J22" s="417">
        <v>400</v>
      </c>
      <c r="K22" s="418">
        <v>1588</v>
      </c>
    </row>
    <row r="23" spans="1:11" ht="14.4" customHeight="1" x14ac:dyDescent="0.3">
      <c r="A23" s="412" t="s">
        <v>376</v>
      </c>
      <c r="B23" s="413" t="s">
        <v>377</v>
      </c>
      <c r="C23" s="414" t="s">
        <v>385</v>
      </c>
      <c r="D23" s="415" t="s">
        <v>386</v>
      </c>
      <c r="E23" s="414" t="s">
        <v>456</v>
      </c>
      <c r="F23" s="415" t="s">
        <v>457</v>
      </c>
      <c r="G23" s="414" t="s">
        <v>494</v>
      </c>
      <c r="H23" s="414" t="s">
        <v>495</v>
      </c>
      <c r="I23" s="417">
        <v>4.4849998950958252</v>
      </c>
      <c r="J23" s="417">
        <v>140</v>
      </c>
      <c r="K23" s="418">
        <v>627.60000610351562</v>
      </c>
    </row>
    <row r="24" spans="1:11" ht="14.4" customHeight="1" x14ac:dyDescent="0.3">
      <c r="A24" s="412" t="s">
        <v>376</v>
      </c>
      <c r="B24" s="413" t="s">
        <v>377</v>
      </c>
      <c r="C24" s="414" t="s">
        <v>385</v>
      </c>
      <c r="D24" s="415" t="s">
        <v>386</v>
      </c>
      <c r="E24" s="414" t="s">
        <v>456</v>
      </c>
      <c r="F24" s="415" t="s">
        <v>457</v>
      </c>
      <c r="G24" s="414" t="s">
        <v>496</v>
      </c>
      <c r="H24" s="414" t="s">
        <v>497</v>
      </c>
      <c r="I24" s="417">
        <v>13.869999885559082</v>
      </c>
      <c r="J24" s="417">
        <v>48</v>
      </c>
      <c r="K24" s="418">
        <v>665.82000732421875</v>
      </c>
    </row>
    <row r="25" spans="1:11" ht="14.4" customHeight="1" x14ac:dyDescent="0.3">
      <c r="A25" s="412" t="s">
        <v>376</v>
      </c>
      <c r="B25" s="413" t="s">
        <v>377</v>
      </c>
      <c r="C25" s="414" t="s">
        <v>385</v>
      </c>
      <c r="D25" s="415" t="s">
        <v>386</v>
      </c>
      <c r="E25" s="414" t="s">
        <v>456</v>
      </c>
      <c r="F25" s="415" t="s">
        <v>457</v>
      </c>
      <c r="G25" s="414" t="s">
        <v>498</v>
      </c>
      <c r="H25" s="414" t="s">
        <v>499</v>
      </c>
      <c r="I25" s="417">
        <v>899.84002685546875</v>
      </c>
      <c r="J25" s="417">
        <v>3</v>
      </c>
      <c r="K25" s="418">
        <v>2699.52001953125</v>
      </c>
    </row>
    <row r="26" spans="1:11" ht="14.4" customHeight="1" x14ac:dyDescent="0.3">
      <c r="A26" s="412" t="s">
        <v>376</v>
      </c>
      <c r="B26" s="413" t="s">
        <v>377</v>
      </c>
      <c r="C26" s="414" t="s">
        <v>385</v>
      </c>
      <c r="D26" s="415" t="s">
        <v>386</v>
      </c>
      <c r="E26" s="414" t="s">
        <v>456</v>
      </c>
      <c r="F26" s="415" t="s">
        <v>457</v>
      </c>
      <c r="G26" s="414" t="s">
        <v>500</v>
      </c>
      <c r="H26" s="414" t="s">
        <v>501</v>
      </c>
      <c r="I26" s="417">
        <v>16.219999313354492</v>
      </c>
      <c r="J26" s="417">
        <v>14400</v>
      </c>
      <c r="K26" s="418">
        <v>233496</v>
      </c>
    </row>
    <row r="27" spans="1:11" ht="14.4" customHeight="1" x14ac:dyDescent="0.3">
      <c r="A27" s="412" t="s">
        <v>376</v>
      </c>
      <c r="B27" s="413" t="s">
        <v>377</v>
      </c>
      <c r="C27" s="414" t="s">
        <v>385</v>
      </c>
      <c r="D27" s="415" t="s">
        <v>386</v>
      </c>
      <c r="E27" s="414" t="s">
        <v>456</v>
      </c>
      <c r="F27" s="415" t="s">
        <v>457</v>
      </c>
      <c r="G27" s="414" t="s">
        <v>502</v>
      </c>
      <c r="H27" s="414" t="s">
        <v>503</v>
      </c>
      <c r="I27" s="417">
        <v>29.100000381469727</v>
      </c>
      <c r="J27" s="417">
        <v>576</v>
      </c>
      <c r="K27" s="418">
        <v>16758.720703125</v>
      </c>
    </row>
    <row r="28" spans="1:11" ht="14.4" customHeight="1" x14ac:dyDescent="0.3">
      <c r="A28" s="412" t="s">
        <v>376</v>
      </c>
      <c r="B28" s="413" t="s">
        <v>377</v>
      </c>
      <c r="C28" s="414" t="s">
        <v>385</v>
      </c>
      <c r="D28" s="415" t="s">
        <v>386</v>
      </c>
      <c r="E28" s="414" t="s">
        <v>456</v>
      </c>
      <c r="F28" s="415" t="s">
        <v>457</v>
      </c>
      <c r="G28" s="414" t="s">
        <v>504</v>
      </c>
      <c r="H28" s="414" t="s">
        <v>505</v>
      </c>
      <c r="I28" s="417">
        <v>260.01998901367187</v>
      </c>
      <c r="J28" s="417">
        <v>3</v>
      </c>
      <c r="K28" s="418">
        <v>780.04998779296875</v>
      </c>
    </row>
    <row r="29" spans="1:11" ht="14.4" customHeight="1" x14ac:dyDescent="0.3">
      <c r="A29" s="412" t="s">
        <v>376</v>
      </c>
      <c r="B29" s="413" t="s">
        <v>377</v>
      </c>
      <c r="C29" s="414" t="s">
        <v>385</v>
      </c>
      <c r="D29" s="415" t="s">
        <v>386</v>
      </c>
      <c r="E29" s="414" t="s">
        <v>456</v>
      </c>
      <c r="F29" s="415" t="s">
        <v>457</v>
      </c>
      <c r="G29" s="414" t="s">
        <v>506</v>
      </c>
      <c r="H29" s="414" t="s">
        <v>507</v>
      </c>
      <c r="I29" s="417">
        <v>290.010009765625</v>
      </c>
      <c r="J29" s="417">
        <v>2</v>
      </c>
      <c r="K29" s="418">
        <v>580.010009765625</v>
      </c>
    </row>
    <row r="30" spans="1:11" ht="14.4" customHeight="1" x14ac:dyDescent="0.3">
      <c r="A30" s="412" t="s">
        <v>376</v>
      </c>
      <c r="B30" s="413" t="s">
        <v>377</v>
      </c>
      <c r="C30" s="414" t="s">
        <v>385</v>
      </c>
      <c r="D30" s="415" t="s">
        <v>386</v>
      </c>
      <c r="E30" s="414" t="s">
        <v>456</v>
      </c>
      <c r="F30" s="415" t="s">
        <v>457</v>
      </c>
      <c r="G30" s="414" t="s">
        <v>508</v>
      </c>
      <c r="H30" s="414" t="s">
        <v>509</v>
      </c>
      <c r="I30" s="417">
        <v>591.69000244140625</v>
      </c>
      <c r="J30" s="417">
        <v>5</v>
      </c>
      <c r="K30" s="418">
        <v>2958.449951171875</v>
      </c>
    </row>
    <row r="31" spans="1:11" ht="14.4" customHeight="1" x14ac:dyDescent="0.3">
      <c r="A31" s="412" t="s">
        <v>376</v>
      </c>
      <c r="B31" s="413" t="s">
        <v>377</v>
      </c>
      <c r="C31" s="414" t="s">
        <v>385</v>
      </c>
      <c r="D31" s="415" t="s">
        <v>386</v>
      </c>
      <c r="E31" s="414" t="s">
        <v>456</v>
      </c>
      <c r="F31" s="415" t="s">
        <v>457</v>
      </c>
      <c r="G31" s="414" t="s">
        <v>510</v>
      </c>
      <c r="H31" s="414" t="s">
        <v>511</v>
      </c>
      <c r="I31" s="417">
        <v>4714.33984375</v>
      </c>
      <c r="J31" s="417">
        <v>8</v>
      </c>
      <c r="K31" s="418">
        <v>37714.71875</v>
      </c>
    </row>
    <row r="32" spans="1:11" ht="14.4" customHeight="1" x14ac:dyDescent="0.3">
      <c r="A32" s="412" t="s">
        <v>376</v>
      </c>
      <c r="B32" s="413" t="s">
        <v>377</v>
      </c>
      <c r="C32" s="414" t="s">
        <v>385</v>
      </c>
      <c r="D32" s="415" t="s">
        <v>386</v>
      </c>
      <c r="E32" s="414" t="s">
        <v>456</v>
      </c>
      <c r="F32" s="415" t="s">
        <v>457</v>
      </c>
      <c r="G32" s="414" t="s">
        <v>512</v>
      </c>
      <c r="H32" s="414" t="s">
        <v>513</v>
      </c>
      <c r="I32" s="417">
        <v>0.89999997615814209</v>
      </c>
      <c r="J32" s="417">
        <v>9000</v>
      </c>
      <c r="K32" s="418">
        <v>8073</v>
      </c>
    </row>
    <row r="33" spans="1:11" ht="14.4" customHeight="1" x14ac:dyDescent="0.3">
      <c r="A33" s="412" t="s">
        <v>376</v>
      </c>
      <c r="B33" s="413" t="s">
        <v>377</v>
      </c>
      <c r="C33" s="414" t="s">
        <v>385</v>
      </c>
      <c r="D33" s="415" t="s">
        <v>386</v>
      </c>
      <c r="E33" s="414" t="s">
        <v>456</v>
      </c>
      <c r="F33" s="415" t="s">
        <v>457</v>
      </c>
      <c r="G33" s="414" t="s">
        <v>514</v>
      </c>
      <c r="H33" s="414" t="s">
        <v>515</v>
      </c>
      <c r="I33" s="417">
        <v>109.25</v>
      </c>
      <c r="J33" s="417">
        <v>10</v>
      </c>
      <c r="K33" s="418">
        <v>1092.5</v>
      </c>
    </row>
    <row r="34" spans="1:11" ht="14.4" customHeight="1" x14ac:dyDescent="0.3">
      <c r="A34" s="412" t="s">
        <v>376</v>
      </c>
      <c r="B34" s="413" t="s">
        <v>377</v>
      </c>
      <c r="C34" s="414" t="s">
        <v>385</v>
      </c>
      <c r="D34" s="415" t="s">
        <v>386</v>
      </c>
      <c r="E34" s="414" t="s">
        <v>516</v>
      </c>
      <c r="F34" s="415" t="s">
        <v>517</v>
      </c>
      <c r="G34" s="414" t="s">
        <v>518</v>
      </c>
      <c r="H34" s="414" t="s">
        <v>519</v>
      </c>
      <c r="I34" s="417">
        <v>11.67400016784668</v>
      </c>
      <c r="J34" s="417">
        <v>420</v>
      </c>
      <c r="K34" s="418">
        <v>4904.1999359130859</v>
      </c>
    </row>
    <row r="35" spans="1:11" ht="14.4" customHeight="1" x14ac:dyDescent="0.3">
      <c r="A35" s="412" t="s">
        <v>376</v>
      </c>
      <c r="B35" s="413" t="s">
        <v>377</v>
      </c>
      <c r="C35" s="414" t="s">
        <v>385</v>
      </c>
      <c r="D35" s="415" t="s">
        <v>386</v>
      </c>
      <c r="E35" s="414" t="s">
        <v>516</v>
      </c>
      <c r="F35" s="415" t="s">
        <v>517</v>
      </c>
      <c r="G35" s="414" t="s">
        <v>520</v>
      </c>
      <c r="H35" s="414" t="s">
        <v>521</v>
      </c>
      <c r="I35" s="417">
        <v>2.8399999141693115</v>
      </c>
      <c r="J35" s="417">
        <v>200</v>
      </c>
      <c r="K35" s="418">
        <v>568.70001220703125</v>
      </c>
    </row>
    <row r="36" spans="1:11" ht="14.4" customHeight="1" x14ac:dyDescent="0.3">
      <c r="A36" s="412" t="s">
        <v>376</v>
      </c>
      <c r="B36" s="413" t="s">
        <v>377</v>
      </c>
      <c r="C36" s="414" t="s">
        <v>385</v>
      </c>
      <c r="D36" s="415" t="s">
        <v>386</v>
      </c>
      <c r="E36" s="414" t="s">
        <v>516</v>
      </c>
      <c r="F36" s="415" t="s">
        <v>517</v>
      </c>
      <c r="G36" s="414" t="s">
        <v>522</v>
      </c>
      <c r="H36" s="414" t="s">
        <v>523</v>
      </c>
      <c r="I36" s="417">
        <v>2.8399999141693115</v>
      </c>
      <c r="J36" s="417">
        <v>200</v>
      </c>
      <c r="K36" s="418">
        <v>568.70001220703125</v>
      </c>
    </row>
    <row r="37" spans="1:11" ht="14.4" customHeight="1" x14ac:dyDescent="0.3">
      <c r="A37" s="412" t="s">
        <v>376</v>
      </c>
      <c r="B37" s="413" t="s">
        <v>377</v>
      </c>
      <c r="C37" s="414" t="s">
        <v>385</v>
      </c>
      <c r="D37" s="415" t="s">
        <v>386</v>
      </c>
      <c r="E37" s="414" t="s">
        <v>516</v>
      </c>
      <c r="F37" s="415" t="s">
        <v>517</v>
      </c>
      <c r="G37" s="414" t="s">
        <v>524</v>
      </c>
      <c r="H37" s="414" t="s">
        <v>525</v>
      </c>
      <c r="I37" s="417">
        <v>2.9066667556762695</v>
      </c>
      <c r="J37" s="417">
        <v>700</v>
      </c>
      <c r="K37" s="418">
        <v>2034.5999755859375</v>
      </c>
    </row>
    <row r="38" spans="1:11" ht="14.4" customHeight="1" x14ac:dyDescent="0.3">
      <c r="A38" s="412" t="s">
        <v>376</v>
      </c>
      <c r="B38" s="413" t="s">
        <v>377</v>
      </c>
      <c r="C38" s="414" t="s">
        <v>385</v>
      </c>
      <c r="D38" s="415" t="s">
        <v>386</v>
      </c>
      <c r="E38" s="414" t="s">
        <v>516</v>
      </c>
      <c r="F38" s="415" t="s">
        <v>517</v>
      </c>
      <c r="G38" s="414" t="s">
        <v>526</v>
      </c>
      <c r="H38" s="414" t="s">
        <v>527</v>
      </c>
      <c r="I38" s="417">
        <v>2.9000000953674316</v>
      </c>
      <c r="J38" s="417">
        <v>300</v>
      </c>
      <c r="K38" s="418">
        <v>870</v>
      </c>
    </row>
    <row r="39" spans="1:11" ht="14.4" customHeight="1" x14ac:dyDescent="0.3">
      <c r="A39" s="412" t="s">
        <v>376</v>
      </c>
      <c r="B39" s="413" t="s">
        <v>377</v>
      </c>
      <c r="C39" s="414" t="s">
        <v>385</v>
      </c>
      <c r="D39" s="415" t="s">
        <v>386</v>
      </c>
      <c r="E39" s="414" t="s">
        <v>516</v>
      </c>
      <c r="F39" s="415" t="s">
        <v>517</v>
      </c>
      <c r="G39" s="414" t="s">
        <v>528</v>
      </c>
      <c r="H39" s="414" t="s">
        <v>529</v>
      </c>
      <c r="I39" s="417">
        <v>2.9000000953674316</v>
      </c>
      <c r="J39" s="417">
        <v>200</v>
      </c>
      <c r="K39" s="418">
        <v>580</v>
      </c>
    </row>
    <row r="40" spans="1:11" ht="14.4" customHeight="1" x14ac:dyDescent="0.3">
      <c r="A40" s="412" t="s">
        <v>376</v>
      </c>
      <c r="B40" s="413" t="s">
        <v>377</v>
      </c>
      <c r="C40" s="414" t="s">
        <v>385</v>
      </c>
      <c r="D40" s="415" t="s">
        <v>386</v>
      </c>
      <c r="E40" s="414" t="s">
        <v>516</v>
      </c>
      <c r="F40" s="415" t="s">
        <v>517</v>
      </c>
      <c r="G40" s="414" t="s">
        <v>530</v>
      </c>
      <c r="H40" s="414" t="s">
        <v>531</v>
      </c>
      <c r="I40" s="417">
        <v>2.9050000905990601</v>
      </c>
      <c r="J40" s="417">
        <v>300</v>
      </c>
      <c r="K40" s="418">
        <v>871.39999389648437</v>
      </c>
    </row>
    <row r="41" spans="1:11" ht="14.4" customHeight="1" x14ac:dyDescent="0.3">
      <c r="A41" s="412" t="s">
        <v>376</v>
      </c>
      <c r="B41" s="413" t="s">
        <v>377</v>
      </c>
      <c r="C41" s="414" t="s">
        <v>385</v>
      </c>
      <c r="D41" s="415" t="s">
        <v>386</v>
      </c>
      <c r="E41" s="414" t="s">
        <v>516</v>
      </c>
      <c r="F41" s="415" t="s">
        <v>517</v>
      </c>
      <c r="G41" s="414" t="s">
        <v>532</v>
      </c>
      <c r="H41" s="414" t="s">
        <v>533</v>
      </c>
      <c r="I41" s="417">
        <v>8.4700002670288086</v>
      </c>
      <c r="J41" s="417">
        <v>100</v>
      </c>
      <c r="K41" s="418">
        <v>847</v>
      </c>
    </row>
    <row r="42" spans="1:11" ht="14.4" customHeight="1" x14ac:dyDescent="0.3">
      <c r="A42" s="412" t="s">
        <v>376</v>
      </c>
      <c r="B42" s="413" t="s">
        <v>377</v>
      </c>
      <c r="C42" s="414" t="s">
        <v>385</v>
      </c>
      <c r="D42" s="415" t="s">
        <v>386</v>
      </c>
      <c r="E42" s="414" t="s">
        <v>516</v>
      </c>
      <c r="F42" s="415" t="s">
        <v>517</v>
      </c>
      <c r="G42" s="414" t="s">
        <v>534</v>
      </c>
      <c r="H42" s="414" t="s">
        <v>535</v>
      </c>
      <c r="I42" s="417">
        <v>8.4700002670288086</v>
      </c>
      <c r="J42" s="417">
        <v>300</v>
      </c>
      <c r="K42" s="418">
        <v>2541</v>
      </c>
    </row>
    <row r="43" spans="1:11" ht="14.4" customHeight="1" x14ac:dyDescent="0.3">
      <c r="A43" s="412" t="s">
        <v>376</v>
      </c>
      <c r="B43" s="413" t="s">
        <v>377</v>
      </c>
      <c r="C43" s="414" t="s">
        <v>385</v>
      </c>
      <c r="D43" s="415" t="s">
        <v>386</v>
      </c>
      <c r="E43" s="414" t="s">
        <v>516</v>
      </c>
      <c r="F43" s="415" t="s">
        <v>517</v>
      </c>
      <c r="G43" s="414" t="s">
        <v>536</v>
      </c>
      <c r="H43" s="414" t="s">
        <v>537</v>
      </c>
      <c r="I43" s="417">
        <v>8.4700002670288086</v>
      </c>
      <c r="J43" s="417">
        <v>300</v>
      </c>
      <c r="K43" s="418">
        <v>2541</v>
      </c>
    </row>
    <row r="44" spans="1:11" ht="14.4" customHeight="1" x14ac:dyDescent="0.3">
      <c r="A44" s="412" t="s">
        <v>376</v>
      </c>
      <c r="B44" s="413" t="s">
        <v>377</v>
      </c>
      <c r="C44" s="414" t="s">
        <v>385</v>
      </c>
      <c r="D44" s="415" t="s">
        <v>386</v>
      </c>
      <c r="E44" s="414" t="s">
        <v>516</v>
      </c>
      <c r="F44" s="415" t="s">
        <v>517</v>
      </c>
      <c r="G44" s="414" t="s">
        <v>538</v>
      </c>
      <c r="H44" s="414" t="s">
        <v>539</v>
      </c>
      <c r="I44" s="417">
        <v>48.279998779296875</v>
      </c>
      <c r="J44" s="417">
        <v>160</v>
      </c>
      <c r="K44" s="418">
        <v>7724.389892578125</v>
      </c>
    </row>
    <row r="45" spans="1:11" ht="14.4" customHeight="1" x14ac:dyDescent="0.3">
      <c r="A45" s="412" t="s">
        <v>376</v>
      </c>
      <c r="B45" s="413" t="s">
        <v>377</v>
      </c>
      <c r="C45" s="414" t="s">
        <v>385</v>
      </c>
      <c r="D45" s="415" t="s">
        <v>386</v>
      </c>
      <c r="E45" s="414" t="s">
        <v>516</v>
      </c>
      <c r="F45" s="415" t="s">
        <v>517</v>
      </c>
      <c r="G45" s="414" t="s">
        <v>540</v>
      </c>
      <c r="H45" s="414" t="s">
        <v>541</v>
      </c>
      <c r="I45" s="417">
        <v>48.279998779296875</v>
      </c>
      <c r="J45" s="417">
        <v>100</v>
      </c>
      <c r="K45" s="418">
        <v>4827.7001953125</v>
      </c>
    </row>
    <row r="46" spans="1:11" ht="14.4" customHeight="1" x14ac:dyDescent="0.3">
      <c r="A46" s="412" t="s">
        <v>376</v>
      </c>
      <c r="B46" s="413" t="s">
        <v>377</v>
      </c>
      <c r="C46" s="414" t="s">
        <v>385</v>
      </c>
      <c r="D46" s="415" t="s">
        <v>386</v>
      </c>
      <c r="E46" s="414" t="s">
        <v>516</v>
      </c>
      <c r="F46" s="415" t="s">
        <v>517</v>
      </c>
      <c r="G46" s="414" t="s">
        <v>542</v>
      </c>
      <c r="H46" s="414" t="s">
        <v>543</v>
      </c>
      <c r="I46" s="417">
        <v>48.279998779296875</v>
      </c>
      <c r="J46" s="417">
        <v>100</v>
      </c>
      <c r="K46" s="418">
        <v>4827.89013671875</v>
      </c>
    </row>
    <row r="47" spans="1:11" ht="14.4" customHeight="1" x14ac:dyDescent="0.3">
      <c r="A47" s="412" t="s">
        <v>376</v>
      </c>
      <c r="B47" s="413" t="s">
        <v>377</v>
      </c>
      <c r="C47" s="414" t="s">
        <v>385</v>
      </c>
      <c r="D47" s="415" t="s">
        <v>386</v>
      </c>
      <c r="E47" s="414" t="s">
        <v>516</v>
      </c>
      <c r="F47" s="415" t="s">
        <v>517</v>
      </c>
      <c r="G47" s="414" t="s">
        <v>544</v>
      </c>
      <c r="H47" s="414" t="s">
        <v>545</v>
      </c>
      <c r="I47" s="417">
        <v>1161.5999755859375</v>
      </c>
      <c r="J47" s="417">
        <v>2</v>
      </c>
      <c r="K47" s="418">
        <v>2323.199951171875</v>
      </c>
    </row>
    <row r="48" spans="1:11" ht="14.4" customHeight="1" x14ac:dyDescent="0.3">
      <c r="A48" s="412" t="s">
        <v>376</v>
      </c>
      <c r="B48" s="413" t="s">
        <v>377</v>
      </c>
      <c r="C48" s="414" t="s">
        <v>385</v>
      </c>
      <c r="D48" s="415" t="s">
        <v>386</v>
      </c>
      <c r="E48" s="414" t="s">
        <v>516</v>
      </c>
      <c r="F48" s="415" t="s">
        <v>517</v>
      </c>
      <c r="G48" s="414" t="s">
        <v>546</v>
      </c>
      <c r="H48" s="414" t="s">
        <v>547</v>
      </c>
      <c r="I48" s="417">
        <v>217.80000305175781</v>
      </c>
      <c r="J48" s="417">
        <v>2</v>
      </c>
      <c r="K48" s="418">
        <v>435.60000610351562</v>
      </c>
    </row>
    <row r="49" spans="1:11" ht="14.4" customHeight="1" x14ac:dyDescent="0.3">
      <c r="A49" s="412" t="s">
        <v>376</v>
      </c>
      <c r="B49" s="413" t="s">
        <v>377</v>
      </c>
      <c r="C49" s="414" t="s">
        <v>385</v>
      </c>
      <c r="D49" s="415" t="s">
        <v>386</v>
      </c>
      <c r="E49" s="414" t="s">
        <v>516</v>
      </c>
      <c r="F49" s="415" t="s">
        <v>517</v>
      </c>
      <c r="G49" s="414" t="s">
        <v>548</v>
      </c>
      <c r="H49" s="414" t="s">
        <v>549</v>
      </c>
      <c r="I49" s="417">
        <v>1558.47998046875</v>
      </c>
      <c r="J49" s="417">
        <v>1</v>
      </c>
      <c r="K49" s="418">
        <v>1558.47998046875</v>
      </c>
    </row>
    <row r="50" spans="1:11" ht="14.4" customHeight="1" x14ac:dyDescent="0.3">
      <c r="A50" s="412" t="s">
        <v>376</v>
      </c>
      <c r="B50" s="413" t="s">
        <v>377</v>
      </c>
      <c r="C50" s="414" t="s">
        <v>385</v>
      </c>
      <c r="D50" s="415" t="s">
        <v>386</v>
      </c>
      <c r="E50" s="414" t="s">
        <v>516</v>
      </c>
      <c r="F50" s="415" t="s">
        <v>517</v>
      </c>
      <c r="G50" s="414" t="s">
        <v>550</v>
      </c>
      <c r="H50" s="414" t="s">
        <v>551</v>
      </c>
      <c r="I50" s="417">
        <v>4.619999885559082</v>
      </c>
      <c r="J50" s="417">
        <v>200</v>
      </c>
      <c r="K50" s="418">
        <v>924</v>
      </c>
    </row>
    <row r="51" spans="1:11" ht="14.4" customHeight="1" x14ac:dyDescent="0.3">
      <c r="A51" s="412" t="s">
        <v>376</v>
      </c>
      <c r="B51" s="413" t="s">
        <v>377</v>
      </c>
      <c r="C51" s="414" t="s">
        <v>385</v>
      </c>
      <c r="D51" s="415" t="s">
        <v>386</v>
      </c>
      <c r="E51" s="414" t="s">
        <v>516</v>
      </c>
      <c r="F51" s="415" t="s">
        <v>517</v>
      </c>
      <c r="G51" s="414" t="s">
        <v>552</v>
      </c>
      <c r="H51" s="414" t="s">
        <v>553</v>
      </c>
      <c r="I51" s="417">
        <v>80.569999694824219</v>
      </c>
      <c r="J51" s="417">
        <v>80</v>
      </c>
      <c r="K51" s="418">
        <v>6445.60009765625</v>
      </c>
    </row>
    <row r="52" spans="1:11" ht="14.4" customHeight="1" x14ac:dyDescent="0.3">
      <c r="A52" s="412" t="s">
        <v>376</v>
      </c>
      <c r="B52" s="413" t="s">
        <v>377</v>
      </c>
      <c r="C52" s="414" t="s">
        <v>385</v>
      </c>
      <c r="D52" s="415" t="s">
        <v>386</v>
      </c>
      <c r="E52" s="414" t="s">
        <v>516</v>
      </c>
      <c r="F52" s="415" t="s">
        <v>517</v>
      </c>
      <c r="G52" s="414" t="s">
        <v>554</v>
      </c>
      <c r="H52" s="414" t="s">
        <v>555</v>
      </c>
      <c r="I52" s="417">
        <v>52.150001525878906</v>
      </c>
      <c r="J52" s="417">
        <v>50</v>
      </c>
      <c r="K52" s="418">
        <v>2607.550048828125</v>
      </c>
    </row>
    <row r="53" spans="1:11" ht="14.4" customHeight="1" x14ac:dyDescent="0.3">
      <c r="A53" s="412" t="s">
        <v>376</v>
      </c>
      <c r="B53" s="413" t="s">
        <v>377</v>
      </c>
      <c r="C53" s="414" t="s">
        <v>385</v>
      </c>
      <c r="D53" s="415" t="s">
        <v>386</v>
      </c>
      <c r="E53" s="414" t="s">
        <v>516</v>
      </c>
      <c r="F53" s="415" t="s">
        <v>517</v>
      </c>
      <c r="G53" s="414" t="s">
        <v>556</v>
      </c>
      <c r="H53" s="414" t="s">
        <v>557</v>
      </c>
      <c r="I53" s="417">
        <v>12.520000457763672</v>
      </c>
      <c r="J53" s="417">
        <v>175</v>
      </c>
      <c r="K53" s="418">
        <v>2191.610107421875</v>
      </c>
    </row>
    <row r="54" spans="1:11" ht="14.4" customHeight="1" x14ac:dyDescent="0.3">
      <c r="A54" s="412" t="s">
        <v>376</v>
      </c>
      <c r="B54" s="413" t="s">
        <v>377</v>
      </c>
      <c r="C54" s="414" t="s">
        <v>385</v>
      </c>
      <c r="D54" s="415" t="s">
        <v>386</v>
      </c>
      <c r="E54" s="414" t="s">
        <v>516</v>
      </c>
      <c r="F54" s="415" t="s">
        <v>517</v>
      </c>
      <c r="G54" s="414" t="s">
        <v>558</v>
      </c>
      <c r="H54" s="414" t="s">
        <v>559</v>
      </c>
      <c r="I54" s="417">
        <v>20.149999618530273</v>
      </c>
      <c r="J54" s="417">
        <v>105</v>
      </c>
      <c r="K54" s="418">
        <v>2115.3798828125</v>
      </c>
    </row>
    <row r="55" spans="1:11" ht="14.4" customHeight="1" x14ac:dyDescent="0.3">
      <c r="A55" s="412" t="s">
        <v>376</v>
      </c>
      <c r="B55" s="413" t="s">
        <v>377</v>
      </c>
      <c r="C55" s="414" t="s">
        <v>385</v>
      </c>
      <c r="D55" s="415" t="s">
        <v>386</v>
      </c>
      <c r="E55" s="414" t="s">
        <v>516</v>
      </c>
      <c r="F55" s="415" t="s">
        <v>517</v>
      </c>
      <c r="G55" s="414" t="s">
        <v>560</v>
      </c>
      <c r="H55" s="414" t="s">
        <v>561</v>
      </c>
      <c r="I55" s="417">
        <v>5.3849999904632568</v>
      </c>
      <c r="J55" s="417">
        <v>400</v>
      </c>
      <c r="K55" s="418">
        <v>2153</v>
      </c>
    </row>
    <row r="56" spans="1:11" ht="14.4" customHeight="1" x14ac:dyDescent="0.3">
      <c r="A56" s="412" t="s">
        <v>376</v>
      </c>
      <c r="B56" s="413" t="s">
        <v>377</v>
      </c>
      <c r="C56" s="414" t="s">
        <v>385</v>
      </c>
      <c r="D56" s="415" t="s">
        <v>386</v>
      </c>
      <c r="E56" s="414" t="s">
        <v>516</v>
      </c>
      <c r="F56" s="415" t="s">
        <v>517</v>
      </c>
      <c r="G56" s="414" t="s">
        <v>562</v>
      </c>
      <c r="H56" s="414" t="s">
        <v>563</v>
      </c>
      <c r="I56" s="417">
        <v>6.320000171661377</v>
      </c>
      <c r="J56" s="417">
        <v>300</v>
      </c>
      <c r="K56" s="418">
        <v>1895.6199951171875</v>
      </c>
    </row>
    <row r="57" spans="1:11" ht="14.4" customHeight="1" x14ac:dyDescent="0.3">
      <c r="A57" s="412" t="s">
        <v>376</v>
      </c>
      <c r="B57" s="413" t="s">
        <v>377</v>
      </c>
      <c r="C57" s="414" t="s">
        <v>385</v>
      </c>
      <c r="D57" s="415" t="s">
        <v>386</v>
      </c>
      <c r="E57" s="414" t="s">
        <v>516</v>
      </c>
      <c r="F57" s="415" t="s">
        <v>517</v>
      </c>
      <c r="G57" s="414" t="s">
        <v>564</v>
      </c>
      <c r="H57" s="414" t="s">
        <v>565</v>
      </c>
      <c r="I57" s="417">
        <v>83.805000305175781</v>
      </c>
      <c r="J57" s="417">
        <v>123</v>
      </c>
      <c r="K57" s="418">
        <v>10308.240234375</v>
      </c>
    </row>
    <row r="58" spans="1:11" ht="14.4" customHeight="1" x14ac:dyDescent="0.3">
      <c r="A58" s="412" t="s">
        <v>376</v>
      </c>
      <c r="B58" s="413" t="s">
        <v>377</v>
      </c>
      <c r="C58" s="414" t="s">
        <v>385</v>
      </c>
      <c r="D58" s="415" t="s">
        <v>386</v>
      </c>
      <c r="E58" s="414" t="s">
        <v>516</v>
      </c>
      <c r="F58" s="415" t="s">
        <v>517</v>
      </c>
      <c r="G58" s="414" t="s">
        <v>566</v>
      </c>
      <c r="H58" s="414" t="s">
        <v>567</v>
      </c>
      <c r="I58" s="417">
        <v>11.739999771118164</v>
      </c>
      <c r="J58" s="417">
        <v>300</v>
      </c>
      <c r="K58" s="418">
        <v>3522</v>
      </c>
    </row>
    <row r="59" spans="1:11" ht="14.4" customHeight="1" x14ac:dyDescent="0.3">
      <c r="A59" s="412" t="s">
        <v>376</v>
      </c>
      <c r="B59" s="413" t="s">
        <v>377</v>
      </c>
      <c r="C59" s="414" t="s">
        <v>385</v>
      </c>
      <c r="D59" s="415" t="s">
        <v>386</v>
      </c>
      <c r="E59" s="414" t="s">
        <v>516</v>
      </c>
      <c r="F59" s="415" t="s">
        <v>517</v>
      </c>
      <c r="G59" s="414" t="s">
        <v>568</v>
      </c>
      <c r="H59" s="414" t="s">
        <v>569</v>
      </c>
      <c r="I59" s="417">
        <v>72.80999755859375</v>
      </c>
      <c r="J59" s="417">
        <v>72</v>
      </c>
      <c r="K59" s="418">
        <v>5242.6201171875</v>
      </c>
    </row>
    <row r="60" spans="1:11" ht="14.4" customHeight="1" x14ac:dyDescent="0.3">
      <c r="A60" s="412" t="s">
        <v>376</v>
      </c>
      <c r="B60" s="413" t="s">
        <v>377</v>
      </c>
      <c r="C60" s="414" t="s">
        <v>385</v>
      </c>
      <c r="D60" s="415" t="s">
        <v>386</v>
      </c>
      <c r="E60" s="414" t="s">
        <v>516</v>
      </c>
      <c r="F60" s="415" t="s">
        <v>517</v>
      </c>
      <c r="G60" s="414" t="s">
        <v>570</v>
      </c>
      <c r="H60" s="414" t="s">
        <v>571</v>
      </c>
      <c r="I60" s="417">
        <v>3460.60009765625</v>
      </c>
      <c r="J60" s="417">
        <v>1</v>
      </c>
      <c r="K60" s="418">
        <v>3460.60009765625</v>
      </c>
    </row>
    <row r="61" spans="1:11" ht="14.4" customHeight="1" x14ac:dyDescent="0.3">
      <c r="A61" s="412" t="s">
        <v>376</v>
      </c>
      <c r="B61" s="413" t="s">
        <v>377</v>
      </c>
      <c r="C61" s="414" t="s">
        <v>385</v>
      </c>
      <c r="D61" s="415" t="s">
        <v>386</v>
      </c>
      <c r="E61" s="414" t="s">
        <v>516</v>
      </c>
      <c r="F61" s="415" t="s">
        <v>517</v>
      </c>
      <c r="G61" s="414" t="s">
        <v>572</v>
      </c>
      <c r="H61" s="414" t="s">
        <v>573</v>
      </c>
      <c r="I61" s="417">
        <v>9544.48046875</v>
      </c>
      <c r="J61" s="417">
        <v>1</v>
      </c>
      <c r="K61" s="418">
        <v>9544.48046875</v>
      </c>
    </row>
    <row r="62" spans="1:11" ht="14.4" customHeight="1" x14ac:dyDescent="0.3">
      <c r="A62" s="412" t="s">
        <v>376</v>
      </c>
      <c r="B62" s="413" t="s">
        <v>377</v>
      </c>
      <c r="C62" s="414" t="s">
        <v>385</v>
      </c>
      <c r="D62" s="415" t="s">
        <v>386</v>
      </c>
      <c r="E62" s="414" t="s">
        <v>516</v>
      </c>
      <c r="F62" s="415" t="s">
        <v>517</v>
      </c>
      <c r="G62" s="414" t="s">
        <v>574</v>
      </c>
      <c r="H62" s="414" t="s">
        <v>575</v>
      </c>
      <c r="I62" s="417">
        <v>9831.98046875</v>
      </c>
      <c r="J62" s="417">
        <v>1</v>
      </c>
      <c r="K62" s="418">
        <v>9831.98046875</v>
      </c>
    </row>
    <row r="63" spans="1:11" ht="14.4" customHeight="1" x14ac:dyDescent="0.3">
      <c r="A63" s="412" t="s">
        <v>376</v>
      </c>
      <c r="B63" s="413" t="s">
        <v>377</v>
      </c>
      <c r="C63" s="414" t="s">
        <v>385</v>
      </c>
      <c r="D63" s="415" t="s">
        <v>386</v>
      </c>
      <c r="E63" s="414" t="s">
        <v>516</v>
      </c>
      <c r="F63" s="415" t="s">
        <v>517</v>
      </c>
      <c r="G63" s="414" t="s">
        <v>576</v>
      </c>
      <c r="H63" s="414" t="s">
        <v>577</v>
      </c>
      <c r="I63" s="417">
        <v>30.860000610351562</v>
      </c>
      <c r="J63" s="417">
        <v>100</v>
      </c>
      <c r="K63" s="418">
        <v>3085.5</v>
      </c>
    </row>
    <row r="64" spans="1:11" ht="14.4" customHeight="1" x14ac:dyDescent="0.3">
      <c r="A64" s="412" t="s">
        <v>376</v>
      </c>
      <c r="B64" s="413" t="s">
        <v>377</v>
      </c>
      <c r="C64" s="414" t="s">
        <v>385</v>
      </c>
      <c r="D64" s="415" t="s">
        <v>386</v>
      </c>
      <c r="E64" s="414" t="s">
        <v>516</v>
      </c>
      <c r="F64" s="415" t="s">
        <v>517</v>
      </c>
      <c r="G64" s="414" t="s">
        <v>578</v>
      </c>
      <c r="H64" s="414" t="s">
        <v>579</v>
      </c>
      <c r="I64" s="417">
        <v>226.63999938964844</v>
      </c>
      <c r="J64" s="417">
        <v>20</v>
      </c>
      <c r="K64" s="418">
        <v>4532.7900390625</v>
      </c>
    </row>
    <row r="65" spans="1:11" ht="14.4" customHeight="1" x14ac:dyDescent="0.3">
      <c r="A65" s="412" t="s">
        <v>376</v>
      </c>
      <c r="B65" s="413" t="s">
        <v>377</v>
      </c>
      <c r="C65" s="414" t="s">
        <v>385</v>
      </c>
      <c r="D65" s="415" t="s">
        <v>386</v>
      </c>
      <c r="E65" s="414" t="s">
        <v>516</v>
      </c>
      <c r="F65" s="415" t="s">
        <v>517</v>
      </c>
      <c r="G65" s="414" t="s">
        <v>580</v>
      </c>
      <c r="H65" s="414" t="s">
        <v>581</v>
      </c>
      <c r="I65" s="417">
        <v>6.1700000762939453</v>
      </c>
      <c r="J65" s="417">
        <v>500</v>
      </c>
      <c r="K65" s="418">
        <v>3085</v>
      </c>
    </row>
    <row r="66" spans="1:11" ht="14.4" customHeight="1" x14ac:dyDescent="0.3">
      <c r="A66" s="412" t="s">
        <v>376</v>
      </c>
      <c r="B66" s="413" t="s">
        <v>377</v>
      </c>
      <c r="C66" s="414" t="s">
        <v>385</v>
      </c>
      <c r="D66" s="415" t="s">
        <v>386</v>
      </c>
      <c r="E66" s="414" t="s">
        <v>516</v>
      </c>
      <c r="F66" s="415" t="s">
        <v>517</v>
      </c>
      <c r="G66" s="414" t="s">
        <v>582</v>
      </c>
      <c r="H66" s="414" t="s">
        <v>583</v>
      </c>
      <c r="I66" s="417">
        <v>6.9899997711181641</v>
      </c>
      <c r="J66" s="417">
        <v>50</v>
      </c>
      <c r="K66" s="418">
        <v>349.64999389648437</v>
      </c>
    </row>
    <row r="67" spans="1:11" ht="14.4" customHeight="1" x14ac:dyDescent="0.3">
      <c r="A67" s="412" t="s">
        <v>376</v>
      </c>
      <c r="B67" s="413" t="s">
        <v>377</v>
      </c>
      <c r="C67" s="414" t="s">
        <v>385</v>
      </c>
      <c r="D67" s="415" t="s">
        <v>386</v>
      </c>
      <c r="E67" s="414" t="s">
        <v>516</v>
      </c>
      <c r="F67" s="415" t="s">
        <v>517</v>
      </c>
      <c r="G67" s="414" t="s">
        <v>584</v>
      </c>
      <c r="H67" s="414" t="s">
        <v>585</v>
      </c>
      <c r="I67" s="417">
        <v>9.1899995803833008</v>
      </c>
      <c r="J67" s="417">
        <v>100</v>
      </c>
      <c r="K67" s="418">
        <v>919</v>
      </c>
    </row>
    <row r="68" spans="1:11" ht="14.4" customHeight="1" x14ac:dyDescent="0.3">
      <c r="A68" s="412" t="s">
        <v>376</v>
      </c>
      <c r="B68" s="413" t="s">
        <v>377</v>
      </c>
      <c r="C68" s="414" t="s">
        <v>385</v>
      </c>
      <c r="D68" s="415" t="s">
        <v>386</v>
      </c>
      <c r="E68" s="414" t="s">
        <v>516</v>
      </c>
      <c r="F68" s="415" t="s">
        <v>517</v>
      </c>
      <c r="G68" s="414" t="s">
        <v>586</v>
      </c>
      <c r="H68" s="414" t="s">
        <v>587</v>
      </c>
      <c r="I68" s="417">
        <v>9.6800003051757812</v>
      </c>
      <c r="J68" s="417">
        <v>300</v>
      </c>
      <c r="K68" s="418">
        <v>2904</v>
      </c>
    </row>
    <row r="69" spans="1:11" ht="14.4" customHeight="1" x14ac:dyDescent="0.3">
      <c r="A69" s="412" t="s">
        <v>376</v>
      </c>
      <c r="B69" s="413" t="s">
        <v>377</v>
      </c>
      <c r="C69" s="414" t="s">
        <v>385</v>
      </c>
      <c r="D69" s="415" t="s">
        <v>386</v>
      </c>
      <c r="E69" s="414" t="s">
        <v>516</v>
      </c>
      <c r="F69" s="415" t="s">
        <v>517</v>
      </c>
      <c r="G69" s="414" t="s">
        <v>588</v>
      </c>
      <c r="H69" s="414" t="s">
        <v>589</v>
      </c>
      <c r="I69" s="417">
        <v>0.47999998927116394</v>
      </c>
      <c r="J69" s="417">
        <v>200</v>
      </c>
      <c r="K69" s="418">
        <v>96</v>
      </c>
    </row>
    <row r="70" spans="1:11" ht="14.4" customHeight="1" x14ac:dyDescent="0.3">
      <c r="A70" s="412" t="s">
        <v>376</v>
      </c>
      <c r="B70" s="413" t="s">
        <v>377</v>
      </c>
      <c r="C70" s="414" t="s">
        <v>385</v>
      </c>
      <c r="D70" s="415" t="s">
        <v>386</v>
      </c>
      <c r="E70" s="414" t="s">
        <v>516</v>
      </c>
      <c r="F70" s="415" t="s">
        <v>517</v>
      </c>
      <c r="G70" s="414" t="s">
        <v>590</v>
      </c>
      <c r="H70" s="414" t="s">
        <v>591</v>
      </c>
      <c r="I70" s="417">
        <v>1.6799999475479126</v>
      </c>
      <c r="J70" s="417">
        <v>700</v>
      </c>
      <c r="K70" s="418">
        <v>1176</v>
      </c>
    </row>
    <row r="71" spans="1:11" ht="14.4" customHeight="1" x14ac:dyDescent="0.3">
      <c r="A71" s="412" t="s">
        <v>376</v>
      </c>
      <c r="B71" s="413" t="s">
        <v>377</v>
      </c>
      <c r="C71" s="414" t="s">
        <v>385</v>
      </c>
      <c r="D71" s="415" t="s">
        <v>386</v>
      </c>
      <c r="E71" s="414" t="s">
        <v>516</v>
      </c>
      <c r="F71" s="415" t="s">
        <v>517</v>
      </c>
      <c r="G71" s="414" t="s">
        <v>592</v>
      </c>
      <c r="H71" s="414" t="s">
        <v>593</v>
      </c>
      <c r="I71" s="417">
        <v>4.309999942779541</v>
      </c>
      <c r="J71" s="417">
        <v>200</v>
      </c>
      <c r="K71" s="418">
        <v>861.52001953125</v>
      </c>
    </row>
    <row r="72" spans="1:11" ht="14.4" customHeight="1" x14ac:dyDescent="0.3">
      <c r="A72" s="412" t="s">
        <v>376</v>
      </c>
      <c r="B72" s="413" t="s">
        <v>377</v>
      </c>
      <c r="C72" s="414" t="s">
        <v>385</v>
      </c>
      <c r="D72" s="415" t="s">
        <v>386</v>
      </c>
      <c r="E72" s="414" t="s">
        <v>516</v>
      </c>
      <c r="F72" s="415" t="s">
        <v>517</v>
      </c>
      <c r="G72" s="414" t="s">
        <v>594</v>
      </c>
      <c r="H72" s="414" t="s">
        <v>595</v>
      </c>
      <c r="I72" s="417">
        <v>37.150001525878906</v>
      </c>
      <c r="J72" s="417">
        <v>120</v>
      </c>
      <c r="K72" s="418">
        <v>4457.64013671875</v>
      </c>
    </row>
    <row r="73" spans="1:11" ht="14.4" customHeight="1" x14ac:dyDescent="0.3">
      <c r="A73" s="412" t="s">
        <v>376</v>
      </c>
      <c r="B73" s="413" t="s">
        <v>377</v>
      </c>
      <c r="C73" s="414" t="s">
        <v>385</v>
      </c>
      <c r="D73" s="415" t="s">
        <v>386</v>
      </c>
      <c r="E73" s="414" t="s">
        <v>516</v>
      </c>
      <c r="F73" s="415" t="s">
        <v>517</v>
      </c>
      <c r="G73" s="414" t="s">
        <v>596</v>
      </c>
      <c r="H73" s="414" t="s">
        <v>597</v>
      </c>
      <c r="I73" s="417">
        <v>2.0299999713897705</v>
      </c>
      <c r="J73" s="417">
        <v>100</v>
      </c>
      <c r="K73" s="418">
        <v>203</v>
      </c>
    </row>
    <row r="74" spans="1:11" ht="14.4" customHeight="1" x14ac:dyDescent="0.3">
      <c r="A74" s="412" t="s">
        <v>376</v>
      </c>
      <c r="B74" s="413" t="s">
        <v>377</v>
      </c>
      <c r="C74" s="414" t="s">
        <v>385</v>
      </c>
      <c r="D74" s="415" t="s">
        <v>386</v>
      </c>
      <c r="E74" s="414" t="s">
        <v>516</v>
      </c>
      <c r="F74" s="415" t="s">
        <v>517</v>
      </c>
      <c r="G74" s="414" t="s">
        <v>598</v>
      </c>
      <c r="H74" s="414" t="s">
        <v>599</v>
      </c>
      <c r="I74" s="417">
        <v>1.9199999570846558</v>
      </c>
      <c r="J74" s="417">
        <v>100</v>
      </c>
      <c r="K74" s="418">
        <v>192</v>
      </c>
    </row>
    <row r="75" spans="1:11" ht="14.4" customHeight="1" x14ac:dyDescent="0.3">
      <c r="A75" s="412" t="s">
        <v>376</v>
      </c>
      <c r="B75" s="413" t="s">
        <v>377</v>
      </c>
      <c r="C75" s="414" t="s">
        <v>385</v>
      </c>
      <c r="D75" s="415" t="s">
        <v>386</v>
      </c>
      <c r="E75" s="414" t="s">
        <v>516</v>
      </c>
      <c r="F75" s="415" t="s">
        <v>517</v>
      </c>
      <c r="G75" s="414" t="s">
        <v>600</v>
      </c>
      <c r="H75" s="414" t="s">
        <v>601</v>
      </c>
      <c r="I75" s="417">
        <v>1.9600000381469727</v>
      </c>
      <c r="J75" s="417">
        <v>80</v>
      </c>
      <c r="K75" s="418">
        <v>156.80000305175781</v>
      </c>
    </row>
    <row r="76" spans="1:11" ht="14.4" customHeight="1" x14ac:dyDescent="0.3">
      <c r="A76" s="412" t="s">
        <v>376</v>
      </c>
      <c r="B76" s="413" t="s">
        <v>377</v>
      </c>
      <c r="C76" s="414" t="s">
        <v>385</v>
      </c>
      <c r="D76" s="415" t="s">
        <v>386</v>
      </c>
      <c r="E76" s="414" t="s">
        <v>516</v>
      </c>
      <c r="F76" s="415" t="s">
        <v>517</v>
      </c>
      <c r="G76" s="414" t="s">
        <v>602</v>
      </c>
      <c r="H76" s="414" t="s">
        <v>603</v>
      </c>
      <c r="I76" s="417">
        <v>21.239999771118164</v>
      </c>
      <c r="J76" s="417">
        <v>100</v>
      </c>
      <c r="K76" s="418">
        <v>2124</v>
      </c>
    </row>
    <row r="77" spans="1:11" ht="14.4" customHeight="1" x14ac:dyDescent="0.3">
      <c r="A77" s="412" t="s">
        <v>376</v>
      </c>
      <c r="B77" s="413" t="s">
        <v>377</v>
      </c>
      <c r="C77" s="414" t="s">
        <v>385</v>
      </c>
      <c r="D77" s="415" t="s">
        <v>386</v>
      </c>
      <c r="E77" s="414" t="s">
        <v>604</v>
      </c>
      <c r="F77" s="415" t="s">
        <v>605</v>
      </c>
      <c r="G77" s="414" t="s">
        <v>606</v>
      </c>
      <c r="H77" s="414" t="s">
        <v>607</v>
      </c>
      <c r="I77" s="417">
        <v>99382.142578125</v>
      </c>
      <c r="J77" s="417">
        <v>4</v>
      </c>
      <c r="K77" s="418">
        <v>397528.5703125</v>
      </c>
    </row>
    <row r="78" spans="1:11" ht="14.4" customHeight="1" x14ac:dyDescent="0.3">
      <c r="A78" s="412" t="s">
        <v>376</v>
      </c>
      <c r="B78" s="413" t="s">
        <v>377</v>
      </c>
      <c r="C78" s="414" t="s">
        <v>385</v>
      </c>
      <c r="D78" s="415" t="s">
        <v>386</v>
      </c>
      <c r="E78" s="414" t="s">
        <v>604</v>
      </c>
      <c r="F78" s="415" t="s">
        <v>605</v>
      </c>
      <c r="G78" s="414" t="s">
        <v>608</v>
      </c>
      <c r="H78" s="414" t="s">
        <v>609</v>
      </c>
      <c r="I78" s="417">
        <v>432.29998779296875</v>
      </c>
      <c r="J78" s="417">
        <v>70</v>
      </c>
      <c r="K78" s="418">
        <v>30260.76953125</v>
      </c>
    </row>
    <row r="79" spans="1:11" ht="14.4" customHeight="1" x14ac:dyDescent="0.3">
      <c r="A79" s="412" t="s">
        <v>376</v>
      </c>
      <c r="B79" s="413" t="s">
        <v>377</v>
      </c>
      <c r="C79" s="414" t="s">
        <v>385</v>
      </c>
      <c r="D79" s="415" t="s">
        <v>386</v>
      </c>
      <c r="E79" s="414" t="s">
        <v>604</v>
      </c>
      <c r="F79" s="415" t="s">
        <v>605</v>
      </c>
      <c r="G79" s="414" t="s">
        <v>610</v>
      </c>
      <c r="H79" s="414" t="s">
        <v>611</v>
      </c>
      <c r="I79" s="417">
        <v>81015.309895833328</v>
      </c>
      <c r="J79" s="417">
        <v>3</v>
      </c>
      <c r="K79" s="418">
        <v>243045.9296875</v>
      </c>
    </row>
    <row r="80" spans="1:11" ht="14.4" customHeight="1" x14ac:dyDescent="0.3">
      <c r="A80" s="412" t="s">
        <v>376</v>
      </c>
      <c r="B80" s="413" t="s">
        <v>377</v>
      </c>
      <c r="C80" s="414" t="s">
        <v>385</v>
      </c>
      <c r="D80" s="415" t="s">
        <v>386</v>
      </c>
      <c r="E80" s="414" t="s">
        <v>604</v>
      </c>
      <c r="F80" s="415" t="s">
        <v>605</v>
      </c>
      <c r="G80" s="414" t="s">
        <v>612</v>
      </c>
      <c r="H80" s="414" t="s">
        <v>613</v>
      </c>
      <c r="I80" s="417">
        <v>81015.309895833328</v>
      </c>
      <c r="J80" s="417">
        <v>3</v>
      </c>
      <c r="K80" s="418">
        <v>243045.9296875</v>
      </c>
    </row>
    <row r="81" spans="1:11" ht="14.4" customHeight="1" x14ac:dyDescent="0.3">
      <c r="A81" s="412" t="s">
        <v>376</v>
      </c>
      <c r="B81" s="413" t="s">
        <v>377</v>
      </c>
      <c r="C81" s="414" t="s">
        <v>385</v>
      </c>
      <c r="D81" s="415" t="s">
        <v>386</v>
      </c>
      <c r="E81" s="414" t="s">
        <v>604</v>
      </c>
      <c r="F81" s="415" t="s">
        <v>605</v>
      </c>
      <c r="G81" s="414" t="s">
        <v>614</v>
      </c>
      <c r="H81" s="414" t="s">
        <v>615</v>
      </c>
      <c r="I81" s="417">
        <v>736.7449951171875</v>
      </c>
      <c r="J81" s="417">
        <v>40</v>
      </c>
      <c r="K81" s="418">
        <v>29469.7900390625</v>
      </c>
    </row>
    <row r="82" spans="1:11" ht="14.4" customHeight="1" x14ac:dyDescent="0.3">
      <c r="A82" s="412" t="s">
        <v>376</v>
      </c>
      <c r="B82" s="413" t="s">
        <v>377</v>
      </c>
      <c r="C82" s="414" t="s">
        <v>385</v>
      </c>
      <c r="D82" s="415" t="s">
        <v>386</v>
      </c>
      <c r="E82" s="414" t="s">
        <v>604</v>
      </c>
      <c r="F82" s="415" t="s">
        <v>605</v>
      </c>
      <c r="G82" s="414" t="s">
        <v>616</v>
      </c>
      <c r="H82" s="414" t="s">
        <v>617</v>
      </c>
      <c r="I82" s="417">
        <v>117786.23046875</v>
      </c>
      <c r="J82" s="417">
        <v>4</v>
      </c>
      <c r="K82" s="418">
        <v>471144.921875</v>
      </c>
    </row>
    <row r="83" spans="1:11" ht="14.4" customHeight="1" x14ac:dyDescent="0.3">
      <c r="A83" s="412" t="s">
        <v>376</v>
      </c>
      <c r="B83" s="413" t="s">
        <v>377</v>
      </c>
      <c r="C83" s="414" t="s">
        <v>385</v>
      </c>
      <c r="D83" s="415" t="s">
        <v>386</v>
      </c>
      <c r="E83" s="414" t="s">
        <v>604</v>
      </c>
      <c r="F83" s="415" t="s">
        <v>605</v>
      </c>
      <c r="G83" s="414" t="s">
        <v>618</v>
      </c>
      <c r="H83" s="414" t="s">
        <v>619</v>
      </c>
      <c r="I83" s="417">
        <v>1658.6600341796875</v>
      </c>
      <c r="J83" s="417">
        <v>60</v>
      </c>
      <c r="K83" s="418">
        <v>99519.3515625</v>
      </c>
    </row>
    <row r="84" spans="1:11" ht="14.4" customHeight="1" x14ac:dyDescent="0.3">
      <c r="A84" s="412" t="s">
        <v>376</v>
      </c>
      <c r="B84" s="413" t="s">
        <v>377</v>
      </c>
      <c r="C84" s="414" t="s">
        <v>385</v>
      </c>
      <c r="D84" s="415" t="s">
        <v>386</v>
      </c>
      <c r="E84" s="414" t="s">
        <v>604</v>
      </c>
      <c r="F84" s="415" t="s">
        <v>605</v>
      </c>
      <c r="G84" s="414" t="s">
        <v>620</v>
      </c>
      <c r="H84" s="414" t="s">
        <v>621</v>
      </c>
      <c r="I84" s="417">
        <v>920.3900146484375</v>
      </c>
      <c r="J84" s="417">
        <v>48</v>
      </c>
      <c r="K84" s="418">
        <v>44178.55859375</v>
      </c>
    </row>
    <row r="85" spans="1:11" ht="14.4" customHeight="1" x14ac:dyDescent="0.3">
      <c r="A85" s="412" t="s">
        <v>376</v>
      </c>
      <c r="B85" s="413" t="s">
        <v>377</v>
      </c>
      <c r="C85" s="414" t="s">
        <v>385</v>
      </c>
      <c r="D85" s="415" t="s">
        <v>386</v>
      </c>
      <c r="E85" s="414" t="s">
        <v>604</v>
      </c>
      <c r="F85" s="415" t="s">
        <v>605</v>
      </c>
      <c r="G85" s="414" t="s">
        <v>622</v>
      </c>
      <c r="H85" s="414" t="s">
        <v>623</v>
      </c>
      <c r="I85" s="417">
        <v>598.95001220703125</v>
      </c>
      <c r="J85" s="417">
        <v>40</v>
      </c>
      <c r="K85" s="418">
        <v>23958</v>
      </c>
    </row>
    <row r="86" spans="1:11" ht="14.4" customHeight="1" x14ac:dyDescent="0.3">
      <c r="A86" s="412" t="s">
        <v>376</v>
      </c>
      <c r="B86" s="413" t="s">
        <v>377</v>
      </c>
      <c r="C86" s="414" t="s">
        <v>385</v>
      </c>
      <c r="D86" s="415" t="s">
        <v>386</v>
      </c>
      <c r="E86" s="414" t="s">
        <v>604</v>
      </c>
      <c r="F86" s="415" t="s">
        <v>605</v>
      </c>
      <c r="G86" s="414" t="s">
        <v>624</v>
      </c>
      <c r="H86" s="414" t="s">
        <v>625</v>
      </c>
      <c r="I86" s="417">
        <v>1493.8699951171875</v>
      </c>
      <c r="J86" s="417">
        <v>54</v>
      </c>
      <c r="K86" s="418">
        <v>80668.76953125</v>
      </c>
    </row>
    <row r="87" spans="1:11" ht="14.4" customHeight="1" x14ac:dyDescent="0.3">
      <c r="A87" s="412" t="s">
        <v>376</v>
      </c>
      <c r="B87" s="413" t="s">
        <v>377</v>
      </c>
      <c r="C87" s="414" t="s">
        <v>385</v>
      </c>
      <c r="D87" s="415" t="s">
        <v>386</v>
      </c>
      <c r="E87" s="414" t="s">
        <v>604</v>
      </c>
      <c r="F87" s="415" t="s">
        <v>605</v>
      </c>
      <c r="G87" s="414" t="s">
        <v>626</v>
      </c>
      <c r="H87" s="414" t="s">
        <v>627</v>
      </c>
      <c r="I87" s="417">
        <v>1493.8699951171875</v>
      </c>
      <c r="J87" s="417">
        <v>36</v>
      </c>
      <c r="K87" s="418">
        <v>53779.1796875</v>
      </c>
    </row>
    <row r="88" spans="1:11" ht="14.4" customHeight="1" x14ac:dyDescent="0.3">
      <c r="A88" s="412" t="s">
        <v>376</v>
      </c>
      <c r="B88" s="413" t="s">
        <v>377</v>
      </c>
      <c r="C88" s="414" t="s">
        <v>385</v>
      </c>
      <c r="D88" s="415" t="s">
        <v>386</v>
      </c>
      <c r="E88" s="414" t="s">
        <v>628</v>
      </c>
      <c r="F88" s="415" t="s">
        <v>629</v>
      </c>
      <c r="G88" s="414" t="s">
        <v>630</v>
      </c>
      <c r="H88" s="414" t="s">
        <v>631</v>
      </c>
      <c r="I88" s="417">
        <v>46.590000152587891</v>
      </c>
      <c r="J88" s="417">
        <v>140</v>
      </c>
      <c r="K88" s="418">
        <v>6521.89990234375</v>
      </c>
    </row>
    <row r="89" spans="1:11" ht="14.4" customHeight="1" x14ac:dyDescent="0.3">
      <c r="A89" s="412" t="s">
        <v>376</v>
      </c>
      <c r="B89" s="413" t="s">
        <v>377</v>
      </c>
      <c r="C89" s="414" t="s">
        <v>385</v>
      </c>
      <c r="D89" s="415" t="s">
        <v>386</v>
      </c>
      <c r="E89" s="414" t="s">
        <v>632</v>
      </c>
      <c r="F89" s="415" t="s">
        <v>633</v>
      </c>
      <c r="G89" s="414" t="s">
        <v>634</v>
      </c>
      <c r="H89" s="414" t="s">
        <v>635</v>
      </c>
      <c r="I89" s="417">
        <v>27.260000228881836</v>
      </c>
      <c r="J89" s="417">
        <v>504</v>
      </c>
      <c r="K89" s="418">
        <v>13736.519775390625</v>
      </c>
    </row>
    <row r="90" spans="1:11" ht="14.4" customHeight="1" x14ac:dyDescent="0.3">
      <c r="A90" s="412" t="s">
        <v>376</v>
      </c>
      <c r="B90" s="413" t="s">
        <v>377</v>
      </c>
      <c r="C90" s="414" t="s">
        <v>385</v>
      </c>
      <c r="D90" s="415" t="s">
        <v>386</v>
      </c>
      <c r="E90" s="414" t="s">
        <v>632</v>
      </c>
      <c r="F90" s="415" t="s">
        <v>633</v>
      </c>
      <c r="G90" s="414" t="s">
        <v>636</v>
      </c>
      <c r="H90" s="414" t="s">
        <v>637</v>
      </c>
      <c r="I90" s="417">
        <v>28.059999465942383</v>
      </c>
      <c r="J90" s="417">
        <v>504</v>
      </c>
      <c r="K90" s="418">
        <v>14142.239501953125</v>
      </c>
    </row>
    <row r="91" spans="1:11" ht="14.4" customHeight="1" x14ac:dyDescent="0.3">
      <c r="A91" s="412" t="s">
        <v>376</v>
      </c>
      <c r="B91" s="413" t="s">
        <v>377</v>
      </c>
      <c r="C91" s="414" t="s">
        <v>385</v>
      </c>
      <c r="D91" s="415" t="s">
        <v>386</v>
      </c>
      <c r="E91" s="414" t="s">
        <v>632</v>
      </c>
      <c r="F91" s="415" t="s">
        <v>633</v>
      </c>
      <c r="G91" s="414" t="s">
        <v>638</v>
      </c>
      <c r="H91" s="414" t="s">
        <v>639</v>
      </c>
      <c r="I91" s="417">
        <v>26.569999694824219</v>
      </c>
      <c r="J91" s="417">
        <v>108</v>
      </c>
      <c r="K91" s="418">
        <v>2869.02001953125</v>
      </c>
    </row>
    <row r="92" spans="1:11" ht="14.4" customHeight="1" x14ac:dyDescent="0.3">
      <c r="A92" s="412" t="s">
        <v>376</v>
      </c>
      <c r="B92" s="413" t="s">
        <v>377</v>
      </c>
      <c r="C92" s="414" t="s">
        <v>385</v>
      </c>
      <c r="D92" s="415" t="s">
        <v>386</v>
      </c>
      <c r="E92" s="414" t="s">
        <v>632</v>
      </c>
      <c r="F92" s="415" t="s">
        <v>633</v>
      </c>
      <c r="G92" s="414" t="s">
        <v>640</v>
      </c>
      <c r="H92" s="414" t="s">
        <v>641</v>
      </c>
      <c r="I92" s="417">
        <v>148.58000183105469</v>
      </c>
      <c r="J92" s="417">
        <v>144</v>
      </c>
      <c r="K92" s="418">
        <v>21395.51953125</v>
      </c>
    </row>
    <row r="93" spans="1:11" ht="14.4" customHeight="1" x14ac:dyDescent="0.3">
      <c r="A93" s="412" t="s">
        <v>376</v>
      </c>
      <c r="B93" s="413" t="s">
        <v>377</v>
      </c>
      <c r="C93" s="414" t="s">
        <v>385</v>
      </c>
      <c r="D93" s="415" t="s">
        <v>386</v>
      </c>
      <c r="E93" s="414" t="s">
        <v>632</v>
      </c>
      <c r="F93" s="415" t="s">
        <v>633</v>
      </c>
      <c r="G93" s="414" t="s">
        <v>642</v>
      </c>
      <c r="H93" s="414" t="s">
        <v>643</v>
      </c>
      <c r="I93" s="417">
        <v>108.5</v>
      </c>
      <c r="J93" s="417">
        <v>96</v>
      </c>
      <c r="K93" s="418">
        <v>10416.240234375</v>
      </c>
    </row>
    <row r="94" spans="1:11" ht="14.4" customHeight="1" x14ac:dyDescent="0.3">
      <c r="A94" s="412" t="s">
        <v>376</v>
      </c>
      <c r="B94" s="413" t="s">
        <v>377</v>
      </c>
      <c r="C94" s="414" t="s">
        <v>385</v>
      </c>
      <c r="D94" s="415" t="s">
        <v>386</v>
      </c>
      <c r="E94" s="414" t="s">
        <v>632</v>
      </c>
      <c r="F94" s="415" t="s">
        <v>633</v>
      </c>
      <c r="G94" s="414" t="s">
        <v>644</v>
      </c>
      <c r="H94" s="414" t="s">
        <v>645</v>
      </c>
      <c r="I94" s="417">
        <v>132.94000244140625</v>
      </c>
      <c r="J94" s="417">
        <v>80</v>
      </c>
      <c r="K94" s="418">
        <v>10635.2001953125</v>
      </c>
    </row>
    <row r="95" spans="1:11" ht="14.4" customHeight="1" x14ac:dyDescent="0.3">
      <c r="A95" s="412" t="s">
        <v>376</v>
      </c>
      <c r="B95" s="413" t="s">
        <v>377</v>
      </c>
      <c r="C95" s="414" t="s">
        <v>385</v>
      </c>
      <c r="D95" s="415" t="s">
        <v>386</v>
      </c>
      <c r="E95" s="414" t="s">
        <v>632</v>
      </c>
      <c r="F95" s="415" t="s">
        <v>633</v>
      </c>
      <c r="G95" s="414" t="s">
        <v>646</v>
      </c>
      <c r="H95" s="414" t="s">
        <v>647</v>
      </c>
      <c r="I95" s="417">
        <v>108.22000122070312</v>
      </c>
      <c r="J95" s="417">
        <v>192</v>
      </c>
      <c r="K95" s="418">
        <v>20777.279296875</v>
      </c>
    </row>
    <row r="96" spans="1:11" ht="14.4" customHeight="1" x14ac:dyDescent="0.3">
      <c r="A96" s="412" t="s">
        <v>376</v>
      </c>
      <c r="B96" s="413" t="s">
        <v>377</v>
      </c>
      <c r="C96" s="414" t="s">
        <v>385</v>
      </c>
      <c r="D96" s="415" t="s">
        <v>386</v>
      </c>
      <c r="E96" s="414" t="s">
        <v>632</v>
      </c>
      <c r="F96" s="415" t="s">
        <v>633</v>
      </c>
      <c r="G96" s="414" t="s">
        <v>648</v>
      </c>
      <c r="H96" s="414" t="s">
        <v>649</v>
      </c>
      <c r="I96" s="417">
        <v>89.349998474121094</v>
      </c>
      <c r="J96" s="417">
        <v>108</v>
      </c>
      <c r="K96" s="418">
        <v>9649.3095703125</v>
      </c>
    </row>
    <row r="97" spans="1:11" ht="14.4" customHeight="1" x14ac:dyDescent="0.3">
      <c r="A97" s="412" t="s">
        <v>376</v>
      </c>
      <c r="B97" s="413" t="s">
        <v>377</v>
      </c>
      <c r="C97" s="414" t="s">
        <v>385</v>
      </c>
      <c r="D97" s="415" t="s">
        <v>386</v>
      </c>
      <c r="E97" s="414" t="s">
        <v>632</v>
      </c>
      <c r="F97" s="415" t="s">
        <v>633</v>
      </c>
      <c r="G97" s="414" t="s">
        <v>650</v>
      </c>
      <c r="H97" s="414" t="s">
        <v>651</v>
      </c>
      <c r="I97" s="417">
        <v>110.61000061035156</v>
      </c>
      <c r="J97" s="417">
        <v>288</v>
      </c>
      <c r="K97" s="418">
        <v>31856.8408203125</v>
      </c>
    </row>
    <row r="98" spans="1:11" ht="14.4" customHeight="1" x14ac:dyDescent="0.3">
      <c r="A98" s="412" t="s">
        <v>376</v>
      </c>
      <c r="B98" s="413" t="s">
        <v>377</v>
      </c>
      <c r="C98" s="414" t="s">
        <v>385</v>
      </c>
      <c r="D98" s="415" t="s">
        <v>386</v>
      </c>
      <c r="E98" s="414" t="s">
        <v>632</v>
      </c>
      <c r="F98" s="415" t="s">
        <v>633</v>
      </c>
      <c r="G98" s="414" t="s">
        <v>652</v>
      </c>
      <c r="H98" s="414" t="s">
        <v>653</v>
      </c>
      <c r="I98" s="417">
        <v>228.8800048828125</v>
      </c>
      <c r="J98" s="417">
        <v>180</v>
      </c>
      <c r="K98" s="418">
        <v>41198.87109375</v>
      </c>
    </row>
    <row r="99" spans="1:11" ht="14.4" customHeight="1" x14ac:dyDescent="0.3">
      <c r="A99" s="412" t="s">
        <v>376</v>
      </c>
      <c r="B99" s="413" t="s">
        <v>377</v>
      </c>
      <c r="C99" s="414" t="s">
        <v>385</v>
      </c>
      <c r="D99" s="415" t="s">
        <v>386</v>
      </c>
      <c r="E99" s="414" t="s">
        <v>632</v>
      </c>
      <c r="F99" s="415" t="s">
        <v>633</v>
      </c>
      <c r="G99" s="414" t="s">
        <v>654</v>
      </c>
      <c r="H99" s="414" t="s">
        <v>655</v>
      </c>
      <c r="I99" s="417">
        <v>345</v>
      </c>
      <c r="J99" s="417">
        <v>48</v>
      </c>
      <c r="K99" s="418">
        <v>16560</v>
      </c>
    </row>
    <row r="100" spans="1:11" ht="14.4" customHeight="1" x14ac:dyDescent="0.3">
      <c r="A100" s="412" t="s">
        <v>376</v>
      </c>
      <c r="B100" s="413" t="s">
        <v>377</v>
      </c>
      <c r="C100" s="414" t="s">
        <v>385</v>
      </c>
      <c r="D100" s="415" t="s">
        <v>386</v>
      </c>
      <c r="E100" s="414" t="s">
        <v>632</v>
      </c>
      <c r="F100" s="415" t="s">
        <v>633</v>
      </c>
      <c r="G100" s="414" t="s">
        <v>656</v>
      </c>
      <c r="H100" s="414" t="s">
        <v>657</v>
      </c>
      <c r="I100" s="417">
        <v>100.68000030517578</v>
      </c>
      <c r="J100" s="417">
        <v>144</v>
      </c>
      <c r="K100" s="418">
        <v>14498.2802734375</v>
      </c>
    </row>
    <row r="101" spans="1:11" ht="14.4" customHeight="1" x14ac:dyDescent="0.3">
      <c r="A101" s="412" t="s">
        <v>376</v>
      </c>
      <c r="B101" s="413" t="s">
        <v>377</v>
      </c>
      <c r="C101" s="414" t="s">
        <v>385</v>
      </c>
      <c r="D101" s="415" t="s">
        <v>386</v>
      </c>
      <c r="E101" s="414" t="s">
        <v>632</v>
      </c>
      <c r="F101" s="415" t="s">
        <v>633</v>
      </c>
      <c r="G101" s="414" t="s">
        <v>658</v>
      </c>
      <c r="H101" s="414" t="s">
        <v>659</v>
      </c>
      <c r="I101" s="417">
        <v>142.72000122070312</v>
      </c>
      <c r="J101" s="417">
        <v>288</v>
      </c>
      <c r="K101" s="418">
        <v>41101.921875</v>
      </c>
    </row>
    <row r="102" spans="1:11" ht="14.4" customHeight="1" x14ac:dyDescent="0.3">
      <c r="A102" s="412" t="s">
        <v>376</v>
      </c>
      <c r="B102" s="413" t="s">
        <v>377</v>
      </c>
      <c r="C102" s="414" t="s">
        <v>385</v>
      </c>
      <c r="D102" s="415" t="s">
        <v>386</v>
      </c>
      <c r="E102" s="414" t="s">
        <v>632</v>
      </c>
      <c r="F102" s="415" t="s">
        <v>633</v>
      </c>
      <c r="G102" s="414" t="s">
        <v>660</v>
      </c>
      <c r="H102" s="414" t="s">
        <v>661</v>
      </c>
      <c r="I102" s="417">
        <v>31.360000610351563</v>
      </c>
      <c r="J102" s="417">
        <v>360</v>
      </c>
      <c r="K102" s="418">
        <v>11288.400390625</v>
      </c>
    </row>
    <row r="103" spans="1:11" ht="14.4" customHeight="1" x14ac:dyDescent="0.3">
      <c r="A103" s="412" t="s">
        <v>376</v>
      </c>
      <c r="B103" s="413" t="s">
        <v>377</v>
      </c>
      <c r="C103" s="414" t="s">
        <v>385</v>
      </c>
      <c r="D103" s="415" t="s">
        <v>386</v>
      </c>
      <c r="E103" s="414" t="s">
        <v>632</v>
      </c>
      <c r="F103" s="415" t="s">
        <v>633</v>
      </c>
      <c r="G103" s="414" t="s">
        <v>662</v>
      </c>
      <c r="H103" s="414" t="s">
        <v>663</v>
      </c>
      <c r="I103" s="417">
        <v>28.860000610351562</v>
      </c>
      <c r="J103" s="417">
        <v>288</v>
      </c>
      <c r="K103" s="418">
        <v>8312.2001953125</v>
      </c>
    </row>
    <row r="104" spans="1:11" ht="14.4" customHeight="1" x14ac:dyDescent="0.3">
      <c r="A104" s="412" t="s">
        <v>376</v>
      </c>
      <c r="B104" s="413" t="s">
        <v>377</v>
      </c>
      <c r="C104" s="414" t="s">
        <v>385</v>
      </c>
      <c r="D104" s="415" t="s">
        <v>386</v>
      </c>
      <c r="E104" s="414" t="s">
        <v>632</v>
      </c>
      <c r="F104" s="415" t="s">
        <v>633</v>
      </c>
      <c r="G104" s="414" t="s">
        <v>664</v>
      </c>
      <c r="H104" s="414" t="s">
        <v>665</v>
      </c>
      <c r="I104" s="417">
        <v>153.47000122070312</v>
      </c>
      <c r="J104" s="417">
        <v>48</v>
      </c>
      <c r="K104" s="418">
        <v>7366.43994140625</v>
      </c>
    </row>
    <row r="105" spans="1:11" ht="14.4" customHeight="1" x14ac:dyDescent="0.3">
      <c r="A105" s="412" t="s">
        <v>376</v>
      </c>
      <c r="B105" s="413" t="s">
        <v>377</v>
      </c>
      <c r="C105" s="414" t="s">
        <v>385</v>
      </c>
      <c r="D105" s="415" t="s">
        <v>386</v>
      </c>
      <c r="E105" s="414" t="s">
        <v>632</v>
      </c>
      <c r="F105" s="415" t="s">
        <v>633</v>
      </c>
      <c r="G105" s="414" t="s">
        <v>666</v>
      </c>
      <c r="H105" s="414" t="s">
        <v>667</v>
      </c>
      <c r="I105" s="417">
        <v>206.25</v>
      </c>
      <c r="J105" s="417">
        <v>48</v>
      </c>
      <c r="K105" s="418">
        <v>9900.1201171875</v>
      </c>
    </row>
    <row r="106" spans="1:11" ht="14.4" customHeight="1" x14ac:dyDescent="0.3">
      <c r="A106" s="412" t="s">
        <v>376</v>
      </c>
      <c r="B106" s="413" t="s">
        <v>377</v>
      </c>
      <c r="C106" s="414" t="s">
        <v>385</v>
      </c>
      <c r="D106" s="415" t="s">
        <v>386</v>
      </c>
      <c r="E106" s="414" t="s">
        <v>632</v>
      </c>
      <c r="F106" s="415" t="s">
        <v>633</v>
      </c>
      <c r="G106" s="414" t="s">
        <v>668</v>
      </c>
      <c r="H106" s="414" t="s">
        <v>669</v>
      </c>
      <c r="I106" s="417">
        <v>167.14999389648437</v>
      </c>
      <c r="J106" s="417">
        <v>96</v>
      </c>
      <c r="K106" s="418">
        <v>16046.6396484375</v>
      </c>
    </row>
    <row r="107" spans="1:11" ht="14.4" customHeight="1" x14ac:dyDescent="0.3">
      <c r="A107" s="412" t="s">
        <v>376</v>
      </c>
      <c r="B107" s="413" t="s">
        <v>377</v>
      </c>
      <c r="C107" s="414" t="s">
        <v>385</v>
      </c>
      <c r="D107" s="415" t="s">
        <v>386</v>
      </c>
      <c r="E107" s="414" t="s">
        <v>632</v>
      </c>
      <c r="F107" s="415" t="s">
        <v>633</v>
      </c>
      <c r="G107" s="414" t="s">
        <v>670</v>
      </c>
      <c r="H107" s="414" t="s">
        <v>671</v>
      </c>
      <c r="I107" s="417">
        <v>258.05999755859375</v>
      </c>
      <c r="J107" s="417">
        <v>300</v>
      </c>
      <c r="K107" s="418">
        <v>77418</v>
      </c>
    </row>
    <row r="108" spans="1:11" ht="14.4" customHeight="1" x14ac:dyDescent="0.3">
      <c r="A108" s="412" t="s">
        <v>376</v>
      </c>
      <c r="B108" s="413" t="s">
        <v>377</v>
      </c>
      <c r="C108" s="414" t="s">
        <v>385</v>
      </c>
      <c r="D108" s="415" t="s">
        <v>386</v>
      </c>
      <c r="E108" s="414" t="s">
        <v>632</v>
      </c>
      <c r="F108" s="415" t="s">
        <v>633</v>
      </c>
      <c r="G108" s="414" t="s">
        <v>672</v>
      </c>
      <c r="H108" s="414" t="s">
        <v>673</v>
      </c>
      <c r="I108" s="417">
        <v>56.330001831054688</v>
      </c>
      <c r="J108" s="417">
        <v>72</v>
      </c>
      <c r="K108" s="418">
        <v>4056</v>
      </c>
    </row>
    <row r="109" spans="1:11" ht="14.4" customHeight="1" x14ac:dyDescent="0.3">
      <c r="A109" s="412" t="s">
        <v>376</v>
      </c>
      <c r="B109" s="413" t="s">
        <v>377</v>
      </c>
      <c r="C109" s="414" t="s">
        <v>385</v>
      </c>
      <c r="D109" s="415" t="s">
        <v>386</v>
      </c>
      <c r="E109" s="414" t="s">
        <v>632</v>
      </c>
      <c r="F109" s="415" t="s">
        <v>633</v>
      </c>
      <c r="G109" s="414" t="s">
        <v>674</v>
      </c>
      <c r="H109" s="414" t="s">
        <v>675</v>
      </c>
      <c r="I109" s="417">
        <v>86.25</v>
      </c>
      <c r="J109" s="417">
        <v>144</v>
      </c>
      <c r="K109" s="418">
        <v>12420</v>
      </c>
    </row>
    <row r="110" spans="1:11" ht="14.4" customHeight="1" x14ac:dyDescent="0.3">
      <c r="A110" s="412" t="s">
        <v>376</v>
      </c>
      <c r="B110" s="413" t="s">
        <v>377</v>
      </c>
      <c r="C110" s="414" t="s">
        <v>385</v>
      </c>
      <c r="D110" s="415" t="s">
        <v>386</v>
      </c>
      <c r="E110" s="414" t="s">
        <v>632</v>
      </c>
      <c r="F110" s="415" t="s">
        <v>633</v>
      </c>
      <c r="G110" s="414" t="s">
        <v>676</v>
      </c>
      <c r="H110" s="414" t="s">
        <v>677</v>
      </c>
      <c r="I110" s="417">
        <v>77.900001525878906</v>
      </c>
      <c r="J110" s="417">
        <v>96</v>
      </c>
      <c r="K110" s="418">
        <v>7478.68017578125</v>
      </c>
    </row>
    <row r="111" spans="1:11" ht="14.4" customHeight="1" x14ac:dyDescent="0.3">
      <c r="A111" s="412" t="s">
        <v>376</v>
      </c>
      <c r="B111" s="413" t="s">
        <v>377</v>
      </c>
      <c r="C111" s="414" t="s">
        <v>385</v>
      </c>
      <c r="D111" s="415" t="s">
        <v>386</v>
      </c>
      <c r="E111" s="414" t="s">
        <v>632</v>
      </c>
      <c r="F111" s="415" t="s">
        <v>633</v>
      </c>
      <c r="G111" s="414" t="s">
        <v>678</v>
      </c>
      <c r="H111" s="414" t="s">
        <v>679</v>
      </c>
      <c r="I111" s="417">
        <v>45.029998779296875</v>
      </c>
      <c r="J111" s="417">
        <v>216</v>
      </c>
      <c r="K111" s="418">
        <v>9725.5498046875</v>
      </c>
    </row>
    <row r="112" spans="1:11" ht="14.4" customHeight="1" x14ac:dyDescent="0.3">
      <c r="A112" s="412" t="s">
        <v>376</v>
      </c>
      <c r="B112" s="413" t="s">
        <v>377</v>
      </c>
      <c r="C112" s="414" t="s">
        <v>385</v>
      </c>
      <c r="D112" s="415" t="s">
        <v>386</v>
      </c>
      <c r="E112" s="414" t="s">
        <v>632</v>
      </c>
      <c r="F112" s="415" t="s">
        <v>633</v>
      </c>
      <c r="G112" s="414" t="s">
        <v>680</v>
      </c>
      <c r="H112" s="414" t="s">
        <v>681</v>
      </c>
      <c r="I112" s="417">
        <v>75.650001525878906</v>
      </c>
      <c r="J112" s="417">
        <v>120</v>
      </c>
      <c r="K112" s="418">
        <v>9078.099609375</v>
      </c>
    </row>
    <row r="113" spans="1:11" ht="14.4" customHeight="1" x14ac:dyDescent="0.3">
      <c r="A113" s="412" t="s">
        <v>376</v>
      </c>
      <c r="B113" s="413" t="s">
        <v>377</v>
      </c>
      <c r="C113" s="414" t="s">
        <v>385</v>
      </c>
      <c r="D113" s="415" t="s">
        <v>386</v>
      </c>
      <c r="E113" s="414" t="s">
        <v>632</v>
      </c>
      <c r="F113" s="415" t="s">
        <v>633</v>
      </c>
      <c r="G113" s="414" t="s">
        <v>682</v>
      </c>
      <c r="H113" s="414" t="s">
        <v>683</v>
      </c>
      <c r="I113" s="417">
        <v>34.159999847412109</v>
      </c>
      <c r="J113" s="417">
        <v>288</v>
      </c>
      <c r="K113" s="418">
        <v>9837.56005859375</v>
      </c>
    </row>
    <row r="114" spans="1:11" ht="14.4" customHeight="1" x14ac:dyDescent="0.3">
      <c r="A114" s="412" t="s">
        <v>376</v>
      </c>
      <c r="B114" s="413" t="s">
        <v>377</v>
      </c>
      <c r="C114" s="414" t="s">
        <v>385</v>
      </c>
      <c r="D114" s="415" t="s">
        <v>386</v>
      </c>
      <c r="E114" s="414" t="s">
        <v>632</v>
      </c>
      <c r="F114" s="415" t="s">
        <v>633</v>
      </c>
      <c r="G114" s="414" t="s">
        <v>684</v>
      </c>
      <c r="H114" s="414" t="s">
        <v>685</v>
      </c>
      <c r="I114" s="417">
        <v>41.810001373291016</v>
      </c>
      <c r="J114" s="417">
        <v>216</v>
      </c>
      <c r="K114" s="418">
        <v>9030.7197265625</v>
      </c>
    </row>
    <row r="115" spans="1:11" ht="14.4" customHeight="1" x14ac:dyDescent="0.3">
      <c r="A115" s="412" t="s">
        <v>376</v>
      </c>
      <c r="B115" s="413" t="s">
        <v>377</v>
      </c>
      <c r="C115" s="414" t="s">
        <v>385</v>
      </c>
      <c r="D115" s="415" t="s">
        <v>386</v>
      </c>
      <c r="E115" s="414" t="s">
        <v>632</v>
      </c>
      <c r="F115" s="415" t="s">
        <v>633</v>
      </c>
      <c r="G115" s="414" t="s">
        <v>686</v>
      </c>
      <c r="H115" s="414" t="s">
        <v>687</v>
      </c>
      <c r="I115" s="417">
        <v>40.639999389648438</v>
      </c>
      <c r="J115" s="417">
        <v>504</v>
      </c>
      <c r="K115" s="418">
        <v>20480.810546875</v>
      </c>
    </row>
    <row r="116" spans="1:11" ht="14.4" customHeight="1" x14ac:dyDescent="0.3">
      <c r="A116" s="412" t="s">
        <v>376</v>
      </c>
      <c r="B116" s="413" t="s">
        <v>377</v>
      </c>
      <c r="C116" s="414" t="s">
        <v>385</v>
      </c>
      <c r="D116" s="415" t="s">
        <v>386</v>
      </c>
      <c r="E116" s="414" t="s">
        <v>632</v>
      </c>
      <c r="F116" s="415" t="s">
        <v>633</v>
      </c>
      <c r="G116" s="414" t="s">
        <v>688</v>
      </c>
      <c r="H116" s="414" t="s">
        <v>689</v>
      </c>
      <c r="I116" s="417">
        <v>129.25999450683594</v>
      </c>
      <c r="J116" s="417">
        <v>48</v>
      </c>
      <c r="K116" s="418">
        <v>6204.25</v>
      </c>
    </row>
    <row r="117" spans="1:11" ht="14.4" customHeight="1" x14ac:dyDescent="0.3">
      <c r="A117" s="412" t="s">
        <v>376</v>
      </c>
      <c r="B117" s="413" t="s">
        <v>377</v>
      </c>
      <c r="C117" s="414" t="s">
        <v>385</v>
      </c>
      <c r="D117" s="415" t="s">
        <v>386</v>
      </c>
      <c r="E117" s="414" t="s">
        <v>632</v>
      </c>
      <c r="F117" s="415" t="s">
        <v>633</v>
      </c>
      <c r="G117" s="414" t="s">
        <v>690</v>
      </c>
      <c r="H117" s="414" t="s">
        <v>691</v>
      </c>
      <c r="I117" s="417">
        <v>414.29000854492187</v>
      </c>
      <c r="J117" s="417">
        <v>16</v>
      </c>
      <c r="K117" s="418">
        <v>6628.60009765625</v>
      </c>
    </row>
    <row r="118" spans="1:11" ht="14.4" customHeight="1" x14ac:dyDescent="0.3">
      <c r="A118" s="412" t="s">
        <v>376</v>
      </c>
      <c r="B118" s="413" t="s">
        <v>377</v>
      </c>
      <c r="C118" s="414" t="s">
        <v>385</v>
      </c>
      <c r="D118" s="415" t="s">
        <v>386</v>
      </c>
      <c r="E118" s="414" t="s">
        <v>632</v>
      </c>
      <c r="F118" s="415" t="s">
        <v>633</v>
      </c>
      <c r="G118" s="414" t="s">
        <v>692</v>
      </c>
      <c r="H118" s="414" t="s">
        <v>693</v>
      </c>
      <c r="I118" s="417">
        <v>112.41000366210937</v>
      </c>
      <c r="J118" s="417">
        <v>72</v>
      </c>
      <c r="K118" s="418">
        <v>8093.7001953125</v>
      </c>
    </row>
    <row r="119" spans="1:11" ht="14.4" customHeight="1" x14ac:dyDescent="0.3">
      <c r="A119" s="412" t="s">
        <v>376</v>
      </c>
      <c r="B119" s="413" t="s">
        <v>377</v>
      </c>
      <c r="C119" s="414" t="s">
        <v>385</v>
      </c>
      <c r="D119" s="415" t="s">
        <v>386</v>
      </c>
      <c r="E119" s="414" t="s">
        <v>632</v>
      </c>
      <c r="F119" s="415" t="s">
        <v>633</v>
      </c>
      <c r="G119" s="414" t="s">
        <v>694</v>
      </c>
      <c r="H119" s="414" t="s">
        <v>695</v>
      </c>
      <c r="I119" s="417">
        <v>94.819999694824219</v>
      </c>
      <c r="J119" s="417">
        <v>144</v>
      </c>
      <c r="K119" s="418">
        <v>13653.7197265625</v>
      </c>
    </row>
    <row r="120" spans="1:11" ht="14.4" customHeight="1" x14ac:dyDescent="0.3">
      <c r="A120" s="412" t="s">
        <v>376</v>
      </c>
      <c r="B120" s="413" t="s">
        <v>377</v>
      </c>
      <c r="C120" s="414" t="s">
        <v>385</v>
      </c>
      <c r="D120" s="415" t="s">
        <v>386</v>
      </c>
      <c r="E120" s="414" t="s">
        <v>632</v>
      </c>
      <c r="F120" s="415" t="s">
        <v>633</v>
      </c>
      <c r="G120" s="414" t="s">
        <v>696</v>
      </c>
      <c r="H120" s="414" t="s">
        <v>697</v>
      </c>
      <c r="I120" s="417">
        <v>115.34999847412109</v>
      </c>
      <c r="J120" s="417">
        <v>72</v>
      </c>
      <c r="K120" s="418">
        <v>8304.83984375</v>
      </c>
    </row>
    <row r="121" spans="1:11" ht="14.4" customHeight="1" x14ac:dyDescent="0.3">
      <c r="A121" s="412" t="s">
        <v>376</v>
      </c>
      <c r="B121" s="413" t="s">
        <v>377</v>
      </c>
      <c r="C121" s="414" t="s">
        <v>385</v>
      </c>
      <c r="D121" s="415" t="s">
        <v>386</v>
      </c>
      <c r="E121" s="414" t="s">
        <v>632</v>
      </c>
      <c r="F121" s="415" t="s">
        <v>633</v>
      </c>
      <c r="G121" s="414" t="s">
        <v>698</v>
      </c>
      <c r="H121" s="414" t="s">
        <v>699</v>
      </c>
      <c r="I121" s="417">
        <v>106.55000305175781</v>
      </c>
      <c r="J121" s="417">
        <v>72</v>
      </c>
      <c r="K121" s="418">
        <v>7671.419921875</v>
      </c>
    </row>
    <row r="122" spans="1:11" ht="14.4" customHeight="1" x14ac:dyDescent="0.3">
      <c r="A122" s="412" t="s">
        <v>376</v>
      </c>
      <c r="B122" s="413" t="s">
        <v>377</v>
      </c>
      <c r="C122" s="414" t="s">
        <v>385</v>
      </c>
      <c r="D122" s="415" t="s">
        <v>386</v>
      </c>
      <c r="E122" s="414" t="s">
        <v>700</v>
      </c>
      <c r="F122" s="415" t="s">
        <v>701</v>
      </c>
      <c r="G122" s="414" t="s">
        <v>702</v>
      </c>
      <c r="H122" s="414" t="s">
        <v>703</v>
      </c>
      <c r="I122" s="417">
        <v>0.4699999988079071</v>
      </c>
      <c r="J122" s="417">
        <v>200</v>
      </c>
      <c r="K122" s="418">
        <v>94</v>
      </c>
    </row>
    <row r="123" spans="1:11" ht="14.4" customHeight="1" x14ac:dyDescent="0.3">
      <c r="A123" s="412" t="s">
        <v>376</v>
      </c>
      <c r="B123" s="413" t="s">
        <v>377</v>
      </c>
      <c r="C123" s="414" t="s">
        <v>385</v>
      </c>
      <c r="D123" s="415" t="s">
        <v>386</v>
      </c>
      <c r="E123" s="414" t="s">
        <v>700</v>
      </c>
      <c r="F123" s="415" t="s">
        <v>701</v>
      </c>
      <c r="G123" s="414" t="s">
        <v>704</v>
      </c>
      <c r="H123" s="414" t="s">
        <v>705</v>
      </c>
      <c r="I123" s="417">
        <v>0.31000000238418579</v>
      </c>
      <c r="J123" s="417">
        <v>300</v>
      </c>
      <c r="K123" s="418">
        <v>93</v>
      </c>
    </row>
    <row r="124" spans="1:11" ht="14.4" customHeight="1" x14ac:dyDescent="0.3">
      <c r="A124" s="412" t="s">
        <v>376</v>
      </c>
      <c r="B124" s="413" t="s">
        <v>377</v>
      </c>
      <c r="C124" s="414" t="s">
        <v>385</v>
      </c>
      <c r="D124" s="415" t="s">
        <v>386</v>
      </c>
      <c r="E124" s="414" t="s">
        <v>700</v>
      </c>
      <c r="F124" s="415" t="s">
        <v>701</v>
      </c>
      <c r="G124" s="414" t="s">
        <v>706</v>
      </c>
      <c r="H124" s="414" t="s">
        <v>707</v>
      </c>
      <c r="I124" s="417">
        <v>0.54000002145767212</v>
      </c>
      <c r="J124" s="417">
        <v>200</v>
      </c>
      <c r="K124" s="418">
        <v>108</v>
      </c>
    </row>
    <row r="125" spans="1:11" ht="14.4" customHeight="1" x14ac:dyDescent="0.3">
      <c r="A125" s="412" t="s">
        <v>376</v>
      </c>
      <c r="B125" s="413" t="s">
        <v>377</v>
      </c>
      <c r="C125" s="414" t="s">
        <v>385</v>
      </c>
      <c r="D125" s="415" t="s">
        <v>386</v>
      </c>
      <c r="E125" s="414" t="s">
        <v>708</v>
      </c>
      <c r="F125" s="415" t="s">
        <v>709</v>
      </c>
      <c r="G125" s="414" t="s">
        <v>710</v>
      </c>
      <c r="H125" s="414" t="s">
        <v>711</v>
      </c>
      <c r="I125" s="417">
        <v>0.62999999523162842</v>
      </c>
      <c r="J125" s="417">
        <v>2000</v>
      </c>
      <c r="K125" s="418">
        <v>1260</v>
      </c>
    </row>
    <row r="126" spans="1:11" ht="14.4" customHeight="1" x14ac:dyDescent="0.3">
      <c r="A126" s="412" t="s">
        <v>376</v>
      </c>
      <c r="B126" s="413" t="s">
        <v>377</v>
      </c>
      <c r="C126" s="414" t="s">
        <v>385</v>
      </c>
      <c r="D126" s="415" t="s">
        <v>386</v>
      </c>
      <c r="E126" s="414" t="s">
        <v>708</v>
      </c>
      <c r="F126" s="415" t="s">
        <v>709</v>
      </c>
      <c r="G126" s="414" t="s">
        <v>712</v>
      </c>
      <c r="H126" s="414" t="s">
        <v>713</v>
      </c>
      <c r="I126" s="417">
        <v>12.579999923706055</v>
      </c>
      <c r="J126" s="417">
        <v>300</v>
      </c>
      <c r="K126" s="418">
        <v>3775.199951171875</v>
      </c>
    </row>
    <row r="127" spans="1:11" ht="14.4" customHeight="1" x14ac:dyDescent="0.3">
      <c r="A127" s="412" t="s">
        <v>376</v>
      </c>
      <c r="B127" s="413" t="s">
        <v>377</v>
      </c>
      <c r="C127" s="414" t="s">
        <v>385</v>
      </c>
      <c r="D127" s="415" t="s">
        <v>386</v>
      </c>
      <c r="E127" s="414" t="s">
        <v>708</v>
      </c>
      <c r="F127" s="415" t="s">
        <v>709</v>
      </c>
      <c r="G127" s="414" t="s">
        <v>714</v>
      </c>
      <c r="H127" s="414" t="s">
        <v>715</v>
      </c>
      <c r="I127" s="417">
        <v>12.579999923706055</v>
      </c>
      <c r="J127" s="417">
        <v>200</v>
      </c>
      <c r="K127" s="418">
        <v>2516</v>
      </c>
    </row>
    <row r="128" spans="1:11" ht="14.4" customHeight="1" x14ac:dyDescent="0.3">
      <c r="A128" s="412" t="s">
        <v>376</v>
      </c>
      <c r="B128" s="413" t="s">
        <v>377</v>
      </c>
      <c r="C128" s="414" t="s">
        <v>385</v>
      </c>
      <c r="D128" s="415" t="s">
        <v>386</v>
      </c>
      <c r="E128" s="414" t="s">
        <v>708</v>
      </c>
      <c r="F128" s="415" t="s">
        <v>709</v>
      </c>
      <c r="G128" s="414" t="s">
        <v>716</v>
      </c>
      <c r="H128" s="414" t="s">
        <v>717</v>
      </c>
      <c r="I128" s="417">
        <v>20.690000534057617</v>
      </c>
      <c r="J128" s="417">
        <v>50</v>
      </c>
      <c r="K128" s="418">
        <v>1034.6199951171875</v>
      </c>
    </row>
    <row r="129" spans="1:11" ht="14.4" customHeight="1" x14ac:dyDescent="0.3">
      <c r="A129" s="412" t="s">
        <v>376</v>
      </c>
      <c r="B129" s="413" t="s">
        <v>377</v>
      </c>
      <c r="C129" s="414" t="s">
        <v>385</v>
      </c>
      <c r="D129" s="415" t="s">
        <v>386</v>
      </c>
      <c r="E129" s="414" t="s">
        <v>708</v>
      </c>
      <c r="F129" s="415" t="s">
        <v>709</v>
      </c>
      <c r="G129" s="414" t="s">
        <v>718</v>
      </c>
      <c r="H129" s="414" t="s">
        <v>719</v>
      </c>
      <c r="I129" s="417">
        <v>20.695000648498535</v>
      </c>
      <c r="J129" s="417">
        <v>300</v>
      </c>
      <c r="K129" s="418">
        <v>6207.3199462890625</v>
      </c>
    </row>
    <row r="130" spans="1:11" ht="14.4" customHeight="1" x14ac:dyDescent="0.3">
      <c r="A130" s="412" t="s">
        <v>376</v>
      </c>
      <c r="B130" s="413" t="s">
        <v>377</v>
      </c>
      <c r="C130" s="414" t="s">
        <v>385</v>
      </c>
      <c r="D130" s="415" t="s">
        <v>386</v>
      </c>
      <c r="E130" s="414" t="s">
        <v>708</v>
      </c>
      <c r="F130" s="415" t="s">
        <v>709</v>
      </c>
      <c r="G130" s="414" t="s">
        <v>720</v>
      </c>
      <c r="H130" s="414" t="s">
        <v>721</v>
      </c>
      <c r="I130" s="417">
        <v>20.690000534057617</v>
      </c>
      <c r="J130" s="417">
        <v>300</v>
      </c>
      <c r="K130" s="418">
        <v>6207.2998046875</v>
      </c>
    </row>
    <row r="131" spans="1:11" ht="14.4" customHeight="1" x14ac:dyDescent="0.3">
      <c r="A131" s="412" t="s">
        <v>376</v>
      </c>
      <c r="B131" s="413" t="s">
        <v>377</v>
      </c>
      <c r="C131" s="414" t="s">
        <v>385</v>
      </c>
      <c r="D131" s="415" t="s">
        <v>386</v>
      </c>
      <c r="E131" s="414" t="s">
        <v>708</v>
      </c>
      <c r="F131" s="415" t="s">
        <v>709</v>
      </c>
      <c r="G131" s="414" t="s">
        <v>722</v>
      </c>
      <c r="H131" s="414" t="s">
        <v>723</v>
      </c>
      <c r="I131" s="417">
        <v>20.690000534057617</v>
      </c>
      <c r="J131" s="417">
        <v>300</v>
      </c>
      <c r="K131" s="418">
        <v>6207.2998046875</v>
      </c>
    </row>
    <row r="132" spans="1:11" ht="14.4" customHeight="1" x14ac:dyDescent="0.3">
      <c r="A132" s="412" t="s">
        <v>376</v>
      </c>
      <c r="B132" s="413" t="s">
        <v>377</v>
      </c>
      <c r="C132" s="414" t="s">
        <v>385</v>
      </c>
      <c r="D132" s="415" t="s">
        <v>386</v>
      </c>
      <c r="E132" s="414" t="s">
        <v>724</v>
      </c>
      <c r="F132" s="415" t="s">
        <v>725</v>
      </c>
      <c r="G132" s="414" t="s">
        <v>726</v>
      </c>
      <c r="H132" s="414" t="s">
        <v>727</v>
      </c>
      <c r="I132" s="417">
        <v>173.02999877929687</v>
      </c>
      <c r="J132" s="417">
        <v>5</v>
      </c>
      <c r="K132" s="418">
        <v>865.1500244140625</v>
      </c>
    </row>
    <row r="133" spans="1:11" ht="14.4" customHeight="1" x14ac:dyDescent="0.3">
      <c r="A133" s="412" t="s">
        <v>376</v>
      </c>
      <c r="B133" s="413" t="s">
        <v>377</v>
      </c>
      <c r="C133" s="414" t="s">
        <v>385</v>
      </c>
      <c r="D133" s="415" t="s">
        <v>386</v>
      </c>
      <c r="E133" s="414" t="s">
        <v>728</v>
      </c>
      <c r="F133" s="415" t="s">
        <v>729</v>
      </c>
      <c r="G133" s="414" t="s">
        <v>730</v>
      </c>
      <c r="H133" s="414" t="s">
        <v>731</v>
      </c>
      <c r="I133" s="417">
        <v>30.25</v>
      </c>
      <c r="J133" s="417">
        <v>210</v>
      </c>
      <c r="K133" s="418">
        <v>6352.5</v>
      </c>
    </row>
    <row r="134" spans="1:11" ht="14.4" customHeight="1" x14ac:dyDescent="0.3">
      <c r="A134" s="412" t="s">
        <v>376</v>
      </c>
      <c r="B134" s="413" t="s">
        <v>377</v>
      </c>
      <c r="C134" s="414" t="s">
        <v>385</v>
      </c>
      <c r="D134" s="415" t="s">
        <v>386</v>
      </c>
      <c r="E134" s="414" t="s">
        <v>728</v>
      </c>
      <c r="F134" s="415" t="s">
        <v>729</v>
      </c>
      <c r="G134" s="414" t="s">
        <v>732</v>
      </c>
      <c r="H134" s="414" t="s">
        <v>733</v>
      </c>
      <c r="I134" s="417">
        <v>10.739999771118164</v>
      </c>
      <c r="J134" s="417">
        <v>175</v>
      </c>
      <c r="K134" s="418">
        <v>1880.3399658203125</v>
      </c>
    </row>
    <row r="135" spans="1:11" ht="14.4" customHeight="1" x14ac:dyDescent="0.3">
      <c r="A135" s="412" t="s">
        <v>376</v>
      </c>
      <c r="B135" s="413" t="s">
        <v>377</v>
      </c>
      <c r="C135" s="414" t="s">
        <v>385</v>
      </c>
      <c r="D135" s="415" t="s">
        <v>386</v>
      </c>
      <c r="E135" s="414" t="s">
        <v>728</v>
      </c>
      <c r="F135" s="415" t="s">
        <v>729</v>
      </c>
      <c r="G135" s="414" t="s">
        <v>734</v>
      </c>
      <c r="H135" s="414" t="s">
        <v>735</v>
      </c>
      <c r="I135" s="417">
        <v>11.130000114440918</v>
      </c>
      <c r="J135" s="417">
        <v>50</v>
      </c>
      <c r="K135" s="418">
        <v>556.5999755859375</v>
      </c>
    </row>
    <row r="136" spans="1:11" ht="14.4" customHeight="1" x14ac:dyDescent="0.3">
      <c r="A136" s="412" t="s">
        <v>376</v>
      </c>
      <c r="B136" s="413" t="s">
        <v>377</v>
      </c>
      <c r="C136" s="414" t="s">
        <v>385</v>
      </c>
      <c r="D136" s="415" t="s">
        <v>386</v>
      </c>
      <c r="E136" s="414" t="s">
        <v>728</v>
      </c>
      <c r="F136" s="415" t="s">
        <v>729</v>
      </c>
      <c r="G136" s="414" t="s">
        <v>736</v>
      </c>
      <c r="H136" s="414" t="s">
        <v>737</v>
      </c>
      <c r="I136" s="417">
        <v>13.789999961853027</v>
      </c>
      <c r="J136" s="417">
        <v>25</v>
      </c>
      <c r="K136" s="418">
        <v>344.85000610351562</v>
      </c>
    </row>
    <row r="137" spans="1:11" ht="14.4" customHeight="1" x14ac:dyDescent="0.3">
      <c r="A137" s="412" t="s">
        <v>376</v>
      </c>
      <c r="B137" s="413" t="s">
        <v>377</v>
      </c>
      <c r="C137" s="414" t="s">
        <v>385</v>
      </c>
      <c r="D137" s="415" t="s">
        <v>386</v>
      </c>
      <c r="E137" s="414" t="s">
        <v>728</v>
      </c>
      <c r="F137" s="415" t="s">
        <v>729</v>
      </c>
      <c r="G137" s="414" t="s">
        <v>738</v>
      </c>
      <c r="H137" s="414" t="s">
        <v>739</v>
      </c>
      <c r="I137" s="417">
        <v>56.389999389648438</v>
      </c>
      <c r="J137" s="417">
        <v>570</v>
      </c>
      <c r="K137" s="418">
        <v>32140.020874023438</v>
      </c>
    </row>
    <row r="138" spans="1:11" ht="14.4" customHeight="1" x14ac:dyDescent="0.3">
      <c r="A138" s="412" t="s">
        <v>376</v>
      </c>
      <c r="B138" s="413" t="s">
        <v>377</v>
      </c>
      <c r="C138" s="414" t="s">
        <v>390</v>
      </c>
      <c r="D138" s="415" t="s">
        <v>391</v>
      </c>
      <c r="E138" s="414" t="s">
        <v>456</v>
      </c>
      <c r="F138" s="415" t="s">
        <v>457</v>
      </c>
      <c r="G138" s="414" t="s">
        <v>740</v>
      </c>
      <c r="H138" s="414" t="s">
        <v>741</v>
      </c>
      <c r="I138" s="417">
        <v>0.6600000262260437</v>
      </c>
      <c r="J138" s="417">
        <v>500</v>
      </c>
      <c r="K138" s="418">
        <v>330</v>
      </c>
    </row>
    <row r="139" spans="1:11" ht="14.4" customHeight="1" x14ac:dyDescent="0.3">
      <c r="A139" s="412" t="s">
        <v>376</v>
      </c>
      <c r="B139" s="413" t="s">
        <v>377</v>
      </c>
      <c r="C139" s="414" t="s">
        <v>390</v>
      </c>
      <c r="D139" s="415" t="s">
        <v>391</v>
      </c>
      <c r="E139" s="414" t="s">
        <v>516</v>
      </c>
      <c r="F139" s="415" t="s">
        <v>517</v>
      </c>
      <c r="G139" s="414" t="s">
        <v>532</v>
      </c>
      <c r="H139" s="414" t="s">
        <v>533</v>
      </c>
      <c r="I139" s="417">
        <v>8.4700002670288086</v>
      </c>
      <c r="J139" s="417">
        <v>200</v>
      </c>
      <c r="K139" s="418">
        <v>1694</v>
      </c>
    </row>
    <row r="140" spans="1:11" ht="14.4" customHeight="1" x14ac:dyDescent="0.3">
      <c r="A140" s="412" t="s">
        <v>376</v>
      </c>
      <c r="B140" s="413" t="s">
        <v>377</v>
      </c>
      <c r="C140" s="414" t="s">
        <v>390</v>
      </c>
      <c r="D140" s="415" t="s">
        <v>391</v>
      </c>
      <c r="E140" s="414" t="s">
        <v>516</v>
      </c>
      <c r="F140" s="415" t="s">
        <v>517</v>
      </c>
      <c r="G140" s="414" t="s">
        <v>742</v>
      </c>
      <c r="H140" s="414" t="s">
        <v>743</v>
      </c>
      <c r="I140" s="417">
        <v>62.560001373291016</v>
      </c>
      <c r="J140" s="417">
        <v>300</v>
      </c>
      <c r="K140" s="418">
        <v>18767.099609375</v>
      </c>
    </row>
    <row r="141" spans="1:11" ht="14.4" customHeight="1" x14ac:dyDescent="0.3">
      <c r="A141" s="412" t="s">
        <v>376</v>
      </c>
      <c r="B141" s="413" t="s">
        <v>377</v>
      </c>
      <c r="C141" s="414" t="s">
        <v>390</v>
      </c>
      <c r="D141" s="415" t="s">
        <v>391</v>
      </c>
      <c r="E141" s="414" t="s">
        <v>516</v>
      </c>
      <c r="F141" s="415" t="s">
        <v>517</v>
      </c>
      <c r="G141" s="414" t="s">
        <v>744</v>
      </c>
      <c r="H141" s="414" t="s">
        <v>745</v>
      </c>
      <c r="I141" s="417">
        <v>57.720001220703125</v>
      </c>
      <c r="J141" s="417">
        <v>300</v>
      </c>
      <c r="K141" s="418">
        <v>17315.099609375</v>
      </c>
    </row>
    <row r="142" spans="1:11" ht="14.4" customHeight="1" x14ac:dyDescent="0.3">
      <c r="A142" s="412" t="s">
        <v>376</v>
      </c>
      <c r="B142" s="413" t="s">
        <v>377</v>
      </c>
      <c r="C142" s="414" t="s">
        <v>390</v>
      </c>
      <c r="D142" s="415" t="s">
        <v>391</v>
      </c>
      <c r="E142" s="414" t="s">
        <v>516</v>
      </c>
      <c r="F142" s="415" t="s">
        <v>517</v>
      </c>
      <c r="G142" s="414" t="s">
        <v>552</v>
      </c>
      <c r="H142" s="414" t="s">
        <v>553</v>
      </c>
      <c r="I142" s="417">
        <v>80.569999694824219</v>
      </c>
      <c r="J142" s="417">
        <v>160</v>
      </c>
      <c r="K142" s="418">
        <v>12891.2001953125</v>
      </c>
    </row>
    <row r="143" spans="1:11" ht="14.4" customHeight="1" x14ac:dyDescent="0.3">
      <c r="A143" s="412" t="s">
        <v>376</v>
      </c>
      <c r="B143" s="413" t="s">
        <v>377</v>
      </c>
      <c r="C143" s="414" t="s">
        <v>390</v>
      </c>
      <c r="D143" s="415" t="s">
        <v>391</v>
      </c>
      <c r="E143" s="414" t="s">
        <v>516</v>
      </c>
      <c r="F143" s="415" t="s">
        <v>517</v>
      </c>
      <c r="G143" s="414" t="s">
        <v>564</v>
      </c>
      <c r="H143" s="414" t="s">
        <v>565</v>
      </c>
      <c r="I143" s="417">
        <v>83.800003051757813</v>
      </c>
      <c r="J143" s="417">
        <v>60</v>
      </c>
      <c r="K143" s="418">
        <v>5028</v>
      </c>
    </row>
    <row r="144" spans="1:11" ht="14.4" customHeight="1" x14ac:dyDescent="0.3">
      <c r="A144" s="412" t="s">
        <v>376</v>
      </c>
      <c r="B144" s="413" t="s">
        <v>377</v>
      </c>
      <c r="C144" s="414" t="s">
        <v>390</v>
      </c>
      <c r="D144" s="415" t="s">
        <v>391</v>
      </c>
      <c r="E144" s="414" t="s">
        <v>516</v>
      </c>
      <c r="F144" s="415" t="s">
        <v>517</v>
      </c>
      <c r="G144" s="414" t="s">
        <v>746</v>
      </c>
      <c r="H144" s="414" t="s">
        <v>747</v>
      </c>
      <c r="I144" s="417">
        <v>79.620002746582031</v>
      </c>
      <c r="J144" s="417">
        <v>70</v>
      </c>
      <c r="K144" s="418">
        <v>5573.259765625</v>
      </c>
    </row>
    <row r="145" spans="1:11" ht="14.4" customHeight="1" x14ac:dyDescent="0.3">
      <c r="A145" s="412" t="s">
        <v>376</v>
      </c>
      <c r="B145" s="413" t="s">
        <v>377</v>
      </c>
      <c r="C145" s="414" t="s">
        <v>390</v>
      </c>
      <c r="D145" s="415" t="s">
        <v>391</v>
      </c>
      <c r="E145" s="414" t="s">
        <v>516</v>
      </c>
      <c r="F145" s="415" t="s">
        <v>517</v>
      </c>
      <c r="G145" s="414" t="s">
        <v>748</v>
      </c>
      <c r="H145" s="414" t="s">
        <v>749</v>
      </c>
      <c r="I145" s="417">
        <v>652.29998779296875</v>
      </c>
      <c r="J145" s="417">
        <v>4</v>
      </c>
      <c r="K145" s="418">
        <v>2609.199951171875</v>
      </c>
    </row>
    <row r="146" spans="1:11" ht="14.4" customHeight="1" x14ac:dyDescent="0.3">
      <c r="A146" s="412" t="s">
        <v>376</v>
      </c>
      <c r="B146" s="413" t="s">
        <v>377</v>
      </c>
      <c r="C146" s="414" t="s">
        <v>390</v>
      </c>
      <c r="D146" s="415" t="s">
        <v>391</v>
      </c>
      <c r="E146" s="414" t="s">
        <v>516</v>
      </c>
      <c r="F146" s="415" t="s">
        <v>517</v>
      </c>
      <c r="G146" s="414" t="s">
        <v>750</v>
      </c>
      <c r="H146" s="414" t="s">
        <v>751</v>
      </c>
      <c r="I146" s="417">
        <v>573.6400146484375</v>
      </c>
      <c r="J146" s="417">
        <v>10</v>
      </c>
      <c r="K146" s="418">
        <v>5736.3701171875</v>
      </c>
    </row>
    <row r="147" spans="1:11" ht="14.4" customHeight="1" x14ac:dyDescent="0.3">
      <c r="A147" s="412" t="s">
        <v>376</v>
      </c>
      <c r="B147" s="413" t="s">
        <v>377</v>
      </c>
      <c r="C147" s="414" t="s">
        <v>390</v>
      </c>
      <c r="D147" s="415" t="s">
        <v>391</v>
      </c>
      <c r="E147" s="414" t="s">
        <v>516</v>
      </c>
      <c r="F147" s="415" t="s">
        <v>517</v>
      </c>
      <c r="G147" s="414" t="s">
        <v>752</v>
      </c>
      <c r="H147" s="414" t="s">
        <v>753</v>
      </c>
      <c r="I147" s="417">
        <v>1755.8599853515625</v>
      </c>
      <c r="J147" s="417">
        <v>6</v>
      </c>
      <c r="K147" s="418">
        <v>10535.1298828125</v>
      </c>
    </row>
    <row r="148" spans="1:11" ht="14.4" customHeight="1" x14ac:dyDescent="0.3">
      <c r="A148" s="412" t="s">
        <v>376</v>
      </c>
      <c r="B148" s="413" t="s">
        <v>377</v>
      </c>
      <c r="C148" s="414" t="s">
        <v>390</v>
      </c>
      <c r="D148" s="415" t="s">
        <v>391</v>
      </c>
      <c r="E148" s="414" t="s">
        <v>516</v>
      </c>
      <c r="F148" s="415" t="s">
        <v>517</v>
      </c>
      <c r="G148" s="414" t="s">
        <v>754</v>
      </c>
      <c r="H148" s="414" t="s">
        <v>755</v>
      </c>
      <c r="I148" s="417">
        <v>3894.1298828125</v>
      </c>
      <c r="J148" s="417">
        <v>4</v>
      </c>
      <c r="K148" s="418">
        <v>15576.51953125</v>
      </c>
    </row>
    <row r="149" spans="1:11" ht="14.4" customHeight="1" x14ac:dyDescent="0.3">
      <c r="A149" s="412" t="s">
        <v>376</v>
      </c>
      <c r="B149" s="413" t="s">
        <v>377</v>
      </c>
      <c r="C149" s="414" t="s">
        <v>390</v>
      </c>
      <c r="D149" s="415" t="s">
        <v>391</v>
      </c>
      <c r="E149" s="414" t="s">
        <v>516</v>
      </c>
      <c r="F149" s="415" t="s">
        <v>517</v>
      </c>
      <c r="G149" s="414" t="s">
        <v>756</v>
      </c>
      <c r="H149" s="414" t="s">
        <v>757</v>
      </c>
      <c r="I149" s="417">
        <v>912.3499755859375</v>
      </c>
      <c r="J149" s="417">
        <v>10</v>
      </c>
      <c r="K149" s="418">
        <v>9123.51953125</v>
      </c>
    </row>
    <row r="150" spans="1:11" ht="14.4" customHeight="1" x14ac:dyDescent="0.3">
      <c r="A150" s="412" t="s">
        <v>376</v>
      </c>
      <c r="B150" s="413" t="s">
        <v>377</v>
      </c>
      <c r="C150" s="414" t="s">
        <v>390</v>
      </c>
      <c r="D150" s="415" t="s">
        <v>391</v>
      </c>
      <c r="E150" s="414" t="s">
        <v>632</v>
      </c>
      <c r="F150" s="415" t="s">
        <v>633</v>
      </c>
      <c r="G150" s="414" t="s">
        <v>758</v>
      </c>
      <c r="H150" s="414" t="s">
        <v>759</v>
      </c>
      <c r="I150" s="417">
        <v>32.409999847412109</v>
      </c>
      <c r="J150" s="417">
        <v>480</v>
      </c>
      <c r="K150" s="418">
        <v>15557.2001953125</v>
      </c>
    </row>
    <row r="151" spans="1:11" ht="14.4" customHeight="1" x14ac:dyDescent="0.3">
      <c r="A151" s="412" t="s">
        <v>376</v>
      </c>
      <c r="B151" s="413" t="s">
        <v>377</v>
      </c>
      <c r="C151" s="414" t="s">
        <v>390</v>
      </c>
      <c r="D151" s="415" t="s">
        <v>391</v>
      </c>
      <c r="E151" s="414" t="s">
        <v>632</v>
      </c>
      <c r="F151" s="415" t="s">
        <v>633</v>
      </c>
      <c r="G151" s="414" t="s">
        <v>760</v>
      </c>
      <c r="H151" s="414" t="s">
        <v>761</v>
      </c>
      <c r="I151" s="417">
        <v>30.309999465942383</v>
      </c>
      <c r="J151" s="417">
        <v>660</v>
      </c>
      <c r="K151" s="418">
        <v>20005.98046875</v>
      </c>
    </row>
    <row r="152" spans="1:11" ht="14.4" customHeight="1" thickBot="1" x14ac:dyDescent="0.35">
      <c r="A152" s="419" t="s">
        <v>376</v>
      </c>
      <c r="B152" s="420" t="s">
        <v>377</v>
      </c>
      <c r="C152" s="421" t="s">
        <v>390</v>
      </c>
      <c r="D152" s="422" t="s">
        <v>391</v>
      </c>
      <c r="E152" s="421" t="s">
        <v>632</v>
      </c>
      <c r="F152" s="422" t="s">
        <v>633</v>
      </c>
      <c r="G152" s="421" t="s">
        <v>762</v>
      </c>
      <c r="H152" s="421" t="s">
        <v>763</v>
      </c>
      <c r="I152" s="424">
        <v>31.360000610351563</v>
      </c>
      <c r="J152" s="424">
        <v>720</v>
      </c>
      <c r="K152" s="425">
        <v>22576.80078125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2" customWidth="1"/>
    <col min="18" max="18" width="7.33203125" style="217" customWidth="1"/>
    <col min="19" max="19" width="8" style="182" customWidth="1"/>
    <col min="21" max="21" width="11.21875" bestFit="1" customWidth="1"/>
  </cols>
  <sheetData>
    <row r="1" spans="1:19" ht="18.600000000000001" thickBot="1" x14ac:dyDescent="0.4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" thickBot="1" x14ac:dyDescent="0.35">
      <c r="A2" s="183" t="s">
        <v>205</v>
      </c>
      <c r="B2" s="184"/>
    </row>
    <row r="3" spans="1:19" x14ac:dyDescent="0.3">
      <c r="A3" s="339" t="s">
        <v>132</v>
      </c>
      <c r="B3" s="340"/>
      <c r="C3" s="341" t="s">
        <v>121</v>
      </c>
      <c r="D3" s="342"/>
      <c r="E3" s="342"/>
      <c r="F3" s="343"/>
      <c r="G3" s="344" t="s">
        <v>122</v>
      </c>
      <c r="H3" s="345"/>
      <c r="I3" s="345"/>
      <c r="J3" s="346"/>
      <c r="K3" s="347" t="s">
        <v>131</v>
      </c>
      <c r="L3" s="348"/>
      <c r="M3" s="348"/>
      <c r="N3" s="348"/>
      <c r="O3" s="349"/>
      <c r="P3" s="345" t="s">
        <v>180</v>
      </c>
      <c r="Q3" s="345"/>
      <c r="R3" s="345"/>
      <c r="S3" s="346"/>
    </row>
    <row r="4" spans="1:19" ht="15" thickBot="1" x14ac:dyDescent="0.35">
      <c r="A4" s="358">
        <v>2018</v>
      </c>
      <c r="B4" s="359"/>
      <c r="C4" s="360" t="s">
        <v>179</v>
      </c>
      <c r="D4" s="362" t="s">
        <v>64</v>
      </c>
      <c r="E4" s="362" t="s">
        <v>59</v>
      </c>
      <c r="F4" s="337" t="s">
        <v>54</v>
      </c>
      <c r="G4" s="352" t="s">
        <v>123</v>
      </c>
      <c r="H4" s="354" t="s">
        <v>127</v>
      </c>
      <c r="I4" s="354" t="s">
        <v>178</v>
      </c>
      <c r="J4" s="356" t="s">
        <v>124</v>
      </c>
      <c r="K4" s="334" t="s">
        <v>177</v>
      </c>
      <c r="L4" s="335"/>
      <c r="M4" s="335"/>
      <c r="N4" s="336"/>
      <c r="O4" s="337" t="s">
        <v>176</v>
      </c>
      <c r="P4" s="326" t="s">
        <v>175</v>
      </c>
      <c r="Q4" s="326" t="s">
        <v>134</v>
      </c>
      <c r="R4" s="328" t="s">
        <v>59</v>
      </c>
      <c r="S4" s="330" t="s">
        <v>133</v>
      </c>
    </row>
    <row r="5" spans="1:19" s="252" customFormat="1" ht="19.2" customHeight="1" x14ac:dyDescent="0.3">
      <c r="A5" s="332" t="s">
        <v>174</v>
      </c>
      <c r="B5" s="333"/>
      <c r="C5" s="361"/>
      <c r="D5" s="363"/>
      <c r="E5" s="363"/>
      <c r="F5" s="338"/>
      <c r="G5" s="353"/>
      <c r="H5" s="355"/>
      <c r="I5" s="355"/>
      <c r="J5" s="357"/>
      <c r="K5" s="255" t="s">
        <v>125</v>
      </c>
      <c r="L5" s="254" t="s">
        <v>126</v>
      </c>
      <c r="M5" s="254" t="s">
        <v>173</v>
      </c>
      <c r="N5" s="253" t="s">
        <v>3</v>
      </c>
      <c r="O5" s="338"/>
      <c r="P5" s="327"/>
      <c r="Q5" s="327"/>
      <c r="R5" s="329"/>
      <c r="S5" s="331"/>
    </row>
    <row r="6" spans="1:19" ht="15" thickBot="1" x14ac:dyDescent="0.35">
      <c r="A6" s="350" t="s">
        <v>120</v>
      </c>
      <c r="B6" s="351"/>
      <c r="C6" s="251">
        <f ca="1">SUM(Tabulka[01 uv_sk])/2</f>
        <v>52.424999999999997</v>
      </c>
      <c r="D6" s="249"/>
      <c r="E6" s="249"/>
      <c r="F6" s="248"/>
      <c r="G6" s="250">
        <f ca="1">SUM(Tabulka[05 h_vram])/2</f>
        <v>15905.3</v>
      </c>
      <c r="H6" s="249">
        <f ca="1">SUM(Tabulka[06 h_naduv])/2</f>
        <v>442</v>
      </c>
      <c r="I6" s="249">
        <f ca="1">SUM(Tabulka[07 h_nadzk])/2</f>
        <v>0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25000</v>
      </c>
      <c r="N6" s="249">
        <f ca="1">SUM(Tabulka[12 m_oc])/2</f>
        <v>25000</v>
      </c>
      <c r="O6" s="248">
        <f ca="1">SUM(Tabulka[13 m_sk])/2</f>
        <v>3754593</v>
      </c>
      <c r="P6" s="247">
        <f ca="1">SUM(Tabulka[14_vzsk])/2</f>
        <v>15612</v>
      </c>
      <c r="Q6" s="247">
        <f ca="1">SUM(Tabulka[15_vzpl])/2</f>
        <v>5833.333333333333</v>
      </c>
      <c r="R6" s="246">
        <f ca="1">IF(Q6=0,0,P6/Q6)</f>
        <v>2.6763428571428571</v>
      </c>
      <c r="S6" s="245">
        <f ca="1">Q6-P6</f>
        <v>-9778.6666666666679</v>
      </c>
    </row>
    <row r="7" spans="1:19" hidden="1" x14ac:dyDescent="0.3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3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68.8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26048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29" t="str">
        <f ca="1">IF(Tabulka[[#This Row],[15_vzpl]]=0,"",Tabulka[[#This Row],[14_vzsk]]/Tabulka[[#This Row],[15_vzpl]])</f>
        <v/>
      </c>
      <c r="S8" s="228" t="str">
        <f ca="1">IF(Tabulka[[#This Row],[15_vzpl]]-Tabulka[[#This Row],[14_vzsk]]=0,"",Tabulka[[#This Row],[15_vzpl]]-Tabulka[[#This Row],[14_vzsk]])</f>
        <v/>
      </c>
    </row>
    <row r="9" spans="1:19" x14ac:dyDescent="0.3">
      <c r="A9" s="227">
        <v>101</v>
      </c>
      <c r="B9" s="226" t="s">
        <v>769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68.8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26048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29" t="str">
        <f ca="1">IF(Tabulka[[#This Row],[15_vzpl]]=0,"",Tabulka[[#This Row],[14_vzsk]]/Tabulka[[#This Row],[15_vzpl]])</f>
        <v/>
      </c>
      <c r="S9" s="228" t="str">
        <f ca="1">IF(Tabulka[[#This Row],[15_vzpl]]-Tabulka[[#This Row],[14_vzsk]]=0,"",Tabulka[[#This Row],[15_vzpl]]-Tabulka[[#This Row],[14_vzsk]])</f>
        <v/>
      </c>
    </row>
    <row r="10" spans="1:19" x14ac:dyDescent="0.3">
      <c r="A10" s="227" t="s">
        <v>765</v>
      </c>
      <c r="B10" s="226"/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52.225000000000001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15836.5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3728545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15612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5833.333333333333</v>
      </c>
      <c r="R10" s="229">
        <f ca="1">IF(Tabulka[[#This Row],[15_vzpl]]=0,"",Tabulka[[#This Row],[14_vzsk]]/Tabulka[[#This Row],[15_vzpl]])</f>
        <v>2.6763428571428571</v>
      </c>
      <c r="S10" s="228">
        <f ca="1">IF(Tabulka[[#This Row],[15_vzpl]]-Tabulka[[#This Row],[14_vzsk]]=0,"",Tabulka[[#This Row],[15_vzpl]]-Tabulka[[#This Row],[14_vzsk]])</f>
        <v>-9778.6666666666679</v>
      </c>
    </row>
    <row r="11" spans="1:19" x14ac:dyDescent="0.3">
      <c r="A11" s="227">
        <v>303</v>
      </c>
      <c r="B11" s="226" t="s">
        <v>770</v>
      </c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14.625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4296.5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972779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15612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5833.333333333333</v>
      </c>
      <c r="R11" s="229">
        <f ca="1">IF(Tabulka[[#This Row],[15_vzpl]]=0,"",Tabulka[[#This Row],[14_vzsk]]/Tabulka[[#This Row],[15_vzpl]])</f>
        <v>2.6763428571428571</v>
      </c>
      <c r="S11" s="228">
        <f ca="1">IF(Tabulka[[#This Row],[15_vzpl]]-Tabulka[[#This Row],[14_vzsk]]=0,"",Tabulka[[#This Row],[15_vzpl]]-Tabulka[[#This Row],[14_vzsk]])</f>
        <v>-9778.6666666666679</v>
      </c>
    </row>
    <row r="12" spans="1:19" x14ac:dyDescent="0.3">
      <c r="A12" s="227">
        <v>304</v>
      </c>
      <c r="B12" s="226" t="s">
        <v>771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19.600000000000001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6177.5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1606113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9" t="str">
        <f ca="1">IF(Tabulka[[#This Row],[15_vzpl]]=0,"",Tabulka[[#This Row],[14_vzsk]]/Tabulka[[#This Row],[15_vzpl]])</f>
        <v/>
      </c>
      <c r="S12" s="228" t="str">
        <f ca="1">IF(Tabulka[[#This Row],[15_vzpl]]-Tabulka[[#This Row],[14_vzsk]]=0,"",Tabulka[[#This Row],[15_vzpl]]-Tabulka[[#This Row],[14_vzsk]])</f>
        <v/>
      </c>
    </row>
    <row r="13" spans="1:19" x14ac:dyDescent="0.3">
      <c r="A13" s="227">
        <v>305</v>
      </c>
      <c r="B13" s="226" t="s">
        <v>772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756.5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287396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3">
      <c r="A14" s="227">
        <v>306</v>
      </c>
      <c r="B14" s="226" t="s">
        <v>773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89136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3">
      <c r="A15" s="227">
        <v>642</v>
      </c>
      <c r="B15" s="226" t="s">
        <v>774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4305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773121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182</v>
      </c>
    </row>
    <row r="17" spans="1:1" x14ac:dyDescent="0.3">
      <c r="A17" s="90" t="s">
        <v>102</v>
      </c>
    </row>
    <row r="18" spans="1:1" x14ac:dyDescent="0.3">
      <c r="A18" s="91" t="s">
        <v>152</v>
      </c>
    </row>
    <row r="19" spans="1:1" x14ac:dyDescent="0.3">
      <c r="A19" s="219" t="s">
        <v>151</v>
      </c>
    </row>
    <row r="20" spans="1:1" x14ac:dyDescent="0.3">
      <c r="A20" s="186" t="s">
        <v>130</v>
      </c>
    </row>
    <row r="21" spans="1:1" x14ac:dyDescent="0.3">
      <c r="A21" s="188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768</v>
      </c>
    </row>
    <row r="2" spans="1:19" x14ac:dyDescent="0.3">
      <c r="A2" s="183" t="s">
        <v>205</v>
      </c>
    </row>
    <row r="3" spans="1:19" x14ac:dyDescent="0.3">
      <c r="A3" s="265" t="s">
        <v>107</v>
      </c>
      <c r="B3" s="264">
        <v>2018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3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13024</v>
      </c>
      <c r="R4" s="256"/>
      <c r="S4" s="256"/>
    </row>
    <row r="5" spans="1:19" x14ac:dyDescent="0.3">
      <c r="A5" s="261" t="s">
        <v>109</v>
      </c>
      <c r="B5" s="260">
        <v>2</v>
      </c>
      <c r="C5">
        <v>1</v>
      </c>
      <c r="D5">
        <v>101</v>
      </c>
      <c r="E5">
        <v>0.2</v>
      </c>
      <c r="I5">
        <v>36.799999999999997</v>
      </c>
      <c r="Q5">
        <v>13024</v>
      </c>
    </row>
    <row r="6" spans="1:19" x14ac:dyDescent="0.3">
      <c r="A6" s="263" t="s">
        <v>110</v>
      </c>
      <c r="B6" s="262">
        <v>3</v>
      </c>
      <c r="C6">
        <v>1</v>
      </c>
      <c r="D6" t="s">
        <v>765</v>
      </c>
      <c r="E6">
        <v>52.1</v>
      </c>
      <c r="I6">
        <v>8341</v>
      </c>
      <c r="J6">
        <v>138</v>
      </c>
      <c r="Q6">
        <v>1844913</v>
      </c>
      <c r="R6">
        <v>15612</v>
      </c>
      <c r="S6">
        <v>2916.6666666666665</v>
      </c>
    </row>
    <row r="7" spans="1:19" x14ac:dyDescent="0.3">
      <c r="A7" s="261" t="s">
        <v>111</v>
      </c>
      <c r="B7" s="260">
        <v>4</v>
      </c>
      <c r="C7">
        <v>1</v>
      </c>
      <c r="D7">
        <v>303</v>
      </c>
      <c r="E7">
        <v>14.5</v>
      </c>
      <c r="I7">
        <v>2216.5</v>
      </c>
      <c r="Q7">
        <v>480903</v>
      </c>
      <c r="R7">
        <v>15612</v>
      </c>
      <c r="S7">
        <v>2916.6666666666665</v>
      </c>
    </row>
    <row r="8" spans="1:19" x14ac:dyDescent="0.3">
      <c r="A8" s="263" t="s">
        <v>112</v>
      </c>
      <c r="B8" s="262">
        <v>5</v>
      </c>
      <c r="C8">
        <v>1</v>
      </c>
      <c r="D8">
        <v>304</v>
      </c>
      <c r="E8">
        <v>19.600000000000001</v>
      </c>
      <c r="I8">
        <v>3335.5</v>
      </c>
      <c r="Q8">
        <v>800483</v>
      </c>
    </row>
    <row r="9" spans="1:19" x14ac:dyDescent="0.3">
      <c r="A9" s="261" t="s">
        <v>113</v>
      </c>
      <c r="B9" s="260">
        <v>6</v>
      </c>
      <c r="C9">
        <v>1</v>
      </c>
      <c r="D9">
        <v>305</v>
      </c>
      <c r="E9">
        <v>3</v>
      </c>
      <c r="I9">
        <v>405.5</v>
      </c>
      <c r="Q9">
        <v>138244</v>
      </c>
    </row>
    <row r="10" spans="1:19" x14ac:dyDescent="0.3">
      <c r="A10" s="263" t="s">
        <v>114</v>
      </c>
      <c r="B10" s="262">
        <v>7</v>
      </c>
      <c r="C10">
        <v>1</v>
      </c>
      <c r="D10">
        <v>306</v>
      </c>
      <c r="E10">
        <v>1</v>
      </c>
      <c r="I10">
        <v>145.5</v>
      </c>
      <c r="Q10">
        <v>46354</v>
      </c>
    </row>
    <row r="11" spans="1:19" x14ac:dyDescent="0.3">
      <c r="A11" s="261" t="s">
        <v>115</v>
      </c>
      <c r="B11" s="260">
        <v>8</v>
      </c>
      <c r="C11">
        <v>1</v>
      </c>
      <c r="D11">
        <v>642</v>
      </c>
      <c r="E11">
        <v>14</v>
      </c>
      <c r="I11">
        <v>2238</v>
      </c>
      <c r="J11">
        <v>138</v>
      </c>
      <c r="Q11">
        <v>378929</v>
      </c>
    </row>
    <row r="12" spans="1:19" x14ac:dyDescent="0.3">
      <c r="A12" s="263" t="s">
        <v>116</v>
      </c>
      <c r="B12" s="262">
        <v>9</v>
      </c>
      <c r="C12" t="s">
        <v>766</v>
      </c>
      <c r="E12">
        <v>52.3</v>
      </c>
      <c r="I12">
        <v>8377.7999999999993</v>
      </c>
      <c r="J12">
        <v>138</v>
      </c>
      <c r="Q12">
        <v>1857937</v>
      </c>
      <c r="R12">
        <v>15612</v>
      </c>
      <c r="S12">
        <v>2916.6666666666665</v>
      </c>
    </row>
    <row r="13" spans="1:19" x14ac:dyDescent="0.3">
      <c r="A13" s="261" t="s">
        <v>117</v>
      </c>
      <c r="B13" s="260">
        <v>10</v>
      </c>
      <c r="C13">
        <v>2</v>
      </c>
      <c r="D13" t="s">
        <v>153</v>
      </c>
      <c r="E13">
        <v>0.2</v>
      </c>
      <c r="I13">
        <v>32</v>
      </c>
      <c r="Q13">
        <v>13024</v>
      </c>
    </row>
    <row r="14" spans="1:19" x14ac:dyDescent="0.3">
      <c r="A14" s="263" t="s">
        <v>118</v>
      </c>
      <c r="B14" s="262">
        <v>11</v>
      </c>
      <c r="C14">
        <v>2</v>
      </c>
      <c r="D14">
        <v>101</v>
      </c>
      <c r="E14">
        <v>0.2</v>
      </c>
      <c r="I14">
        <v>32</v>
      </c>
      <c r="Q14">
        <v>13024</v>
      </c>
    </row>
    <row r="15" spans="1:19" x14ac:dyDescent="0.3">
      <c r="A15" s="261" t="s">
        <v>119</v>
      </c>
      <c r="B15" s="260">
        <v>12</v>
      </c>
      <c r="C15">
        <v>2</v>
      </c>
      <c r="D15" t="s">
        <v>765</v>
      </c>
      <c r="E15">
        <v>52.35</v>
      </c>
      <c r="I15">
        <v>7495.5</v>
      </c>
      <c r="J15">
        <v>304</v>
      </c>
      <c r="O15">
        <v>25000</v>
      </c>
      <c r="P15">
        <v>25000</v>
      </c>
      <c r="Q15">
        <v>1883632</v>
      </c>
      <c r="S15">
        <v>2916.6666666666665</v>
      </c>
    </row>
    <row r="16" spans="1:19" x14ac:dyDescent="0.3">
      <c r="A16" s="259" t="s">
        <v>107</v>
      </c>
      <c r="B16" s="258">
        <v>2018</v>
      </c>
      <c r="C16">
        <v>2</v>
      </c>
      <c r="D16">
        <v>303</v>
      </c>
      <c r="E16">
        <v>14.75</v>
      </c>
      <c r="I16">
        <v>2080</v>
      </c>
      <c r="J16">
        <v>10</v>
      </c>
      <c r="Q16">
        <v>491876</v>
      </c>
      <c r="S16">
        <v>2916.6666666666665</v>
      </c>
    </row>
    <row r="17" spans="3:19" x14ac:dyDescent="0.3">
      <c r="C17">
        <v>2</v>
      </c>
      <c r="D17">
        <v>304</v>
      </c>
      <c r="E17">
        <v>19.600000000000001</v>
      </c>
      <c r="I17">
        <v>2842</v>
      </c>
      <c r="J17">
        <v>45</v>
      </c>
      <c r="O17">
        <v>25000</v>
      </c>
      <c r="P17">
        <v>25000</v>
      </c>
      <c r="Q17">
        <v>805630</v>
      </c>
    </row>
    <row r="18" spans="3:19" x14ac:dyDescent="0.3">
      <c r="C18">
        <v>2</v>
      </c>
      <c r="D18">
        <v>305</v>
      </c>
      <c r="E18">
        <v>3</v>
      </c>
      <c r="I18">
        <v>351</v>
      </c>
      <c r="J18">
        <v>10</v>
      </c>
      <c r="Q18">
        <v>149152</v>
      </c>
    </row>
    <row r="19" spans="3:19" x14ac:dyDescent="0.3">
      <c r="C19">
        <v>2</v>
      </c>
      <c r="D19">
        <v>306</v>
      </c>
      <c r="E19">
        <v>1</v>
      </c>
      <c r="I19">
        <v>155.5</v>
      </c>
      <c r="Q19">
        <v>42782</v>
      </c>
    </row>
    <row r="20" spans="3:19" x14ac:dyDescent="0.3">
      <c r="C20">
        <v>2</v>
      </c>
      <c r="D20">
        <v>642</v>
      </c>
      <c r="E20">
        <v>14</v>
      </c>
      <c r="I20">
        <v>2067</v>
      </c>
      <c r="J20">
        <v>239</v>
      </c>
      <c r="Q20">
        <v>394192</v>
      </c>
    </row>
    <row r="21" spans="3:19" x14ac:dyDescent="0.3">
      <c r="C21" t="s">
        <v>767</v>
      </c>
      <c r="E21">
        <v>52.55</v>
      </c>
      <c r="I21">
        <v>7527.5</v>
      </c>
      <c r="J21">
        <v>304</v>
      </c>
      <c r="O21">
        <v>25000</v>
      </c>
      <c r="P21">
        <v>25000</v>
      </c>
      <c r="Q21">
        <v>1896656</v>
      </c>
      <c r="S21">
        <v>2916.6666666666665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0" t="s">
        <v>75</v>
      </c>
      <c r="B1" s="270"/>
      <c r="C1" s="271"/>
      <c r="D1" s="271"/>
      <c r="E1" s="271"/>
    </row>
    <row r="2" spans="1:5" ht="14.4" customHeight="1" thickBot="1" x14ac:dyDescent="0.35">
      <c r="A2" s="183" t="s">
        <v>205</v>
      </c>
      <c r="B2" s="125"/>
    </row>
    <row r="3" spans="1:5" ht="14.4" customHeight="1" thickBot="1" x14ac:dyDescent="0.35">
      <c r="A3" s="128"/>
      <c r="C3" s="129" t="s">
        <v>64</v>
      </c>
      <c r="D3" s="130" t="s">
        <v>57</v>
      </c>
      <c r="E3" s="131" t="s">
        <v>59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13023.776610570905</v>
      </c>
      <c r="D4" s="134">
        <f ca="1">IF(ISERROR(VLOOKUP("Náklady celkem",INDIRECT("HI!$A:$G"),5,0)),0,VLOOKUP("Náklady celkem",INDIRECT("HI!$A:$G"),5,0))</f>
        <v>9078.0005099999998</v>
      </c>
      <c r="E4" s="135">
        <f ca="1">IF(C4=0,0,D4/C4)</f>
        <v>0.69703287928262925</v>
      </c>
    </row>
    <row r="5" spans="1:5" ht="14.4" customHeight="1" x14ac:dyDescent="0.3">
      <c r="A5" s="136" t="s">
        <v>94</v>
      </c>
      <c r="B5" s="137"/>
      <c r="C5" s="138"/>
      <c r="D5" s="138"/>
      <c r="E5" s="139"/>
    </row>
    <row r="6" spans="1:5" ht="14.4" customHeight="1" x14ac:dyDescent="0.3">
      <c r="A6" s="140" t="s">
        <v>99</v>
      </c>
      <c r="B6" s="141"/>
      <c r="C6" s="142"/>
      <c r="D6" s="142"/>
      <c r="E6" s="139"/>
    </row>
    <row r="7" spans="1:5" ht="14.4" customHeight="1" x14ac:dyDescent="0.3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150.49999536132813</v>
      </c>
      <c r="D7" s="142">
        <f>IF(ISERROR(HI!E5),"",HI!E5)</f>
        <v>137.20067</v>
      </c>
      <c r="E7" s="139">
        <f t="shared" ref="E7:E13" si="0">IF(C7=0,0,D7/C7)</f>
        <v>0.91163238690208315</v>
      </c>
    </row>
    <row r="8" spans="1:5" ht="14.4" customHeight="1" x14ac:dyDescent="0.3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3.4090909090909088E-2</v>
      </c>
      <c r="E9" s="139">
        <f>IF(C9=0,0,D9/C9)</f>
        <v>0.11363636363636363</v>
      </c>
    </row>
    <row r="10" spans="1:5" ht="14.4" customHeight="1" x14ac:dyDescent="0.3">
      <c r="A10" s="144" t="s">
        <v>95</v>
      </c>
      <c r="B10" s="141"/>
      <c r="C10" s="142"/>
      <c r="D10" s="142"/>
      <c r="E10" s="139"/>
    </row>
    <row r="11" spans="1:5" ht="14.4" customHeight="1" x14ac:dyDescent="0.3">
      <c r="A11" s="144" t="s">
        <v>96</v>
      </c>
      <c r="B11" s="141"/>
      <c r="C11" s="142"/>
      <c r="D11" s="142"/>
      <c r="E11" s="139"/>
    </row>
    <row r="12" spans="1:5" ht="14.4" customHeight="1" x14ac:dyDescent="0.3">
      <c r="A12" s="145" t="s">
        <v>100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1788.33333883667</v>
      </c>
      <c r="D13" s="142">
        <f>IF(ISERROR(HI!E6),"",HI!E6)</f>
        <v>56.427359999999979</v>
      </c>
      <c r="E13" s="139">
        <f t="shared" si="0"/>
        <v>3.1553043705323185E-2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5275.1478330078126</v>
      </c>
      <c r="D14" s="138">
        <f ca="1">IF(ISERROR(VLOOKUP("Osobní náklady (Kč) *",INDIRECT("HI!$A:$G"),5,0)),0,VLOOKUP("Osobní náklady (Kč) *",INDIRECT("HI!$A:$G"),5,0))</f>
        <v>5137.5337799999998</v>
      </c>
      <c r="E14" s="139">
        <f ca="1">IF(C14=0,0,D14/C14)</f>
        <v>0.97391275896634977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97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" customHeight="1" thickBot="1" x14ac:dyDescent="0.35">
      <c r="A2" s="183" t="s">
        <v>205</v>
      </c>
      <c r="B2" s="88"/>
      <c r="C2" s="88"/>
      <c r="D2" s="88"/>
      <c r="E2" s="88"/>
      <c r="F2" s="88"/>
    </row>
    <row r="3" spans="1:10" ht="14.4" customHeight="1" x14ac:dyDescent="0.3">
      <c r="A3" s="272"/>
      <c r="B3" s="84">
        <v>2015</v>
      </c>
      <c r="C3" s="40">
        <v>2017</v>
      </c>
      <c r="D3" s="7"/>
      <c r="E3" s="276">
        <v>2018</v>
      </c>
      <c r="F3" s="277"/>
      <c r="G3" s="277"/>
      <c r="H3" s="278"/>
      <c r="I3" s="279">
        <v>2017</v>
      </c>
      <c r="J3" s="280"/>
    </row>
    <row r="4" spans="1:10" ht="14.4" customHeight="1" thickBot="1" x14ac:dyDescent="0.3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" customHeight="1" x14ac:dyDescent="0.3">
      <c r="A5" s="89" t="str">
        <f>HYPERLINK("#'Léky Žádanky'!A1","Léky (Kč)")</f>
        <v>Léky (Kč)</v>
      </c>
      <c r="B5" s="27">
        <v>153.03431999999998</v>
      </c>
      <c r="C5" s="29">
        <v>120.18200000000002</v>
      </c>
      <c r="D5" s="8"/>
      <c r="E5" s="94">
        <v>137.20067</v>
      </c>
      <c r="F5" s="28">
        <v>150.49999536132813</v>
      </c>
      <c r="G5" s="93">
        <f>E5-F5</f>
        <v>-13.29932536132813</v>
      </c>
      <c r="H5" s="99">
        <f>IF(F5&lt;0.00000001,"",E5/F5)</f>
        <v>0.91163238690208315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1177.2765199999999</v>
      </c>
      <c r="C6" s="31">
        <v>1880.3038100000001</v>
      </c>
      <c r="D6" s="8"/>
      <c r="E6" s="95">
        <v>56.427359999999979</v>
      </c>
      <c r="F6" s="30">
        <v>1788.33333883667</v>
      </c>
      <c r="G6" s="96">
        <f>E6-F6</f>
        <v>-1731.9059788366701</v>
      </c>
      <c r="H6" s="100">
        <f>IF(F6&lt;0.00000001,"",E6/F6)</f>
        <v>3.1553043705323185E-2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3856.0334599999996</v>
      </c>
      <c r="C7" s="31">
        <v>4568.8195799999994</v>
      </c>
      <c r="D7" s="8"/>
      <c r="E7" s="95">
        <v>5137.5337799999998</v>
      </c>
      <c r="F7" s="30">
        <v>5275.1478330078126</v>
      </c>
      <c r="G7" s="96">
        <f>E7-F7</f>
        <v>-137.6140530078128</v>
      </c>
      <c r="H7" s="100">
        <f>IF(F7&lt;0.00000001,"",E7/F7)</f>
        <v>0.97391275896634977</v>
      </c>
    </row>
    <row r="8" spans="1:10" ht="14.4" customHeight="1" thickBot="1" x14ac:dyDescent="0.35">
      <c r="A8" s="1" t="s">
        <v>60</v>
      </c>
      <c r="B8" s="11">
        <v>10050.28825</v>
      </c>
      <c r="C8" s="33">
        <v>5015.4631400000017</v>
      </c>
      <c r="D8" s="8"/>
      <c r="E8" s="97">
        <v>3746.8386999999998</v>
      </c>
      <c r="F8" s="32">
        <v>5809.7954433650948</v>
      </c>
      <c r="G8" s="98">
        <f>E8-F8</f>
        <v>-2062.956743365095</v>
      </c>
      <c r="H8" s="101">
        <f>IF(F8&lt;0.00000001,"",E8/F8)</f>
        <v>0.64491749090391237</v>
      </c>
    </row>
    <row r="9" spans="1:10" ht="14.4" customHeight="1" thickBot="1" x14ac:dyDescent="0.35">
      <c r="A9" s="2" t="s">
        <v>61</v>
      </c>
      <c r="B9" s="3">
        <v>15236.632549999998</v>
      </c>
      <c r="C9" s="35">
        <v>11584.768530000001</v>
      </c>
      <c r="D9" s="8"/>
      <c r="E9" s="3">
        <v>9078.0005099999998</v>
      </c>
      <c r="F9" s="34">
        <v>13023.776610570905</v>
      </c>
      <c r="G9" s="34">
        <f>E9-F9</f>
        <v>-3945.7761005709053</v>
      </c>
      <c r="H9" s="102">
        <f>IF(F9&lt;0.00000001,"",E9/F9)</f>
        <v>0.69703287928262925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102</v>
      </c>
    </row>
    <row r="18" spans="1:8" ht="14.4" customHeight="1" x14ac:dyDescent="0.3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x14ac:dyDescent="0.3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" customHeight="1" x14ac:dyDescent="0.3">
      <c r="A20" s="91" t="s">
        <v>148</v>
      </c>
    </row>
    <row r="21" spans="1:8" ht="14.4" customHeight="1" x14ac:dyDescent="0.3">
      <c r="A21" s="91" t="s">
        <v>103</v>
      </c>
    </row>
    <row r="22" spans="1:8" ht="14.4" customHeight="1" x14ac:dyDescent="0.3">
      <c r="A22" s="92" t="s">
        <v>183</v>
      </c>
    </row>
    <row r="23" spans="1:8" ht="14.4" customHeight="1" x14ac:dyDescent="0.3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" customHeight="1" thickBot="1" x14ac:dyDescent="0.3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" customHeight="1" x14ac:dyDescent="0.3">
      <c r="A4" s="67"/>
      <c r="B4" s="20">
        <v>2018</v>
      </c>
      <c r="C4" s="115" t="s">
        <v>17</v>
      </c>
      <c r="D4" s="210" t="s">
        <v>184</v>
      </c>
      <c r="E4" s="210" t="s">
        <v>185</v>
      </c>
      <c r="F4" s="210" t="s">
        <v>186</v>
      </c>
      <c r="G4" s="210" t="s">
        <v>187</v>
      </c>
      <c r="H4" s="210" t="s">
        <v>188</v>
      </c>
      <c r="I4" s="210" t="s">
        <v>189</v>
      </c>
      <c r="J4" s="210" t="s">
        <v>190</v>
      </c>
      <c r="K4" s="210" t="s">
        <v>191</v>
      </c>
      <c r="L4" s="210" t="s">
        <v>192</v>
      </c>
      <c r="M4" s="210" t="s">
        <v>193</v>
      </c>
      <c r="N4" s="210" t="s">
        <v>194</v>
      </c>
      <c r="O4" s="210" t="s">
        <v>195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54.18083</v>
      </c>
      <c r="E7" s="52">
        <v>83.019840000000002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137.20067</v>
      </c>
      <c r="Q7" s="78">
        <v>0.91163235880299998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" customHeight="1" x14ac:dyDescent="0.3">
      <c r="A9" s="15" t="s">
        <v>24</v>
      </c>
      <c r="B9" s="51">
        <v>10730</v>
      </c>
      <c r="C9" s="52">
        <v>894.16666666666697</v>
      </c>
      <c r="D9" s="52">
        <v>-368.27555000000001</v>
      </c>
      <c r="E9" s="52">
        <v>424.70290999999997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56.42736</v>
      </c>
      <c r="Q9" s="78">
        <v>3.1553043801999997E-2</v>
      </c>
    </row>
    <row r="10" spans="1:17" ht="14.4" customHeight="1" x14ac:dyDescent="0.3">
      <c r="A10" s="15" t="s">
        <v>25</v>
      </c>
      <c r="B10" s="51">
        <v>28.335709562184999</v>
      </c>
      <c r="C10" s="52">
        <v>2.3613091301820002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>
        <v>0</v>
      </c>
    </row>
    <row r="11" spans="1:17" ht="14.4" customHeight="1" x14ac:dyDescent="0.3">
      <c r="A11" s="15" t="s">
        <v>26</v>
      </c>
      <c r="B11" s="51">
        <v>689.41882056330098</v>
      </c>
      <c r="C11" s="52">
        <v>57.451568380274999</v>
      </c>
      <c r="D11" s="52">
        <v>73.387979999999999</v>
      </c>
      <c r="E11" s="52">
        <v>41.079120000000003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114.4671</v>
      </c>
      <c r="Q11" s="78">
        <v>0.99620517965900002</v>
      </c>
    </row>
    <row r="12" spans="1:17" ht="14.4" customHeight="1" x14ac:dyDescent="0.3">
      <c r="A12" s="15" t="s">
        <v>27</v>
      </c>
      <c r="B12" s="51">
        <v>347.68677792254101</v>
      </c>
      <c r="C12" s="52">
        <v>28.973898160211</v>
      </c>
      <c r="D12" s="52">
        <v>6.1388400000000001</v>
      </c>
      <c r="E12" s="52">
        <v>6.88436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13.023199999999999</v>
      </c>
      <c r="Q12" s="78">
        <v>0.22474021148199999</v>
      </c>
    </row>
    <row r="13" spans="1:17" ht="14.4" customHeight="1" x14ac:dyDescent="0.3">
      <c r="A13" s="15" t="s">
        <v>28</v>
      </c>
      <c r="B13" s="51">
        <v>6500</v>
      </c>
      <c r="C13" s="52">
        <v>541.66666666666697</v>
      </c>
      <c r="D13" s="52">
        <v>519.11657000000002</v>
      </c>
      <c r="E13" s="52">
        <v>516.20284000000004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1035.3194100000001</v>
      </c>
      <c r="Q13" s="78">
        <v>0.95567945538400001</v>
      </c>
    </row>
    <row r="14" spans="1:17" ht="14.4" customHeight="1" x14ac:dyDescent="0.3">
      <c r="A14" s="15" t="s">
        <v>29</v>
      </c>
      <c r="B14" s="51">
        <v>2260.3670495137799</v>
      </c>
      <c r="C14" s="52">
        <v>188.36392079281501</v>
      </c>
      <c r="D14" s="52">
        <v>252.636</v>
      </c>
      <c r="E14" s="52">
        <v>222.09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474.726</v>
      </c>
      <c r="Q14" s="78">
        <v>1.2601298539600001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" customHeight="1" x14ac:dyDescent="0.3">
      <c r="A17" s="15" t="s">
        <v>32</v>
      </c>
      <c r="B17" s="51">
        <v>1614.4176894418299</v>
      </c>
      <c r="C17" s="52">
        <v>134.534807453486</v>
      </c>
      <c r="D17" s="52">
        <v>28.80585</v>
      </c>
      <c r="E17" s="52">
        <v>122.11725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150.92310000000001</v>
      </c>
      <c r="Q17" s="78">
        <v>0.56090725833900001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6.5720000000000001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6.5720000000000001</v>
      </c>
      <c r="Q18" s="78" t="s">
        <v>206</v>
      </c>
    </row>
    <row r="19" spans="1:17" ht="14.4" customHeight="1" x14ac:dyDescent="0.3">
      <c r="A19" s="15" t="s">
        <v>34</v>
      </c>
      <c r="B19" s="51">
        <v>8417.2710167080004</v>
      </c>
      <c r="C19" s="52">
        <v>701.43925139233295</v>
      </c>
      <c r="D19" s="52">
        <v>498.09663</v>
      </c>
      <c r="E19" s="52">
        <v>380.51047999999997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878.60711000000003</v>
      </c>
      <c r="Q19" s="78">
        <v>0.62628881136600001</v>
      </c>
    </row>
    <row r="20" spans="1:17" ht="14.4" customHeight="1" x14ac:dyDescent="0.3">
      <c r="A20" s="15" t="s">
        <v>35</v>
      </c>
      <c r="B20" s="51">
        <v>31650.886999999901</v>
      </c>
      <c r="C20" s="52">
        <v>2637.5739166666599</v>
      </c>
      <c r="D20" s="52">
        <v>2524.5777699999999</v>
      </c>
      <c r="E20" s="52">
        <v>2612.9560099999999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5137.5337799999998</v>
      </c>
      <c r="Q20" s="78">
        <v>0.97391275890600004</v>
      </c>
    </row>
    <row r="21" spans="1:17" ht="14.4" customHeight="1" x14ac:dyDescent="0.3">
      <c r="A21" s="16" t="s">
        <v>36</v>
      </c>
      <c r="B21" s="51">
        <v>14932.0385750644</v>
      </c>
      <c r="C21" s="52">
        <v>1244.3365479220299</v>
      </c>
      <c r="D21" s="52">
        <v>506.66199999999998</v>
      </c>
      <c r="E21" s="52">
        <v>506.67399999999998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1013.336</v>
      </c>
      <c r="Q21" s="78">
        <v>0.40717923205399997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7.6835000000000004</v>
      </c>
      <c r="E22" s="52">
        <v>33.465069999999997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41.148569999999999</v>
      </c>
      <c r="Q22" s="78" t="s">
        <v>206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" customHeight="1" x14ac:dyDescent="0.3">
      <c r="A24" s="16" t="s">
        <v>39</v>
      </c>
      <c r="B24" s="51">
        <v>69.237592789838999</v>
      </c>
      <c r="C24" s="52">
        <v>5.7697993991540004</v>
      </c>
      <c r="D24" s="52">
        <v>1.8553599999999999</v>
      </c>
      <c r="E24" s="52">
        <v>16.860849999999999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18.716210000000999</v>
      </c>
      <c r="Q24" s="78"/>
    </row>
    <row r="25" spans="1:17" ht="14.4" customHeight="1" x14ac:dyDescent="0.3">
      <c r="A25" s="17" t="s">
        <v>40</v>
      </c>
      <c r="B25" s="54">
        <v>78142.660231565795</v>
      </c>
      <c r="C25" s="55">
        <v>6511.8883526304899</v>
      </c>
      <c r="D25" s="55">
        <v>4104.8657800000001</v>
      </c>
      <c r="E25" s="55">
        <v>4973.1347299999998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9078.0005099999998</v>
      </c>
      <c r="Q25" s="79">
        <v>0.69703287421399995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352.14771999999999</v>
      </c>
      <c r="E26" s="52">
        <v>365.49038999999999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717.63810999999998</v>
      </c>
      <c r="Q26" s="78" t="s">
        <v>206</v>
      </c>
    </row>
    <row r="27" spans="1:17" ht="14.4" customHeight="1" x14ac:dyDescent="0.3">
      <c r="A27" s="18" t="s">
        <v>42</v>
      </c>
      <c r="B27" s="54">
        <v>78142.660231565795</v>
      </c>
      <c r="C27" s="55">
        <v>6511.8883526304899</v>
      </c>
      <c r="D27" s="55">
        <v>4457.0135</v>
      </c>
      <c r="E27" s="55">
        <v>5338.6251199999997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9795.6386199999997</v>
      </c>
      <c r="Q27" s="79">
        <v>0.75213502516800002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204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200</v>
      </c>
      <c r="G4" s="294" t="s">
        <v>51</v>
      </c>
      <c r="H4" s="117" t="s">
        <v>89</v>
      </c>
      <c r="I4" s="292" t="s">
        <v>52</v>
      </c>
      <c r="J4" s="294" t="s">
        <v>202</v>
      </c>
      <c r="K4" s="295" t="s">
        <v>203</v>
      </c>
    </row>
    <row r="5" spans="1:11" ht="42" thickBot="1" x14ac:dyDescent="0.35">
      <c r="A5" s="68"/>
      <c r="B5" s="24" t="s">
        <v>196</v>
      </c>
      <c r="C5" s="25" t="s">
        <v>197</v>
      </c>
      <c r="D5" s="26" t="s">
        <v>198</v>
      </c>
      <c r="E5" s="26" t="s">
        <v>199</v>
      </c>
      <c r="F5" s="293"/>
      <c r="G5" s="293"/>
      <c r="H5" s="25" t="s">
        <v>201</v>
      </c>
      <c r="I5" s="293"/>
      <c r="J5" s="293"/>
      <c r="K5" s="296"/>
    </row>
    <row r="6" spans="1:11" ht="14.4" customHeight="1" thickBot="1" x14ac:dyDescent="0.35">
      <c r="A6" s="382" t="s">
        <v>208</v>
      </c>
      <c r="B6" s="364">
        <v>77036.282121820506</v>
      </c>
      <c r="C6" s="364">
        <v>80211.616550000006</v>
      </c>
      <c r="D6" s="365">
        <v>3175.3344281794898</v>
      </c>
      <c r="E6" s="366">
        <v>1.04121868736</v>
      </c>
      <c r="F6" s="364">
        <v>78142.660231565795</v>
      </c>
      <c r="G6" s="365">
        <v>13023.776705261</v>
      </c>
      <c r="H6" s="367">
        <v>4973.1347299999998</v>
      </c>
      <c r="I6" s="364">
        <v>9078.0005099999998</v>
      </c>
      <c r="J6" s="365">
        <v>-3945.7761952609699</v>
      </c>
      <c r="K6" s="368">
        <v>0.116172145702</v>
      </c>
    </row>
    <row r="7" spans="1:11" ht="14.4" customHeight="1" thickBot="1" x14ac:dyDescent="0.35">
      <c r="A7" s="383" t="s">
        <v>209</v>
      </c>
      <c r="B7" s="364">
        <v>22668.387811323799</v>
      </c>
      <c r="C7" s="364">
        <v>25658.295829999999</v>
      </c>
      <c r="D7" s="365">
        <v>2989.9080186761698</v>
      </c>
      <c r="E7" s="366">
        <v>1.1318976913379999</v>
      </c>
      <c r="F7" s="364">
        <v>21458.8083575618</v>
      </c>
      <c r="G7" s="365">
        <v>3576.4680595936302</v>
      </c>
      <c r="H7" s="367">
        <v>1293.9855600000001</v>
      </c>
      <c r="I7" s="364">
        <v>1831.1734100000001</v>
      </c>
      <c r="J7" s="365">
        <v>-1745.2946495936301</v>
      </c>
      <c r="K7" s="368">
        <v>8.5334347530999999E-2</v>
      </c>
    </row>
    <row r="8" spans="1:11" ht="14.4" customHeight="1" thickBot="1" x14ac:dyDescent="0.35">
      <c r="A8" s="384" t="s">
        <v>210</v>
      </c>
      <c r="B8" s="364">
        <v>20353.682161816101</v>
      </c>
      <c r="C8" s="364">
        <v>23439.802830000001</v>
      </c>
      <c r="D8" s="365">
        <v>3086.1206681838999</v>
      </c>
      <c r="E8" s="366">
        <v>1.151624686071</v>
      </c>
      <c r="F8" s="364">
        <v>19198.441308048001</v>
      </c>
      <c r="G8" s="365">
        <v>3199.7402180079998</v>
      </c>
      <c r="H8" s="367">
        <v>1071.8955599999999</v>
      </c>
      <c r="I8" s="364">
        <v>1356.44741</v>
      </c>
      <c r="J8" s="365">
        <v>-1843.2928080080001</v>
      </c>
      <c r="K8" s="368">
        <v>7.0654038431000002E-2</v>
      </c>
    </row>
    <row r="9" spans="1:11" ht="14.4" customHeight="1" thickBot="1" x14ac:dyDescent="0.35">
      <c r="A9" s="385" t="s">
        <v>211</v>
      </c>
      <c r="B9" s="369">
        <v>0</v>
      </c>
      <c r="C9" s="369">
        <v>4.65E-2</v>
      </c>
      <c r="D9" s="370">
        <v>4.65E-2</v>
      </c>
      <c r="E9" s="371" t="s">
        <v>206</v>
      </c>
      <c r="F9" s="369">
        <v>0</v>
      </c>
      <c r="G9" s="370">
        <v>0</v>
      </c>
      <c r="H9" s="372">
        <v>6.4900000000000001E-3</v>
      </c>
      <c r="I9" s="369">
        <v>9.6699999999999998E-3</v>
      </c>
      <c r="J9" s="370">
        <v>9.6699999999999998E-3</v>
      </c>
      <c r="K9" s="373" t="s">
        <v>206</v>
      </c>
    </row>
    <row r="10" spans="1:11" ht="14.4" customHeight="1" thickBot="1" x14ac:dyDescent="0.35">
      <c r="A10" s="386" t="s">
        <v>212</v>
      </c>
      <c r="B10" s="364">
        <v>0</v>
      </c>
      <c r="C10" s="364">
        <v>4.65E-2</v>
      </c>
      <c r="D10" s="365">
        <v>4.65E-2</v>
      </c>
      <c r="E10" s="374" t="s">
        <v>206</v>
      </c>
      <c r="F10" s="364">
        <v>0</v>
      </c>
      <c r="G10" s="365">
        <v>0</v>
      </c>
      <c r="H10" s="367">
        <v>6.4900000000000001E-3</v>
      </c>
      <c r="I10" s="364">
        <v>9.6699999999999998E-3</v>
      </c>
      <c r="J10" s="365">
        <v>9.6699999999999998E-3</v>
      </c>
      <c r="K10" s="375" t="s">
        <v>206</v>
      </c>
    </row>
    <row r="11" spans="1:11" ht="14.4" customHeight="1" thickBot="1" x14ac:dyDescent="0.35">
      <c r="A11" s="385" t="s">
        <v>213</v>
      </c>
      <c r="B11" s="369">
        <v>903</v>
      </c>
      <c r="C11" s="369">
        <v>858.49964</v>
      </c>
      <c r="D11" s="370">
        <v>-44.500359999998999</v>
      </c>
      <c r="E11" s="376">
        <v>0.95071942414099997</v>
      </c>
      <c r="F11" s="369">
        <v>903</v>
      </c>
      <c r="G11" s="370">
        <v>150.5</v>
      </c>
      <c r="H11" s="372">
        <v>83.019840000000002</v>
      </c>
      <c r="I11" s="369">
        <v>137.20067</v>
      </c>
      <c r="J11" s="370">
        <v>-13.299329999999999</v>
      </c>
      <c r="K11" s="377">
        <v>0.15193872646699999</v>
      </c>
    </row>
    <row r="12" spans="1:11" ht="14.4" customHeight="1" thickBot="1" x14ac:dyDescent="0.35">
      <c r="A12" s="386" t="s">
        <v>214</v>
      </c>
      <c r="B12" s="364">
        <v>698</v>
      </c>
      <c r="C12" s="364">
        <v>649.28881999999999</v>
      </c>
      <c r="D12" s="365">
        <v>-48.711179999998997</v>
      </c>
      <c r="E12" s="366">
        <v>0.93021320916899997</v>
      </c>
      <c r="F12" s="364">
        <v>673</v>
      </c>
      <c r="G12" s="365">
        <v>112.166666666667</v>
      </c>
      <c r="H12" s="367">
        <v>68.207970000000003</v>
      </c>
      <c r="I12" s="364">
        <v>106.30228</v>
      </c>
      <c r="J12" s="365">
        <v>-5.8643866666660003</v>
      </c>
      <c r="K12" s="368">
        <v>0.15795286775600001</v>
      </c>
    </row>
    <row r="13" spans="1:11" ht="14.4" customHeight="1" thickBot="1" x14ac:dyDescent="0.35">
      <c r="A13" s="386" t="s">
        <v>215</v>
      </c>
      <c r="B13" s="364">
        <v>0</v>
      </c>
      <c r="C13" s="364">
        <v>29.178799999999999</v>
      </c>
      <c r="D13" s="365">
        <v>29.178799999999999</v>
      </c>
      <c r="E13" s="374" t="s">
        <v>216</v>
      </c>
      <c r="F13" s="364">
        <v>40</v>
      </c>
      <c r="G13" s="365">
        <v>6.6666666666659999</v>
      </c>
      <c r="H13" s="367">
        <v>0</v>
      </c>
      <c r="I13" s="364">
        <v>0</v>
      </c>
      <c r="J13" s="365">
        <v>-6.6666666666659999</v>
      </c>
      <c r="K13" s="368">
        <v>0</v>
      </c>
    </row>
    <row r="14" spans="1:11" ht="14.4" customHeight="1" thickBot="1" x14ac:dyDescent="0.35">
      <c r="A14" s="386" t="s">
        <v>217</v>
      </c>
      <c r="B14" s="364">
        <v>15</v>
      </c>
      <c r="C14" s="364">
        <v>10.822570000000001</v>
      </c>
      <c r="D14" s="365">
        <v>-4.1774299999990001</v>
      </c>
      <c r="E14" s="366">
        <v>0.72150466666599999</v>
      </c>
      <c r="F14" s="364">
        <v>15</v>
      </c>
      <c r="G14" s="365">
        <v>2.5</v>
      </c>
      <c r="H14" s="367">
        <v>0.78420000000000001</v>
      </c>
      <c r="I14" s="364">
        <v>2.9487999999999999</v>
      </c>
      <c r="J14" s="365">
        <v>0.44879999999999998</v>
      </c>
      <c r="K14" s="368">
        <v>0.196586666666</v>
      </c>
    </row>
    <row r="15" spans="1:11" ht="14.4" customHeight="1" thickBot="1" x14ac:dyDescent="0.35">
      <c r="A15" s="386" t="s">
        <v>218</v>
      </c>
      <c r="B15" s="364">
        <v>190</v>
      </c>
      <c r="C15" s="364">
        <v>169.20945</v>
      </c>
      <c r="D15" s="365">
        <v>-20.79055</v>
      </c>
      <c r="E15" s="366">
        <v>0.89057605263100004</v>
      </c>
      <c r="F15" s="364">
        <v>175</v>
      </c>
      <c r="G15" s="365">
        <v>29.166666666666</v>
      </c>
      <c r="H15" s="367">
        <v>14.027670000000001</v>
      </c>
      <c r="I15" s="364">
        <v>27.949590000000001</v>
      </c>
      <c r="J15" s="365">
        <v>-1.217076666666</v>
      </c>
      <c r="K15" s="368">
        <v>0.15971194285699999</v>
      </c>
    </row>
    <row r="16" spans="1:11" ht="14.4" customHeight="1" thickBot="1" x14ac:dyDescent="0.35">
      <c r="A16" s="385" t="s">
        <v>219</v>
      </c>
      <c r="B16" s="369">
        <v>11192.470512783701</v>
      </c>
      <c r="C16" s="369">
        <v>14830.270469999999</v>
      </c>
      <c r="D16" s="370">
        <v>3637.7999572163399</v>
      </c>
      <c r="E16" s="376">
        <v>1.325022072031</v>
      </c>
      <c r="F16" s="369">
        <v>10730</v>
      </c>
      <c r="G16" s="370">
        <v>1788.3333333333301</v>
      </c>
      <c r="H16" s="372">
        <v>424.70290999999997</v>
      </c>
      <c r="I16" s="369">
        <v>56.42736</v>
      </c>
      <c r="J16" s="370">
        <v>-1731.9059733333299</v>
      </c>
      <c r="K16" s="377">
        <v>5.2588406330000004E-3</v>
      </c>
    </row>
    <row r="17" spans="1:11" ht="14.4" customHeight="1" thickBot="1" x14ac:dyDescent="0.35">
      <c r="A17" s="386" t="s">
        <v>220</v>
      </c>
      <c r="B17" s="364">
        <v>0</v>
      </c>
      <c r="C17" s="364">
        <v>-3.0000000000000001E-5</v>
      </c>
      <c r="D17" s="365">
        <v>-3.0000000000000001E-5</v>
      </c>
      <c r="E17" s="374" t="s">
        <v>216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75" t="s">
        <v>206</v>
      </c>
    </row>
    <row r="18" spans="1:11" ht="14.4" customHeight="1" thickBot="1" x14ac:dyDescent="0.35">
      <c r="A18" s="386" t="s">
        <v>221</v>
      </c>
      <c r="B18" s="364">
        <v>0</v>
      </c>
      <c r="C18" s="364">
        <v>1.3604099999999999</v>
      </c>
      <c r="D18" s="365">
        <v>1.3604099999999999</v>
      </c>
      <c r="E18" s="374" t="s">
        <v>216</v>
      </c>
      <c r="F18" s="364">
        <v>2</v>
      </c>
      <c r="G18" s="365">
        <v>0.33333333333300003</v>
      </c>
      <c r="H18" s="367">
        <v>0</v>
      </c>
      <c r="I18" s="364">
        <v>0</v>
      </c>
      <c r="J18" s="365">
        <v>-0.33333333333300003</v>
      </c>
      <c r="K18" s="368">
        <v>0</v>
      </c>
    </row>
    <row r="19" spans="1:11" ht="14.4" customHeight="1" thickBot="1" x14ac:dyDescent="0.35">
      <c r="A19" s="386" t="s">
        <v>222</v>
      </c>
      <c r="B19" s="364">
        <v>3667.6730770647</v>
      </c>
      <c r="C19" s="364">
        <v>3183.7679600000001</v>
      </c>
      <c r="D19" s="365">
        <v>-483.90511706469499</v>
      </c>
      <c r="E19" s="366">
        <v>0.86806209089599995</v>
      </c>
      <c r="F19" s="364">
        <v>3400</v>
      </c>
      <c r="G19" s="365">
        <v>566.66666666666697</v>
      </c>
      <c r="H19" s="367">
        <v>310.52478000000002</v>
      </c>
      <c r="I19" s="364">
        <v>438.84967</v>
      </c>
      <c r="J19" s="365">
        <v>-127.81699666666699</v>
      </c>
      <c r="K19" s="368">
        <v>0.129073432352</v>
      </c>
    </row>
    <row r="20" spans="1:11" ht="14.4" customHeight="1" thickBot="1" x14ac:dyDescent="0.35">
      <c r="A20" s="386" t="s">
        <v>223</v>
      </c>
      <c r="B20" s="364">
        <v>1799.75550337501</v>
      </c>
      <c r="C20" s="364">
        <v>2153.8783800000001</v>
      </c>
      <c r="D20" s="365">
        <v>354.12287662498699</v>
      </c>
      <c r="E20" s="366">
        <v>1.1967616578810001</v>
      </c>
      <c r="F20" s="364">
        <v>1800</v>
      </c>
      <c r="G20" s="365">
        <v>300</v>
      </c>
      <c r="H20" s="367">
        <v>161.01156</v>
      </c>
      <c r="I20" s="364">
        <v>227.25883999999999</v>
      </c>
      <c r="J20" s="365">
        <v>-72.741159999999994</v>
      </c>
      <c r="K20" s="368">
        <v>0.12625491111100001</v>
      </c>
    </row>
    <row r="21" spans="1:11" ht="14.4" customHeight="1" thickBot="1" x14ac:dyDescent="0.35">
      <c r="A21" s="386" t="s">
        <v>224</v>
      </c>
      <c r="B21" s="364">
        <v>0</v>
      </c>
      <c r="C21" s="364">
        <v>4428.2249700000002</v>
      </c>
      <c r="D21" s="365">
        <v>4428.2249700000002</v>
      </c>
      <c r="E21" s="374" t="s">
        <v>206</v>
      </c>
      <c r="F21" s="364">
        <v>0</v>
      </c>
      <c r="G21" s="365">
        <v>0</v>
      </c>
      <c r="H21" s="367">
        <v>-480.39738</v>
      </c>
      <c r="I21" s="364">
        <v>-1255.8182200000001</v>
      </c>
      <c r="J21" s="365">
        <v>-1255.8182200000001</v>
      </c>
      <c r="K21" s="375" t="s">
        <v>206</v>
      </c>
    </row>
    <row r="22" spans="1:11" ht="14.4" customHeight="1" thickBot="1" x14ac:dyDescent="0.35">
      <c r="A22" s="386" t="s">
        <v>225</v>
      </c>
      <c r="B22" s="364">
        <v>50</v>
      </c>
      <c r="C22" s="364">
        <v>34.542819999999999</v>
      </c>
      <c r="D22" s="365">
        <v>-15.457179999999999</v>
      </c>
      <c r="E22" s="366">
        <v>0.69085640000000004</v>
      </c>
      <c r="F22" s="364">
        <v>40</v>
      </c>
      <c r="G22" s="365">
        <v>6.6666666666659999</v>
      </c>
      <c r="H22" s="367">
        <v>6.5218999999999996</v>
      </c>
      <c r="I22" s="364">
        <v>6.5218999999999996</v>
      </c>
      <c r="J22" s="365">
        <v>-0.14476666666599999</v>
      </c>
      <c r="K22" s="368">
        <v>0.16304750000000001</v>
      </c>
    </row>
    <row r="23" spans="1:11" ht="14.4" customHeight="1" thickBot="1" x14ac:dyDescent="0.35">
      <c r="A23" s="386" t="s">
        <v>226</v>
      </c>
      <c r="B23" s="364">
        <v>4000</v>
      </c>
      <c r="C23" s="364">
        <v>3775.5798599999998</v>
      </c>
      <c r="D23" s="365">
        <v>-224.42014</v>
      </c>
      <c r="E23" s="366">
        <v>0.94389496500000003</v>
      </c>
      <c r="F23" s="364">
        <v>3900</v>
      </c>
      <c r="G23" s="365">
        <v>650</v>
      </c>
      <c r="H23" s="367">
        <v>388.63004000000001</v>
      </c>
      <c r="I23" s="364">
        <v>569.97297000000003</v>
      </c>
      <c r="J23" s="365">
        <v>-80.027029999999996</v>
      </c>
      <c r="K23" s="368">
        <v>0.14614691538399999</v>
      </c>
    </row>
    <row r="24" spans="1:11" ht="14.4" customHeight="1" thickBot="1" x14ac:dyDescent="0.35">
      <c r="A24" s="386" t="s">
        <v>227</v>
      </c>
      <c r="B24" s="364">
        <v>100</v>
      </c>
      <c r="C24" s="364">
        <v>111.8275</v>
      </c>
      <c r="D24" s="365">
        <v>11.827499999999</v>
      </c>
      <c r="E24" s="366">
        <v>1.1182749999999999</v>
      </c>
      <c r="F24" s="364">
        <v>100</v>
      </c>
      <c r="G24" s="365">
        <v>16.666666666666</v>
      </c>
      <c r="H24" s="367">
        <v>0.29499999999999998</v>
      </c>
      <c r="I24" s="364">
        <v>0.29499999999999998</v>
      </c>
      <c r="J24" s="365">
        <v>-16.371666666665998</v>
      </c>
      <c r="K24" s="368">
        <v>2.9499999999999999E-3</v>
      </c>
    </row>
    <row r="25" spans="1:11" ht="14.4" customHeight="1" thickBot="1" x14ac:dyDescent="0.35">
      <c r="A25" s="386" t="s">
        <v>228</v>
      </c>
      <c r="B25" s="364">
        <v>800</v>
      </c>
      <c r="C25" s="364">
        <v>782.05787999999995</v>
      </c>
      <c r="D25" s="365">
        <v>-17.942119999999999</v>
      </c>
      <c r="E25" s="366">
        <v>0.977572349999</v>
      </c>
      <c r="F25" s="364">
        <v>770</v>
      </c>
      <c r="G25" s="365">
        <v>128.333333333333</v>
      </c>
      <c r="H25" s="367">
        <v>13.7585</v>
      </c>
      <c r="I25" s="364">
        <v>27.207740000000001</v>
      </c>
      <c r="J25" s="365">
        <v>-101.125593333333</v>
      </c>
      <c r="K25" s="368">
        <v>3.5334727272000002E-2</v>
      </c>
    </row>
    <row r="26" spans="1:11" ht="14.4" customHeight="1" thickBot="1" x14ac:dyDescent="0.35">
      <c r="A26" s="386" t="s">
        <v>229</v>
      </c>
      <c r="B26" s="364">
        <v>0</v>
      </c>
      <c r="C26" s="364">
        <v>0.86514999999999997</v>
      </c>
      <c r="D26" s="365">
        <v>0.86514999999999997</v>
      </c>
      <c r="E26" s="374" t="s">
        <v>206</v>
      </c>
      <c r="F26" s="364">
        <v>0</v>
      </c>
      <c r="G26" s="365">
        <v>0</v>
      </c>
      <c r="H26" s="367">
        <v>0</v>
      </c>
      <c r="I26" s="364">
        <v>0.86514999999999997</v>
      </c>
      <c r="J26" s="365">
        <v>0.86514999999999997</v>
      </c>
      <c r="K26" s="375" t="s">
        <v>206</v>
      </c>
    </row>
    <row r="27" spans="1:11" ht="14.4" customHeight="1" thickBot="1" x14ac:dyDescent="0.35">
      <c r="A27" s="386" t="s">
        <v>230</v>
      </c>
      <c r="B27" s="364">
        <v>175.04193234394899</v>
      </c>
      <c r="C27" s="364">
        <v>163.76220000000001</v>
      </c>
      <c r="D27" s="365">
        <v>-11.279732343949</v>
      </c>
      <c r="E27" s="366">
        <v>0.935559827334</v>
      </c>
      <c r="F27" s="364">
        <v>180</v>
      </c>
      <c r="G27" s="365">
        <v>30</v>
      </c>
      <c r="H27" s="367">
        <v>24.358509999999999</v>
      </c>
      <c r="I27" s="364">
        <v>41.27431</v>
      </c>
      <c r="J27" s="365">
        <v>11.27431</v>
      </c>
      <c r="K27" s="368">
        <v>0.22930172222199999</v>
      </c>
    </row>
    <row r="28" spans="1:11" ht="14.4" customHeight="1" thickBot="1" x14ac:dyDescent="0.35">
      <c r="A28" s="386" t="s">
        <v>231</v>
      </c>
      <c r="B28" s="364">
        <v>600</v>
      </c>
      <c r="C28" s="364">
        <v>194.40337</v>
      </c>
      <c r="D28" s="365">
        <v>-405.59663</v>
      </c>
      <c r="E28" s="366">
        <v>0.32400561666599997</v>
      </c>
      <c r="F28" s="364">
        <v>538</v>
      </c>
      <c r="G28" s="365">
        <v>89.666666666666003</v>
      </c>
      <c r="H28" s="367">
        <v>0</v>
      </c>
      <c r="I28" s="364">
        <v>0</v>
      </c>
      <c r="J28" s="365">
        <v>-89.666666666666003</v>
      </c>
      <c r="K28" s="368">
        <v>0</v>
      </c>
    </row>
    <row r="29" spans="1:11" ht="14.4" customHeight="1" thickBot="1" x14ac:dyDescent="0.35">
      <c r="A29" s="385" t="s">
        <v>232</v>
      </c>
      <c r="B29" s="369">
        <v>0</v>
      </c>
      <c r="C29" s="369">
        <v>27.46313</v>
      </c>
      <c r="D29" s="370">
        <v>27.46313</v>
      </c>
      <c r="E29" s="371" t="s">
        <v>216</v>
      </c>
      <c r="F29" s="369">
        <v>28.335709562184999</v>
      </c>
      <c r="G29" s="370">
        <v>4.7226182603640003</v>
      </c>
      <c r="H29" s="372">
        <v>0</v>
      </c>
      <c r="I29" s="369">
        <v>0</v>
      </c>
      <c r="J29" s="370">
        <v>-4.7226182603640003</v>
      </c>
      <c r="K29" s="377">
        <v>0</v>
      </c>
    </row>
    <row r="30" spans="1:11" ht="14.4" customHeight="1" thickBot="1" x14ac:dyDescent="0.35">
      <c r="A30" s="386" t="s">
        <v>233</v>
      </c>
      <c r="B30" s="364">
        <v>0</v>
      </c>
      <c r="C30" s="364">
        <v>27.46313</v>
      </c>
      <c r="D30" s="365">
        <v>27.46313</v>
      </c>
      <c r="E30" s="374" t="s">
        <v>216</v>
      </c>
      <c r="F30" s="364">
        <v>28.335709562184999</v>
      </c>
      <c r="G30" s="365">
        <v>4.7226182603640003</v>
      </c>
      <c r="H30" s="367">
        <v>0</v>
      </c>
      <c r="I30" s="364">
        <v>0</v>
      </c>
      <c r="J30" s="365">
        <v>-4.7226182603640003</v>
      </c>
      <c r="K30" s="368">
        <v>0</v>
      </c>
    </row>
    <row r="31" spans="1:11" ht="14.4" customHeight="1" thickBot="1" x14ac:dyDescent="0.35">
      <c r="A31" s="385" t="s">
        <v>234</v>
      </c>
      <c r="B31" s="369">
        <v>715.91634812738698</v>
      </c>
      <c r="C31" s="369">
        <v>707.03186000000005</v>
      </c>
      <c r="D31" s="370">
        <v>-8.8844881273859997</v>
      </c>
      <c r="E31" s="376">
        <v>0.98759004714599996</v>
      </c>
      <c r="F31" s="369">
        <v>689.41882056330098</v>
      </c>
      <c r="G31" s="370">
        <v>114.90313676055</v>
      </c>
      <c r="H31" s="372">
        <v>41.079120000000003</v>
      </c>
      <c r="I31" s="369">
        <v>114.4671</v>
      </c>
      <c r="J31" s="370">
        <v>-0.43603676055000001</v>
      </c>
      <c r="K31" s="377">
        <v>0.16603419660900001</v>
      </c>
    </row>
    <row r="32" spans="1:11" ht="14.4" customHeight="1" thickBot="1" x14ac:dyDescent="0.35">
      <c r="A32" s="386" t="s">
        <v>235</v>
      </c>
      <c r="B32" s="364">
        <v>0</v>
      </c>
      <c r="C32" s="364">
        <v>3.0402399999990002</v>
      </c>
      <c r="D32" s="365">
        <v>3.0402399999990002</v>
      </c>
      <c r="E32" s="374" t="s">
        <v>206</v>
      </c>
      <c r="F32" s="364">
        <v>0</v>
      </c>
      <c r="G32" s="365">
        <v>0</v>
      </c>
      <c r="H32" s="367">
        <v>7.1054273576010003E-15</v>
      </c>
      <c r="I32" s="364">
        <v>7.1054273576010003E-15</v>
      </c>
      <c r="J32" s="365">
        <v>7.1054273576010003E-15</v>
      </c>
      <c r="K32" s="375" t="s">
        <v>206</v>
      </c>
    </row>
    <row r="33" spans="1:11" ht="14.4" customHeight="1" thickBot="1" x14ac:dyDescent="0.35">
      <c r="A33" s="386" t="s">
        <v>236</v>
      </c>
      <c r="B33" s="364">
        <v>20</v>
      </c>
      <c r="C33" s="364">
        <v>20.849240000000002</v>
      </c>
      <c r="D33" s="365">
        <v>0.84923999999900002</v>
      </c>
      <c r="E33" s="366">
        <v>1.042462</v>
      </c>
      <c r="F33" s="364">
        <v>21</v>
      </c>
      <c r="G33" s="365">
        <v>3.5</v>
      </c>
      <c r="H33" s="367">
        <v>0.10877000000000001</v>
      </c>
      <c r="I33" s="364">
        <v>1.8040099999999999</v>
      </c>
      <c r="J33" s="365">
        <v>-1.6959900000000001</v>
      </c>
      <c r="K33" s="368">
        <v>8.5905238095000003E-2</v>
      </c>
    </row>
    <row r="34" spans="1:11" ht="14.4" customHeight="1" thickBot="1" x14ac:dyDescent="0.35">
      <c r="A34" s="386" t="s">
        <v>237</v>
      </c>
      <c r="B34" s="364">
        <v>469.87497700089699</v>
      </c>
      <c r="C34" s="364">
        <v>459.11374999999998</v>
      </c>
      <c r="D34" s="365">
        <v>-10.761227000897</v>
      </c>
      <c r="E34" s="366">
        <v>0.97709768017499998</v>
      </c>
      <c r="F34" s="364">
        <v>455.75082291579002</v>
      </c>
      <c r="G34" s="365">
        <v>75.958470485964</v>
      </c>
      <c r="H34" s="367">
        <v>26.493739999999999</v>
      </c>
      <c r="I34" s="364">
        <v>68.986429999999999</v>
      </c>
      <c r="J34" s="365">
        <v>-6.9720404859640004</v>
      </c>
      <c r="K34" s="368">
        <v>0.15136874478599999</v>
      </c>
    </row>
    <row r="35" spans="1:11" ht="14.4" customHeight="1" thickBot="1" x14ac:dyDescent="0.35">
      <c r="A35" s="386" t="s">
        <v>238</v>
      </c>
      <c r="B35" s="364">
        <v>25</v>
      </c>
      <c r="C35" s="364">
        <v>26.98516</v>
      </c>
      <c r="D35" s="365">
        <v>1.9851599999989999</v>
      </c>
      <c r="E35" s="366">
        <v>1.0794064000000001</v>
      </c>
      <c r="F35" s="364">
        <v>25</v>
      </c>
      <c r="G35" s="365">
        <v>4.1666666666659999</v>
      </c>
      <c r="H35" s="367">
        <v>1.4510099999999999</v>
      </c>
      <c r="I35" s="364">
        <v>4.37913</v>
      </c>
      <c r="J35" s="365">
        <v>0.21246333333299999</v>
      </c>
      <c r="K35" s="368">
        <v>0.17516519999999999</v>
      </c>
    </row>
    <row r="36" spans="1:11" ht="14.4" customHeight="1" thickBot="1" x14ac:dyDescent="0.35">
      <c r="A36" s="386" t="s">
        <v>239</v>
      </c>
      <c r="B36" s="364">
        <v>15.799875775728999</v>
      </c>
      <c r="C36" s="364">
        <v>9.1949299999989993</v>
      </c>
      <c r="D36" s="365">
        <v>-6.6049457757279999</v>
      </c>
      <c r="E36" s="366">
        <v>0.58196217049499999</v>
      </c>
      <c r="F36" s="364">
        <v>9.7007164980410003</v>
      </c>
      <c r="G36" s="365">
        <v>1.6167860830059999</v>
      </c>
      <c r="H36" s="367">
        <v>1.1695</v>
      </c>
      <c r="I36" s="364">
        <v>2.08589</v>
      </c>
      <c r="J36" s="365">
        <v>0.46910391699300003</v>
      </c>
      <c r="K36" s="368">
        <v>0.21502432324599999</v>
      </c>
    </row>
    <row r="37" spans="1:11" ht="14.4" customHeight="1" thickBot="1" x14ac:dyDescent="0.35">
      <c r="A37" s="386" t="s">
        <v>240</v>
      </c>
      <c r="B37" s="364">
        <v>0</v>
      </c>
      <c r="C37" s="364">
        <v>0.52795000000000003</v>
      </c>
      <c r="D37" s="365">
        <v>0.52795000000000003</v>
      </c>
      <c r="E37" s="374" t="s">
        <v>206</v>
      </c>
      <c r="F37" s="364">
        <v>0.456220923783</v>
      </c>
      <c r="G37" s="365">
        <v>7.6036820630000002E-2</v>
      </c>
      <c r="H37" s="367">
        <v>0</v>
      </c>
      <c r="I37" s="364">
        <v>0.25197999999999998</v>
      </c>
      <c r="J37" s="365">
        <v>0.175943179369</v>
      </c>
      <c r="K37" s="368">
        <v>0.55232013014699999</v>
      </c>
    </row>
    <row r="38" spans="1:11" ht="14.4" customHeight="1" thickBot="1" x14ac:dyDescent="0.35">
      <c r="A38" s="386" t="s">
        <v>241</v>
      </c>
      <c r="B38" s="364">
        <v>0</v>
      </c>
      <c r="C38" s="364">
        <v>3.1339000000000001</v>
      </c>
      <c r="D38" s="365">
        <v>3.1339000000000001</v>
      </c>
      <c r="E38" s="374" t="s">
        <v>206</v>
      </c>
      <c r="F38" s="364">
        <v>0</v>
      </c>
      <c r="G38" s="365">
        <v>0</v>
      </c>
      <c r="H38" s="367">
        <v>0</v>
      </c>
      <c r="I38" s="364">
        <v>0</v>
      </c>
      <c r="J38" s="365">
        <v>0</v>
      </c>
      <c r="K38" s="375" t="s">
        <v>206</v>
      </c>
    </row>
    <row r="39" spans="1:11" ht="14.4" customHeight="1" thickBot="1" x14ac:dyDescent="0.35">
      <c r="A39" s="386" t="s">
        <v>242</v>
      </c>
      <c r="B39" s="364">
        <v>7</v>
      </c>
      <c r="C39" s="364">
        <v>8.2996599999999994</v>
      </c>
      <c r="D39" s="365">
        <v>1.2996599999989999</v>
      </c>
      <c r="E39" s="366">
        <v>1.185665714285</v>
      </c>
      <c r="F39" s="364">
        <v>12.983729200228</v>
      </c>
      <c r="G39" s="365">
        <v>2.1639548667040001</v>
      </c>
      <c r="H39" s="367">
        <v>0.16771</v>
      </c>
      <c r="I39" s="364">
        <v>0.67083000000000004</v>
      </c>
      <c r="J39" s="365">
        <v>-1.493124866704</v>
      </c>
      <c r="K39" s="368">
        <v>5.1666974076000002E-2</v>
      </c>
    </row>
    <row r="40" spans="1:11" ht="14.4" customHeight="1" thickBot="1" x14ac:dyDescent="0.35">
      <c r="A40" s="386" t="s">
        <v>243</v>
      </c>
      <c r="B40" s="364">
        <v>67</v>
      </c>
      <c r="C40" s="364">
        <v>46.351570000000002</v>
      </c>
      <c r="D40" s="365">
        <v>-20.648430000000001</v>
      </c>
      <c r="E40" s="366">
        <v>0.69181447761100001</v>
      </c>
      <c r="F40" s="364">
        <v>50</v>
      </c>
      <c r="G40" s="365">
        <v>8.333333333333</v>
      </c>
      <c r="H40" s="367">
        <v>1.23299</v>
      </c>
      <c r="I40" s="364">
        <v>1.23299</v>
      </c>
      <c r="J40" s="365">
        <v>-7.1003433333329999</v>
      </c>
      <c r="K40" s="368">
        <v>2.4659799999999999E-2</v>
      </c>
    </row>
    <row r="41" spans="1:11" ht="14.4" customHeight="1" thickBot="1" x14ac:dyDescent="0.35">
      <c r="A41" s="386" t="s">
        <v>244</v>
      </c>
      <c r="B41" s="364">
        <v>13.246368790654</v>
      </c>
      <c r="C41" s="364">
        <v>14.53833</v>
      </c>
      <c r="D41" s="365">
        <v>1.2919612093449999</v>
      </c>
      <c r="E41" s="366">
        <v>1.0975332356930001</v>
      </c>
      <c r="F41" s="364">
        <v>14.527331025458</v>
      </c>
      <c r="G41" s="365">
        <v>2.4212218375760002</v>
      </c>
      <c r="H41" s="367">
        <v>0.76471999999999996</v>
      </c>
      <c r="I41" s="364">
        <v>0.95589999999999997</v>
      </c>
      <c r="J41" s="365">
        <v>-1.465321837576</v>
      </c>
      <c r="K41" s="368">
        <v>6.5800111411999998E-2</v>
      </c>
    </row>
    <row r="42" spans="1:11" ht="14.4" customHeight="1" thickBot="1" x14ac:dyDescent="0.35">
      <c r="A42" s="386" t="s">
        <v>245</v>
      </c>
      <c r="B42" s="364">
        <v>97.995126560105007</v>
      </c>
      <c r="C42" s="364">
        <v>114.99713</v>
      </c>
      <c r="D42" s="365">
        <v>17.002003439894001</v>
      </c>
      <c r="E42" s="366">
        <v>1.1734984589199999</v>
      </c>
      <c r="F42" s="364">
        <v>100</v>
      </c>
      <c r="G42" s="365">
        <v>16.666666666666</v>
      </c>
      <c r="H42" s="367">
        <v>9.6906800000000004</v>
      </c>
      <c r="I42" s="364">
        <v>34.099939999999997</v>
      </c>
      <c r="J42" s="365">
        <v>17.433273333332998</v>
      </c>
      <c r="K42" s="368">
        <v>0.34099940000000001</v>
      </c>
    </row>
    <row r="43" spans="1:11" ht="14.4" customHeight="1" thickBot="1" x14ac:dyDescent="0.35">
      <c r="A43" s="385" t="s">
        <v>246</v>
      </c>
      <c r="B43" s="369">
        <v>482.45691578771499</v>
      </c>
      <c r="C43" s="369">
        <v>309.57756999999998</v>
      </c>
      <c r="D43" s="370">
        <v>-172.87934578771501</v>
      </c>
      <c r="E43" s="376">
        <v>0.64166884102900001</v>
      </c>
      <c r="F43" s="369">
        <v>347.68677792254101</v>
      </c>
      <c r="G43" s="370">
        <v>57.947796320423002</v>
      </c>
      <c r="H43" s="372">
        <v>6.88436</v>
      </c>
      <c r="I43" s="369">
        <v>13.023199999999999</v>
      </c>
      <c r="J43" s="370">
        <v>-44.924596320422999</v>
      </c>
      <c r="K43" s="377">
        <v>3.7456701912999997E-2</v>
      </c>
    </row>
    <row r="44" spans="1:11" ht="14.4" customHeight="1" thickBot="1" x14ac:dyDescent="0.35">
      <c r="A44" s="386" t="s">
        <v>247</v>
      </c>
      <c r="B44" s="364">
        <v>138.595005225839</v>
      </c>
      <c r="C44" s="364">
        <v>127.91336</v>
      </c>
      <c r="D44" s="365">
        <v>-10.681645225838</v>
      </c>
      <c r="E44" s="366">
        <v>0.92292907519599998</v>
      </c>
      <c r="F44" s="364">
        <v>128.47939177330599</v>
      </c>
      <c r="G44" s="365">
        <v>21.413231962217001</v>
      </c>
      <c r="H44" s="367">
        <v>0</v>
      </c>
      <c r="I44" s="364">
        <v>0.83299999999999996</v>
      </c>
      <c r="J44" s="365">
        <v>-20.580231962216999</v>
      </c>
      <c r="K44" s="368">
        <v>6.4835300700000001E-3</v>
      </c>
    </row>
    <row r="45" spans="1:11" ht="14.4" customHeight="1" thickBot="1" x14ac:dyDescent="0.35">
      <c r="A45" s="386" t="s">
        <v>248</v>
      </c>
      <c r="B45" s="364">
        <v>337.98104826028498</v>
      </c>
      <c r="C45" s="364">
        <v>158.90474</v>
      </c>
      <c r="D45" s="365">
        <v>-179.076308260285</v>
      </c>
      <c r="E45" s="366">
        <v>0.470158728774</v>
      </c>
      <c r="F45" s="364">
        <v>184.09478257749899</v>
      </c>
      <c r="G45" s="365">
        <v>30.682463762916001</v>
      </c>
      <c r="H45" s="367">
        <v>5.9323600000000001</v>
      </c>
      <c r="I45" s="364">
        <v>9.7753200000000007</v>
      </c>
      <c r="J45" s="365">
        <v>-20.907143762916</v>
      </c>
      <c r="K45" s="368">
        <v>5.3099386429999999E-2</v>
      </c>
    </row>
    <row r="46" spans="1:11" ht="14.4" customHeight="1" thickBot="1" x14ac:dyDescent="0.35">
      <c r="A46" s="386" t="s">
        <v>249</v>
      </c>
      <c r="B46" s="364">
        <v>0</v>
      </c>
      <c r="C46" s="364">
        <v>1.9333</v>
      </c>
      <c r="D46" s="365">
        <v>1.9333</v>
      </c>
      <c r="E46" s="374" t="s">
        <v>216</v>
      </c>
      <c r="F46" s="364">
        <v>1.904201368521</v>
      </c>
      <c r="G46" s="365">
        <v>0.31736689475300001</v>
      </c>
      <c r="H46" s="367">
        <v>0</v>
      </c>
      <c r="I46" s="364">
        <v>1.089</v>
      </c>
      <c r="J46" s="365">
        <v>0.77163310524600004</v>
      </c>
      <c r="K46" s="368">
        <v>0.57189329763200003</v>
      </c>
    </row>
    <row r="47" spans="1:11" ht="14.4" customHeight="1" thickBot="1" x14ac:dyDescent="0.35">
      <c r="A47" s="386" t="s">
        <v>250</v>
      </c>
      <c r="B47" s="364">
        <v>5.8808623015899997</v>
      </c>
      <c r="C47" s="364">
        <v>20.826170000000001</v>
      </c>
      <c r="D47" s="365">
        <v>14.945307698409</v>
      </c>
      <c r="E47" s="366">
        <v>3.5413463080679999</v>
      </c>
      <c r="F47" s="364">
        <v>33.208402203214</v>
      </c>
      <c r="G47" s="365">
        <v>5.5347337005349999</v>
      </c>
      <c r="H47" s="367">
        <v>0.95199999999999996</v>
      </c>
      <c r="I47" s="364">
        <v>1.3258799999999999</v>
      </c>
      <c r="J47" s="365">
        <v>-4.2088537005350002</v>
      </c>
      <c r="K47" s="368">
        <v>3.9926040158999997E-2</v>
      </c>
    </row>
    <row r="48" spans="1:11" ht="14.4" customHeight="1" thickBot="1" x14ac:dyDescent="0.35">
      <c r="A48" s="385" t="s">
        <v>251</v>
      </c>
      <c r="B48" s="369">
        <v>7059.8383851173403</v>
      </c>
      <c r="C48" s="369">
        <v>6706.9136600000002</v>
      </c>
      <c r="D48" s="370">
        <v>-352.92472511733803</v>
      </c>
      <c r="E48" s="376">
        <v>0.95000951780099996</v>
      </c>
      <c r="F48" s="369">
        <v>6500</v>
      </c>
      <c r="G48" s="370">
        <v>1083.3333333333301</v>
      </c>
      <c r="H48" s="372">
        <v>516.20284000000004</v>
      </c>
      <c r="I48" s="369">
        <v>1035.3194100000001</v>
      </c>
      <c r="J48" s="370">
        <v>-48.013923333332997</v>
      </c>
      <c r="K48" s="377">
        <v>0.15927990922999999</v>
      </c>
    </row>
    <row r="49" spans="1:11" ht="14.4" customHeight="1" thickBot="1" x14ac:dyDescent="0.35">
      <c r="A49" s="386" t="s">
        <v>252</v>
      </c>
      <c r="B49" s="364">
        <v>61</v>
      </c>
      <c r="C49" s="364">
        <v>34.864960000000004</v>
      </c>
      <c r="D49" s="365">
        <v>-26.13504</v>
      </c>
      <c r="E49" s="366">
        <v>0.57155672131099999</v>
      </c>
      <c r="F49" s="364">
        <v>0</v>
      </c>
      <c r="G49" s="365">
        <v>0</v>
      </c>
      <c r="H49" s="367">
        <v>1.2196800000000001</v>
      </c>
      <c r="I49" s="364">
        <v>15.57368</v>
      </c>
      <c r="J49" s="365">
        <v>15.57368</v>
      </c>
      <c r="K49" s="375" t="s">
        <v>206</v>
      </c>
    </row>
    <row r="50" spans="1:11" ht="14.4" customHeight="1" thickBot="1" x14ac:dyDescent="0.35">
      <c r="A50" s="386" t="s">
        <v>253</v>
      </c>
      <c r="B50" s="364">
        <v>0</v>
      </c>
      <c r="C50" s="364">
        <v>-0.53239999999999998</v>
      </c>
      <c r="D50" s="365">
        <v>-0.53239999999999998</v>
      </c>
      <c r="E50" s="374" t="s">
        <v>216</v>
      </c>
      <c r="F50" s="364">
        <v>0</v>
      </c>
      <c r="G50" s="365">
        <v>0</v>
      </c>
      <c r="H50" s="367">
        <v>0</v>
      </c>
      <c r="I50" s="364">
        <v>0</v>
      </c>
      <c r="J50" s="365">
        <v>0</v>
      </c>
      <c r="K50" s="375" t="s">
        <v>206</v>
      </c>
    </row>
    <row r="51" spans="1:11" ht="14.4" customHeight="1" thickBot="1" x14ac:dyDescent="0.35">
      <c r="A51" s="386" t="s">
        <v>254</v>
      </c>
      <c r="B51" s="364">
        <v>2170</v>
      </c>
      <c r="C51" s="364">
        <v>2201.4257499999999</v>
      </c>
      <c r="D51" s="365">
        <v>31.425750000000001</v>
      </c>
      <c r="E51" s="366">
        <v>1.0144819124419999</v>
      </c>
      <c r="F51" s="364">
        <v>2160</v>
      </c>
      <c r="G51" s="365">
        <v>360</v>
      </c>
      <c r="H51" s="367">
        <v>183.54167000000001</v>
      </c>
      <c r="I51" s="364">
        <v>375.57450999999998</v>
      </c>
      <c r="J51" s="365">
        <v>15.57451</v>
      </c>
      <c r="K51" s="368">
        <v>0.17387708796199999</v>
      </c>
    </row>
    <row r="52" spans="1:11" ht="14.4" customHeight="1" thickBot="1" x14ac:dyDescent="0.35">
      <c r="A52" s="386" t="s">
        <v>255</v>
      </c>
      <c r="B52" s="364">
        <v>3549.9374277636998</v>
      </c>
      <c r="C52" s="364">
        <v>3509.9497500000002</v>
      </c>
      <c r="D52" s="365">
        <v>-39.987677763698997</v>
      </c>
      <c r="E52" s="366">
        <v>0.98873566687299996</v>
      </c>
      <c r="F52" s="364">
        <v>3340</v>
      </c>
      <c r="G52" s="365">
        <v>556.66666666666697</v>
      </c>
      <c r="H52" s="367">
        <v>263.65575000000001</v>
      </c>
      <c r="I52" s="364">
        <v>475.08300000000003</v>
      </c>
      <c r="J52" s="365">
        <v>-81.583666666666005</v>
      </c>
      <c r="K52" s="368">
        <v>0.142240419161</v>
      </c>
    </row>
    <row r="53" spans="1:11" ht="14.4" customHeight="1" thickBot="1" x14ac:dyDescent="0.35">
      <c r="A53" s="386" t="s">
        <v>256</v>
      </c>
      <c r="B53" s="364">
        <v>1278.90095735364</v>
      </c>
      <c r="C53" s="364">
        <v>961.2056</v>
      </c>
      <c r="D53" s="365">
        <v>-317.695357353639</v>
      </c>
      <c r="E53" s="366">
        <v>0.75158720812000002</v>
      </c>
      <c r="F53" s="364">
        <v>1000</v>
      </c>
      <c r="G53" s="365">
        <v>166.666666666667</v>
      </c>
      <c r="H53" s="367">
        <v>67.785740000000004</v>
      </c>
      <c r="I53" s="364">
        <v>169.08822000000001</v>
      </c>
      <c r="J53" s="365">
        <v>2.4215533333330002</v>
      </c>
      <c r="K53" s="368">
        <v>0.16908822000000001</v>
      </c>
    </row>
    <row r="54" spans="1:11" ht="14.4" customHeight="1" thickBot="1" x14ac:dyDescent="0.35">
      <c r="A54" s="384" t="s">
        <v>29</v>
      </c>
      <c r="B54" s="364">
        <v>2314.70564950774</v>
      </c>
      <c r="C54" s="364">
        <v>2218.4929999999999</v>
      </c>
      <c r="D54" s="365">
        <v>-96.212649507734</v>
      </c>
      <c r="E54" s="366">
        <v>0.95843417519200003</v>
      </c>
      <c r="F54" s="364">
        <v>2260.3670495137799</v>
      </c>
      <c r="G54" s="365">
        <v>376.72784158563098</v>
      </c>
      <c r="H54" s="367">
        <v>222.09</v>
      </c>
      <c r="I54" s="364">
        <v>474.726</v>
      </c>
      <c r="J54" s="365">
        <v>97.998158414369001</v>
      </c>
      <c r="K54" s="368">
        <v>0.21002164232600001</v>
      </c>
    </row>
    <row r="55" spans="1:11" ht="14.4" customHeight="1" thickBot="1" x14ac:dyDescent="0.35">
      <c r="A55" s="385" t="s">
        <v>257</v>
      </c>
      <c r="B55" s="369">
        <v>2314.70564950774</v>
      </c>
      <c r="C55" s="369">
        <v>2218.4929999999999</v>
      </c>
      <c r="D55" s="370">
        <v>-96.212649507734</v>
      </c>
      <c r="E55" s="376">
        <v>0.95843417519200003</v>
      </c>
      <c r="F55" s="369">
        <v>2260.3670495137799</v>
      </c>
      <c r="G55" s="370">
        <v>376.72784158563098</v>
      </c>
      <c r="H55" s="372">
        <v>222.09</v>
      </c>
      <c r="I55" s="369">
        <v>474.726</v>
      </c>
      <c r="J55" s="370">
        <v>97.998158414369001</v>
      </c>
      <c r="K55" s="377">
        <v>0.21002164232600001</v>
      </c>
    </row>
    <row r="56" spans="1:11" ht="14.4" customHeight="1" thickBot="1" x14ac:dyDescent="0.35">
      <c r="A56" s="386" t="s">
        <v>258</v>
      </c>
      <c r="B56" s="364">
        <v>488.99999999999801</v>
      </c>
      <c r="C56" s="364">
        <v>497.745</v>
      </c>
      <c r="D56" s="365">
        <v>8.7450000000019994</v>
      </c>
      <c r="E56" s="366">
        <v>1.0178834355819999</v>
      </c>
      <c r="F56" s="364">
        <v>492.06731778775202</v>
      </c>
      <c r="G56" s="365">
        <v>82.011219631291993</v>
      </c>
      <c r="H56" s="367">
        <v>38.515999999999998</v>
      </c>
      <c r="I56" s="364">
        <v>80.418999999999997</v>
      </c>
      <c r="J56" s="365">
        <v>-1.5922196312920001</v>
      </c>
      <c r="K56" s="368">
        <v>0.16343089063800001</v>
      </c>
    </row>
    <row r="57" spans="1:11" ht="14.4" customHeight="1" thickBot="1" x14ac:dyDescent="0.35">
      <c r="A57" s="386" t="s">
        <v>259</v>
      </c>
      <c r="B57" s="364">
        <v>1050.70564950774</v>
      </c>
      <c r="C57" s="364">
        <v>962.45600000000002</v>
      </c>
      <c r="D57" s="365">
        <v>-88.249649507740003</v>
      </c>
      <c r="E57" s="366">
        <v>0.91600916055799997</v>
      </c>
      <c r="F57" s="364">
        <v>1023.44275009489</v>
      </c>
      <c r="G57" s="365">
        <v>170.57379168248099</v>
      </c>
      <c r="H57" s="367">
        <v>82.26</v>
      </c>
      <c r="I57" s="364">
        <v>193.53399999999999</v>
      </c>
      <c r="J57" s="365">
        <v>22.960208317519001</v>
      </c>
      <c r="K57" s="368">
        <v>0.18910095360199999</v>
      </c>
    </row>
    <row r="58" spans="1:11" ht="14.4" customHeight="1" thickBot="1" x14ac:dyDescent="0.35">
      <c r="A58" s="386" t="s">
        <v>260</v>
      </c>
      <c r="B58" s="364">
        <v>774.99999999999704</v>
      </c>
      <c r="C58" s="364">
        <v>758.29200000000003</v>
      </c>
      <c r="D58" s="365">
        <v>-16.707999999996002</v>
      </c>
      <c r="E58" s="366">
        <v>0.978441290322</v>
      </c>
      <c r="F58" s="364">
        <v>744.856981631145</v>
      </c>
      <c r="G58" s="365">
        <v>124.142830271858</v>
      </c>
      <c r="H58" s="367">
        <v>101.31399999999999</v>
      </c>
      <c r="I58" s="364">
        <v>200.773</v>
      </c>
      <c r="J58" s="365">
        <v>76.630169728141993</v>
      </c>
      <c r="K58" s="368">
        <v>0.26954570468</v>
      </c>
    </row>
    <row r="59" spans="1:11" ht="14.4" customHeight="1" thickBot="1" x14ac:dyDescent="0.35">
      <c r="A59" s="387" t="s">
        <v>261</v>
      </c>
      <c r="B59" s="369">
        <v>13033.8943104967</v>
      </c>
      <c r="C59" s="369">
        <v>10073.67872</v>
      </c>
      <c r="D59" s="370">
        <v>-2960.2155904966598</v>
      </c>
      <c r="E59" s="376">
        <v>0.77288325960100002</v>
      </c>
      <c r="F59" s="369">
        <v>10031.6887061498</v>
      </c>
      <c r="G59" s="370">
        <v>1671.9481176916399</v>
      </c>
      <c r="H59" s="372">
        <v>509.19972999999999</v>
      </c>
      <c r="I59" s="369">
        <v>1036.10221</v>
      </c>
      <c r="J59" s="370">
        <v>-635.84590769163799</v>
      </c>
      <c r="K59" s="377">
        <v>0.103282930755</v>
      </c>
    </row>
    <row r="60" spans="1:11" ht="14.4" customHeight="1" thickBot="1" x14ac:dyDescent="0.35">
      <c r="A60" s="384" t="s">
        <v>32</v>
      </c>
      <c r="B60" s="364">
        <v>2644.0998670291501</v>
      </c>
      <c r="C60" s="364">
        <v>1742.57358</v>
      </c>
      <c r="D60" s="365">
        <v>-901.52628702914706</v>
      </c>
      <c r="E60" s="366">
        <v>0.65904227057700004</v>
      </c>
      <c r="F60" s="364">
        <v>1614.4176894418299</v>
      </c>
      <c r="G60" s="365">
        <v>269.06961490697199</v>
      </c>
      <c r="H60" s="367">
        <v>122.11725</v>
      </c>
      <c r="I60" s="364">
        <v>150.92310000000001</v>
      </c>
      <c r="J60" s="365">
        <v>-118.146514906972</v>
      </c>
      <c r="K60" s="368">
        <v>9.3484543056E-2</v>
      </c>
    </row>
    <row r="61" spans="1:11" ht="14.4" customHeight="1" thickBot="1" x14ac:dyDescent="0.35">
      <c r="A61" s="388" t="s">
        <v>262</v>
      </c>
      <c r="B61" s="364">
        <v>2644.0998670291501</v>
      </c>
      <c r="C61" s="364">
        <v>1742.57358</v>
      </c>
      <c r="D61" s="365">
        <v>-901.52628702914706</v>
      </c>
      <c r="E61" s="366">
        <v>0.65904227057700004</v>
      </c>
      <c r="F61" s="364">
        <v>1614.4176894418299</v>
      </c>
      <c r="G61" s="365">
        <v>269.06961490697199</v>
      </c>
      <c r="H61" s="367">
        <v>122.11725</v>
      </c>
      <c r="I61" s="364">
        <v>150.92310000000001</v>
      </c>
      <c r="J61" s="365">
        <v>-118.146514906972</v>
      </c>
      <c r="K61" s="368">
        <v>9.3484543056E-2</v>
      </c>
    </row>
    <row r="62" spans="1:11" ht="14.4" customHeight="1" thickBot="1" x14ac:dyDescent="0.35">
      <c r="A62" s="386" t="s">
        <v>263</v>
      </c>
      <c r="B62" s="364">
        <v>2214.1091679060301</v>
      </c>
      <c r="C62" s="364">
        <v>1306.3578399999999</v>
      </c>
      <c r="D62" s="365">
        <v>-907.75132790602504</v>
      </c>
      <c r="E62" s="366">
        <v>0.59001509904500005</v>
      </c>
      <c r="F62" s="364">
        <v>1189.6558261213399</v>
      </c>
      <c r="G62" s="365">
        <v>198.27597102022401</v>
      </c>
      <c r="H62" s="367">
        <v>96.948999999999998</v>
      </c>
      <c r="I62" s="364">
        <v>87.016999999999996</v>
      </c>
      <c r="J62" s="365">
        <v>-111.258971020224</v>
      </c>
      <c r="K62" s="368">
        <v>7.3144684444999997E-2</v>
      </c>
    </row>
    <row r="63" spans="1:11" ht="14.4" customHeight="1" thickBot="1" x14ac:dyDescent="0.35">
      <c r="A63" s="386" t="s">
        <v>264</v>
      </c>
      <c r="B63" s="364">
        <v>143.35634769305099</v>
      </c>
      <c r="C63" s="364">
        <v>90.9542</v>
      </c>
      <c r="D63" s="365">
        <v>-52.402147693050999</v>
      </c>
      <c r="E63" s="366">
        <v>0.63446231341399995</v>
      </c>
      <c r="F63" s="364">
        <v>75.305616903569998</v>
      </c>
      <c r="G63" s="365">
        <v>12.550936150595</v>
      </c>
      <c r="H63" s="367">
        <v>7.5206999999999997</v>
      </c>
      <c r="I63" s="364">
        <v>7.5206999999999997</v>
      </c>
      <c r="J63" s="365">
        <v>-5.030236150595</v>
      </c>
      <c r="K63" s="368">
        <v>9.9869044424999998E-2</v>
      </c>
    </row>
    <row r="64" spans="1:11" ht="14.4" customHeight="1" thickBot="1" x14ac:dyDescent="0.35">
      <c r="A64" s="386" t="s">
        <v>265</v>
      </c>
      <c r="B64" s="364">
        <v>216.63435143007001</v>
      </c>
      <c r="C64" s="364">
        <v>241.45477</v>
      </c>
      <c r="D64" s="365">
        <v>24.820418569929998</v>
      </c>
      <c r="E64" s="366">
        <v>1.114572866242</v>
      </c>
      <c r="F64" s="364">
        <v>277.947932746292</v>
      </c>
      <c r="G64" s="365">
        <v>46.324655457714996</v>
      </c>
      <c r="H64" s="367">
        <v>11.101509999999999</v>
      </c>
      <c r="I64" s="364">
        <v>21.163530000000002</v>
      </c>
      <c r="J64" s="365">
        <v>-25.161125457714999</v>
      </c>
      <c r="K64" s="368">
        <v>7.6142066576000006E-2</v>
      </c>
    </row>
    <row r="65" spans="1:11" ht="14.4" customHeight="1" thickBot="1" x14ac:dyDescent="0.35">
      <c r="A65" s="386" t="s">
        <v>266</v>
      </c>
      <c r="B65" s="364">
        <v>69.999999999999005</v>
      </c>
      <c r="C65" s="364">
        <v>103.80677</v>
      </c>
      <c r="D65" s="365">
        <v>33.80677</v>
      </c>
      <c r="E65" s="366">
        <v>1.482953857142</v>
      </c>
      <c r="F65" s="364">
        <v>71.508313670622996</v>
      </c>
      <c r="G65" s="365">
        <v>11.918052278437001</v>
      </c>
      <c r="H65" s="367">
        <v>6.5460399999999996</v>
      </c>
      <c r="I65" s="364">
        <v>35.221870000000003</v>
      </c>
      <c r="J65" s="365">
        <v>23.303817721562002</v>
      </c>
      <c r="K65" s="368">
        <v>0.492556294394</v>
      </c>
    </row>
    <row r="66" spans="1:11" ht="14.4" customHeight="1" thickBot="1" x14ac:dyDescent="0.35">
      <c r="A66" s="389" t="s">
        <v>33</v>
      </c>
      <c r="B66" s="369">
        <v>0</v>
      </c>
      <c r="C66" s="369">
        <v>31.925000000000001</v>
      </c>
      <c r="D66" s="370">
        <v>31.925000000000001</v>
      </c>
      <c r="E66" s="371" t="s">
        <v>206</v>
      </c>
      <c r="F66" s="369">
        <v>0</v>
      </c>
      <c r="G66" s="370">
        <v>0</v>
      </c>
      <c r="H66" s="372">
        <v>6.5720000000000001</v>
      </c>
      <c r="I66" s="369">
        <v>6.5720000000000001</v>
      </c>
      <c r="J66" s="370">
        <v>6.5720000000000001</v>
      </c>
      <c r="K66" s="373" t="s">
        <v>206</v>
      </c>
    </row>
    <row r="67" spans="1:11" ht="14.4" customHeight="1" thickBot="1" x14ac:dyDescent="0.35">
      <c r="A67" s="385" t="s">
        <v>267</v>
      </c>
      <c r="B67" s="369">
        <v>0</v>
      </c>
      <c r="C67" s="369">
        <v>22.981999999999999</v>
      </c>
      <c r="D67" s="370">
        <v>22.981999999999999</v>
      </c>
      <c r="E67" s="371" t="s">
        <v>206</v>
      </c>
      <c r="F67" s="369">
        <v>0</v>
      </c>
      <c r="G67" s="370">
        <v>0</v>
      </c>
      <c r="H67" s="372">
        <v>6.5720000000000001</v>
      </c>
      <c r="I67" s="369">
        <v>6.5720000000000001</v>
      </c>
      <c r="J67" s="370">
        <v>6.5720000000000001</v>
      </c>
      <c r="K67" s="373" t="s">
        <v>206</v>
      </c>
    </row>
    <row r="68" spans="1:11" ht="14.4" customHeight="1" thickBot="1" x14ac:dyDescent="0.35">
      <c r="A68" s="386" t="s">
        <v>268</v>
      </c>
      <c r="B68" s="364">
        <v>0</v>
      </c>
      <c r="C68" s="364">
        <v>14.587</v>
      </c>
      <c r="D68" s="365">
        <v>14.587</v>
      </c>
      <c r="E68" s="374" t="s">
        <v>206</v>
      </c>
      <c r="F68" s="364">
        <v>0</v>
      </c>
      <c r="G68" s="365">
        <v>0</v>
      </c>
      <c r="H68" s="367">
        <v>1.972</v>
      </c>
      <c r="I68" s="364">
        <v>1.972</v>
      </c>
      <c r="J68" s="365">
        <v>1.972</v>
      </c>
      <c r="K68" s="375" t="s">
        <v>206</v>
      </c>
    </row>
    <row r="69" spans="1:11" ht="14.4" customHeight="1" thickBot="1" x14ac:dyDescent="0.35">
      <c r="A69" s="386" t="s">
        <v>269</v>
      </c>
      <c r="B69" s="364">
        <v>0</v>
      </c>
      <c r="C69" s="364">
        <v>8.3949999999989995</v>
      </c>
      <c r="D69" s="365">
        <v>8.3949999999989995</v>
      </c>
      <c r="E69" s="374" t="s">
        <v>206</v>
      </c>
      <c r="F69" s="364">
        <v>0</v>
      </c>
      <c r="G69" s="365">
        <v>0</v>
      </c>
      <c r="H69" s="367">
        <v>4.5999999999999996</v>
      </c>
      <c r="I69" s="364">
        <v>4.5999999999999996</v>
      </c>
      <c r="J69" s="365">
        <v>4.5999999999999996</v>
      </c>
      <c r="K69" s="375" t="s">
        <v>206</v>
      </c>
    </row>
    <row r="70" spans="1:11" ht="14.4" customHeight="1" thickBot="1" x14ac:dyDescent="0.35">
      <c r="A70" s="385" t="s">
        <v>270</v>
      </c>
      <c r="B70" s="369">
        <v>0</v>
      </c>
      <c r="C70" s="369">
        <v>8.9429999999999996</v>
      </c>
      <c r="D70" s="370">
        <v>8.9429999999999996</v>
      </c>
      <c r="E70" s="371" t="s">
        <v>216</v>
      </c>
      <c r="F70" s="369">
        <v>0</v>
      </c>
      <c r="G70" s="370">
        <v>0</v>
      </c>
      <c r="H70" s="372">
        <v>0</v>
      </c>
      <c r="I70" s="369">
        <v>0</v>
      </c>
      <c r="J70" s="370">
        <v>0</v>
      </c>
      <c r="K70" s="373" t="s">
        <v>206</v>
      </c>
    </row>
    <row r="71" spans="1:11" ht="14.4" customHeight="1" thickBot="1" x14ac:dyDescent="0.35">
      <c r="A71" s="386" t="s">
        <v>271</v>
      </c>
      <c r="B71" s="364">
        <v>0</v>
      </c>
      <c r="C71" s="364">
        <v>8.9429999999999996</v>
      </c>
      <c r="D71" s="365">
        <v>8.9429999999999996</v>
      </c>
      <c r="E71" s="374" t="s">
        <v>216</v>
      </c>
      <c r="F71" s="364">
        <v>0</v>
      </c>
      <c r="G71" s="365">
        <v>0</v>
      </c>
      <c r="H71" s="367">
        <v>0</v>
      </c>
      <c r="I71" s="364">
        <v>0</v>
      </c>
      <c r="J71" s="365">
        <v>0</v>
      </c>
      <c r="K71" s="375" t="s">
        <v>206</v>
      </c>
    </row>
    <row r="72" spans="1:11" ht="14.4" customHeight="1" thickBot="1" x14ac:dyDescent="0.35">
      <c r="A72" s="384" t="s">
        <v>34</v>
      </c>
      <c r="B72" s="364">
        <v>10389.794443467499</v>
      </c>
      <c r="C72" s="364">
        <v>8299.1801400000004</v>
      </c>
      <c r="D72" s="365">
        <v>-2090.6143034675201</v>
      </c>
      <c r="E72" s="366">
        <v>0.79878193790600005</v>
      </c>
      <c r="F72" s="364">
        <v>8417.2710167080004</v>
      </c>
      <c r="G72" s="365">
        <v>1402.87850278467</v>
      </c>
      <c r="H72" s="367">
        <v>380.51047999999997</v>
      </c>
      <c r="I72" s="364">
        <v>878.60711000000003</v>
      </c>
      <c r="J72" s="365">
        <v>-524.27139278466598</v>
      </c>
      <c r="K72" s="368">
        <v>0.104381468561</v>
      </c>
    </row>
    <row r="73" spans="1:11" ht="14.4" customHeight="1" thickBot="1" x14ac:dyDescent="0.35">
      <c r="A73" s="385" t="s">
        <v>272</v>
      </c>
      <c r="B73" s="369">
        <v>0.15184136647900001</v>
      </c>
      <c r="C73" s="369">
        <v>0</v>
      </c>
      <c r="D73" s="370">
        <v>-0.15184136647900001</v>
      </c>
      <c r="E73" s="376">
        <v>0</v>
      </c>
      <c r="F73" s="369">
        <v>0</v>
      </c>
      <c r="G73" s="370">
        <v>0</v>
      </c>
      <c r="H73" s="372">
        <v>0</v>
      </c>
      <c r="I73" s="369">
        <v>0</v>
      </c>
      <c r="J73" s="370">
        <v>0</v>
      </c>
      <c r="K73" s="377">
        <v>0</v>
      </c>
    </row>
    <row r="74" spans="1:11" ht="14.4" customHeight="1" thickBot="1" x14ac:dyDescent="0.35">
      <c r="A74" s="386" t="s">
        <v>273</v>
      </c>
      <c r="B74" s="364">
        <v>0.15184136647900001</v>
      </c>
      <c r="C74" s="364">
        <v>0</v>
      </c>
      <c r="D74" s="365">
        <v>-0.15184136647900001</v>
      </c>
      <c r="E74" s="366">
        <v>0</v>
      </c>
      <c r="F74" s="364">
        <v>0</v>
      </c>
      <c r="G74" s="365">
        <v>0</v>
      </c>
      <c r="H74" s="367">
        <v>0</v>
      </c>
      <c r="I74" s="364">
        <v>0</v>
      </c>
      <c r="J74" s="365">
        <v>0</v>
      </c>
      <c r="K74" s="368">
        <v>0</v>
      </c>
    </row>
    <row r="75" spans="1:11" ht="14.4" customHeight="1" thickBot="1" x14ac:dyDescent="0.35">
      <c r="A75" s="385" t="s">
        <v>274</v>
      </c>
      <c r="B75" s="369">
        <v>3.2755072941479999</v>
      </c>
      <c r="C75" s="369">
        <v>3.7100599999999999</v>
      </c>
      <c r="D75" s="370">
        <v>0.43455270585099998</v>
      </c>
      <c r="E75" s="376">
        <v>1.1326672990860001</v>
      </c>
      <c r="F75" s="369">
        <v>3.8154604336309998</v>
      </c>
      <c r="G75" s="370">
        <v>0.63591007227100005</v>
      </c>
      <c r="H75" s="372">
        <v>0.50244</v>
      </c>
      <c r="I75" s="369">
        <v>1.4990300000000001</v>
      </c>
      <c r="J75" s="370">
        <v>0.86311992772799995</v>
      </c>
      <c r="K75" s="377">
        <v>0.39288312015600002</v>
      </c>
    </row>
    <row r="76" spans="1:11" ht="14.4" customHeight="1" thickBot="1" x14ac:dyDescent="0.35">
      <c r="A76" s="386" t="s">
        <v>275</v>
      </c>
      <c r="B76" s="364">
        <v>3.2755072941479999</v>
      </c>
      <c r="C76" s="364">
        <v>3.7100599999999999</v>
      </c>
      <c r="D76" s="365">
        <v>0.43455270585099998</v>
      </c>
      <c r="E76" s="366">
        <v>1.1326672990860001</v>
      </c>
      <c r="F76" s="364">
        <v>3.8154604336309998</v>
      </c>
      <c r="G76" s="365">
        <v>0.63591007227100005</v>
      </c>
      <c r="H76" s="367">
        <v>0.50244</v>
      </c>
      <c r="I76" s="364">
        <v>1.4990300000000001</v>
      </c>
      <c r="J76" s="365">
        <v>0.86311992772799995</v>
      </c>
      <c r="K76" s="368">
        <v>0.39288312015600002</v>
      </c>
    </row>
    <row r="77" spans="1:11" ht="14.4" customHeight="1" thickBot="1" x14ac:dyDescent="0.35">
      <c r="A77" s="385" t="s">
        <v>276</v>
      </c>
      <c r="B77" s="369">
        <v>21</v>
      </c>
      <c r="C77" s="369">
        <v>28.491040000000002</v>
      </c>
      <c r="D77" s="370">
        <v>7.4910399999989998</v>
      </c>
      <c r="E77" s="376">
        <v>1.3567161904759999</v>
      </c>
      <c r="F77" s="369">
        <v>37.051652865320001</v>
      </c>
      <c r="G77" s="370">
        <v>6.1752754775529999</v>
      </c>
      <c r="H77" s="372">
        <v>0.58950999999999998</v>
      </c>
      <c r="I77" s="369">
        <v>14.800850000000001</v>
      </c>
      <c r="J77" s="370">
        <v>8.6255745224459996</v>
      </c>
      <c r="K77" s="377">
        <v>0.39946531005699998</v>
      </c>
    </row>
    <row r="78" spans="1:11" ht="14.4" customHeight="1" thickBot="1" x14ac:dyDescent="0.35">
      <c r="A78" s="386" t="s">
        <v>277</v>
      </c>
      <c r="B78" s="364">
        <v>6</v>
      </c>
      <c r="C78" s="364">
        <v>6.48</v>
      </c>
      <c r="D78" s="365">
        <v>0.479999999999</v>
      </c>
      <c r="E78" s="366">
        <v>1.08</v>
      </c>
      <c r="F78" s="364">
        <v>6.8146478873229999</v>
      </c>
      <c r="G78" s="365">
        <v>1.1357746478870001</v>
      </c>
      <c r="H78" s="367">
        <v>0</v>
      </c>
      <c r="I78" s="364">
        <v>1.62</v>
      </c>
      <c r="J78" s="365">
        <v>0.48422535211200002</v>
      </c>
      <c r="K78" s="368">
        <v>0.23772321428500001</v>
      </c>
    </row>
    <row r="79" spans="1:11" ht="14.4" customHeight="1" thickBot="1" x14ac:dyDescent="0.35">
      <c r="A79" s="386" t="s">
        <v>278</v>
      </c>
      <c r="B79" s="364">
        <v>15</v>
      </c>
      <c r="C79" s="364">
        <v>22.011040000000001</v>
      </c>
      <c r="D79" s="365">
        <v>7.0110399999990003</v>
      </c>
      <c r="E79" s="366">
        <v>1.4674026666660001</v>
      </c>
      <c r="F79" s="364">
        <v>30.237004977996001</v>
      </c>
      <c r="G79" s="365">
        <v>5.0395008296660002</v>
      </c>
      <c r="H79" s="367">
        <v>0.58950999999999998</v>
      </c>
      <c r="I79" s="364">
        <v>13.18085</v>
      </c>
      <c r="J79" s="365">
        <v>8.1413491703329992</v>
      </c>
      <c r="K79" s="368">
        <v>0.43591784337</v>
      </c>
    </row>
    <row r="80" spans="1:11" ht="14.4" customHeight="1" thickBot="1" x14ac:dyDescent="0.35">
      <c r="A80" s="385" t="s">
        <v>279</v>
      </c>
      <c r="B80" s="369">
        <v>2773.9174441896498</v>
      </c>
      <c r="C80" s="369">
        <v>2927.1750499999998</v>
      </c>
      <c r="D80" s="370">
        <v>153.25760581034899</v>
      </c>
      <c r="E80" s="376">
        <v>1.0552495194580001</v>
      </c>
      <c r="F80" s="369">
        <v>3297.8573459286699</v>
      </c>
      <c r="G80" s="370">
        <v>549.64289098811196</v>
      </c>
      <c r="H80" s="372">
        <v>281.60338000000002</v>
      </c>
      <c r="I80" s="369">
        <v>567.30539999999996</v>
      </c>
      <c r="J80" s="370">
        <v>17.662509011888002</v>
      </c>
      <c r="K80" s="377">
        <v>0.17202241955600001</v>
      </c>
    </row>
    <row r="81" spans="1:11" ht="14.4" customHeight="1" thickBot="1" x14ac:dyDescent="0.35">
      <c r="A81" s="386" t="s">
        <v>280</v>
      </c>
      <c r="B81" s="364">
        <v>2334</v>
      </c>
      <c r="C81" s="364">
        <v>2494.4370100000001</v>
      </c>
      <c r="D81" s="365">
        <v>160.437009999998</v>
      </c>
      <c r="E81" s="366">
        <v>1.0687390788340001</v>
      </c>
      <c r="F81" s="364">
        <v>2858.42902036652</v>
      </c>
      <c r="G81" s="365">
        <v>476.40483672775298</v>
      </c>
      <c r="H81" s="367">
        <v>247.78656000000001</v>
      </c>
      <c r="I81" s="364">
        <v>495.57312000000002</v>
      </c>
      <c r="J81" s="365">
        <v>19.168283272246001</v>
      </c>
      <c r="K81" s="368">
        <v>0.17337254711200001</v>
      </c>
    </row>
    <row r="82" spans="1:11" ht="14.4" customHeight="1" thickBot="1" x14ac:dyDescent="0.35">
      <c r="A82" s="386" t="s">
        <v>281</v>
      </c>
      <c r="B82" s="364">
        <v>0</v>
      </c>
      <c r="C82" s="364">
        <v>51.9816</v>
      </c>
      <c r="D82" s="365">
        <v>51.9816</v>
      </c>
      <c r="E82" s="374" t="s">
        <v>206</v>
      </c>
      <c r="F82" s="364">
        <v>52.742948564635</v>
      </c>
      <c r="G82" s="365">
        <v>8.7904914274389991</v>
      </c>
      <c r="H82" s="367">
        <v>5.5175999999999998</v>
      </c>
      <c r="I82" s="364">
        <v>13.5036</v>
      </c>
      <c r="J82" s="365">
        <v>4.7131085725600004</v>
      </c>
      <c r="K82" s="368">
        <v>0.25602664180599999</v>
      </c>
    </row>
    <row r="83" spans="1:11" ht="14.4" customHeight="1" thickBot="1" x14ac:dyDescent="0.35">
      <c r="A83" s="386" t="s">
        <v>282</v>
      </c>
      <c r="B83" s="364">
        <v>4.0425223442000002E-2</v>
      </c>
      <c r="C83" s="364">
        <v>0</v>
      </c>
      <c r="D83" s="365">
        <v>-4.0425223442000002E-2</v>
      </c>
      <c r="E83" s="366">
        <v>0</v>
      </c>
      <c r="F83" s="364">
        <v>0</v>
      </c>
      <c r="G83" s="365">
        <v>0</v>
      </c>
      <c r="H83" s="367">
        <v>0</v>
      </c>
      <c r="I83" s="364">
        <v>0</v>
      </c>
      <c r="J83" s="365">
        <v>0</v>
      </c>
      <c r="K83" s="368">
        <v>0</v>
      </c>
    </row>
    <row r="84" spans="1:11" ht="14.4" customHeight="1" thickBot="1" x14ac:dyDescent="0.35">
      <c r="A84" s="386" t="s">
        <v>283</v>
      </c>
      <c r="B84" s="364">
        <v>439.877018966207</v>
      </c>
      <c r="C84" s="364">
        <v>380.75644</v>
      </c>
      <c r="D84" s="365">
        <v>-59.120578966205997</v>
      </c>
      <c r="E84" s="366">
        <v>0.86559748198399999</v>
      </c>
      <c r="F84" s="364">
        <v>386.68537699751602</v>
      </c>
      <c r="G84" s="365">
        <v>64.447562832919004</v>
      </c>
      <c r="H84" s="367">
        <v>28.299219999999998</v>
      </c>
      <c r="I84" s="364">
        <v>58.228679999999997</v>
      </c>
      <c r="J84" s="365">
        <v>-6.2188828329190002</v>
      </c>
      <c r="K84" s="368">
        <v>0.150584127209</v>
      </c>
    </row>
    <row r="85" spans="1:11" ht="14.4" customHeight="1" thickBot="1" x14ac:dyDescent="0.35">
      <c r="A85" s="385" t="s">
        <v>284</v>
      </c>
      <c r="B85" s="369">
        <v>7348.11801918938</v>
      </c>
      <c r="C85" s="369">
        <v>4892.7400799999996</v>
      </c>
      <c r="D85" s="370">
        <v>-2455.37793918938</v>
      </c>
      <c r="E85" s="376">
        <v>0.66584941439699996</v>
      </c>
      <c r="F85" s="369">
        <v>4761.9133481772496</v>
      </c>
      <c r="G85" s="370">
        <v>793.65222469620801</v>
      </c>
      <c r="H85" s="372">
        <v>23.866</v>
      </c>
      <c r="I85" s="369">
        <v>206.26284999999999</v>
      </c>
      <c r="J85" s="370">
        <v>-587.38937469620805</v>
      </c>
      <c r="K85" s="377">
        <v>4.3315120397000001E-2</v>
      </c>
    </row>
    <row r="86" spans="1:11" ht="14.4" customHeight="1" thickBot="1" x14ac:dyDescent="0.35">
      <c r="A86" s="386" t="s">
        <v>285</v>
      </c>
      <c r="B86" s="364">
        <v>43.978999999998997</v>
      </c>
      <c r="C86" s="364">
        <v>63.915999999999997</v>
      </c>
      <c r="D86" s="365">
        <v>19.937000000000001</v>
      </c>
      <c r="E86" s="366">
        <v>1.4533299984079999</v>
      </c>
      <c r="F86" s="364">
        <v>0</v>
      </c>
      <c r="G86" s="365">
        <v>0</v>
      </c>
      <c r="H86" s="367">
        <v>0</v>
      </c>
      <c r="I86" s="364">
        <v>0</v>
      </c>
      <c r="J86" s="365">
        <v>0</v>
      </c>
      <c r="K86" s="375" t="s">
        <v>206</v>
      </c>
    </row>
    <row r="87" spans="1:11" ht="14.4" customHeight="1" thickBot="1" x14ac:dyDescent="0.35">
      <c r="A87" s="386" t="s">
        <v>286</v>
      </c>
      <c r="B87" s="364">
        <v>1003.27567721477</v>
      </c>
      <c r="C87" s="364">
        <v>634.79615999999999</v>
      </c>
      <c r="D87" s="365">
        <v>-368.47951721477398</v>
      </c>
      <c r="E87" s="366">
        <v>0.632723561845</v>
      </c>
      <c r="F87" s="364">
        <v>724.31582267720603</v>
      </c>
      <c r="G87" s="365">
        <v>120.719303779534</v>
      </c>
      <c r="H87" s="367">
        <v>23.866</v>
      </c>
      <c r="I87" s="364">
        <v>138.79150000000001</v>
      </c>
      <c r="J87" s="365">
        <v>18.072196220464999</v>
      </c>
      <c r="K87" s="368">
        <v>0.19161737967699999</v>
      </c>
    </row>
    <row r="88" spans="1:11" ht="14.4" customHeight="1" thickBot="1" x14ac:dyDescent="0.35">
      <c r="A88" s="386" t="s">
        <v>287</v>
      </c>
      <c r="B88" s="364">
        <v>8</v>
      </c>
      <c r="C88" s="364">
        <v>0</v>
      </c>
      <c r="D88" s="365">
        <v>-8</v>
      </c>
      <c r="E88" s="366">
        <v>0</v>
      </c>
      <c r="F88" s="364">
        <v>0</v>
      </c>
      <c r="G88" s="365">
        <v>0</v>
      </c>
      <c r="H88" s="367">
        <v>0</v>
      </c>
      <c r="I88" s="364">
        <v>2.5249999999999999</v>
      </c>
      <c r="J88" s="365">
        <v>2.5249999999999999</v>
      </c>
      <c r="K88" s="375" t="s">
        <v>216</v>
      </c>
    </row>
    <row r="89" spans="1:11" ht="14.4" customHeight="1" thickBot="1" x14ac:dyDescent="0.35">
      <c r="A89" s="386" t="s">
        <v>288</v>
      </c>
      <c r="B89" s="364">
        <v>2.6148587720130001</v>
      </c>
      <c r="C89" s="364">
        <v>0</v>
      </c>
      <c r="D89" s="365">
        <v>-2.6148587720130001</v>
      </c>
      <c r="E89" s="366">
        <v>0</v>
      </c>
      <c r="F89" s="364">
        <v>0</v>
      </c>
      <c r="G89" s="365">
        <v>0</v>
      </c>
      <c r="H89" s="367">
        <v>0</v>
      </c>
      <c r="I89" s="364">
        <v>0</v>
      </c>
      <c r="J89" s="365">
        <v>0</v>
      </c>
      <c r="K89" s="368">
        <v>2</v>
      </c>
    </row>
    <row r="90" spans="1:11" ht="14.4" customHeight="1" thickBot="1" x14ac:dyDescent="0.35">
      <c r="A90" s="386" t="s">
        <v>289</v>
      </c>
      <c r="B90" s="364">
        <v>6290.2484832025903</v>
      </c>
      <c r="C90" s="364">
        <v>4189.0681199999999</v>
      </c>
      <c r="D90" s="365">
        <v>-2101.1803632025899</v>
      </c>
      <c r="E90" s="366">
        <v>0.66596226384099999</v>
      </c>
      <c r="F90" s="364">
        <v>3999.2218972349801</v>
      </c>
      <c r="G90" s="365">
        <v>666.53698287249699</v>
      </c>
      <c r="H90" s="367">
        <v>0</v>
      </c>
      <c r="I90" s="364">
        <v>64.946349999999995</v>
      </c>
      <c r="J90" s="365">
        <v>-601.59063287249705</v>
      </c>
      <c r="K90" s="368">
        <v>1.6239746547E-2</v>
      </c>
    </row>
    <row r="91" spans="1:11" ht="14.4" customHeight="1" thickBot="1" x14ac:dyDescent="0.35">
      <c r="A91" s="386" t="s">
        <v>290</v>
      </c>
      <c r="B91" s="364">
        <v>0</v>
      </c>
      <c r="C91" s="364">
        <v>4.9598000000000004</v>
      </c>
      <c r="D91" s="365">
        <v>4.9598000000000004</v>
      </c>
      <c r="E91" s="374" t="s">
        <v>216</v>
      </c>
      <c r="F91" s="364">
        <v>38.375628265057998</v>
      </c>
      <c r="G91" s="365">
        <v>6.3959380441759999</v>
      </c>
      <c r="H91" s="367">
        <v>0</v>
      </c>
      <c r="I91" s="364">
        <v>0</v>
      </c>
      <c r="J91" s="365">
        <v>-6.3959380441759999</v>
      </c>
      <c r="K91" s="368">
        <v>0</v>
      </c>
    </row>
    <row r="92" spans="1:11" ht="14.4" customHeight="1" thickBot="1" x14ac:dyDescent="0.35">
      <c r="A92" s="385" t="s">
        <v>291</v>
      </c>
      <c r="B92" s="369">
        <v>243.33163142785301</v>
      </c>
      <c r="C92" s="369">
        <v>447.06391000000002</v>
      </c>
      <c r="D92" s="370">
        <v>203.73227857214701</v>
      </c>
      <c r="E92" s="376">
        <v>1.8372617952570001</v>
      </c>
      <c r="F92" s="369">
        <v>316.63320930312602</v>
      </c>
      <c r="G92" s="370">
        <v>52.772201550520002</v>
      </c>
      <c r="H92" s="372">
        <v>73.949150000000003</v>
      </c>
      <c r="I92" s="369">
        <v>88.738979999999998</v>
      </c>
      <c r="J92" s="370">
        <v>35.966778449479001</v>
      </c>
      <c r="K92" s="377">
        <v>0.280257968503</v>
      </c>
    </row>
    <row r="93" spans="1:11" ht="14.4" customHeight="1" thickBot="1" x14ac:dyDescent="0.35">
      <c r="A93" s="386" t="s">
        <v>292</v>
      </c>
      <c r="B93" s="364">
        <v>243.33163142785301</v>
      </c>
      <c r="C93" s="364">
        <v>446.02490999999998</v>
      </c>
      <c r="D93" s="365">
        <v>202.69327857214699</v>
      </c>
      <c r="E93" s="366">
        <v>1.832991902379</v>
      </c>
      <c r="F93" s="364">
        <v>313.51191585251001</v>
      </c>
      <c r="G93" s="365">
        <v>52.251985975418002</v>
      </c>
      <c r="H93" s="367">
        <v>73.949150000000003</v>
      </c>
      <c r="I93" s="364">
        <v>88.738979999999998</v>
      </c>
      <c r="J93" s="365">
        <v>36.486994024581001</v>
      </c>
      <c r="K93" s="368">
        <v>0.28304818896099998</v>
      </c>
    </row>
    <row r="94" spans="1:11" ht="14.4" customHeight="1" thickBot="1" x14ac:dyDescent="0.35">
      <c r="A94" s="386" t="s">
        <v>293</v>
      </c>
      <c r="B94" s="364">
        <v>0</v>
      </c>
      <c r="C94" s="364">
        <v>1.0389999999999999</v>
      </c>
      <c r="D94" s="365">
        <v>1.0389999999999999</v>
      </c>
      <c r="E94" s="374" t="s">
        <v>216</v>
      </c>
      <c r="F94" s="364">
        <v>3.1212934506160002</v>
      </c>
      <c r="G94" s="365">
        <v>0.52021557510200001</v>
      </c>
      <c r="H94" s="367">
        <v>0</v>
      </c>
      <c r="I94" s="364">
        <v>0</v>
      </c>
      <c r="J94" s="365">
        <v>-0.52021557510200001</v>
      </c>
      <c r="K94" s="368">
        <v>0</v>
      </c>
    </row>
    <row r="95" spans="1:11" ht="14.4" customHeight="1" thickBot="1" x14ac:dyDescent="0.35">
      <c r="A95" s="383" t="s">
        <v>35</v>
      </c>
      <c r="B95" s="364">
        <v>26938</v>
      </c>
      <c r="C95" s="364">
        <v>30154.527839999999</v>
      </c>
      <c r="D95" s="365">
        <v>3216.5278400000002</v>
      </c>
      <c r="E95" s="366">
        <v>1.1194048496539999</v>
      </c>
      <c r="F95" s="364">
        <v>31650.886999999901</v>
      </c>
      <c r="G95" s="365">
        <v>5275.1478333333198</v>
      </c>
      <c r="H95" s="367">
        <v>2612.9560099999999</v>
      </c>
      <c r="I95" s="364">
        <v>5137.5337799999998</v>
      </c>
      <c r="J95" s="365">
        <v>-137.61405333332101</v>
      </c>
      <c r="K95" s="368">
        <v>0.16231879315100001</v>
      </c>
    </row>
    <row r="96" spans="1:11" ht="14.4" customHeight="1" thickBot="1" x14ac:dyDescent="0.35">
      <c r="A96" s="389" t="s">
        <v>294</v>
      </c>
      <c r="B96" s="369">
        <v>19822</v>
      </c>
      <c r="C96" s="369">
        <v>22195.195</v>
      </c>
      <c r="D96" s="370">
        <v>2373.1949999999902</v>
      </c>
      <c r="E96" s="376">
        <v>1.1197253052160001</v>
      </c>
      <c r="F96" s="369">
        <v>23287.3669999999</v>
      </c>
      <c r="G96" s="370">
        <v>3881.2278333333202</v>
      </c>
      <c r="H96" s="372">
        <v>1921.6559999999999</v>
      </c>
      <c r="I96" s="369">
        <v>3779.5929999999998</v>
      </c>
      <c r="J96" s="370">
        <v>-101.634833333321</v>
      </c>
      <c r="K96" s="377">
        <v>0.16230229033599999</v>
      </c>
    </row>
    <row r="97" spans="1:11" ht="14.4" customHeight="1" thickBot="1" x14ac:dyDescent="0.35">
      <c r="A97" s="385" t="s">
        <v>295</v>
      </c>
      <c r="B97" s="369">
        <v>19767</v>
      </c>
      <c r="C97" s="369">
        <v>22030.600999999999</v>
      </c>
      <c r="D97" s="370">
        <v>2263.6009999999801</v>
      </c>
      <c r="E97" s="376">
        <v>1.114514139727</v>
      </c>
      <c r="F97" s="369">
        <v>23231.999999999902</v>
      </c>
      <c r="G97" s="370">
        <v>3871.99999999999</v>
      </c>
      <c r="H97" s="372">
        <v>1896.6559999999999</v>
      </c>
      <c r="I97" s="369">
        <v>3748.076</v>
      </c>
      <c r="J97" s="370">
        <v>-123.923999999988</v>
      </c>
      <c r="K97" s="377">
        <v>0.16133247245099999</v>
      </c>
    </row>
    <row r="98" spans="1:11" ht="14.4" customHeight="1" thickBot="1" x14ac:dyDescent="0.35">
      <c r="A98" s="386" t="s">
        <v>296</v>
      </c>
      <c r="B98" s="364">
        <v>19767</v>
      </c>
      <c r="C98" s="364">
        <v>22030.600999999999</v>
      </c>
      <c r="D98" s="365">
        <v>2263.6009999999801</v>
      </c>
      <c r="E98" s="366">
        <v>1.114514139727</v>
      </c>
      <c r="F98" s="364">
        <v>23231.999999999902</v>
      </c>
      <c r="G98" s="365">
        <v>3871.99999999999</v>
      </c>
      <c r="H98" s="367">
        <v>1896.6559999999999</v>
      </c>
      <c r="I98" s="364">
        <v>3748.076</v>
      </c>
      <c r="J98" s="365">
        <v>-123.923999999988</v>
      </c>
      <c r="K98" s="368">
        <v>0.16133247245099999</v>
      </c>
    </row>
    <row r="99" spans="1:11" ht="14.4" customHeight="1" thickBot="1" x14ac:dyDescent="0.35">
      <c r="A99" s="385" t="s">
        <v>297</v>
      </c>
      <c r="B99" s="369">
        <v>55</v>
      </c>
      <c r="C99" s="369">
        <v>86.343999999999994</v>
      </c>
      <c r="D99" s="370">
        <v>31.344000000000001</v>
      </c>
      <c r="E99" s="376">
        <v>1.56989090909</v>
      </c>
      <c r="F99" s="369">
        <v>55.366999999999997</v>
      </c>
      <c r="G99" s="370">
        <v>9.2278333333330007</v>
      </c>
      <c r="H99" s="372">
        <v>0</v>
      </c>
      <c r="I99" s="369">
        <v>6.5170000000000003</v>
      </c>
      <c r="J99" s="370">
        <v>-2.7108333333329999</v>
      </c>
      <c r="K99" s="377">
        <v>0.117705492441</v>
      </c>
    </row>
    <row r="100" spans="1:11" ht="14.4" customHeight="1" thickBot="1" x14ac:dyDescent="0.35">
      <c r="A100" s="386" t="s">
        <v>298</v>
      </c>
      <c r="B100" s="364">
        <v>55</v>
      </c>
      <c r="C100" s="364">
        <v>86.343999999999994</v>
      </c>
      <c r="D100" s="365">
        <v>31.344000000000001</v>
      </c>
      <c r="E100" s="366">
        <v>1.56989090909</v>
      </c>
      <c r="F100" s="364">
        <v>55.366999999999997</v>
      </c>
      <c r="G100" s="365">
        <v>9.2278333333330007</v>
      </c>
      <c r="H100" s="367">
        <v>0</v>
      </c>
      <c r="I100" s="364">
        <v>6.5170000000000003</v>
      </c>
      <c r="J100" s="365">
        <v>-2.7108333333329999</v>
      </c>
      <c r="K100" s="368">
        <v>0.117705492441</v>
      </c>
    </row>
    <row r="101" spans="1:11" ht="14.4" customHeight="1" thickBot="1" x14ac:dyDescent="0.35">
      <c r="A101" s="388" t="s">
        <v>299</v>
      </c>
      <c r="B101" s="364">
        <v>0</v>
      </c>
      <c r="C101" s="364">
        <v>78.25</v>
      </c>
      <c r="D101" s="365">
        <v>78.25</v>
      </c>
      <c r="E101" s="374" t="s">
        <v>216</v>
      </c>
      <c r="F101" s="364">
        <v>0</v>
      </c>
      <c r="G101" s="365">
        <v>0</v>
      </c>
      <c r="H101" s="367">
        <v>25</v>
      </c>
      <c r="I101" s="364">
        <v>25</v>
      </c>
      <c r="J101" s="365">
        <v>25</v>
      </c>
      <c r="K101" s="375" t="s">
        <v>206</v>
      </c>
    </row>
    <row r="102" spans="1:11" ht="14.4" customHeight="1" thickBot="1" x14ac:dyDescent="0.35">
      <c r="A102" s="386" t="s">
        <v>300</v>
      </c>
      <c r="B102" s="364">
        <v>0</v>
      </c>
      <c r="C102" s="364">
        <v>78.25</v>
      </c>
      <c r="D102" s="365">
        <v>78.25</v>
      </c>
      <c r="E102" s="374" t="s">
        <v>216</v>
      </c>
      <c r="F102" s="364">
        <v>0</v>
      </c>
      <c r="G102" s="365">
        <v>0</v>
      </c>
      <c r="H102" s="367">
        <v>25</v>
      </c>
      <c r="I102" s="364">
        <v>25</v>
      </c>
      <c r="J102" s="365">
        <v>25</v>
      </c>
      <c r="K102" s="375" t="s">
        <v>206</v>
      </c>
    </row>
    <row r="103" spans="1:11" ht="14.4" customHeight="1" thickBot="1" x14ac:dyDescent="0.35">
      <c r="A103" s="384" t="s">
        <v>301</v>
      </c>
      <c r="B103" s="364">
        <v>6720.99999999999</v>
      </c>
      <c r="C103" s="364">
        <v>7516.9919499999996</v>
      </c>
      <c r="D103" s="365">
        <v>795.99195000000702</v>
      </c>
      <c r="E103" s="366">
        <v>1.118433558994</v>
      </c>
      <c r="F103" s="364">
        <v>7898.88</v>
      </c>
      <c r="G103" s="365">
        <v>1316.48</v>
      </c>
      <c r="H103" s="367">
        <v>653.36710000000005</v>
      </c>
      <c r="I103" s="364">
        <v>1282.8493000000001</v>
      </c>
      <c r="J103" s="365">
        <v>-33.630699999999003</v>
      </c>
      <c r="K103" s="368">
        <v>0.162409012416</v>
      </c>
    </row>
    <row r="104" spans="1:11" ht="14.4" customHeight="1" thickBot="1" x14ac:dyDescent="0.35">
      <c r="A104" s="385" t="s">
        <v>302</v>
      </c>
      <c r="B104" s="369">
        <v>1778.99999999999</v>
      </c>
      <c r="C104" s="369">
        <v>1989.7791999999999</v>
      </c>
      <c r="D104" s="370">
        <v>210.77920000000699</v>
      </c>
      <c r="E104" s="376">
        <v>1.1184818437320001</v>
      </c>
      <c r="F104" s="369">
        <v>2090.8800000000101</v>
      </c>
      <c r="G104" s="370">
        <v>348.48000000000098</v>
      </c>
      <c r="H104" s="372">
        <v>172.95310000000001</v>
      </c>
      <c r="I104" s="369">
        <v>339.58030000000002</v>
      </c>
      <c r="J104" s="370">
        <v>-8.8996999999999993</v>
      </c>
      <c r="K104" s="377">
        <v>0.162410229185</v>
      </c>
    </row>
    <row r="105" spans="1:11" ht="14.4" customHeight="1" thickBot="1" x14ac:dyDescent="0.35">
      <c r="A105" s="386" t="s">
        <v>303</v>
      </c>
      <c r="B105" s="364">
        <v>1778.99999999999</v>
      </c>
      <c r="C105" s="364">
        <v>1989.7791999999999</v>
      </c>
      <c r="D105" s="365">
        <v>210.77920000000699</v>
      </c>
      <c r="E105" s="366">
        <v>1.1184818437320001</v>
      </c>
      <c r="F105" s="364">
        <v>2090.8800000000101</v>
      </c>
      <c r="G105" s="365">
        <v>348.48000000000098</v>
      </c>
      <c r="H105" s="367">
        <v>172.95310000000001</v>
      </c>
      <c r="I105" s="364">
        <v>339.58030000000002</v>
      </c>
      <c r="J105" s="365">
        <v>-8.8996999999999993</v>
      </c>
      <c r="K105" s="368">
        <v>0.162410229185</v>
      </c>
    </row>
    <row r="106" spans="1:11" ht="14.4" customHeight="1" thickBot="1" x14ac:dyDescent="0.35">
      <c r="A106" s="385" t="s">
        <v>304</v>
      </c>
      <c r="B106" s="369">
        <v>4942</v>
      </c>
      <c r="C106" s="369">
        <v>5527.2127499999997</v>
      </c>
      <c r="D106" s="370">
        <v>585.21275000000003</v>
      </c>
      <c r="E106" s="376">
        <v>1.1184161776599999</v>
      </c>
      <c r="F106" s="369">
        <v>5807.99999999999</v>
      </c>
      <c r="G106" s="370">
        <v>967.99999999999898</v>
      </c>
      <c r="H106" s="372">
        <v>480.41399999999999</v>
      </c>
      <c r="I106" s="369">
        <v>943.26900000000001</v>
      </c>
      <c r="J106" s="370">
        <v>-24.730999999998001</v>
      </c>
      <c r="K106" s="377">
        <v>0.16240857438</v>
      </c>
    </row>
    <row r="107" spans="1:11" ht="14.4" customHeight="1" thickBot="1" x14ac:dyDescent="0.35">
      <c r="A107" s="386" t="s">
        <v>305</v>
      </c>
      <c r="B107" s="364">
        <v>4942</v>
      </c>
      <c r="C107" s="364">
        <v>5527.2127499999997</v>
      </c>
      <c r="D107" s="365">
        <v>585.21275000000003</v>
      </c>
      <c r="E107" s="366">
        <v>1.1184161776599999</v>
      </c>
      <c r="F107" s="364">
        <v>5807.99999999999</v>
      </c>
      <c r="G107" s="365">
        <v>967.99999999999898</v>
      </c>
      <c r="H107" s="367">
        <v>480.41399999999999</v>
      </c>
      <c r="I107" s="364">
        <v>943.26900000000001</v>
      </c>
      <c r="J107" s="365">
        <v>-24.730999999998001</v>
      </c>
      <c r="K107" s="368">
        <v>0.16240857438</v>
      </c>
    </row>
    <row r="108" spans="1:11" ht="14.4" customHeight="1" thickBot="1" x14ac:dyDescent="0.35">
      <c r="A108" s="384" t="s">
        <v>306</v>
      </c>
      <c r="B108" s="364">
        <v>395</v>
      </c>
      <c r="C108" s="364">
        <v>442.34089</v>
      </c>
      <c r="D108" s="365">
        <v>47.340889999999</v>
      </c>
      <c r="E108" s="366">
        <v>1.11985035443</v>
      </c>
      <c r="F108" s="364">
        <v>464.64000000000198</v>
      </c>
      <c r="G108" s="365">
        <v>77.44</v>
      </c>
      <c r="H108" s="367">
        <v>37.93291</v>
      </c>
      <c r="I108" s="364">
        <v>75.091480000000004</v>
      </c>
      <c r="J108" s="365">
        <v>-2.3485200000000002</v>
      </c>
      <c r="K108" s="368">
        <v>0.16161217286499999</v>
      </c>
    </row>
    <row r="109" spans="1:11" ht="14.4" customHeight="1" thickBot="1" x14ac:dyDescent="0.35">
      <c r="A109" s="385" t="s">
        <v>307</v>
      </c>
      <c r="B109" s="369">
        <v>395</v>
      </c>
      <c r="C109" s="369">
        <v>442.34089</v>
      </c>
      <c r="D109" s="370">
        <v>47.340889999999</v>
      </c>
      <c r="E109" s="376">
        <v>1.11985035443</v>
      </c>
      <c r="F109" s="369">
        <v>464.64000000000198</v>
      </c>
      <c r="G109" s="370">
        <v>77.44</v>
      </c>
      <c r="H109" s="372">
        <v>37.93291</v>
      </c>
      <c r="I109" s="369">
        <v>75.091480000000004</v>
      </c>
      <c r="J109" s="370">
        <v>-2.3485200000000002</v>
      </c>
      <c r="K109" s="377">
        <v>0.16161217286499999</v>
      </c>
    </row>
    <row r="110" spans="1:11" ht="14.4" customHeight="1" thickBot="1" x14ac:dyDescent="0.35">
      <c r="A110" s="386" t="s">
        <v>308</v>
      </c>
      <c r="B110" s="364">
        <v>395</v>
      </c>
      <c r="C110" s="364">
        <v>442.34089</v>
      </c>
      <c r="D110" s="365">
        <v>47.340889999999</v>
      </c>
      <c r="E110" s="366">
        <v>1.11985035443</v>
      </c>
      <c r="F110" s="364">
        <v>464.64000000000198</v>
      </c>
      <c r="G110" s="365">
        <v>77.44</v>
      </c>
      <c r="H110" s="367">
        <v>37.93291</v>
      </c>
      <c r="I110" s="364">
        <v>75.091480000000004</v>
      </c>
      <c r="J110" s="365">
        <v>-2.3485200000000002</v>
      </c>
      <c r="K110" s="368">
        <v>0.16161217286499999</v>
      </c>
    </row>
    <row r="111" spans="1:11" ht="14.4" customHeight="1" thickBot="1" x14ac:dyDescent="0.35">
      <c r="A111" s="383" t="s">
        <v>309</v>
      </c>
      <c r="B111" s="364">
        <v>0</v>
      </c>
      <c r="C111" s="364">
        <v>63.963769999999997</v>
      </c>
      <c r="D111" s="365">
        <v>63.963769999999997</v>
      </c>
      <c r="E111" s="374" t="s">
        <v>206</v>
      </c>
      <c r="F111" s="364">
        <v>69.237592789827005</v>
      </c>
      <c r="G111" s="365">
        <v>11.539598798304</v>
      </c>
      <c r="H111" s="367">
        <v>15.612</v>
      </c>
      <c r="I111" s="364">
        <v>15.6715</v>
      </c>
      <c r="J111" s="365">
        <v>4.1319012016950003</v>
      </c>
      <c r="K111" s="368">
        <v>0.22634380209499999</v>
      </c>
    </row>
    <row r="112" spans="1:11" ht="14.4" customHeight="1" thickBot="1" x14ac:dyDescent="0.35">
      <c r="A112" s="384" t="s">
        <v>310</v>
      </c>
      <c r="B112" s="364">
        <v>0</v>
      </c>
      <c r="C112" s="364">
        <v>63.963769999999997</v>
      </c>
      <c r="D112" s="365">
        <v>63.963769999999997</v>
      </c>
      <c r="E112" s="374" t="s">
        <v>206</v>
      </c>
      <c r="F112" s="364">
        <v>69.237592789827005</v>
      </c>
      <c r="G112" s="365">
        <v>11.539598798304</v>
      </c>
      <c r="H112" s="367">
        <v>15.612</v>
      </c>
      <c r="I112" s="364">
        <v>15.6715</v>
      </c>
      <c r="J112" s="365">
        <v>4.1319012016950003</v>
      </c>
      <c r="K112" s="368">
        <v>0.22634380209499999</v>
      </c>
    </row>
    <row r="113" spans="1:11" ht="14.4" customHeight="1" thickBot="1" x14ac:dyDescent="0.35">
      <c r="A113" s="385" t="s">
        <v>311</v>
      </c>
      <c r="B113" s="369">
        <v>0</v>
      </c>
      <c r="C113" s="369">
        <v>34.679769999999998</v>
      </c>
      <c r="D113" s="370">
        <v>34.679769999999998</v>
      </c>
      <c r="E113" s="371" t="s">
        <v>206</v>
      </c>
      <c r="F113" s="369">
        <v>42.899037450016998</v>
      </c>
      <c r="G113" s="370">
        <v>7.1498395750019998</v>
      </c>
      <c r="H113" s="372">
        <v>15.612</v>
      </c>
      <c r="I113" s="369">
        <v>15.6715</v>
      </c>
      <c r="J113" s="370">
        <v>8.521660424997</v>
      </c>
      <c r="K113" s="377">
        <v>0.36531122681299999</v>
      </c>
    </row>
    <row r="114" spans="1:11" ht="14.4" customHeight="1" thickBot="1" x14ac:dyDescent="0.35">
      <c r="A114" s="386" t="s">
        <v>312</v>
      </c>
      <c r="B114" s="364">
        <v>0</v>
      </c>
      <c r="C114" s="364">
        <v>4.7141000000000002</v>
      </c>
      <c r="D114" s="365">
        <v>4.7141000000000002</v>
      </c>
      <c r="E114" s="374" t="s">
        <v>206</v>
      </c>
      <c r="F114" s="364">
        <v>31.552641382653999</v>
      </c>
      <c r="G114" s="365">
        <v>5.2587735637749997</v>
      </c>
      <c r="H114" s="367">
        <v>0</v>
      </c>
      <c r="I114" s="364">
        <v>5.9499999999999997E-2</v>
      </c>
      <c r="J114" s="365">
        <v>-5.1992735637749998</v>
      </c>
      <c r="K114" s="368">
        <v>1.885737529E-3</v>
      </c>
    </row>
    <row r="115" spans="1:11" ht="14.4" customHeight="1" thickBot="1" x14ac:dyDescent="0.35">
      <c r="A115" s="386" t="s">
        <v>313</v>
      </c>
      <c r="B115" s="364">
        <v>0</v>
      </c>
      <c r="C115" s="364">
        <v>29.965669999999999</v>
      </c>
      <c r="D115" s="365">
        <v>29.965669999999999</v>
      </c>
      <c r="E115" s="374" t="s">
        <v>206</v>
      </c>
      <c r="F115" s="364">
        <v>11.346396067362001</v>
      </c>
      <c r="G115" s="365">
        <v>1.8910660112269999</v>
      </c>
      <c r="H115" s="367">
        <v>15.612</v>
      </c>
      <c r="I115" s="364">
        <v>15.612</v>
      </c>
      <c r="J115" s="365">
        <v>13.720933988772</v>
      </c>
      <c r="K115" s="368">
        <v>1.3759435072870001</v>
      </c>
    </row>
    <row r="116" spans="1:11" ht="14.4" customHeight="1" thickBot="1" x14ac:dyDescent="0.35">
      <c r="A116" s="388" t="s">
        <v>314</v>
      </c>
      <c r="B116" s="364">
        <v>0</v>
      </c>
      <c r="C116" s="364">
        <v>22.404</v>
      </c>
      <c r="D116" s="365">
        <v>22.404</v>
      </c>
      <c r="E116" s="374" t="s">
        <v>216</v>
      </c>
      <c r="F116" s="364">
        <v>23.545012721016999</v>
      </c>
      <c r="G116" s="365">
        <v>3.9241687868359998</v>
      </c>
      <c r="H116" s="367">
        <v>0</v>
      </c>
      <c r="I116" s="364">
        <v>0</v>
      </c>
      <c r="J116" s="365">
        <v>-3.9241687868359998</v>
      </c>
      <c r="K116" s="368">
        <v>0</v>
      </c>
    </row>
    <row r="117" spans="1:11" ht="14.4" customHeight="1" thickBot="1" x14ac:dyDescent="0.35">
      <c r="A117" s="386" t="s">
        <v>315</v>
      </c>
      <c r="B117" s="364">
        <v>0</v>
      </c>
      <c r="C117" s="364">
        <v>22.404</v>
      </c>
      <c r="D117" s="365">
        <v>22.404</v>
      </c>
      <c r="E117" s="374" t="s">
        <v>216</v>
      </c>
      <c r="F117" s="364">
        <v>23.545012721016999</v>
      </c>
      <c r="G117" s="365">
        <v>3.9241687868359998</v>
      </c>
      <c r="H117" s="367">
        <v>0</v>
      </c>
      <c r="I117" s="364">
        <v>0</v>
      </c>
      <c r="J117" s="365">
        <v>-3.9241687868359998</v>
      </c>
      <c r="K117" s="368">
        <v>0</v>
      </c>
    </row>
    <row r="118" spans="1:11" ht="14.4" customHeight="1" thickBot="1" x14ac:dyDescent="0.35">
      <c r="A118" s="388" t="s">
        <v>316</v>
      </c>
      <c r="B118" s="364">
        <v>0</v>
      </c>
      <c r="C118" s="364">
        <v>6.88</v>
      </c>
      <c r="D118" s="365">
        <v>6.88</v>
      </c>
      <c r="E118" s="374" t="s">
        <v>206</v>
      </c>
      <c r="F118" s="364">
        <v>2.7935426187919998</v>
      </c>
      <c r="G118" s="365">
        <v>0.46559043646499998</v>
      </c>
      <c r="H118" s="367">
        <v>0</v>
      </c>
      <c r="I118" s="364">
        <v>0</v>
      </c>
      <c r="J118" s="365">
        <v>-0.46559043646499998</v>
      </c>
      <c r="K118" s="368">
        <v>0</v>
      </c>
    </row>
    <row r="119" spans="1:11" ht="14.4" customHeight="1" thickBot="1" x14ac:dyDescent="0.35">
      <c r="A119" s="386" t="s">
        <v>317</v>
      </c>
      <c r="B119" s="364">
        <v>0</v>
      </c>
      <c r="C119" s="364">
        <v>6.88</v>
      </c>
      <c r="D119" s="365">
        <v>6.88</v>
      </c>
      <c r="E119" s="374" t="s">
        <v>206</v>
      </c>
      <c r="F119" s="364">
        <v>2.7935426187919998</v>
      </c>
      <c r="G119" s="365">
        <v>0.46559043646499998</v>
      </c>
      <c r="H119" s="367">
        <v>0</v>
      </c>
      <c r="I119" s="364">
        <v>0</v>
      </c>
      <c r="J119" s="365">
        <v>-0.46559043646499998</v>
      </c>
      <c r="K119" s="368">
        <v>0</v>
      </c>
    </row>
    <row r="120" spans="1:11" ht="14.4" customHeight="1" thickBot="1" x14ac:dyDescent="0.35">
      <c r="A120" s="383" t="s">
        <v>318</v>
      </c>
      <c r="B120" s="364">
        <v>14396</v>
      </c>
      <c r="C120" s="364">
        <v>14204.084800000001</v>
      </c>
      <c r="D120" s="365">
        <v>-191.91520000001799</v>
      </c>
      <c r="E120" s="366">
        <v>0.98666885245900005</v>
      </c>
      <c r="F120" s="364">
        <v>14932.0385750644</v>
      </c>
      <c r="G120" s="365">
        <v>2488.6730958440698</v>
      </c>
      <c r="H120" s="367">
        <v>540.13906999999995</v>
      </c>
      <c r="I120" s="364">
        <v>1054.4845700000001</v>
      </c>
      <c r="J120" s="365">
        <v>-1434.18852584407</v>
      </c>
      <c r="K120" s="368">
        <v>7.0618928868000003E-2</v>
      </c>
    </row>
    <row r="121" spans="1:11" ht="14.4" customHeight="1" thickBot="1" x14ac:dyDescent="0.35">
      <c r="A121" s="384" t="s">
        <v>319</v>
      </c>
      <c r="B121" s="364">
        <v>14372</v>
      </c>
      <c r="C121" s="364">
        <v>14057.805</v>
      </c>
      <c r="D121" s="365">
        <v>-314.19500000001801</v>
      </c>
      <c r="E121" s="366">
        <v>0.97813839409900005</v>
      </c>
      <c r="F121" s="364">
        <v>14932.0385750644</v>
      </c>
      <c r="G121" s="365">
        <v>2488.6730958440698</v>
      </c>
      <c r="H121" s="367">
        <v>506.67399999999998</v>
      </c>
      <c r="I121" s="364">
        <v>1013.336</v>
      </c>
      <c r="J121" s="365">
        <v>-1475.3370958440701</v>
      </c>
      <c r="K121" s="368">
        <v>6.7863205341999994E-2</v>
      </c>
    </row>
    <row r="122" spans="1:11" ht="14.4" customHeight="1" thickBot="1" x14ac:dyDescent="0.35">
      <c r="A122" s="385" t="s">
        <v>320</v>
      </c>
      <c r="B122" s="369">
        <v>14372</v>
      </c>
      <c r="C122" s="369">
        <v>14057.805</v>
      </c>
      <c r="D122" s="370">
        <v>-314.19500000001801</v>
      </c>
      <c r="E122" s="376">
        <v>0.97813839409900005</v>
      </c>
      <c r="F122" s="369">
        <v>14932.0385750644</v>
      </c>
      <c r="G122" s="370">
        <v>2488.6730958440698</v>
      </c>
      <c r="H122" s="372">
        <v>506.67399999999998</v>
      </c>
      <c r="I122" s="369">
        <v>1013.336</v>
      </c>
      <c r="J122" s="370">
        <v>-1475.3370958440701</v>
      </c>
      <c r="K122" s="377">
        <v>6.7863205341999994E-2</v>
      </c>
    </row>
    <row r="123" spans="1:11" ht="14.4" customHeight="1" thickBot="1" x14ac:dyDescent="0.35">
      <c r="A123" s="386" t="s">
        <v>321</v>
      </c>
      <c r="B123" s="364">
        <v>381.00000000000102</v>
      </c>
      <c r="C123" s="364">
        <v>387.56700000000001</v>
      </c>
      <c r="D123" s="365">
        <v>6.5669999999990001</v>
      </c>
      <c r="E123" s="366">
        <v>1.017236220472</v>
      </c>
      <c r="F123" s="364">
        <v>411.315268444232</v>
      </c>
      <c r="G123" s="365">
        <v>68.552544740705002</v>
      </c>
      <c r="H123" s="367">
        <v>31.244</v>
      </c>
      <c r="I123" s="364">
        <v>62.476999999999997</v>
      </c>
      <c r="J123" s="365">
        <v>-6.0755447407050003</v>
      </c>
      <c r="K123" s="368">
        <v>0.15189564986500001</v>
      </c>
    </row>
    <row r="124" spans="1:11" ht="14.4" customHeight="1" thickBot="1" x14ac:dyDescent="0.35">
      <c r="A124" s="386" t="s">
        <v>322</v>
      </c>
      <c r="B124" s="364">
        <v>5847.00000000001</v>
      </c>
      <c r="C124" s="364">
        <v>5524.2449999999999</v>
      </c>
      <c r="D124" s="365">
        <v>-322.75500000000699</v>
      </c>
      <c r="E124" s="366">
        <v>0.94479989738299996</v>
      </c>
      <c r="F124" s="364">
        <v>5863.6648619552798</v>
      </c>
      <c r="G124" s="365">
        <v>977.27747699254599</v>
      </c>
      <c r="H124" s="367">
        <v>227.51900000000001</v>
      </c>
      <c r="I124" s="364">
        <v>455.03800000000001</v>
      </c>
      <c r="J124" s="365">
        <v>-522.23947699254597</v>
      </c>
      <c r="K124" s="368">
        <v>7.7603002680000005E-2</v>
      </c>
    </row>
    <row r="125" spans="1:11" ht="14.4" customHeight="1" thickBot="1" x14ac:dyDescent="0.35">
      <c r="A125" s="386" t="s">
        <v>323</v>
      </c>
      <c r="B125" s="364">
        <v>394.00000000000102</v>
      </c>
      <c r="C125" s="364">
        <v>394.02</v>
      </c>
      <c r="D125" s="365">
        <v>1.9999999999000002E-2</v>
      </c>
      <c r="E125" s="366">
        <v>1.0000507614209999</v>
      </c>
      <c r="F125" s="364">
        <v>418.74712118895201</v>
      </c>
      <c r="G125" s="365">
        <v>69.791186864824994</v>
      </c>
      <c r="H125" s="367">
        <v>32.835000000000001</v>
      </c>
      <c r="I125" s="364">
        <v>65.67</v>
      </c>
      <c r="J125" s="365">
        <v>-4.1211868648249999</v>
      </c>
      <c r="K125" s="368">
        <v>0.156824958732</v>
      </c>
    </row>
    <row r="126" spans="1:11" ht="14.4" customHeight="1" thickBot="1" x14ac:dyDescent="0.35">
      <c r="A126" s="386" t="s">
        <v>324</v>
      </c>
      <c r="B126" s="364">
        <v>2202</v>
      </c>
      <c r="C126" s="364">
        <v>2203.3200000000002</v>
      </c>
      <c r="D126" s="365">
        <v>1.3199999999959999</v>
      </c>
      <c r="E126" s="366">
        <v>1.0005994550399999</v>
      </c>
      <c r="F126" s="364">
        <v>2341.4470266726498</v>
      </c>
      <c r="G126" s="365">
        <v>390.24117111210899</v>
      </c>
      <c r="H126" s="367">
        <v>181.49199999999999</v>
      </c>
      <c r="I126" s="364">
        <v>362.983</v>
      </c>
      <c r="J126" s="365">
        <v>-27.258171112109</v>
      </c>
      <c r="K126" s="368">
        <v>0.15502507460699999</v>
      </c>
    </row>
    <row r="127" spans="1:11" ht="14.4" customHeight="1" thickBot="1" x14ac:dyDescent="0.35">
      <c r="A127" s="386" t="s">
        <v>325</v>
      </c>
      <c r="B127" s="364">
        <v>5520.00000000001</v>
      </c>
      <c r="C127" s="364">
        <v>5520.2110000000002</v>
      </c>
      <c r="D127" s="365">
        <v>0.21099999999399999</v>
      </c>
      <c r="E127" s="366">
        <v>1.0000382246370001</v>
      </c>
      <c r="F127" s="364">
        <v>5866.63739050196</v>
      </c>
      <c r="G127" s="365">
        <v>977.77289841699303</v>
      </c>
      <c r="H127" s="367">
        <v>31.213999999999999</v>
      </c>
      <c r="I127" s="364">
        <v>62.427999999999997</v>
      </c>
      <c r="J127" s="365">
        <v>-915.34489841699303</v>
      </c>
      <c r="K127" s="368">
        <v>1.0641189465000001E-2</v>
      </c>
    </row>
    <row r="128" spans="1:11" ht="14.4" customHeight="1" thickBot="1" x14ac:dyDescent="0.35">
      <c r="A128" s="386" t="s">
        <v>326</v>
      </c>
      <c r="B128" s="364">
        <v>28</v>
      </c>
      <c r="C128" s="364">
        <v>28.442</v>
      </c>
      <c r="D128" s="365">
        <v>0.44199999999900003</v>
      </c>
      <c r="E128" s="366">
        <v>1.015785714285</v>
      </c>
      <c r="F128" s="364">
        <v>30.226906301345</v>
      </c>
      <c r="G128" s="365">
        <v>5.0378177168900002</v>
      </c>
      <c r="H128" s="367">
        <v>2.37</v>
      </c>
      <c r="I128" s="364">
        <v>4.74</v>
      </c>
      <c r="J128" s="365">
        <v>-0.29781771688999997</v>
      </c>
      <c r="K128" s="368">
        <v>0.15681393102999999</v>
      </c>
    </row>
    <row r="129" spans="1:11" ht="14.4" customHeight="1" thickBot="1" x14ac:dyDescent="0.35">
      <c r="A129" s="384" t="s">
        <v>327</v>
      </c>
      <c r="B129" s="364">
        <v>24</v>
      </c>
      <c r="C129" s="364">
        <v>146.27979999999999</v>
      </c>
      <c r="D129" s="365">
        <v>122.27979999999999</v>
      </c>
      <c r="E129" s="366">
        <v>6.094991666666</v>
      </c>
      <c r="F129" s="364">
        <v>0</v>
      </c>
      <c r="G129" s="365">
        <v>0</v>
      </c>
      <c r="H129" s="367">
        <v>33.465069999999997</v>
      </c>
      <c r="I129" s="364">
        <v>41.148569999999999</v>
      </c>
      <c r="J129" s="365">
        <v>41.148569999999999</v>
      </c>
      <c r="K129" s="375" t="s">
        <v>206</v>
      </c>
    </row>
    <row r="130" spans="1:11" ht="14.4" customHeight="1" thickBot="1" x14ac:dyDescent="0.35">
      <c r="A130" s="385" t="s">
        <v>328</v>
      </c>
      <c r="B130" s="369">
        <v>24</v>
      </c>
      <c r="C130" s="369">
        <v>32.394599999999997</v>
      </c>
      <c r="D130" s="370">
        <v>8.3946000000000005</v>
      </c>
      <c r="E130" s="376">
        <v>1.3497749999999999</v>
      </c>
      <c r="F130" s="369">
        <v>0</v>
      </c>
      <c r="G130" s="370">
        <v>0</v>
      </c>
      <c r="H130" s="372">
        <v>33.465069999999997</v>
      </c>
      <c r="I130" s="369">
        <v>33.465069999999997</v>
      </c>
      <c r="J130" s="370">
        <v>33.465069999999997</v>
      </c>
      <c r="K130" s="373" t="s">
        <v>206</v>
      </c>
    </row>
    <row r="131" spans="1:11" ht="14.4" customHeight="1" thickBot="1" x14ac:dyDescent="0.35">
      <c r="A131" s="386" t="s">
        <v>329</v>
      </c>
      <c r="B131" s="364">
        <v>24</v>
      </c>
      <c r="C131" s="364">
        <v>0</v>
      </c>
      <c r="D131" s="365">
        <v>-24</v>
      </c>
      <c r="E131" s="366">
        <v>0</v>
      </c>
      <c r="F131" s="364">
        <v>0</v>
      </c>
      <c r="G131" s="365">
        <v>0</v>
      </c>
      <c r="H131" s="367">
        <v>0</v>
      </c>
      <c r="I131" s="364">
        <v>0</v>
      </c>
      <c r="J131" s="365">
        <v>0</v>
      </c>
      <c r="K131" s="368">
        <v>0</v>
      </c>
    </row>
    <row r="132" spans="1:11" ht="14.4" customHeight="1" thickBot="1" x14ac:dyDescent="0.35">
      <c r="A132" s="386" t="s">
        <v>330</v>
      </c>
      <c r="B132" s="364">
        <v>0</v>
      </c>
      <c r="C132" s="364">
        <v>32.394599999999997</v>
      </c>
      <c r="D132" s="365">
        <v>32.394599999999997</v>
      </c>
      <c r="E132" s="374" t="s">
        <v>206</v>
      </c>
      <c r="F132" s="364">
        <v>0</v>
      </c>
      <c r="G132" s="365">
        <v>0</v>
      </c>
      <c r="H132" s="367">
        <v>33.465069999999997</v>
      </c>
      <c r="I132" s="364">
        <v>33.465069999999997</v>
      </c>
      <c r="J132" s="365">
        <v>33.465069999999997</v>
      </c>
      <c r="K132" s="375" t="s">
        <v>206</v>
      </c>
    </row>
    <row r="133" spans="1:11" ht="14.4" customHeight="1" thickBot="1" x14ac:dyDescent="0.35">
      <c r="A133" s="385" t="s">
        <v>331</v>
      </c>
      <c r="B133" s="369">
        <v>0</v>
      </c>
      <c r="C133" s="369">
        <v>15.3912</v>
      </c>
      <c r="D133" s="370">
        <v>15.3912</v>
      </c>
      <c r="E133" s="371" t="s">
        <v>216</v>
      </c>
      <c r="F133" s="369">
        <v>0</v>
      </c>
      <c r="G133" s="370">
        <v>0</v>
      </c>
      <c r="H133" s="372">
        <v>0</v>
      </c>
      <c r="I133" s="369">
        <v>7.6835000000000004</v>
      </c>
      <c r="J133" s="370">
        <v>7.6835000000000004</v>
      </c>
      <c r="K133" s="373" t="s">
        <v>206</v>
      </c>
    </row>
    <row r="134" spans="1:11" ht="14.4" customHeight="1" thickBot="1" x14ac:dyDescent="0.35">
      <c r="A134" s="386" t="s">
        <v>332</v>
      </c>
      <c r="B134" s="364">
        <v>0</v>
      </c>
      <c r="C134" s="364">
        <v>15.3912</v>
      </c>
      <c r="D134" s="365">
        <v>15.3912</v>
      </c>
      <c r="E134" s="374" t="s">
        <v>216</v>
      </c>
      <c r="F134" s="364">
        <v>0</v>
      </c>
      <c r="G134" s="365">
        <v>0</v>
      </c>
      <c r="H134" s="367">
        <v>0</v>
      </c>
      <c r="I134" s="364">
        <v>7.6835000000000004</v>
      </c>
      <c r="J134" s="365">
        <v>7.6835000000000004</v>
      </c>
      <c r="K134" s="375" t="s">
        <v>206</v>
      </c>
    </row>
    <row r="135" spans="1:11" ht="14.4" customHeight="1" thickBot="1" x14ac:dyDescent="0.35">
      <c r="A135" s="385" t="s">
        <v>333</v>
      </c>
      <c r="B135" s="369">
        <v>0</v>
      </c>
      <c r="C135" s="369">
        <v>98.494</v>
      </c>
      <c r="D135" s="370">
        <v>98.494</v>
      </c>
      <c r="E135" s="371" t="s">
        <v>206</v>
      </c>
      <c r="F135" s="369">
        <v>0</v>
      </c>
      <c r="G135" s="370">
        <v>0</v>
      </c>
      <c r="H135" s="372">
        <v>0</v>
      </c>
      <c r="I135" s="369">
        <v>0</v>
      </c>
      <c r="J135" s="370">
        <v>0</v>
      </c>
      <c r="K135" s="373" t="s">
        <v>206</v>
      </c>
    </row>
    <row r="136" spans="1:11" ht="14.4" customHeight="1" thickBot="1" x14ac:dyDescent="0.35">
      <c r="A136" s="386" t="s">
        <v>334</v>
      </c>
      <c r="B136" s="364">
        <v>0</v>
      </c>
      <c r="C136" s="364">
        <v>98.494</v>
      </c>
      <c r="D136" s="365">
        <v>98.494</v>
      </c>
      <c r="E136" s="374" t="s">
        <v>206</v>
      </c>
      <c r="F136" s="364">
        <v>0</v>
      </c>
      <c r="G136" s="365">
        <v>0</v>
      </c>
      <c r="H136" s="367">
        <v>0</v>
      </c>
      <c r="I136" s="364">
        <v>0</v>
      </c>
      <c r="J136" s="365">
        <v>0</v>
      </c>
      <c r="K136" s="375" t="s">
        <v>206</v>
      </c>
    </row>
    <row r="137" spans="1:11" ht="14.4" customHeight="1" thickBot="1" x14ac:dyDescent="0.35">
      <c r="A137" s="383" t="s">
        <v>335</v>
      </c>
      <c r="B137" s="364">
        <v>0</v>
      </c>
      <c r="C137" s="364">
        <v>57.06559</v>
      </c>
      <c r="D137" s="365">
        <v>57.06559</v>
      </c>
      <c r="E137" s="374" t="s">
        <v>206</v>
      </c>
      <c r="F137" s="364">
        <v>0</v>
      </c>
      <c r="G137" s="365">
        <v>0</v>
      </c>
      <c r="H137" s="367">
        <v>1.2423599999999999</v>
      </c>
      <c r="I137" s="364">
        <v>3.03504</v>
      </c>
      <c r="J137" s="365">
        <v>3.03504</v>
      </c>
      <c r="K137" s="375" t="s">
        <v>206</v>
      </c>
    </row>
    <row r="138" spans="1:11" ht="14.4" customHeight="1" thickBot="1" x14ac:dyDescent="0.35">
      <c r="A138" s="384" t="s">
        <v>336</v>
      </c>
      <c r="B138" s="364">
        <v>0</v>
      </c>
      <c r="C138" s="364">
        <v>57.06559</v>
      </c>
      <c r="D138" s="365">
        <v>57.06559</v>
      </c>
      <c r="E138" s="374" t="s">
        <v>206</v>
      </c>
      <c r="F138" s="364">
        <v>0</v>
      </c>
      <c r="G138" s="365">
        <v>0</v>
      </c>
      <c r="H138" s="367">
        <v>1.2423599999999999</v>
      </c>
      <c r="I138" s="364">
        <v>3.03504</v>
      </c>
      <c r="J138" s="365">
        <v>3.03504</v>
      </c>
      <c r="K138" s="375" t="s">
        <v>206</v>
      </c>
    </row>
    <row r="139" spans="1:11" ht="14.4" customHeight="1" thickBot="1" x14ac:dyDescent="0.35">
      <c r="A139" s="385" t="s">
        <v>337</v>
      </c>
      <c r="B139" s="369">
        <v>0</v>
      </c>
      <c r="C139" s="369">
        <v>57.06559</v>
      </c>
      <c r="D139" s="370">
        <v>57.06559</v>
      </c>
      <c r="E139" s="371" t="s">
        <v>206</v>
      </c>
      <c r="F139" s="369">
        <v>0</v>
      </c>
      <c r="G139" s="370">
        <v>0</v>
      </c>
      <c r="H139" s="372">
        <v>1.2423599999999999</v>
      </c>
      <c r="I139" s="369">
        <v>3.03504</v>
      </c>
      <c r="J139" s="370">
        <v>3.03504</v>
      </c>
      <c r="K139" s="373" t="s">
        <v>206</v>
      </c>
    </row>
    <row r="140" spans="1:11" ht="14.4" customHeight="1" thickBot="1" x14ac:dyDescent="0.35">
      <c r="A140" s="386" t="s">
        <v>338</v>
      </c>
      <c r="B140" s="364">
        <v>0</v>
      </c>
      <c r="C140" s="364">
        <v>57.06559</v>
      </c>
      <c r="D140" s="365">
        <v>57.06559</v>
      </c>
      <c r="E140" s="374" t="s">
        <v>206</v>
      </c>
      <c r="F140" s="364">
        <v>0</v>
      </c>
      <c r="G140" s="365">
        <v>0</v>
      </c>
      <c r="H140" s="367">
        <v>1.2423599999999999</v>
      </c>
      <c r="I140" s="364">
        <v>3.03504</v>
      </c>
      <c r="J140" s="365">
        <v>3.03504</v>
      </c>
      <c r="K140" s="375" t="s">
        <v>206</v>
      </c>
    </row>
    <row r="141" spans="1:11" ht="14.4" customHeight="1" thickBot="1" x14ac:dyDescent="0.35">
      <c r="A141" s="382" t="s">
        <v>339</v>
      </c>
      <c r="B141" s="364">
        <v>26.700846153850001</v>
      </c>
      <c r="C141" s="364">
        <v>650.66727000000003</v>
      </c>
      <c r="D141" s="365">
        <v>623.96642384614995</v>
      </c>
      <c r="E141" s="366">
        <v>24.368788399096001</v>
      </c>
      <c r="F141" s="364">
        <v>6.649310504782</v>
      </c>
      <c r="G141" s="365">
        <v>1.1082184174630001</v>
      </c>
      <c r="H141" s="367">
        <v>39.081620000000001</v>
      </c>
      <c r="I141" s="364">
        <v>44.238619999999997</v>
      </c>
      <c r="J141" s="365">
        <v>43.130401582536003</v>
      </c>
      <c r="K141" s="368">
        <v>6.6531138782249997</v>
      </c>
    </row>
    <row r="142" spans="1:11" ht="14.4" customHeight="1" thickBot="1" x14ac:dyDescent="0.35">
      <c r="A142" s="383" t="s">
        <v>340</v>
      </c>
      <c r="B142" s="364">
        <v>4.1150187620000001</v>
      </c>
      <c r="C142" s="364">
        <v>89.902929999999998</v>
      </c>
      <c r="D142" s="365">
        <v>85.787911237998998</v>
      </c>
      <c r="E142" s="366">
        <v>21.847513996823</v>
      </c>
      <c r="F142" s="364">
        <v>6.649310504782</v>
      </c>
      <c r="G142" s="365">
        <v>1.1082184174630001</v>
      </c>
      <c r="H142" s="367">
        <v>33.925620000000002</v>
      </c>
      <c r="I142" s="364">
        <v>33.925620000000002</v>
      </c>
      <c r="J142" s="365">
        <v>32.817401582536</v>
      </c>
      <c r="K142" s="368">
        <v>5.1021259987179999</v>
      </c>
    </row>
    <row r="143" spans="1:11" ht="14.4" customHeight="1" thickBot="1" x14ac:dyDescent="0.35">
      <c r="A143" s="384" t="s">
        <v>341</v>
      </c>
      <c r="B143" s="364">
        <v>0</v>
      </c>
      <c r="C143" s="364">
        <v>78.25</v>
      </c>
      <c r="D143" s="365">
        <v>78.25</v>
      </c>
      <c r="E143" s="374" t="s">
        <v>216</v>
      </c>
      <c r="F143" s="364">
        <v>0</v>
      </c>
      <c r="G143" s="365">
        <v>0</v>
      </c>
      <c r="H143" s="367">
        <v>25</v>
      </c>
      <c r="I143" s="364">
        <v>25</v>
      </c>
      <c r="J143" s="365">
        <v>25</v>
      </c>
      <c r="K143" s="375" t="s">
        <v>206</v>
      </c>
    </row>
    <row r="144" spans="1:11" ht="14.4" customHeight="1" thickBot="1" x14ac:dyDescent="0.35">
      <c r="A144" s="385" t="s">
        <v>342</v>
      </c>
      <c r="B144" s="369">
        <v>0</v>
      </c>
      <c r="C144" s="369">
        <v>78.25</v>
      </c>
      <c r="D144" s="370">
        <v>78.25</v>
      </c>
      <c r="E144" s="371" t="s">
        <v>216</v>
      </c>
      <c r="F144" s="369">
        <v>0</v>
      </c>
      <c r="G144" s="370">
        <v>0</v>
      </c>
      <c r="H144" s="372">
        <v>25</v>
      </c>
      <c r="I144" s="369">
        <v>25</v>
      </c>
      <c r="J144" s="370">
        <v>25</v>
      </c>
      <c r="K144" s="373" t="s">
        <v>206</v>
      </c>
    </row>
    <row r="145" spans="1:11" ht="14.4" customHeight="1" thickBot="1" x14ac:dyDescent="0.35">
      <c r="A145" s="386" t="s">
        <v>343</v>
      </c>
      <c r="B145" s="364">
        <v>0</v>
      </c>
      <c r="C145" s="364">
        <v>78.25</v>
      </c>
      <c r="D145" s="365">
        <v>78.25</v>
      </c>
      <c r="E145" s="374" t="s">
        <v>216</v>
      </c>
      <c r="F145" s="364">
        <v>0</v>
      </c>
      <c r="G145" s="365">
        <v>0</v>
      </c>
      <c r="H145" s="367">
        <v>25</v>
      </c>
      <c r="I145" s="364">
        <v>25</v>
      </c>
      <c r="J145" s="365">
        <v>25</v>
      </c>
      <c r="K145" s="375" t="s">
        <v>206</v>
      </c>
    </row>
    <row r="146" spans="1:11" ht="14.4" customHeight="1" thickBot="1" x14ac:dyDescent="0.35">
      <c r="A146" s="389" t="s">
        <v>344</v>
      </c>
      <c r="B146" s="369">
        <v>4.1150187620000001</v>
      </c>
      <c r="C146" s="369">
        <v>11.65293</v>
      </c>
      <c r="D146" s="370">
        <v>7.5379112379990003</v>
      </c>
      <c r="E146" s="376">
        <v>2.8318048285959998</v>
      </c>
      <c r="F146" s="369">
        <v>6.649310504782</v>
      </c>
      <c r="G146" s="370">
        <v>1.1082184174630001</v>
      </c>
      <c r="H146" s="372">
        <v>8.9256200000000003</v>
      </c>
      <c r="I146" s="369">
        <v>8.9256200000000003</v>
      </c>
      <c r="J146" s="370">
        <v>7.8174015825360001</v>
      </c>
      <c r="K146" s="377">
        <v>1.3423376744969999</v>
      </c>
    </row>
    <row r="147" spans="1:11" ht="14.4" customHeight="1" thickBot="1" x14ac:dyDescent="0.35">
      <c r="A147" s="385" t="s">
        <v>345</v>
      </c>
      <c r="B147" s="369">
        <v>0</v>
      </c>
      <c r="C147" s="369">
        <v>1.2999999999999999E-4</v>
      </c>
      <c r="D147" s="370">
        <v>1.2999999999999999E-4</v>
      </c>
      <c r="E147" s="371" t="s">
        <v>206</v>
      </c>
      <c r="F147" s="369">
        <v>0</v>
      </c>
      <c r="G147" s="370">
        <v>0</v>
      </c>
      <c r="H147" s="372">
        <v>2.0000000000000002E-5</v>
      </c>
      <c r="I147" s="369">
        <v>2.0000000000000002E-5</v>
      </c>
      <c r="J147" s="370">
        <v>2.0000000000000002E-5</v>
      </c>
      <c r="K147" s="373" t="s">
        <v>206</v>
      </c>
    </row>
    <row r="148" spans="1:11" ht="14.4" customHeight="1" thickBot="1" x14ac:dyDescent="0.35">
      <c r="A148" s="386" t="s">
        <v>346</v>
      </c>
      <c r="B148" s="364">
        <v>0</v>
      </c>
      <c r="C148" s="364">
        <v>1.2999999999999999E-4</v>
      </c>
      <c r="D148" s="365">
        <v>1.2999999999999999E-4</v>
      </c>
      <c r="E148" s="374" t="s">
        <v>206</v>
      </c>
      <c r="F148" s="364">
        <v>0</v>
      </c>
      <c r="G148" s="365">
        <v>0</v>
      </c>
      <c r="H148" s="367">
        <v>2.0000000000000002E-5</v>
      </c>
      <c r="I148" s="364">
        <v>2.0000000000000002E-5</v>
      </c>
      <c r="J148" s="365">
        <v>2.0000000000000002E-5</v>
      </c>
      <c r="K148" s="375" t="s">
        <v>206</v>
      </c>
    </row>
    <row r="149" spans="1:11" ht="14.4" customHeight="1" thickBot="1" x14ac:dyDescent="0.35">
      <c r="A149" s="385" t="s">
        <v>347</v>
      </c>
      <c r="B149" s="369">
        <v>4.1150187620000001</v>
      </c>
      <c r="C149" s="369">
        <v>11.652799999999999</v>
      </c>
      <c r="D149" s="370">
        <v>7.5377812379989999</v>
      </c>
      <c r="E149" s="376">
        <v>2.831773237003</v>
      </c>
      <c r="F149" s="369">
        <v>6.649310504782</v>
      </c>
      <c r="G149" s="370">
        <v>1.1082184174630001</v>
      </c>
      <c r="H149" s="372">
        <v>8.9255999999999993</v>
      </c>
      <c r="I149" s="369">
        <v>8.9255999999999993</v>
      </c>
      <c r="J149" s="370">
        <v>7.817381582536</v>
      </c>
      <c r="K149" s="377">
        <v>1.3423346666660001</v>
      </c>
    </row>
    <row r="150" spans="1:11" ht="14.4" customHeight="1" thickBot="1" x14ac:dyDescent="0.35">
      <c r="A150" s="386" t="s">
        <v>348</v>
      </c>
      <c r="B150" s="364">
        <v>4.1150187620000001</v>
      </c>
      <c r="C150" s="364">
        <v>11.652799999999999</v>
      </c>
      <c r="D150" s="365">
        <v>7.5377812379989999</v>
      </c>
      <c r="E150" s="366">
        <v>2.831773237003</v>
      </c>
      <c r="F150" s="364">
        <v>6.649310504782</v>
      </c>
      <c r="G150" s="365">
        <v>1.1082184174630001</v>
      </c>
      <c r="H150" s="367">
        <v>8.9255999999999993</v>
      </c>
      <c r="I150" s="364">
        <v>8.9255999999999993</v>
      </c>
      <c r="J150" s="365">
        <v>7.817381582536</v>
      </c>
      <c r="K150" s="368">
        <v>1.3423346666660001</v>
      </c>
    </row>
    <row r="151" spans="1:11" ht="14.4" customHeight="1" thickBot="1" x14ac:dyDescent="0.35">
      <c r="A151" s="383" t="s">
        <v>349</v>
      </c>
      <c r="B151" s="364">
        <v>0</v>
      </c>
      <c r="C151" s="364">
        <v>110.94934000000001</v>
      </c>
      <c r="D151" s="365">
        <v>110.94934000000001</v>
      </c>
      <c r="E151" s="374" t="s">
        <v>206</v>
      </c>
      <c r="F151" s="364">
        <v>0</v>
      </c>
      <c r="G151" s="365">
        <v>0</v>
      </c>
      <c r="H151" s="367">
        <v>0</v>
      </c>
      <c r="I151" s="364">
        <v>0</v>
      </c>
      <c r="J151" s="365">
        <v>0</v>
      </c>
      <c r="K151" s="375" t="s">
        <v>206</v>
      </c>
    </row>
    <row r="152" spans="1:11" ht="14.4" customHeight="1" thickBot="1" x14ac:dyDescent="0.35">
      <c r="A152" s="389" t="s">
        <v>350</v>
      </c>
      <c r="B152" s="369">
        <v>0</v>
      </c>
      <c r="C152" s="369">
        <v>110.94934000000001</v>
      </c>
      <c r="D152" s="370">
        <v>110.94934000000001</v>
      </c>
      <c r="E152" s="371" t="s">
        <v>206</v>
      </c>
      <c r="F152" s="369">
        <v>0</v>
      </c>
      <c r="G152" s="370">
        <v>0</v>
      </c>
      <c r="H152" s="372">
        <v>0</v>
      </c>
      <c r="I152" s="369">
        <v>0</v>
      </c>
      <c r="J152" s="370">
        <v>0</v>
      </c>
      <c r="K152" s="373" t="s">
        <v>206</v>
      </c>
    </row>
    <row r="153" spans="1:11" ht="14.4" customHeight="1" thickBot="1" x14ac:dyDescent="0.35">
      <c r="A153" s="385" t="s">
        <v>351</v>
      </c>
      <c r="B153" s="369">
        <v>0</v>
      </c>
      <c r="C153" s="369">
        <v>110.94934000000001</v>
      </c>
      <c r="D153" s="370">
        <v>110.94934000000001</v>
      </c>
      <c r="E153" s="371" t="s">
        <v>206</v>
      </c>
      <c r="F153" s="369">
        <v>0</v>
      </c>
      <c r="G153" s="370">
        <v>0</v>
      </c>
      <c r="H153" s="372">
        <v>0</v>
      </c>
      <c r="I153" s="369">
        <v>0</v>
      </c>
      <c r="J153" s="370">
        <v>0</v>
      </c>
      <c r="K153" s="373" t="s">
        <v>206</v>
      </c>
    </row>
    <row r="154" spans="1:11" ht="14.4" customHeight="1" thickBot="1" x14ac:dyDescent="0.35">
      <c r="A154" s="386" t="s">
        <v>352</v>
      </c>
      <c r="B154" s="364">
        <v>0</v>
      </c>
      <c r="C154" s="364">
        <v>110.94934000000001</v>
      </c>
      <c r="D154" s="365">
        <v>110.94934000000001</v>
      </c>
      <c r="E154" s="374" t="s">
        <v>206</v>
      </c>
      <c r="F154" s="364">
        <v>0</v>
      </c>
      <c r="G154" s="365">
        <v>0</v>
      </c>
      <c r="H154" s="367">
        <v>0</v>
      </c>
      <c r="I154" s="364">
        <v>0</v>
      </c>
      <c r="J154" s="365">
        <v>0</v>
      </c>
      <c r="K154" s="375" t="s">
        <v>206</v>
      </c>
    </row>
    <row r="155" spans="1:11" ht="14.4" customHeight="1" thickBot="1" x14ac:dyDescent="0.35">
      <c r="A155" s="383" t="s">
        <v>353</v>
      </c>
      <c r="B155" s="364">
        <v>22.585827391849001</v>
      </c>
      <c r="C155" s="364">
        <v>449.815</v>
      </c>
      <c r="D155" s="365">
        <v>427.22917260815098</v>
      </c>
      <c r="E155" s="366">
        <v>19.91580791777</v>
      </c>
      <c r="F155" s="364">
        <v>0</v>
      </c>
      <c r="G155" s="365">
        <v>0</v>
      </c>
      <c r="H155" s="367">
        <v>5.1559999999999997</v>
      </c>
      <c r="I155" s="364">
        <v>10.313000000000001</v>
      </c>
      <c r="J155" s="365">
        <v>10.313000000000001</v>
      </c>
      <c r="K155" s="375" t="s">
        <v>206</v>
      </c>
    </row>
    <row r="156" spans="1:11" ht="14.4" customHeight="1" thickBot="1" x14ac:dyDescent="0.35">
      <c r="A156" s="389" t="s">
        <v>354</v>
      </c>
      <c r="B156" s="369">
        <v>22.585827391849001</v>
      </c>
      <c r="C156" s="369">
        <v>449.815</v>
      </c>
      <c r="D156" s="370">
        <v>427.22917260815098</v>
      </c>
      <c r="E156" s="376">
        <v>19.91580791777</v>
      </c>
      <c r="F156" s="369">
        <v>0</v>
      </c>
      <c r="G156" s="370">
        <v>0</v>
      </c>
      <c r="H156" s="372">
        <v>5.1559999999999997</v>
      </c>
      <c r="I156" s="369">
        <v>10.313000000000001</v>
      </c>
      <c r="J156" s="370">
        <v>10.313000000000001</v>
      </c>
      <c r="K156" s="373" t="s">
        <v>206</v>
      </c>
    </row>
    <row r="157" spans="1:11" ht="14.4" customHeight="1" thickBot="1" x14ac:dyDescent="0.35">
      <c r="A157" s="385" t="s">
        <v>355</v>
      </c>
      <c r="B157" s="369">
        <v>22.585827391849001</v>
      </c>
      <c r="C157" s="369">
        <v>387.93900000000002</v>
      </c>
      <c r="D157" s="370">
        <v>365.353172608151</v>
      </c>
      <c r="E157" s="376">
        <v>17.176213794142001</v>
      </c>
      <c r="F157" s="369">
        <v>0</v>
      </c>
      <c r="G157" s="370">
        <v>0</v>
      </c>
      <c r="H157" s="372">
        <v>0</v>
      </c>
      <c r="I157" s="369">
        <v>0</v>
      </c>
      <c r="J157" s="370">
        <v>0</v>
      </c>
      <c r="K157" s="377">
        <v>0</v>
      </c>
    </row>
    <row r="158" spans="1:11" ht="14.4" customHeight="1" thickBot="1" x14ac:dyDescent="0.35">
      <c r="A158" s="386" t="s">
        <v>356</v>
      </c>
      <c r="B158" s="364">
        <v>0</v>
      </c>
      <c r="C158" s="364">
        <v>387.93900000000002</v>
      </c>
      <c r="D158" s="365">
        <v>387.93900000000002</v>
      </c>
      <c r="E158" s="374" t="s">
        <v>216</v>
      </c>
      <c r="F158" s="364">
        <v>0</v>
      </c>
      <c r="G158" s="365">
        <v>0</v>
      </c>
      <c r="H158" s="367">
        <v>0</v>
      </c>
      <c r="I158" s="364">
        <v>0</v>
      </c>
      <c r="J158" s="365">
        <v>0</v>
      </c>
      <c r="K158" s="368">
        <v>0</v>
      </c>
    </row>
    <row r="159" spans="1:11" ht="14.4" customHeight="1" thickBot="1" x14ac:dyDescent="0.35">
      <c r="A159" s="386" t="s">
        <v>357</v>
      </c>
      <c r="B159" s="364">
        <v>22.585827391849001</v>
      </c>
      <c r="C159" s="364">
        <v>0</v>
      </c>
      <c r="D159" s="365">
        <v>-22.585827391849001</v>
      </c>
      <c r="E159" s="366">
        <v>0</v>
      </c>
      <c r="F159" s="364">
        <v>0</v>
      </c>
      <c r="G159" s="365">
        <v>0</v>
      </c>
      <c r="H159" s="367">
        <v>0</v>
      </c>
      <c r="I159" s="364">
        <v>0</v>
      </c>
      <c r="J159" s="365">
        <v>0</v>
      </c>
      <c r="K159" s="368">
        <v>0</v>
      </c>
    </row>
    <row r="160" spans="1:11" ht="14.4" customHeight="1" thickBot="1" x14ac:dyDescent="0.35">
      <c r="A160" s="388" t="s">
        <v>358</v>
      </c>
      <c r="B160" s="364">
        <v>0</v>
      </c>
      <c r="C160" s="364">
        <v>61.875999999999998</v>
      </c>
      <c r="D160" s="365">
        <v>61.875999999999998</v>
      </c>
      <c r="E160" s="374" t="s">
        <v>206</v>
      </c>
      <c r="F160" s="364">
        <v>0</v>
      </c>
      <c r="G160" s="365">
        <v>0</v>
      </c>
      <c r="H160" s="367">
        <v>5.1559999999999997</v>
      </c>
      <c r="I160" s="364">
        <v>10.313000000000001</v>
      </c>
      <c r="J160" s="365">
        <v>10.313000000000001</v>
      </c>
      <c r="K160" s="375" t="s">
        <v>206</v>
      </c>
    </row>
    <row r="161" spans="1:11" ht="14.4" customHeight="1" thickBot="1" x14ac:dyDescent="0.35">
      <c r="A161" s="386" t="s">
        <v>359</v>
      </c>
      <c r="B161" s="364">
        <v>0</v>
      </c>
      <c r="C161" s="364">
        <v>61.875999999999998</v>
      </c>
      <c r="D161" s="365">
        <v>61.875999999999998</v>
      </c>
      <c r="E161" s="374" t="s">
        <v>206</v>
      </c>
      <c r="F161" s="364">
        <v>0</v>
      </c>
      <c r="G161" s="365">
        <v>0</v>
      </c>
      <c r="H161" s="367">
        <v>5.1559999999999997</v>
      </c>
      <c r="I161" s="364">
        <v>10.313000000000001</v>
      </c>
      <c r="J161" s="365">
        <v>10.313000000000001</v>
      </c>
      <c r="K161" s="375" t="s">
        <v>206</v>
      </c>
    </row>
    <row r="162" spans="1:11" ht="14.4" customHeight="1" thickBot="1" x14ac:dyDescent="0.35">
      <c r="A162" s="382" t="s">
        <v>360</v>
      </c>
      <c r="B162" s="364">
        <v>3593.0573513791801</v>
      </c>
      <c r="C162" s="364">
        <v>4192.7314399999996</v>
      </c>
      <c r="D162" s="365">
        <v>599.67408862082402</v>
      </c>
      <c r="E162" s="366">
        <v>1.1668980007759999</v>
      </c>
      <c r="F162" s="364">
        <v>0</v>
      </c>
      <c r="G162" s="365">
        <v>0</v>
      </c>
      <c r="H162" s="367">
        <v>365.49038999999999</v>
      </c>
      <c r="I162" s="364">
        <v>717.63810999999998</v>
      </c>
      <c r="J162" s="365">
        <v>717.63810999999998</v>
      </c>
      <c r="K162" s="375" t="s">
        <v>216</v>
      </c>
    </row>
    <row r="163" spans="1:11" ht="14.4" customHeight="1" thickBot="1" x14ac:dyDescent="0.35">
      <c r="A163" s="387" t="s">
        <v>361</v>
      </c>
      <c r="B163" s="369">
        <v>3593.0573513791801</v>
      </c>
      <c r="C163" s="369">
        <v>4192.7314399999996</v>
      </c>
      <c r="D163" s="370">
        <v>599.67408862082402</v>
      </c>
      <c r="E163" s="376">
        <v>1.1668980007759999</v>
      </c>
      <c r="F163" s="369">
        <v>0</v>
      </c>
      <c r="G163" s="370">
        <v>0</v>
      </c>
      <c r="H163" s="372">
        <v>365.49038999999999</v>
      </c>
      <c r="I163" s="369">
        <v>717.63810999999998</v>
      </c>
      <c r="J163" s="370">
        <v>717.63810999999998</v>
      </c>
      <c r="K163" s="373" t="s">
        <v>216</v>
      </c>
    </row>
    <row r="164" spans="1:11" ht="14.4" customHeight="1" thickBot="1" x14ac:dyDescent="0.35">
      <c r="A164" s="389" t="s">
        <v>41</v>
      </c>
      <c r="B164" s="369">
        <v>3593.0573513791801</v>
      </c>
      <c r="C164" s="369">
        <v>4192.7314399999996</v>
      </c>
      <c r="D164" s="370">
        <v>599.67408862082402</v>
      </c>
      <c r="E164" s="376">
        <v>1.1668980007759999</v>
      </c>
      <c r="F164" s="369">
        <v>0</v>
      </c>
      <c r="G164" s="370">
        <v>0</v>
      </c>
      <c r="H164" s="372">
        <v>365.49038999999999</v>
      </c>
      <c r="I164" s="369">
        <v>717.63810999999998</v>
      </c>
      <c r="J164" s="370">
        <v>717.63810999999998</v>
      </c>
      <c r="K164" s="373" t="s">
        <v>216</v>
      </c>
    </row>
    <row r="165" spans="1:11" ht="14.4" customHeight="1" thickBot="1" x14ac:dyDescent="0.35">
      <c r="A165" s="388" t="s">
        <v>362</v>
      </c>
      <c r="B165" s="364">
        <v>3.0983290467820002</v>
      </c>
      <c r="C165" s="364">
        <v>6.0999600000000003</v>
      </c>
      <c r="D165" s="365">
        <v>3.001630953217</v>
      </c>
      <c r="E165" s="366">
        <v>1.968790243997</v>
      </c>
      <c r="F165" s="364">
        <v>0</v>
      </c>
      <c r="G165" s="365">
        <v>0</v>
      </c>
      <c r="H165" s="367">
        <v>0.61689000000000005</v>
      </c>
      <c r="I165" s="364">
        <v>10.660920000000001</v>
      </c>
      <c r="J165" s="365">
        <v>10.660920000000001</v>
      </c>
      <c r="K165" s="375" t="s">
        <v>216</v>
      </c>
    </row>
    <row r="166" spans="1:11" ht="14.4" customHeight="1" thickBot="1" x14ac:dyDescent="0.35">
      <c r="A166" s="386" t="s">
        <v>363</v>
      </c>
      <c r="B166" s="364">
        <v>3.0983290467820002</v>
      </c>
      <c r="C166" s="364">
        <v>6.0999600000000003</v>
      </c>
      <c r="D166" s="365">
        <v>3.001630953217</v>
      </c>
      <c r="E166" s="366">
        <v>1.968790243997</v>
      </c>
      <c r="F166" s="364">
        <v>0</v>
      </c>
      <c r="G166" s="365">
        <v>0</v>
      </c>
      <c r="H166" s="367">
        <v>0.61689000000000005</v>
      </c>
      <c r="I166" s="364">
        <v>10.660920000000001</v>
      </c>
      <c r="J166" s="365">
        <v>10.660920000000001</v>
      </c>
      <c r="K166" s="375" t="s">
        <v>216</v>
      </c>
    </row>
    <row r="167" spans="1:11" ht="14.4" customHeight="1" thickBot="1" x14ac:dyDescent="0.35">
      <c r="A167" s="385" t="s">
        <v>364</v>
      </c>
      <c r="B167" s="369">
        <v>26.573888807132999</v>
      </c>
      <c r="C167" s="369">
        <v>24.6</v>
      </c>
      <c r="D167" s="370">
        <v>-1.9738888071330001</v>
      </c>
      <c r="E167" s="376">
        <v>0.92572073957699996</v>
      </c>
      <c r="F167" s="369">
        <v>0</v>
      </c>
      <c r="G167" s="370">
        <v>0</v>
      </c>
      <c r="H167" s="372">
        <v>6.5449999999999999</v>
      </c>
      <c r="I167" s="369">
        <v>8.9030000000000005</v>
      </c>
      <c r="J167" s="370">
        <v>8.9030000000000005</v>
      </c>
      <c r="K167" s="373" t="s">
        <v>216</v>
      </c>
    </row>
    <row r="168" spans="1:11" ht="14.4" customHeight="1" thickBot="1" x14ac:dyDescent="0.35">
      <c r="A168" s="386" t="s">
        <v>365</v>
      </c>
      <c r="B168" s="364">
        <v>26.573888807132999</v>
      </c>
      <c r="C168" s="364">
        <v>24.6</v>
      </c>
      <c r="D168" s="365">
        <v>-1.9738888071330001</v>
      </c>
      <c r="E168" s="366">
        <v>0.92572073957699996</v>
      </c>
      <c r="F168" s="364">
        <v>0</v>
      </c>
      <c r="G168" s="365">
        <v>0</v>
      </c>
      <c r="H168" s="367">
        <v>6.5449999999999999</v>
      </c>
      <c r="I168" s="364">
        <v>8.9030000000000005</v>
      </c>
      <c r="J168" s="365">
        <v>8.9030000000000005</v>
      </c>
      <c r="K168" s="375" t="s">
        <v>216</v>
      </c>
    </row>
    <row r="169" spans="1:11" ht="14.4" customHeight="1" thickBot="1" x14ac:dyDescent="0.35">
      <c r="A169" s="385" t="s">
        <v>366</v>
      </c>
      <c r="B169" s="369">
        <v>139.162049169103</v>
      </c>
      <c r="C169" s="369">
        <v>145.2817</v>
      </c>
      <c r="D169" s="370">
        <v>6.119650830896</v>
      </c>
      <c r="E169" s="376">
        <v>1.043974997978</v>
      </c>
      <c r="F169" s="369">
        <v>0</v>
      </c>
      <c r="G169" s="370">
        <v>0</v>
      </c>
      <c r="H169" s="372">
        <v>12.79002</v>
      </c>
      <c r="I169" s="369">
        <v>25.624580000000002</v>
      </c>
      <c r="J169" s="370">
        <v>25.624580000000002</v>
      </c>
      <c r="K169" s="373" t="s">
        <v>216</v>
      </c>
    </row>
    <row r="170" spans="1:11" ht="14.4" customHeight="1" thickBot="1" x14ac:dyDescent="0.35">
      <c r="A170" s="386" t="s">
        <v>367</v>
      </c>
      <c r="B170" s="364">
        <v>0</v>
      </c>
      <c r="C170" s="364">
        <v>3.03</v>
      </c>
      <c r="D170" s="365">
        <v>3.03</v>
      </c>
      <c r="E170" s="374" t="s">
        <v>216</v>
      </c>
      <c r="F170" s="364">
        <v>0</v>
      </c>
      <c r="G170" s="365">
        <v>0</v>
      </c>
      <c r="H170" s="367">
        <v>1.3740000000000001</v>
      </c>
      <c r="I170" s="364">
        <v>1.3740000000000001</v>
      </c>
      <c r="J170" s="365">
        <v>1.3740000000000001</v>
      </c>
      <c r="K170" s="375" t="s">
        <v>216</v>
      </c>
    </row>
    <row r="171" spans="1:11" ht="14.4" customHeight="1" thickBot="1" x14ac:dyDescent="0.35">
      <c r="A171" s="386" t="s">
        <v>368</v>
      </c>
      <c r="B171" s="364">
        <v>1.3738715356569999</v>
      </c>
      <c r="C171" s="364">
        <v>0.75149999999999995</v>
      </c>
      <c r="D171" s="365">
        <v>-0.62237153565699999</v>
      </c>
      <c r="E171" s="366">
        <v>0.546994373561</v>
      </c>
      <c r="F171" s="364">
        <v>0</v>
      </c>
      <c r="G171" s="365">
        <v>0</v>
      </c>
      <c r="H171" s="367">
        <v>0</v>
      </c>
      <c r="I171" s="364">
        <v>0</v>
      </c>
      <c r="J171" s="365">
        <v>0</v>
      </c>
      <c r="K171" s="368">
        <v>0</v>
      </c>
    </row>
    <row r="172" spans="1:11" ht="14.4" customHeight="1" thickBot="1" x14ac:dyDescent="0.35">
      <c r="A172" s="386" t="s">
        <v>369</v>
      </c>
      <c r="B172" s="364">
        <v>137.788177633446</v>
      </c>
      <c r="C172" s="364">
        <v>141.50020000000001</v>
      </c>
      <c r="D172" s="365">
        <v>3.7120223665530001</v>
      </c>
      <c r="E172" s="366">
        <v>1.0269400643090001</v>
      </c>
      <c r="F172" s="364">
        <v>0</v>
      </c>
      <c r="G172" s="365">
        <v>0</v>
      </c>
      <c r="H172" s="367">
        <v>11.41602</v>
      </c>
      <c r="I172" s="364">
        <v>24.250579999999999</v>
      </c>
      <c r="J172" s="365">
        <v>24.250579999999999</v>
      </c>
      <c r="K172" s="375" t="s">
        <v>216</v>
      </c>
    </row>
    <row r="173" spans="1:11" ht="14.4" customHeight="1" thickBot="1" x14ac:dyDescent="0.35">
      <c r="A173" s="385" t="s">
        <v>370</v>
      </c>
      <c r="B173" s="369">
        <v>71.421965203823007</v>
      </c>
      <c r="C173" s="369">
        <v>82.120890000000003</v>
      </c>
      <c r="D173" s="370">
        <v>10.698924796176</v>
      </c>
      <c r="E173" s="376">
        <v>1.14979880161</v>
      </c>
      <c r="F173" s="369">
        <v>0</v>
      </c>
      <c r="G173" s="370">
        <v>0</v>
      </c>
      <c r="H173" s="372">
        <v>5.6432000000000002</v>
      </c>
      <c r="I173" s="369">
        <v>12.1898</v>
      </c>
      <c r="J173" s="370">
        <v>12.1898</v>
      </c>
      <c r="K173" s="373" t="s">
        <v>216</v>
      </c>
    </row>
    <row r="174" spans="1:11" ht="14.4" customHeight="1" thickBot="1" x14ac:dyDescent="0.35">
      <c r="A174" s="386" t="s">
        <v>371</v>
      </c>
      <c r="B174" s="364">
        <v>71.421965203823007</v>
      </c>
      <c r="C174" s="364">
        <v>82.120890000000003</v>
      </c>
      <c r="D174" s="365">
        <v>10.698924796176</v>
      </c>
      <c r="E174" s="366">
        <v>1.14979880161</v>
      </c>
      <c r="F174" s="364">
        <v>0</v>
      </c>
      <c r="G174" s="365">
        <v>0</v>
      </c>
      <c r="H174" s="367">
        <v>5.6432000000000002</v>
      </c>
      <c r="I174" s="364">
        <v>12.1898</v>
      </c>
      <c r="J174" s="365">
        <v>12.1898</v>
      </c>
      <c r="K174" s="375" t="s">
        <v>216</v>
      </c>
    </row>
    <row r="175" spans="1:11" ht="14.4" customHeight="1" thickBot="1" x14ac:dyDescent="0.35">
      <c r="A175" s="385" t="s">
        <v>372</v>
      </c>
      <c r="B175" s="369">
        <v>850.19445950622605</v>
      </c>
      <c r="C175" s="369">
        <v>871.88912000000005</v>
      </c>
      <c r="D175" s="370">
        <v>21.694660493773998</v>
      </c>
      <c r="E175" s="376">
        <v>1.0255172922510001</v>
      </c>
      <c r="F175" s="369">
        <v>0</v>
      </c>
      <c r="G175" s="370">
        <v>0</v>
      </c>
      <c r="H175" s="372">
        <v>63.181780000000003</v>
      </c>
      <c r="I175" s="369">
        <v>126.31645</v>
      </c>
      <c r="J175" s="370">
        <v>126.31645</v>
      </c>
      <c r="K175" s="373" t="s">
        <v>216</v>
      </c>
    </row>
    <row r="176" spans="1:11" ht="14.4" customHeight="1" thickBot="1" x14ac:dyDescent="0.35">
      <c r="A176" s="386" t="s">
        <v>373</v>
      </c>
      <c r="B176" s="364">
        <v>850.19445950622605</v>
      </c>
      <c r="C176" s="364">
        <v>871.88912000000005</v>
      </c>
      <c r="D176" s="365">
        <v>21.694660493773998</v>
      </c>
      <c r="E176" s="366">
        <v>1.0255172922510001</v>
      </c>
      <c r="F176" s="364">
        <v>0</v>
      </c>
      <c r="G176" s="365">
        <v>0</v>
      </c>
      <c r="H176" s="367">
        <v>63.181780000000003</v>
      </c>
      <c r="I176" s="364">
        <v>126.31645</v>
      </c>
      <c r="J176" s="365">
        <v>126.31645</v>
      </c>
      <c r="K176" s="375" t="s">
        <v>216</v>
      </c>
    </row>
    <row r="177" spans="1:11" ht="14.4" customHeight="1" thickBot="1" x14ac:dyDescent="0.35">
      <c r="A177" s="385" t="s">
        <v>374</v>
      </c>
      <c r="B177" s="369">
        <v>2502.6066596461101</v>
      </c>
      <c r="C177" s="369">
        <v>3062.7397700000001</v>
      </c>
      <c r="D177" s="370">
        <v>560.13311035389097</v>
      </c>
      <c r="E177" s="376">
        <v>1.2238198752460001</v>
      </c>
      <c r="F177" s="369">
        <v>0</v>
      </c>
      <c r="G177" s="370">
        <v>0</v>
      </c>
      <c r="H177" s="372">
        <v>276.71350000000001</v>
      </c>
      <c r="I177" s="369">
        <v>533.94335999999998</v>
      </c>
      <c r="J177" s="370">
        <v>533.94335999999998</v>
      </c>
      <c r="K177" s="373" t="s">
        <v>216</v>
      </c>
    </row>
    <row r="178" spans="1:11" ht="14.4" customHeight="1" thickBot="1" x14ac:dyDescent="0.35">
      <c r="A178" s="386" t="s">
        <v>375</v>
      </c>
      <c r="B178" s="364">
        <v>2502.6066596461101</v>
      </c>
      <c r="C178" s="364">
        <v>3062.7397700000001</v>
      </c>
      <c r="D178" s="365">
        <v>560.13311035389097</v>
      </c>
      <c r="E178" s="366">
        <v>1.2238198752460001</v>
      </c>
      <c r="F178" s="364">
        <v>0</v>
      </c>
      <c r="G178" s="365">
        <v>0</v>
      </c>
      <c r="H178" s="367">
        <v>276.71350000000001</v>
      </c>
      <c r="I178" s="364">
        <v>533.94335999999998</v>
      </c>
      <c r="J178" s="365">
        <v>533.94335999999998</v>
      </c>
      <c r="K178" s="375" t="s">
        <v>216</v>
      </c>
    </row>
    <row r="179" spans="1:11" ht="14.4" customHeight="1" thickBot="1" x14ac:dyDescent="0.35">
      <c r="A179" s="390"/>
      <c r="B179" s="364">
        <v>-80602.638627045802</v>
      </c>
      <c r="C179" s="364">
        <v>-83753.680720000004</v>
      </c>
      <c r="D179" s="365">
        <v>-3151.0420929541601</v>
      </c>
      <c r="E179" s="366">
        <v>1.039093535231</v>
      </c>
      <c r="F179" s="364">
        <v>-78136.010921060995</v>
      </c>
      <c r="G179" s="365">
        <v>-13022.6684868435</v>
      </c>
      <c r="H179" s="367">
        <v>-5299.5434999999998</v>
      </c>
      <c r="I179" s="364">
        <v>-9751.4</v>
      </c>
      <c r="J179" s="365">
        <v>3271.2684868434999</v>
      </c>
      <c r="K179" s="368">
        <v>0.124800330667</v>
      </c>
    </row>
    <row r="180" spans="1:11" ht="14.4" customHeight="1" thickBot="1" x14ac:dyDescent="0.35">
      <c r="A180" s="391" t="s">
        <v>53</v>
      </c>
      <c r="B180" s="378">
        <v>-80602.638627045802</v>
      </c>
      <c r="C180" s="378">
        <v>-83753.680720000004</v>
      </c>
      <c r="D180" s="379">
        <v>-3151.0420929541601</v>
      </c>
      <c r="E180" s="380">
        <v>22.160671710959001</v>
      </c>
      <c r="F180" s="378">
        <v>-78136.010921060995</v>
      </c>
      <c r="G180" s="379">
        <v>-13022.6684868435</v>
      </c>
      <c r="H180" s="378">
        <v>-5299.5434999999998</v>
      </c>
      <c r="I180" s="378">
        <v>-9751.4</v>
      </c>
      <c r="J180" s="379">
        <v>3271.2684868435099</v>
      </c>
      <c r="K180" s="381">
        <v>0.124800330667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213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376</v>
      </c>
      <c r="B5" s="393" t="s">
        <v>377</v>
      </c>
      <c r="C5" s="394" t="s">
        <v>378</v>
      </c>
      <c r="D5" s="394" t="s">
        <v>378</v>
      </c>
      <c r="E5" s="394"/>
      <c r="F5" s="394" t="s">
        <v>378</v>
      </c>
      <c r="G5" s="394" t="s">
        <v>378</v>
      </c>
      <c r="H5" s="394" t="s">
        <v>378</v>
      </c>
      <c r="I5" s="395" t="s">
        <v>378</v>
      </c>
      <c r="J5" s="396" t="s">
        <v>55</v>
      </c>
    </row>
    <row r="6" spans="1:10" ht="14.4" customHeight="1" x14ac:dyDescent="0.3">
      <c r="A6" s="392" t="s">
        <v>376</v>
      </c>
      <c r="B6" s="393" t="s">
        <v>379</v>
      </c>
      <c r="C6" s="394">
        <v>108.25780999999996</v>
      </c>
      <c r="D6" s="394">
        <v>81.097730000000013</v>
      </c>
      <c r="E6" s="394"/>
      <c r="F6" s="394">
        <v>106.30228000000001</v>
      </c>
      <c r="G6" s="394">
        <v>112.16666284179686</v>
      </c>
      <c r="H6" s="394">
        <v>-5.8643828417968535</v>
      </c>
      <c r="I6" s="395">
        <v>0.94771723885493364</v>
      </c>
      <c r="J6" s="396" t="s">
        <v>1</v>
      </c>
    </row>
    <row r="7" spans="1:10" ht="14.4" customHeight="1" x14ac:dyDescent="0.3">
      <c r="A7" s="392" t="s">
        <v>376</v>
      </c>
      <c r="B7" s="393" t="s">
        <v>380</v>
      </c>
      <c r="C7" s="394">
        <v>0</v>
      </c>
      <c r="D7" s="394">
        <v>0</v>
      </c>
      <c r="E7" s="394"/>
      <c r="F7" s="394">
        <v>0</v>
      </c>
      <c r="G7" s="394">
        <v>6.6666665039062503</v>
      </c>
      <c r="H7" s="394">
        <v>-6.6666665039062503</v>
      </c>
      <c r="I7" s="395">
        <v>0</v>
      </c>
      <c r="J7" s="396" t="s">
        <v>1</v>
      </c>
    </row>
    <row r="8" spans="1:10" ht="14.4" customHeight="1" x14ac:dyDescent="0.3">
      <c r="A8" s="392" t="s">
        <v>376</v>
      </c>
      <c r="B8" s="393" t="s">
        <v>381</v>
      </c>
      <c r="C8" s="394">
        <v>0</v>
      </c>
      <c r="D8" s="394">
        <v>0.35283999999999999</v>
      </c>
      <c r="E8" s="394"/>
      <c r="F8" s="394">
        <v>2.9487999999999999</v>
      </c>
      <c r="G8" s="394">
        <v>2.5</v>
      </c>
      <c r="H8" s="394">
        <v>0.44879999999999987</v>
      </c>
      <c r="I8" s="395">
        <v>1.1795199999999999</v>
      </c>
      <c r="J8" s="396" t="s">
        <v>1</v>
      </c>
    </row>
    <row r="9" spans="1:10" ht="14.4" customHeight="1" x14ac:dyDescent="0.3">
      <c r="A9" s="392" t="s">
        <v>376</v>
      </c>
      <c r="B9" s="393" t="s">
        <v>382</v>
      </c>
      <c r="C9" s="394">
        <v>44.776510000000002</v>
      </c>
      <c r="D9" s="394">
        <v>38.731430000000003</v>
      </c>
      <c r="E9" s="394"/>
      <c r="F9" s="394">
        <v>27.949590000000001</v>
      </c>
      <c r="G9" s="394">
        <v>29.166666015625001</v>
      </c>
      <c r="H9" s="394">
        <v>-1.2170760156250005</v>
      </c>
      <c r="I9" s="395">
        <v>0.95827167853285</v>
      </c>
      <c r="J9" s="396" t="s">
        <v>1</v>
      </c>
    </row>
    <row r="10" spans="1:10" ht="14.4" customHeight="1" x14ac:dyDescent="0.3">
      <c r="A10" s="392" t="s">
        <v>376</v>
      </c>
      <c r="B10" s="393" t="s">
        <v>383</v>
      </c>
      <c r="C10" s="394">
        <v>153.03431999999998</v>
      </c>
      <c r="D10" s="394">
        <v>120.18200000000002</v>
      </c>
      <c r="E10" s="394"/>
      <c r="F10" s="394">
        <v>137.20067</v>
      </c>
      <c r="G10" s="394">
        <v>150.49999536132813</v>
      </c>
      <c r="H10" s="394">
        <v>-13.29932536132813</v>
      </c>
      <c r="I10" s="395">
        <v>0.91163238690208315</v>
      </c>
      <c r="J10" s="396" t="s">
        <v>384</v>
      </c>
    </row>
    <row r="12" spans="1:10" ht="14.4" customHeight="1" x14ac:dyDescent="0.3">
      <c r="A12" s="392" t="s">
        <v>376</v>
      </c>
      <c r="B12" s="393" t="s">
        <v>377</v>
      </c>
      <c r="C12" s="394" t="s">
        <v>378</v>
      </c>
      <c r="D12" s="394" t="s">
        <v>378</v>
      </c>
      <c r="E12" s="394"/>
      <c r="F12" s="394" t="s">
        <v>378</v>
      </c>
      <c r="G12" s="394" t="s">
        <v>378</v>
      </c>
      <c r="H12" s="394" t="s">
        <v>378</v>
      </c>
      <c r="I12" s="395" t="s">
        <v>378</v>
      </c>
      <c r="J12" s="396" t="s">
        <v>55</v>
      </c>
    </row>
    <row r="13" spans="1:10" ht="14.4" customHeight="1" x14ac:dyDescent="0.3">
      <c r="A13" s="392" t="s">
        <v>385</v>
      </c>
      <c r="B13" s="393" t="s">
        <v>386</v>
      </c>
      <c r="C13" s="394" t="s">
        <v>378</v>
      </c>
      <c r="D13" s="394" t="s">
        <v>378</v>
      </c>
      <c r="E13" s="394"/>
      <c r="F13" s="394" t="s">
        <v>378</v>
      </c>
      <c r="G13" s="394" t="s">
        <v>378</v>
      </c>
      <c r="H13" s="394" t="s">
        <v>378</v>
      </c>
      <c r="I13" s="395" t="s">
        <v>378</v>
      </c>
      <c r="J13" s="396" t="s">
        <v>0</v>
      </c>
    </row>
    <row r="14" spans="1:10" ht="14.4" customHeight="1" x14ac:dyDescent="0.3">
      <c r="A14" s="392" t="s">
        <v>385</v>
      </c>
      <c r="B14" s="393" t="s">
        <v>379</v>
      </c>
      <c r="C14" s="394">
        <v>104.94370999999997</v>
      </c>
      <c r="D14" s="394">
        <v>80.394050000000007</v>
      </c>
      <c r="E14" s="394"/>
      <c r="F14" s="394">
        <v>103.87942000000001</v>
      </c>
      <c r="G14" s="394">
        <v>109</v>
      </c>
      <c r="H14" s="394">
        <v>-5.1205799999999897</v>
      </c>
      <c r="I14" s="395">
        <v>0.95302220183486253</v>
      </c>
      <c r="J14" s="396" t="s">
        <v>1</v>
      </c>
    </row>
    <row r="15" spans="1:10" ht="14.4" customHeight="1" x14ac:dyDescent="0.3">
      <c r="A15" s="392" t="s">
        <v>385</v>
      </c>
      <c r="B15" s="393" t="s">
        <v>380</v>
      </c>
      <c r="C15" s="394">
        <v>0</v>
      </c>
      <c r="D15" s="394">
        <v>0</v>
      </c>
      <c r="E15" s="394"/>
      <c r="F15" s="394">
        <v>0</v>
      </c>
      <c r="G15" s="394">
        <v>7</v>
      </c>
      <c r="H15" s="394">
        <v>-7</v>
      </c>
      <c r="I15" s="395">
        <v>0</v>
      </c>
      <c r="J15" s="396" t="s">
        <v>1</v>
      </c>
    </row>
    <row r="16" spans="1:10" ht="14.4" customHeight="1" x14ac:dyDescent="0.3">
      <c r="A16" s="392" t="s">
        <v>385</v>
      </c>
      <c r="B16" s="393" t="s">
        <v>381</v>
      </c>
      <c r="C16" s="394">
        <v>0</v>
      </c>
      <c r="D16" s="394">
        <v>0.35283999999999999</v>
      </c>
      <c r="E16" s="394"/>
      <c r="F16" s="394">
        <v>1.5685</v>
      </c>
      <c r="G16" s="394">
        <v>3</v>
      </c>
      <c r="H16" s="394">
        <v>-1.4315</v>
      </c>
      <c r="I16" s="395">
        <v>0.52283333333333337</v>
      </c>
      <c r="J16" s="396" t="s">
        <v>1</v>
      </c>
    </row>
    <row r="17" spans="1:10" ht="14.4" customHeight="1" x14ac:dyDescent="0.3">
      <c r="A17" s="392" t="s">
        <v>385</v>
      </c>
      <c r="B17" s="393" t="s">
        <v>382</v>
      </c>
      <c r="C17" s="394">
        <v>44.776510000000002</v>
      </c>
      <c r="D17" s="394">
        <v>38.731430000000003</v>
      </c>
      <c r="E17" s="394"/>
      <c r="F17" s="394">
        <v>27.949590000000001</v>
      </c>
      <c r="G17" s="394">
        <v>29</v>
      </c>
      <c r="H17" s="394">
        <v>-1.0504099999999994</v>
      </c>
      <c r="I17" s="395">
        <v>0.9637789655172414</v>
      </c>
      <c r="J17" s="396" t="s">
        <v>1</v>
      </c>
    </row>
    <row r="18" spans="1:10" ht="14.4" customHeight="1" x14ac:dyDescent="0.3">
      <c r="A18" s="392" t="s">
        <v>385</v>
      </c>
      <c r="B18" s="393" t="s">
        <v>387</v>
      </c>
      <c r="C18" s="394">
        <v>149.72021999999998</v>
      </c>
      <c r="D18" s="394">
        <v>119.47832000000001</v>
      </c>
      <c r="E18" s="394"/>
      <c r="F18" s="394">
        <v>133.39751000000001</v>
      </c>
      <c r="G18" s="394">
        <v>148</v>
      </c>
      <c r="H18" s="394">
        <v>-14.602489999999989</v>
      </c>
      <c r="I18" s="395">
        <v>0.9013345270270271</v>
      </c>
      <c r="J18" s="396" t="s">
        <v>388</v>
      </c>
    </row>
    <row r="19" spans="1:10" ht="14.4" customHeight="1" x14ac:dyDescent="0.3">
      <c r="A19" s="392" t="s">
        <v>378</v>
      </c>
      <c r="B19" s="393" t="s">
        <v>378</v>
      </c>
      <c r="C19" s="394" t="s">
        <v>378</v>
      </c>
      <c r="D19" s="394" t="s">
        <v>378</v>
      </c>
      <c r="E19" s="394"/>
      <c r="F19" s="394" t="s">
        <v>378</v>
      </c>
      <c r="G19" s="394" t="s">
        <v>378</v>
      </c>
      <c r="H19" s="394" t="s">
        <v>378</v>
      </c>
      <c r="I19" s="395" t="s">
        <v>378</v>
      </c>
      <c r="J19" s="396" t="s">
        <v>389</v>
      </c>
    </row>
    <row r="20" spans="1:10" ht="14.4" customHeight="1" x14ac:dyDescent="0.3">
      <c r="A20" s="392" t="s">
        <v>390</v>
      </c>
      <c r="B20" s="393" t="s">
        <v>391</v>
      </c>
      <c r="C20" s="394" t="s">
        <v>378</v>
      </c>
      <c r="D20" s="394" t="s">
        <v>378</v>
      </c>
      <c r="E20" s="394"/>
      <c r="F20" s="394" t="s">
        <v>378</v>
      </c>
      <c r="G20" s="394" t="s">
        <v>378</v>
      </c>
      <c r="H20" s="394" t="s">
        <v>378</v>
      </c>
      <c r="I20" s="395" t="s">
        <v>378</v>
      </c>
      <c r="J20" s="396" t="s">
        <v>0</v>
      </c>
    </row>
    <row r="21" spans="1:10" ht="14.4" customHeight="1" x14ac:dyDescent="0.3">
      <c r="A21" s="392" t="s">
        <v>390</v>
      </c>
      <c r="B21" s="393" t="s">
        <v>379</v>
      </c>
      <c r="C21" s="394">
        <v>3.3141000000000003</v>
      </c>
      <c r="D21" s="394">
        <v>0.70367999999999997</v>
      </c>
      <c r="E21" s="394"/>
      <c r="F21" s="394">
        <v>2.42286</v>
      </c>
      <c r="G21" s="394">
        <v>3</v>
      </c>
      <c r="H21" s="394">
        <v>-0.57713999999999999</v>
      </c>
      <c r="I21" s="395">
        <v>0.80762</v>
      </c>
      <c r="J21" s="396" t="s">
        <v>1</v>
      </c>
    </row>
    <row r="22" spans="1:10" ht="14.4" customHeight="1" x14ac:dyDescent="0.3">
      <c r="A22" s="392" t="s">
        <v>390</v>
      </c>
      <c r="B22" s="393" t="s">
        <v>381</v>
      </c>
      <c r="C22" s="394">
        <v>0</v>
      </c>
      <c r="D22" s="394">
        <v>0</v>
      </c>
      <c r="E22" s="394"/>
      <c r="F22" s="394">
        <v>1.3802999999999999</v>
      </c>
      <c r="G22" s="394">
        <v>0</v>
      </c>
      <c r="H22" s="394">
        <v>1.3802999999999999</v>
      </c>
      <c r="I22" s="395" t="s">
        <v>378</v>
      </c>
      <c r="J22" s="396" t="s">
        <v>1</v>
      </c>
    </row>
    <row r="23" spans="1:10" ht="14.4" customHeight="1" x14ac:dyDescent="0.3">
      <c r="A23" s="392" t="s">
        <v>390</v>
      </c>
      <c r="B23" s="393" t="s">
        <v>392</v>
      </c>
      <c r="C23" s="394">
        <v>3.3141000000000003</v>
      </c>
      <c r="D23" s="394">
        <v>0.70367999999999997</v>
      </c>
      <c r="E23" s="394"/>
      <c r="F23" s="394">
        <v>3.8031600000000001</v>
      </c>
      <c r="G23" s="394">
        <v>3</v>
      </c>
      <c r="H23" s="394">
        <v>0.8031600000000001</v>
      </c>
      <c r="I23" s="395">
        <v>1.26772</v>
      </c>
      <c r="J23" s="396" t="s">
        <v>388</v>
      </c>
    </row>
    <row r="24" spans="1:10" ht="14.4" customHeight="1" x14ac:dyDescent="0.3">
      <c r="A24" s="392" t="s">
        <v>378</v>
      </c>
      <c r="B24" s="393" t="s">
        <v>378</v>
      </c>
      <c r="C24" s="394" t="s">
        <v>378</v>
      </c>
      <c r="D24" s="394" t="s">
        <v>378</v>
      </c>
      <c r="E24" s="394"/>
      <c r="F24" s="394" t="s">
        <v>378</v>
      </c>
      <c r="G24" s="394" t="s">
        <v>378</v>
      </c>
      <c r="H24" s="394" t="s">
        <v>378</v>
      </c>
      <c r="I24" s="395" t="s">
        <v>378</v>
      </c>
      <c r="J24" s="396" t="s">
        <v>389</v>
      </c>
    </row>
    <row r="25" spans="1:10" ht="14.4" customHeight="1" x14ac:dyDescent="0.3">
      <c r="A25" s="392" t="s">
        <v>376</v>
      </c>
      <c r="B25" s="393" t="s">
        <v>383</v>
      </c>
      <c r="C25" s="394">
        <v>153.03431999999998</v>
      </c>
      <c r="D25" s="394">
        <v>120.18200000000002</v>
      </c>
      <c r="E25" s="394"/>
      <c r="F25" s="394">
        <v>137.20067000000003</v>
      </c>
      <c r="G25" s="394">
        <v>150</v>
      </c>
      <c r="H25" s="394">
        <v>-12.799329999999969</v>
      </c>
      <c r="I25" s="395">
        <v>0.9146711333333335</v>
      </c>
      <c r="J25" s="396" t="s">
        <v>384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16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" customHeight="1" thickBot="1" x14ac:dyDescent="0.3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187.39467346813788</v>
      </c>
      <c r="M3" s="81">
        <f>SUBTOTAL(9,M5:M1048576)</f>
        <v>583</v>
      </c>
      <c r="N3" s="82">
        <f>SUBTOTAL(9,N5:N1048576)</f>
        <v>109251.09463192438</v>
      </c>
    </row>
    <row r="4" spans="1:14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" customHeight="1" x14ac:dyDescent="0.3">
      <c r="A5" s="405" t="s">
        <v>376</v>
      </c>
      <c r="B5" s="406" t="s">
        <v>377</v>
      </c>
      <c r="C5" s="407" t="s">
        <v>385</v>
      </c>
      <c r="D5" s="408" t="s">
        <v>386</v>
      </c>
      <c r="E5" s="409">
        <v>50113001</v>
      </c>
      <c r="F5" s="408" t="s">
        <v>393</v>
      </c>
      <c r="G5" s="407" t="s">
        <v>394</v>
      </c>
      <c r="H5" s="407">
        <v>124935</v>
      </c>
      <c r="I5" s="407">
        <v>124935</v>
      </c>
      <c r="J5" s="407" t="s">
        <v>395</v>
      </c>
      <c r="K5" s="407" t="s">
        <v>396</v>
      </c>
      <c r="L5" s="410">
        <v>4820.5190750202464</v>
      </c>
      <c r="M5" s="410">
        <v>1</v>
      </c>
      <c r="N5" s="411">
        <v>4820.5190750202464</v>
      </c>
    </row>
    <row r="6" spans="1:14" ht="14.4" customHeight="1" x14ac:dyDescent="0.3">
      <c r="A6" s="412" t="s">
        <v>376</v>
      </c>
      <c r="B6" s="413" t="s">
        <v>377</v>
      </c>
      <c r="C6" s="414" t="s">
        <v>385</v>
      </c>
      <c r="D6" s="415" t="s">
        <v>386</v>
      </c>
      <c r="E6" s="416">
        <v>50113001</v>
      </c>
      <c r="F6" s="415" t="s">
        <v>393</v>
      </c>
      <c r="G6" s="414" t="s">
        <v>394</v>
      </c>
      <c r="H6" s="414">
        <v>124934</v>
      </c>
      <c r="I6" s="414">
        <v>124934</v>
      </c>
      <c r="J6" s="414" t="s">
        <v>397</v>
      </c>
      <c r="K6" s="414" t="s">
        <v>398</v>
      </c>
      <c r="L6" s="417">
        <v>2893.5609249797535</v>
      </c>
      <c r="M6" s="417">
        <v>1</v>
      </c>
      <c r="N6" s="418">
        <v>2893.5609249797535</v>
      </c>
    </row>
    <row r="7" spans="1:14" ht="14.4" customHeight="1" x14ac:dyDescent="0.3">
      <c r="A7" s="412" t="s">
        <v>376</v>
      </c>
      <c r="B7" s="413" t="s">
        <v>377</v>
      </c>
      <c r="C7" s="414" t="s">
        <v>385</v>
      </c>
      <c r="D7" s="415" t="s">
        <v>386</v>
      </c>
      <c r="E7" s="416">
        <v>50113001</v>
      </c>
      <c r="F7" s="415" t="s">
        <v>393</v>
      </c>
      <c r="G7" s="414" t="s">
        <v>394</v>
      </c>
      <c r="H7" s="414">
        <v>162320</v>
      </c>
      <c r="I7" s="414">
        <v>62320</v>
      </c>
      <c r="J7" s="414" t="s">
        <v>399</v>
      </c>
      <c r="K7" s="414" t="s">
        <v>400</v>
      </c>
      <c r="L7" s="417">
        <v>74.265185185185189</v>
      </c>
      <c r="M7" s="417">
        <v>27</v>
      </c>
      <c r="N7" s="418">
        <v>2005.16</v>
      </c>
    </row>
    <row r="8" spans="1:14" ht="14.4" customHeight="1" x14ac:dyDescent="0.3">
      <c r="A8" s="412" t="s">
        <v>376</v>
      </c>
      <c r="B8" s="413" t="s">
        <v>377</v>
      </c>
      <c r="C8" s="414" t="s">
        <v>385</v>
      </c>
      <c r="D8" s="415" t="s">
        <v>386</v>
      </c>
      <c r="E8" s="416">
        <v>50113001</v>
      </c>
      <c r="F8" s="415" t="s">
        <v>393</v>
      </c>
      <c r="G8" s="414" t="s">
        <v>394</v>
      </c>
      <c r="H8" s="414">
        <v>117011</v>
      </c>
      <c r="I8" s="414">
        <v>17011</v>
      </c>
      <c r="J8" s="414" t="s">
        <v>401</v>
      </c>
      <c r="K8" s="414" t="s">
        <v>402</v>
      </c>
      <c r="L8" s="417">
        <v>145.49</v>
      </c>
      <c r="M8" s="417">
        <v>6</v>
      </c>
      <c r="N8" s="418">
        <v>872.94</v>
      </c>
    </row>
    <row r="9" spans="1:14" ht="14.4" customHeight="1" x14ac:dyDescent="0.3">
      <c r="A9" s="412" t="s">
        <v>376</v>
      </c>
      <c r="B9" s="413" t="s">
        <v>377</v>
      </c>
      <c r="C9" s="414" t="s">
        <v>385</v>
      </c>
      <c r="D9" s="415" t="s">
        <v>386</v>
      </c>
      <c r="E9" s="416">
        <v>50113001</v>
      </c>
      <c r="F9" s="415" t="s">
        <v>393</v>
      </c>
      <c r="G9" s="414" t="s">
        <v>394</v>
      </c>
      <c r="H9" s="414">
        <v>920200</v>
      </c>
      <c r="I9" s="414">
        <v>15877</v>
      </c>
      <c r="J9" s="414" t="s">
        <v>403</v>
      </c>
      <c r="K9" s="414" t="s">
        <v>378</v>
      </c>
      <c r="L9" s="417">
        <v>252.97800399120786</v>
      </c>
      <c r="M9" s="417">
        <v>29</v>
      </c>
      <c r="N9" s="418">
        <v>7336.3621157450279</v>
      </c>
    </row>
    <row r="10" spans="1:14" ht="14.4" customHeight="1" x14ac:dyDescent="0.3">
      <c r="A10" s="412" t="s">
        <v>376</v>
      </c>
      <c r="B10" s="413" t="s">
        <v>377</v>
      </c>
      <c r="C10" s="414" t="s">
        <v>385</v>
      </c>
      <c r="D10" s="415" t="s">
        <v>386</v>
      </c>
      <c r="E10" s="416">
        <v>50113001</v>
      </c>
      <c r="F10" s="415" t="s">
        <v>393</v>
      </c>
      <c r="G10" s="414" t="s">
        <v>394</v>
      </c>
      <c r="H10" s="414">
        <v>905098</v>
      </c>
      <c r="I10" s="414">
        <v>23989</v>
      </c>
      <c r="J10" s="414" t="s">
        <v>404</v>
      </c>
      <c r="K10" s="414" t="s">
        <v>378</v>
      </c>
      <c r="L10" s="417">
        <v>416.99008215551675</v>
      </c>
      <c r="M10" s="417">
        <v>8</v>
      </c>
      <c r="N10" s="418">
        <v>3335.920657244134</v>
      </c>
    </row>
    <row r="11" spans="1:14" ht="14.4" customHeight="1" x14ac:dyDescent="0.3">
      <c r="A11" s="412" t="s">
        <v>376</v>
      </c>
      <c r="B11" s="413" t="s">
        <v>377</v>
      </c>
      <c r="C11" s="414" t="s">
        <v>385</v>
      </c>
      <c r="D11" s="415" t="s">
        <v>386</v>
      </c>
      <c r="E11" s="416">
        <v>50113001</v>
      </c>
      <c r="F11" s="415" t="s">
        <v>393</v>
      </c>
      <c r="G11" s="414" t="s">
        <v>394</v>
      </c>
      <c r="H11" s="414">
        <v>198864</v>
      </c>
      <c r="I11" s="414">
        <v>98864</v>
      </c>
      <c r="J11" s="414" t="s">
        <v>405</v>
      </c>
      <c r="K11" s="414" t="s">
        <v>406</v>
      </c>
      <c r="L11" s="417">
        <v>537.87</v>
      </c>
      <c r="M11" s="417">
        <v>1</v>
      </c>
      <c r="N11" s="418">
        <v>537.87</v>
      </c>
    </row>
    <row r="12" spans="1:14" ht="14.4" customHeight="1" x14ac:dyDescent="0.3">
      <c r="A12" s="412" t="s">
        <v>376</v>
      </c>
      <c r="B12" s="413" t="s">
        <v>377</v>
      </c>
      <c r="C12" s="414" t="s">
        <v>385</v>
      </c>
      <c r="D12" s="415" t="s">
        <v>386</v>
      </c>
      <c r="E12" s="416">
        <v>50113001</v>
      </c>
      <c r="F12" s="415" t="s">
        <v>393</v>
      </c>
      <c r="G12" s="414" t="s">
        <v>394</v>
      </c>
      <c r="H12" s="414">
        <v>198872</v>
      </c>
      <c r="I12" s="414">
        <v>98872</v>
      </c>
      <c r="J12" s="414" t="s">
        <v>405</v>
      </c>
      <c r="K12" s="414" t="s">
        <v>407</v>
      </c>
      <c r="L12" s="417">
        <v>312.84000000000003</v>
      </c>
      <c r="M12" s="417">
        <v>7</v>
      </c>
      <c r="N12" s="418">
        <v>2189.88</v>
      </c>
    </row>
    <row r="13" spans="1:14" ht="14.4" customHeight="1" x14ac:dyDescent="0.3">
      <c r="A13" s="412" t="s">
        <v>376</v>
      </c>
      <c r="B13" s="413" t="s">
        <v>377</v>
      </c>
      <c r="C13" s="414" t="s">
        <v>385</v>
      </c>
      <c r="D13" s="415" t="s">
        <v>386</v>
      </c>
      <c r="E13" s="416">
        <v>50113001</v>
      </c>
      <c r="F13" s="415" t="s">
        <v>393</v>
      </c>
      <c r="G13" s="414" t="s">
        <v>394</v>
      </c>
      <c r="H13" s="414">
        <v>198880</v>
      </c>
      <c r="I13" s="414">
        <v>98880</v>
      </c>
      <c r="J13" s="414" t="s">
        <v>405</v>
      </c>
      <c r="K13" s="414" t="s">
        <v>408</v>
      </c>
      <c r="L13" s="417">
        <v>201.30001257312315</v>
      </c>
      <c r="M13" s="417">
        <v>135</v>
      </c>
      <c r="N13" s="418">
        <v>27175.501697371627</v>
      </c>
    </row>
    <row r="14" spans="1:14" ht="14.4" customHeight="1" x14ac:dyDescent="0.3">
      <c r="A14" s="412" t="s">
        <v>376</v>
      </c>
      <c r="B14" s="413" t="s">
        <v>377</v>
      </c>
      <c r="C14" s="414" t="s">
        <v>385</v>
      </c>
      <c r="D14" s="415" t="s">
        <v>386</v>
      </c>
      <c r="E14" s="416">
        <v>50113001</v>
      </c>
      <c r="F14" s="415" t="s">
        <v>393</v>
      </c>
      <c r="G14" s="414" t="s">
        <v>394</v>
      </c>
      <c r="H14" s="414">
        <v>193746</v>
      </c>
      <c r="I14" s="414">
        <v>93746</v>
      </c>
      <c r="J14" s="414" t="s">
        <v>409</v>
      </c>
      <c r="K14" s="414" t="s">
        <v>410</v>
      </c>
      <c r="L14" s="417">
        <v>366.22000000000008</v>
      </c>
      <c r="M14" s="417">
        <v>15</v>
      </c>
      <c r="N14" s="418">
        <v>5493.3000000000011</v>
      </c>
    </row>
    <row r="15" spans="1:14" ht="14.4" customHeight="1" x14ac:dyDescent="0.3">
      <c r="A15" s="412" t="s">
        <v>376</v>
      </c>
      <c r="B15" s="413" t="s">
        <v>377</v>
      </c>
      <c r="C15" s="414" t="s">
        <v>385</v>
      </c>
      <c r="D15" s="415" t="s">
        <v>386</v>
      </c>
      <c r="E15" s="416">
        <v>50113001</v>
      </c>
      <c r="F15" s="415" t="s">
        <v>393</v>
      </c>
      <c r="G15" s="414" t="s">
        <v>394</v>
      </c>
      <c r="H15" s="414">
        <v>394712</v>
      </c>
      <c r="I15" s="414">
        <v>0</v>
      </c>
      <c r="J15" s="414" t="s">
        <v>411</v>
      </c>
      <c r="K15" s="414" t="s">
        <v>412</v>
      </c>
      <c r="L15" s="417">
        <v>23.700000000000003</v>
      </c>
      <c r="M15" s="417">
        <v>12</v>
      </c>
      <c r="N15" s="418">
        <v>284.40000000000003</v>
      </c>
    </row>
    <row r="16" spans="1:14" ht="14.4" customHeight="1" x14ac:dyDescent="0.3">
      <c r="A16" s="412" t="s">
        <v>376</v>
      </c>
      <c r="B16" s="413" t="s">
        <v>377</v>
      </c>
      <c r="C16" s="414" t="s">
        <v>385</v>
      </c>
      <c r="D16" s="415" t="s">
        <v>386</v>
      </c>
      <c r="E16" s="416">
        <v>50113001</v>
      </c>
      <c r="F16" s="415" t="s">
        <v>393</v>
      </c>
      <c r="G16" s="414" t="s">
        <v>394</v>
      </c>
      <c r="H16" s="414">
        <v>501075</v>
      </c>
      <c r="I16" s="414">
        <v>0</v>
      </c>
      <c r="J16" s="414" t="s">
        <v>413</v>
      </c>
      <c r="K16" s="414" t="s">
        <v>414</v>
      </c>
      <c r="L16" s="417">
        <v>95.8</v>
      </c>
      <c r="M16" s="417">
        <v>176</v>
      </c>
      <c r="N16" s="418">
        <v>16860.8</v>
      </c>
    </row>
    <row r="17" spans="1:14" ht="14.4" customHeight="1" x14ac:dyDescent="0.3">
      <c r="A17" s="412" t="s">
        <v>376</v>
      </c>
      <c r="B17" s="413" t="s">
        <v>377</v>
      </c>
      <c r="C17" s="414" t="s">
        <v>385</v>
      </c>
      <c r="D17" s="415" t="s">
        <v>386</v>
      </c>
      <c r="E17" s="416">
        <v>50113001</v>
      </c>
      <c r="F17" s="415" t="s">
        <v>393</v>
      </c>
      <c r="G17" s="414" t="s">
        <v>394</v>
      </c>
      <c r="H17" s="414">
        <v>100802</v>
      </c>
      <c r="I17" s="414">
        <v>0</v>
      </c>
      <c r="J17" s="414" t="s">
        <v>415</v>
      </c>
      <c r="K17" s="414" t="s">
        <v>416</v>
      </c>
      <c r="L17" s="417">
        <v>83.520907996185343</v>
      </c>
      <c r="M17" s="417">
        <v>8</v>
      </c>
      <c r="N17" s="418">
        <v>668.16726396948275</v>
      </c>
    </row>
    <row r="18" spans="1:14" ht="14.4" customHeight="1" x14ac:dyDescent="0.3">
      <c r="A18" s="412" t="s">
        <v>376</v>
      </c>
      <c r="B18" s="413" t="s">
        <v>377</v>
      </c>
      <c r="C18" s="414" t="s">
        <v>385</v>
      </c>
      <c r="D18" s="415" t="s">
        <v>386</v>
      </c>
      <c r="E18" s="416">
        <v>50113001</v>
      </c>
      <c r="F18" s="415" t="s">
        <v>393</v>
      </c>
      <c r="G18" s="414" t="s">
        <v>394</v>
      </c>
      <c r="H18" s="414">
        <v>921458</v>
      </c>
      <c r="I18" s="414">
        <v>0</v>
      </c>
      <c r="J18" s="414" t="s">
        <v>417</v>
      </c>
      <c r="K18" s="414" t="s">
        <v>378</v>
      </c>
      <c r="L18" s="417">
        <v>109.91838637940498</v>
      </c>
      <c r="M18" s="417">
        <v>16</v>
      </c>
      <c r="N18" s="418">
        <v>1758.6941820704797</v>
      </c>
    </row>
    <row r="19" spans="1:14" ht="14.4" customHeight="1" x14ac:dyDescent="0.3">
      <c r="A19" s="412" t="s">
        <v>376</v>
      </c>
      <c r="B19" s="413" t="s">
        <v>377</v>
      </c>
      <c r="C19" s="414" t="s">
        <v>385</v>
      </c>
      <c r="D19" s="415" t="s">
        <v>386</v>
      </c>
      <c r="E19" s="416">
        <v>50113001</v>
      </c>
      <c r="F19" s="415" t="s">
        <v>393</v>
      </c>
      <c r="G19" s="414" t="s">
        <v>394</v>
      </c>
      <c r="H19" s="414">
        <v>500989</v>
      </c>
      <c r="I19" s="414">
        <v>0</v>
      </c>
      <c r="J19" s="414" t="s">
        <v>418</v>
      </c>
      <c r="K19" s="414" t="s">
        <v>378</v>
      </c>
      <c r="L19" s="417">
        <v>64.65629039884098</v>
      </c>
      <c r="M19" s="417">
        <v>15</v>
      </c>
      <c r="N19" s="418">
        <v>969.84435598261473</v>
      </c>
    </row>
    <row r="20" spans="1:14" ht="14.4" customHeight="1" x14ac:dyDescent="0.3">
      <c r="A20" s="412" t="s">
        <v>376</v>
      </c>
      <c r="B20" s="413" t="s">
        <v>377</v>
      </c>
      <c r="C20" s="414" t="s">
        <v>385</v>
      </c>
      <c r="D20" s="415" t="s">
        <v>386</v>
      </c>
      <c r="E20" s="416">
        <v>50113001</v>
      </c>
      <c r="F20" s="415" t="s">
        <v>393</v>
      </c>
      <c r="G20" s="414" t="s">
        <v>394</v>
      </c>
      <c r="H20" s="414">
        <v>920273</v>
      </c>
      <c r="I20" s="414">
        <v>0</v>
      </c>
      <c r="J20" s="414" t="s">
        <v>419</v>
      </c>
      <c r="K20" s="414" t="s">
        <v>378</v>
      </c>
      <c r="L20" s="417">
        <v>537.51156685952742</v>
      </c>
      <c r="M20" s="417">
        <v>40</v>
      </c>
      <c r="N20" s="418">
        <v>21500.462674381095</v>
      </c>
    </row>
    <row r="21" spans="1:14" ht="14.4" customHeight="1" x14ac:dyDescent="0.3">
      <c r="A21" s="412" t="s">
        <v>376</v>
      </c>
      <c r="B21" s="413" t="s">
        <v>377</v>
      </c>
      <c r="C21" s="414" t="s">
        <v>385</v>
      </c>
      <c r="D21" s="415" t="s">
        <v>386</v>
      </c>
      <c r="E21" s="416">
        <v>50113001</v>
      </c>
      <c r="F21" s="415" t="s">
        <v>393</v>
      </c>
      <c r="G21" s="414" t="s">
        <v>420</v>
      </c>
      <c r="H21" s="414">
        <v>197125</v>
      </c>
      <c r="I21" s="414">
        <v>197125</v>
      </c>
      <c r="J21" s="414" t="s">
        <v>421</v>
      </c>
      <c r="K21" s="414" t="s">
        <v>422</v>
      </c>
      <c r="L21" s="417">
        <v>110</v>
      </c>
      <c r="M21" s="417">
        <v>8</v>
      </c>
      <c r="N21" s="418">
        <v>880</v>
      </c>
    </row>
    <row r="22" spans="1:14" ht="14.4" customHeight="1" x14ac:dyDescent="0.3">
      <c r="A22" s="412" t="s">
        <v>376</v>
      </c>
      <c r="B22" s="413" t="s">
        <v>377</v>
      </c>
      <c r="C22" s="414" t="s">
        <v>385</v>
      </c>
      <c r="D22" s="415" t="s">
        <v>386</v>
      </c>
      <c r="E22" s="416">
        <v>50113001</v>
      </c>
      <c r="F22" s="415" t="s">
        <v>393</v>
      </c>
      <c r="G22" s="414" t="s">
        <v>394</v>
      </c>
      <c r="H22" s="414">
        <v>100502</v>
      </c>
      <c r="I22" s="414">
        <v>502</v>
      </c>
      <c r="J22" s="414" t="s">
        <v>423</v>
      </c>
      <c r="K22" s="414" t="s">
        <v>424</v>
      </c>
      <c r="L22" s="417">
        <v>238.66888888888877</v>
      </c>
      <c r="M22" s="417">
        <v>18</v>
      </c>
      <c r="N22" s="418">
        <v>4296.0399999999981</v>
      </c>
    </row>
    <row r="23" spans="1:14" ht="14.4" customHeight="1" x14ac:dyDescent="0.3">
      <c r="A23" s="412" t="s">
        <v>376</v>
      </c>
      <c r="B23" s="413" t="s">
        <v>377</v>
      </c>
      <c r="C23" s="414" t="s">
        <v>385</v>
      </c>
      <c r="D23" s="415" t="s">
        <v>386</v>
      </c>
      <c r="E23" s="416">
        <v>50113013</v>
      </c>
      <c r="F23" s="415" t="s">
        <v>425</v>
      </c>
      <c r="G23" s="414" t="s">
        <v>394</v>
      </c>
      <c r="H23" s="414">
        <v>101076</v>
      </c>
      <c r="I23" s="414">
        <v>1076</v>
      </c>
      <c r="J23" s="414" t="s">
        <v>426</v>
      </c>
      <c r="K23" s="414" t="s">
        <v>427</v>
      </c>
      <c r="L23" s="417">
        <v>78.425000000000011</v>
      </c>
      <c r="M23" s="417">
        <v>20</v>
      </c>
      <c r="N23" s="418">
        <v>1568.5000000000002</v>
      </c>
    </row>
    <row r="24" spans="1:14" ht="14.4" customHeight="1" x14ac:dyDescent="0.3">
      <c r="A24" s="412" t="s">
        <v>376</v>
      </c>
      <c r="B24" s="413" t="s">
        <v>377</v>
      </c>
      <c r="C24" s="414" t="s">
        <v>390</v>
      </c>
      <c r="D24" s="415" t="s">
        <v>391</v>
      </c>
      <c r="E24" s="416">
        <v>50113001</v>
      </c>
      <c r="F24" s="415" t="s">
        <v>393</v>
      </c>
      <c r="G24" s="414" t="s">
        <v>394</v>
      </c>
      <c r="H24" s="414">
        <v>162320</v>
      </c>
      <c r="I24" s="414">
        <v>62320</v>
      </c>
      <c r="J24" s="414" t="s">
        <v>399</v>
      </c>
      <c r="K24" s="414" t="s">
        <v>400</v>
      </c>
      <c r="L24" s="417">
        <v>74.430000000000007</v>
      </c>
      <c r="M24" s="417">
        <v>4</v>
      </c>
      <c r="N24" s="418">
        <v>297.72000000000003</v>
      </c>
    </row>
    <row r="25" spans="1:14" ht="14.4" customHeight="1" x14ac:dyDescent="0.3">
      <c r="A25" s="412" t="s">
        <v>376</v>
      </c>
      <c r="B25" s="413" t="s">
        <v>377</v>
      </c>
      <c r="C25" s="414" t="s">
        <v>390</v>
      </c>
      <c r="D25" s="415" t="s">
        <v>391</v>
      </c>
      <c r="E25" s="416">
        <v>50113001</v>
      </c>
      <c r="F25" s="415" t="s">
        <v>393</v>
      </c>
      <c r="G25" s="414" t="s">
        <v>394</v>
      </c>
      <c r="H25" s="414">
        <v>198880</v>
      </c>
      <c r="I25" s="414">
        <v>98880</v>
      </c>
      <c r="J25" s="414" t="s">
        <v>405</v>
      </c>
      <c r="K25" s="414" t="s">
        <v>408</v>
      </c>
      <c r="L25" s="417">
        <v>201.30000000000004</v>
      </c>
      <c r="M25" s="417">
        <v>3</v>
      </c>
      <c r="N25" s="418">
        <v>603.90000000000009</v>
      </c>
    </row>
    <row r="26" spans="1:14" ht="14.4" customHeight="1" x14ac:dyDescent="0.3">
      <c r="A26" s="412" t="s">
        <v>376</v>
      </c>
      <c r="B26" s="413" t="s">
        <v>377</v>
      </c>
      <c r="C26" s="414" t="s">
        <v>390</v>
      </c>
      <c r="D26" s="415" t="s">
        <v>391</v>
      </c>
      <c r="E26" s="416">
        <v>50113001</v>
      </c>
      <c r="F26" s="415" t="s">
        <v>393</v>
      </c>
      <c r="G26" s="414" t="s">
        <v>394</v>
      </c>
      <c r="H26" s="414">
        <v>100802</v>
      </c>
      <c r="I26" s="414">
        <v>0</v>
      </c>
      <c r="J26" s="414" t="s">
        <v>415</v>
      </c>
      <c r="K26" s="414" t="s">
        <v>416</v>
      </c>
      <c r="L26" s="417">
        <v>95.025978443141497</v>
      </c>
      <c r="M26" s="417">
        <v>4</v>
      </c>
      <c r="N26" s="418">
        <v>380.10391377256599</v>
      </c>
    </row>
    <row r="27" spans="1:14" ht="14.4" customHeight="1" x14ac:dyDescent="0.3">
      <c r="A27" s="412" t="s">
        <v>376</v>
      </c>
      <c r="B27" s="413" t="s">
        <v>377</v>
      </c>
      <c r="C27" s="414" t="s">
        <v>390</v>
      </c>
      <c r="D27" s="415" t="s">
        <v>391</v>
      </c>
      <c r="E27" s="416">
        <v>50113001</v>
      </c>
      <c r="F27" s="415" t="s">
        <v>393</v>
      </c>
      <c r="G27" s="414" t="s">
        <v>394</v>
      </c>
      <c r="H27" s="414">
        <v>844940</v>
      </c>
      <c r="I27" s="414">
        <v>0</v>
      </c>
      <c r="J27" s="414" t="s">
        <v>428</v>
      </c>
      <c r="K27" s="414" t="s">
        <v>378</v>
      </c>
      <c r="L27" s="417">
        <v>117.96052773285264</v>
      </c>
      <c r="M27" s="417">
        <v>6</v>
      </c>
      <c r="N27" s="418">
        <v>707.76316639711581</v>
      </c>
    </row>
    <row r="28" spans="1:14" ht="14.4" customHeight="1" x14ac:dyDescent="0.3">
      <c r="A28" s="412" t="s">
        <v>376</v>
      </c>
      <c r="B28" s="413" t="s">
        <v>377</v>
      </c>
      <c r="C28" s="414" t="s">
        <v>390</v>
      </c>
      <c r="D28" s="415" t="s">
        <v>391</v>
      </c>
      <c r="E28" s="416">
        <v>50113001</v>
      </c>
      <c r="F28" s="415" t="s">
        <v>393</v>
      </c>
      <c r="G28" s="414" t="s">
        <v>394</v>
      </c>
      <c r="H28" s="414">
        <v>930759</v>
      </c>
      <c r="I28" s="414">
        <v>0</v>
      </c>
      <c r="J28" s="414" t="s">
        <v>429</v>
      </c>
      <c r="K28" s="414" t="s">
        <v>378</v>
      </c>
      <c r="L28" s="417">
        <v>184.96230249512075</v>
      </c>
      <c r="M28" s="417">
        <v>2</v>
      </c>
      <c r="N28" s="418">
        <v>369.92460499024151</v>
      </c>
    </row>
    <row r="29" spans="1:14" ht="14.4" customHeight="1" x14ac:dyDescent="0.3">
      <c r="A29" s="412" t="s">
        <v>376</v>
      </c>
      <c r="B29" s="413" t="s">
        <v>377</v>
      </c>
      <c r="C29" s="414" t="s">
        <v>390</v>
      </c>
      <c r="D29" s="415" t="s">
        <v>391</v>
      </c>
      <c r="E29" s="416">
        <v>50113001</v>
      </c>
      <c r="F29" s="415" t="s">
        <v>393</v>
      </c>
      <c r="G29" s="414" t="s">
        <v>394</v>
      </c>
      <c r="H29" s="414">
        <v>208646</v>
      </c>
      <c r="I29" s="414">
        <v>208646</v>
      </c>
      <c r="J29" s="414" t="s">
        <v>430</v>
      </c>
      <c r="K29" s="414" t="s">
        <v>431</v>
      </c>
      <c r="L29" s="417">
        <v>63.459999999999987</v>
      </c>
      <c r="M29" s="417">
        <v>1</v>
      </c>
      <c r="N29" s="418">
        <v>63.459999999999987</v>
      </c>
    </row>
    <row r="30" spans="1:14" ht="14.4" customHeight="1" x14ac:dyDescent="0.3">
      <c r="A30" s="412" t="s">
        <v>376</v>
      </c>
      <c r="B30" s="413" t="s">
        <v>377</v>
      </c>
      <c r="C30" s="414" t="s">
        <v>390</v>
      </c>
      <c r="D30" s="415" t="s">
        <v>391</v>
      </c>
      <c r="E30" s="416">
        <v>50113013</v>
      </c>
      <c r="F30" s="415" t="s">
        <v>425</v>
      </c>
      <c r="G30" s="414" t="s">
        <v>394</v>
      </c>
      <c r="H30" s="414">
        <v>101076</v>
      </c>
      <c r="I30" s="414">
        <v>1076</v>
      </c>
      <c r="J30" s="414" t="s">
        <v>426</v>
      </c>
      <c r="K30" s="414" t="s">
        <v>427</v>
      </c>
      <c r="L30" s="417">
        <v>78.430000000000007</v>
      </c>
      <c r="M30" s="417">
        <v>10</v>
      </c>
      <c r="N30" s="418">
        <v>784.30000000000007</v>
      </c>
    </row>
    <row r="31" spans="1:14" ht="14.4" customHeight="1" thickBot="1" x14ac:dyDescent="0.35">
      <c r="A31" s="419" t="s">
        <v>376</v>
      </c>
      <c r="B31" s="420" t="s">
        <v>377</v>
      </c>
      <c r="C31" s="421" t="s">
        <v>390</v>
      </c>
      <c r="D31" s="422" t="s">
        <v>391</v>
      </c>
      <c r="E31" s="423">
        <v>50113013</v>
      </c>
      <c r="F31" s="422" t="s">
        <v>425</v>
      </c>
      <c r="G31" s="421" t="s">
        <v>394</v>
      </c>
      <c r="H31" s="421">
        <v>101077</v>
      </c>
      <c r="I31" s="421">
        <v>1077</v>
      </c>
      <c r="J31" s="421" t="s">
        <v>432</v>
      </c>
      <c r="K31" s="421" t="s">
        <v>427</v>
      </c>
      <c r="L31" s="424">
        <v>59.600000000000009</v>
      </c>
      <c r="M31" s="424">
        <v>10</v>
      </c>
      <c r="N31" s="425">
        <v>596.00000000000011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.88671875" style="173" customWidth="1"/>
    <col min="5" max="5" width="5.5546875" style="176" customWidth="1"/>
    <col min="6" max="6" width="10.88671875" style="173" customWidth="1"/>
    <col min="7" max="16384" width="8.88671875" style="106"/>
  </cols>
  <sheetData>
    <row r="1" spans="1:6" ht="37.200000000000003" customHeight="1" thickBot="1" x14ac:dyDescent="0.4">
      <c r="A1" s="308" t="s">
        <v>106</v>
      </c>
      <c r="B1" s="309"/>
      <c r="C1" s="309"/>
      <c r="D1" s="309"/>
      <c r="E1" s="309"/>
      <c r="F1" s="309"/>
    </row>
    <row r="2" spans="1:6" ht="14.4" customHeight="1" thickBot="1" x14ac:dyDescent="0.35">
      <c r="A2" s="183" t="s">
        <v>205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" customHeight="1" thickBot="1" x14ac:dyDescent="0.3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" customHeight="1" thickBot="1" x14ac:dyDescent="0.35">
      <c r="A5" s="440" t="s">
        <v>433</v>
      </c>
      <c r="B5" s="403"/>
      <c r="C5" s="430">
        <v>0</v>
      </c>
      <c r="D5" s="403">
        <v>880</v>
      </c>
      <c r="E5" s="430">
        <v>1</v>
      </c>
      <c r="F5" s="404">
        <v>880</v>
      </c>
    </row>
    <row r="6" spans="1:6" ht="14.4" customHeight="1" thickBot="1" x14ac:dyDescent="0.35">
      <c r="A6" s="436" t="s">
        <v>3</v>
      </c>
      <c r="B6" s="437"/>
      <c r="C6" s="438">
        <v>0</v>
      </c>
      <c r="D6" s="437">
        <v>880</v>
      </c>
      <c r="E6" s="438">
        <v>1</v>
      </c>
      <c r="F6" s="439">
        <v>880</v>
      </c>
    </row>
    <row r="7" spans="1:6" ht="14.4" customHeight="1" thickBot="1" x14ac:dyDescent="0.35"/>
    <row r="8" spans="1:6" ht="14.4" customHeight="1" thickBot="1" x14ac:dyDescent="0.35">
      <c r="A8" s="440" t="s">
        <v>434</v>
      </c>
      <c r="B8" s="403"/>
      <c r="C8" s="430">
        <v>0</v>
      </c>
      <c r="D8" s="403">
        <v>880</v>
      </c>
      <c r="E8" s="430">
        <v>1</v>
      </c>
      <c r="F8" s="404">
        <v>880</v>
      </c>
    </row>
    <row r="9" spans="1:6" ht="14.4" customHeight="1" thickBot="1" x14ac:dyDescent="0.35">
      <c r="A9" s="436" t="s">
        <v>3</v>
      </c>
      <c r="B9" s="437"/>
      <c r="C9" s="438">
        <v>0</v>
      </c>
      <c r="D9" s="437">
        <v>880</v>
      </c>
      <c r="E9" s="438">
        <v>1</v>
      </c>
      <c r="F9" s="439">
        <v>880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.88671875" style="173" customWidth="1"/>
    <col min="11" max="11" width="6.77734375" style="176" bestFit="1" customWidth="1"/>
    <col min="12" max="12" width="6.6640625" style="173" customWidth="1"/>
    <col min="13" max="13" width="10.88671875" style="173" customWidth="1"/>
    <col min="14" max="16384" width="8.88671875" style="106"/>
  </cols>
  <sheetData>
    <row r="1" spans="1:13" ht="18.600000000000001" customHeight="1" thickBot="1" x14ac:dyDescent="0.4">
      <c r="A1" s="309" t="s">
        <v>439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" customHeight="1" thickBot="1" x14ac:dyDescent="0.3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</v>
      </c>
      <c r="J3" s="43">
        <f>SUBTOTAL(9,J6:J1048576)</f>
        <v>880</v>
      </c>
      <c r="K3" s="44">
        <f>IF(M3=0,0,J3/M3)</f>
        <v>1</v>
      </c>
      <c r="L3" s="43">
        <f>SUBTOTAL(9,L6:L1048576)</f>
        <v>8</v>
      </c>
      <c r="M3" s="45">
        <f>SUBTOTAL(9,M6:M1048576)</f>
        <v>880</v>
      </c>
    </row>
    <row r="4" spans="1:13" ht="14.4" customHeight="1" thickBot="1" x14ac:dyDescent="0.3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" customHeight="1" thickBot="1" x14ac:dyDescent="0.35">
      <c r="A5" s="426" t="s">
        <v>80</v>
      </c>
      <c r="B5" s="442" t="s">
        <v>81</v>
      </c>
      <c r="C5" s="442" t="s">
        <v>56</v>
      </c>
      <c r="D5" s="442" t="s">
        <v>82</v>
      </c>
      <c r="E5" s="442" t="s">
        <v>83</v>
      </c>
      <c r="F5" s="443" t="s">
        <v>15</v>
      </c>
      <c r="G5" s="443" t="s">
        <v>14</v>
      </c>
      <c r="H5" s="428" t="s">
        <v>84</v>
      </c>
      <c r="I5" s="427" t="s">
        <v>15</v>
      </c>
      <c r="J5" s="443" t="s">
        <v>14</v>
      </c>
      <c r="K5" s="428" t="s">
        <v>84</v>
      </c>
      <c r="L5" s="427" t="s">
        <v>15</v>
      </c>
      <c r="M5" s="444" t="s">
        <v>14</v>
      </c>
    </row>
    <row r="6" spans="1:13" ht="14.4" customHeight="1" thickBot="1" x14ac:dyDescent="0.35">
      <c r="A6" s="433" t="s">
        <v>385</v>
      </c>
      <c r="B6" s="445" t="s">
        <v>435</v>
      </c>
      <c r="C6" s="445" t="s">
        <v>436</v>
      </c>
      <c r="D6" s="445" t="s">
        <v>437</v>
      </c>
      <c r="E6" s="445" t="s">
        <v>438</v>
      </c>
      <c r="F6" s="434"/>
      <c r="G6" s="434"/>
      <c r="H6" s="199">
        <v>0</v>
      </c>
      <c r="I6" s="434">
        <v>8</v>
      </c>
      <c r="J6" s="434">
        <v>880</v>
      </c>
      <c r="K6" s="199">
        <v>1</v>
      </c>
      <c r="L6" s="434">
        <v>8</v>
      </c>
      <c r="M6" s="435">
        <v>880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2018-03-27T14:26:11Z</dcterms:modified>
</cp:coreProperties>
</file>