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LŽ Statim" sheetId="427" r:id="rId10"/>
    <sheet name="Materiál Žádanky" sheetId="420" r:id="rId11"/>
    <sheet name="MŽ Detail" sheetId="403" r:id="rId12"/>
    <sheet name="Osobní náklady" sheetId="431" r:id="rId13"/>
    <sheet name="ON Data" sheetId="432" state="hidden" r:id="rId14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9" hidden="1">'LŽ Statim'!$A$5:$I$5</definedName>
    <definedName name="_xlnm._FilterDatabase" localSheetId="3" hidden="1">'Man Tab'!$A$5:$A$31</definedName>
    <definedName name="_xlnm._FilterDatabase" localSheetId="10" hidden="1">'Materiál Žádanky'!$A$4:$I$4</definedName>
    <definedName name="_xlnm._FilterDatabase" localSheetId="11" hidden="1">'MŽ Detail'!$A$4:$K$4</definedName>
    <definedName name="doměsíce">#REF!</definedName>
    <definedName name="Obdobi" localSheetId="13">'ON Data'!$B$3:$B$16</definedName>
    <definedName name="Obdobi" localSheetId="12">'ON Data'!$B$3:$B$16</definedName>
    <definedName name="Obdobi">#REF!</definedName>
  </definedNames>
  <calcPr calcId="162913"/>
</workbook>
</file>

<file path=xl/calcChain.xml><?xml version="1.0" encoding="utf-8"?>
<calcChain xmlns="http://schemas.openxmlformats.org/spreadsheetml/2006/main">
  <c r="C9" i="431" l="1"/>
  <c r="C13" i="431"/>
  <c r="D10" i="431"/>
  <c r="D14" i="431"/>
  <c r="E11" i="431"/>
  <c r="E15" i="431"/>
  <c r="F12" i="431"/>
  <c r="G9" i="431"/>
  <c r="G13" i="431"/>
  <c r="H10" i="431"/>
  <c r="H14" i="431"/>
  <c r="I11" i="431"/>
  <c r="J12" i="431"/>
  <c r="K9" i="431"/>
  <c r="L10" i="431"/>
  <c r="M11" i="431"/>
  <c r="O9" i="431"/>
  <c r="P10" i="431"/>
  <c r="Q11" i="431"/>
  <c r="C10" i="431"/>
  <c r="C14" i="431"/>
  <c r="D11" i="431"/>
  <c r="D15" i="431"/>
  <c r="E12" i="431"/>
  <c r="F9" i="431"/>
  <c r="F13" i="431"/>
  <c r="G10" i="431"/>
  <c r="G14" i="431"/>
  <c r="H11" i="431"/>
  <c r="H15" i="431"/>
  <c r="I12" i="431"/>
  <c r="J9" i="431"/>
  <c r="J13" i="431"/>
  <c r="K10" i="431"/>
  <c r="K14" i="431"/>
  <c r="L11" i="431"/>
  <c r="L15" i="431"/>
  <c r="M12" i="431"/>
  <c r="N9" i="431"/>
  <c r="N13" i="431"/>
  <c r="O10" i="431"/>
  <c r="O14" i="431"/>
  <c r="P11" i="431"/>
  <c r="P15" i="431"/>
  <c r="Q12" i="431"/>
  <c r="J10" i="431"/>
  <c r="K15" i="431"/>
  <c r="M9" i="431"/>
  <c r="M13" i="431"/>
  <c r="N14" i="431"/>
  <c r="O11" i="431"/>
  <c r="P12" i="431"/>
  <c r="Q13" i="431"/>
  <c r="C11" i="431"/>
  <c r="C15" i="431"/>
  <c r="D12" i="431"/>
  <c r="E9" i="431"/>
  <c r="E13" i="431"/>
  <c r="F10" i="431"/>
  <c r="F14" i="431"/>
  <c r="G11" i="431"/>
  <c r="G15" i="431"/>
  <c r="H12" i="431"/>
  <c r="I9" i="431"/>
  <c r="I13" i="431"/>
  <c r="J14" i="431"/>
  <c r="K11" i="431"/>
  <c r="L12" i="431"/>
  <c r="N10" i="431"/>
  <c r="O15" i="431"/>
  <c r="Q9" i="431"/>
  <c r="C12" i="431"/>
  <c r="D9" i="431"/>
  <c r="D13" i="431"/>
  <c r="E10" i="431"/>
  <c r="E14" i="431"/>
  <c r="F11" i="431"/>
  <c r="F15" i="431"/>
  <c r="G12" i="431"/>
  <c r="H9" i="431"/>
  <c r="H13" i="431"/>
  <c r="I10" i="431"/>
  <c r="I14" i="431"/>
  <c r="J11" i="431"/>
  <c r="J15" i="431"/>
  <c r="K12" i="431"/>
  <c r="L9" i="431"/>
  <c r="L13" i="431"/>
  <c r="M10" i="431"/>
  <c r="M14" i="431"/>
  <c r="N11" i="431"/>
  <c r="N15" i="431"/>
  <c r="O12" i="431"/>
  <c r="P9" i="431"/>
  <c r="P13" i="431"/>
  <c r="Q10" i="431"/>
  <c r="Q14" i="431"/>
  <c r="I15" i="431"/>
  <c r="K13" i="431"/>
  <c r="L14" i="431"/>
  <c r="M15" i="431"/>
  <c r="N12" i="431"/>
  <c r="O13" i="431"/>
  <c r="P14" i="431"/>
  <c r="Q15" i="431"/>
  <c r="N8" i="431"/>
  <c r="Q8" i="431"/>
  <c r="C8" i="431"/>
  <c r="L8" i="431"/>
  <c r="O8" i="431"/>
  <c r="J8" i="431"/>
  <c r="G8" i="431"/>
  <c r="P8" i="431"/>
  <c r="I8" i="431"/>
  <c r="E8" i="431"/>
  <c r="H8" i="431"/>
  <c r="F8" i="431"/>
  <c r="M8" i="431"/>
  <c r="K8" i="431"/>
  <c r="D8" i="431"/>
  <c r="R15" i="431" l="1"/>
  <c r="S15" i="431"/>
  <c r="S14" i="431"/>
  <c r="R14" i="431"/>
  <c r="S10" i="431"/>
  <c r="R10" i="431"/>
  <c r="R9" i="431"/>
  <c r="S9" i="431"/>
  <c r="R13" i="431"/>
  <c r="S13" i="431"/>
  <c r="R12" i="431"/>
  <c r="S12" i="431"/>
  <c r="S11" i="431"/>
  <c r="R11" i="431"/>
  <c r="K6" i="431"/>
  <c r="M6" i="431"/>
  <c r="H6" i="431"/>
  <c r="I6" i="431"/>
  <c r="P6" i="431"/>
  <c r="G6" i="431"/>
  <c r="J6" i="431"/>
  <c r="O6" i="431"/>
  <c r="L6" i="431"/>
  <c r="C6" i="431"/>
  <c r="R8" i="431"/>
  <c r="S8" i="431"/>
  <c r="Q6" i="431"/>
  <c r="S6" i="431" s="1"/>
  <c r="N6" i="431"/>
  <c r="R6" i="431" l="1"/>
  <c r="E11" i="339" l="1"/>
  <c r="C11" i="339" l="1"/>
  <c r="A9" i="414" l="1"/>
  <c r="A8" i="414"/>
  <c r="A7" i="414"/>
  <c r="A14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15" i="383" l="1"/>
  <c r="A10" i="383"/>
  <c r="A7" i="339" l="1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7" i="414"/>
  <c r="B11" i="339" l="1"/>
  <c r="J11" i="339" s="1"/>
  <c r="I11" i="339" l="1"/>
  <c r="F11" i="339"/>
  <c r="H11" i="339" l="1"/>
  <c r="G11" i="339"/>
  <c r="A13" i="414"/>
  <c r="A14" i="414"/>
  <c r="A4" i="414"/>
  <c r="A6" i="339" l="1"/>
  <c r="A5" i="339"/>
  <c r="C17" i="414"/>
  <c r="C14" i="414"/>
  <c r="D14" i="414"/>
  <c r="D17" i="414"/>
  <c r="D4" i="414"/>
  <c r="D8" i="414" l="1"/>
  <c r="C13" i="414" l="1"/>
  <c r="C7" i="414"/>
  <c r="E13" i="414" l="1"/>
  <c r="E7" i="414"/>
  <c r="E8" i="414"/>
  <c r="A13" i="383" l="1"/>
  <c r="K3" i="403" l="1"/>
  <c r="J3" i="403"/>
  <c r="I3" i="403" l="1"/>
  <c r="M3" i="220"/>
  <c r="E12" i="339" l="1"/>
  <c r="C12" i="339"/>
  <c r="F12" i="339" s="1"/>
  <c r="B12" i="339"/>
  <c r="J12" i="339" s="1"/>
  <c r="M3" i="387"/>
  <c r="K3" i="387" s="1"/>
  <c r="L3" i="387"/>
  <c r="J3" i="387"/>
  <c r="I3" i="387"/>
  <c r="G3" i="387"/>
  <c r="H3" i="387" s="1"/>
  <c r="F3" i="387"/>
  <c r="N3" i="220"/>
  <c r="L3" i="220" s="1"/>
  <c r="C18" i="414"/>
  <c r="D18" i="414"/>
  <c r="I12" i="339" l="1"/>
  <c r="I13" i="339" s="1"/>
  <c r="F13" i="339"/>
  <c r="E13" i="339"/>
  <c r="E15" i="339" s="1"/>
  <c r="H12" i="339"/>
  <c r="G12" i="339"/>
  <c r="A4" i="383"/>
  <c r="A17" i="383"/>
  <c r="A16" i="383"/>
  <c r="A12" i="383"/>
  <c r="A11" i="383"/>
  <c r="A7" i="383"/>
  <c r="A6" i="383"/>
  <c r="A5" i="383"/>
  <c r="C13" i="339"/>
  <c r="C15" i="339" s="1"/>
  <c r="B13" i="339"/>
  <c r="C4" i="414"/>
  <c r="D16" i="414"/>
  <c r="J13" i="339" l="1"/>
  <c r="B15" i="339"/>
  <c r="H13" i="339"/>
  <c r="F15" i="339"/>
  <c r="E14" i="414"/>
  <c r="E4" i="414"/>
  <c r="G13" i="339"/>
  <c r="G15" i="339" l="1"/>
  <c r="H15" i="339"/>
  <c r="E17" i="414"/>
  <c r="E18" i="414"/>
  <c r="C16" i="414"/>
  <c r="E16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<sst xmlns="http://schemas.openxmlformats.org/spreadsheetml/2006/main" count="3871" uniqueCount="1098">
  <si>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</si>
  <si>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</si>
  <si>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</si>
  <si>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</si>
  <si>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</si>
  <si>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</si>
  <si>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</si>
  <si>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</si>
  <si>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</si>
  <si>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</si>
  <si>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</si>
  <si>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</si>
  <si>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</si>
  <si>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</si>
  <si>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</si>
  <si>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</si>
  <si>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</si>
  <si>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</si>
  <si>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</si>
  <si>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</si>
  <si>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</si>
  <si>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</si>
  <si>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</si>
  <si>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</si>
  <si>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</si>
  <si>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</si>
  <si>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</si>
  <si>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</si>
  <si>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</si>
  <si>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</si>
  <si>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</si>
  <si>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</si>
  <si>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</si>
  <si>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</si>
  <si>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</si>
  <si>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</si>
  <si>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</si>
  <si>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</si>
  <si>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</si>
  <si>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</si>
  <si>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</si>
  <si>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</si>
  <si>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</si>
  <si>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</si>
  <si>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</si>
  <si>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</si>
  <si>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</si>
  <si>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</si>
  <si>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</si>
  <si>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</si>
  <si>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</si>
  <si>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</si>
  <si>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</si>
  <si>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</si>
  <si>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</si>
  <si>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</si>
  <si>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</si>
  <si>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</si>
  <si>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</si>
  <si>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</si>
  <si>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</si>
  <si>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</si>
  <si>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</si>
  <si>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</si>
  <si>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</si>
  <si>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</si>
  <si>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</si>
  <si>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</si>
  <si>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</si>
  <si>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</si>
  <si>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</si>
  <si>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</si>
  <si>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</si>
  <si>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</si>
  <si>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</si>
  <si>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</si>
  <si>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</si>
  <si>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</si>
  <si>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</si>
  <si>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</si>
  <si>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</si>
  <si>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</si>
  <si>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</si>
  <si>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</si>
  <si>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</si>
  <si>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</si>
  <si>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</si>
  <si>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</si>
  <si>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</si>
  <si>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</si>
  <si>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</si>
  <si>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</si>
  <si>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</si>
  <si>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</si>
  <si>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</si>
  <si>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</si>
  <si>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</si>
  <si>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</si>
  <si>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</si>
  <si>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</si>
  <si>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</si>
  <si>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</si>
  <si>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</si>
  <si>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</si>
  <si>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</si>
  <si>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</si>
  <si>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</si>
  <si>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</si>
  <si>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</si>
  <si>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</si>
  <si>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</si>
  <si>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</si>
  <si>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</si>
  <si>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</si>
  <si>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</si>
  <si>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</si>
  <si>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</si>
  <si>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</si>
  <si>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</si>
  <si>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</si>
  <si>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</si>
  <si>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</si>
  <si>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</si>
  <si>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</si>
  <si>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</si>
  <si>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</si>
  <si>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</si>
  <si>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</si>
  <si>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</si>
  <si>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</si>
  <si>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</si>
  <si>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</si>
  <si>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</si>
  <si>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</si>
  <si>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</si>
  <si>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</si>
  <si>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</si>
  <si>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</si>
  <si>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</si>
  <si>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</si>
  <si>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</si>
  <si>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</si>
  <si>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</si>
  <si>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</si>
  <si>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</si>
  <si>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</si>
  <si>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</si>
  <si>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</si>
  <si>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</si>
  <si>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</si>
  <si>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</si>
  <si>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</si>
  <si>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</si>
  <si>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</si>
  <si>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</si>
  <si>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</si>
  <si>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</si>
  <si>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</si>
  <si>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</si>
  <si>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</si>
  <si>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</si>
  <si>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</si>
  <si>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</si>
  <si>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</si>
  <si>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</si>
  <si>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</si>
  <si>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</si>
  <si>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</si>
  <si>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</si>
  <si>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</si>
  <si>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</si>
  <si>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</si>
  <si>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</si>
  <si>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</si>
  <si>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</si>
  <si>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</si>
  <si>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</si>
  <si>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</si>
  <si>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</si>
  <si>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</si>
  <si>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</si>
  <si>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</si>
  <si>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</si>
  <si>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</si>
  <si>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</si>
  <si>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</si>
  <si>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</si>
  <si>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</si>
  <si>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</si>
  <si>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</si>
  <si>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</si>
  <si>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</si>
  <si>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</si>
  <si>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</si>
  <si>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</si>
  <si>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</si>
  <si>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</si>
  <si>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</si>
  <si>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</si>
  <si>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</si>
  <si>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</si>
  <si>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</si>
  <si>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</si>
  <si>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</si>
  <si>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</si>
  <si>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Centrální operační sály 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</si>
  <si>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</si>
  <si>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</si>
  <si>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</si>
  <si>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</si>
  <si>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</si>
  <si>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</si>
  <si>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</si>
  <si>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</si>
  <si>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</si>
  <si>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50113009     léky - RTG diagnostika ZUL (LEK)</t>
  </si>
  <si>
    <t>--</t>
  </si>
  <si>
    <t>50113013     léky - antibiotika (LEK)</t>
  </si>
  <si>
    <t>50113190     léky - medicinální plyny (sklad SVM)</t>
  </si>
  <si>
    <t>50115     Zdravotnické prostředky</t>
  </si>
  <si>
    <t>50115004     IUTN - kovové (Z506)</t>
  </si>
  <si>
    <t>50115040     laboratorní materiál (Z505)</t>
  </si>
  <si>
    <t>50115050     obvazový materiál (Z502)</t>
  </si>
  <si>
    <t>50115060     ZPr - ostatní (Z503)</t>
  </si>
  <si>
    <t>50115061     ZPr - ZUM robot (Z512)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</si>
  <si>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</si>
  <si>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</si>
  <si>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</si>
  <si>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</si>
  <si>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</si>
  <si>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</si>
  <si>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50115080     ZPr - staplery, extraktory, endoskop.mat. (Z523)</t>
  </si>
  <si>
    <t>50116     Potraviny</t>
  </si>
  <si>
    <t>50116004     výživa kojenců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</si>
  <si>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</si>
  <si>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</si>
  <si>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</si>
  <si>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</si>
  <si>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</si>
  <si>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</si>
  <si>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</si>
  <si>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</si>
  <si>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</si>
  <si>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</si>
  <si>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48)</t>
  </si>
  <si>
    <t>50117022     všeob.mat. - kuchyň tech. (V33) od 1tis do 2999,99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</si>
  <si>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</si>
  <si>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</si>
  <si>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</si>
  <si>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</si>
  <si>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</si>
  <si>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</si>
  <si>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</si>
  <si>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</si>
  <si>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</si>
  <si>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</si>
  <si>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</si>
  <si>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</si>
  <si>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</si>
  <si>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</si>
  <si>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</si>
  <si>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</si>
  <si>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</si>
  <si>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</si>
  <si>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</si>
  <si>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</si>
  <si>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</si>
  <si>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</si>
  <si>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</si>
  <si>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</si>
  <si>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</si>
  <si>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</si>
  <si>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</si>
  <si>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</si>
  <si>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</si>
  <si>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</si>
  <si>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</si>
  <si>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</si>
  <si>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</si>
  <si>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</si>
  <si>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</si>
  <si>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</si>
  <si>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</si>
  <si>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</si>
  <si>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</si>
  <si>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</si>
  <si>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</si>
  <si>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</si>
  <si>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</si>
  <si>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</si>
  <si>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</si>
  <si>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</si>
  <si>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</si>
  <si>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51808019     zkoušky - zaškol.zdrav.techn.(instrukce uživatelům 268/2014 Sb)</t>
  </si>
  <si>
    <t>51874     Ostatní služby</t>
  </si>
  <si>
    <t>51874010     ostatní služby - zdravotní</t>
  </si>
  <si>
    <t>51874011     zkoušky kvality</t>
  </si>
  <si>
    <t>51874018     propagace, reklama, tisk (TM)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</si>
  <si>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</si>
  <si>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</si>
  <si>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</si>
  <si>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</si>
  <si>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</si>
  <si>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</si>
  <si>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</si>
  <si>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</si>
  <si>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</si>
  <si>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</si>
  <si>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</si>
  <si>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</si>
  <si>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</si>
  <si>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</si>
  <si>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</si>
  <si>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</si>
  <si>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</si>
  <si>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</si>
  <si>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</si>
  <si>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</si>
  <si>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</si>
  <si>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</si>
  <si>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</si>
  <si>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</si>
  <si>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</si>
  <si>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</si>
  <si>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</si>
  <si>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</si>
  <si>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</si>
  <si>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</si>
  <si>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</si>
  <si>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</si>
  <si>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</si>
  <si>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</si>
  <si>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</si>
  <si>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</si>
  <si>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</si>
  <si>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55804     DDHM - výpočetní technika</t>
  </si>
  <si>
    <t>55804002     DDHM - telefony (sk.P_49)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</si>
  <si>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</si>
  <si>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</si>
  <si>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</si>
  <si>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</si>
  <si>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</si>
  <si>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</si>
  <si>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</si>
  <si>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</si>
  <si>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</si>
  <si>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</si>
  <si>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</si>
  <si>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</si>
  <si>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</si>
  <si>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</si>
  <si>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</si>
  <si>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</si>
  <si>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</si>
  <si>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</si>
  <si>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</si>
  <si>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</si>
  <si>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</si>
  <si>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</si>
  <si>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</si>
  <si>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</si>
  <si>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</si>
  <si>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</si>
  <si>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</si>
  <si>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</si>
  <si>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</si>
  <si>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</si>
  <si>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</si>
  <si>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</si>
  <si>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</si>
  <si>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</si>
  <si>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</si>
  <si>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</si>
  <si>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</si>
  <si>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</si>
  <si>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</si>
  <si>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</si>
  <si>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</si>
  <si>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</si>
  <si>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</si>
  <si>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</si>
  <si>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</si>
  <si>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</si>
  <si>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</si>
  <si>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89920000     mezistřediskové převody</t>
  </si>
  <si>
    <t>47</t>
  </si>
  <si>
    <t>COSS: Centrální operační sály</t>
  </si>
  <si>
    <t/>
  </si>
  <si>
    <t>50113001 - léky - paušál (LEK)</t>
  </si>
  <si>
    <t>50113009 - léky - RTG diagnostika ZUL (LEK)</t>
  </si>
  <si>
    <t>50113013 - léky - antibiotika (LEK)</t>
  </si>
  <si>
    <t>50113190 - léky - medicinální plyny (sklad SVM)</t>
  </si>
  <si>
    <t>COSS: Centrální operační sály Celkem</t>
  </si>
  <si>
    <t>SumaKL</t>
  </si>
  <si>
    <t>4764</t>
  </si>
  <si>
    <t xml:space="preserve">COSS: centrální operační sály </t>
  </si>
  <si>
    <t>COSS: centrální operační sály  Celkem</t>
  </si>
  <si>
    <t>SumaNS</t>
  </si>
  <si>
    <t>mezeraNS</t>
  </si>
  <si>
    <t>4766</t>
  </si>
  <si>
    <t>COSS: operační sály dětské chirurgie</t>
  </si>
  <si>
    <t>COSS: operační sály dětské chirurgie Celkem</t>
  </si>
  <si>
    <t>léky - paušál (LEK)</t>
  </si>
  <si>
    <t>O</t>
  </si>
  <si>
    <t>ADRENALIN LECIVA</t>
  </si>
  <si>
    <t>INJ 5X1ML/1MG</t>
  </si>
  <si>
    <t>ARTISS (FROZEN)</t>
  </si>
  <si>
    <t>GKU SOL 4ML (1X2ML+2ML)</t>
  </si>
  <si>
    <t>ARTISS FROZEN</t>
  </si>
  <si>
    <t>GKU SOL 2ML (1X1ML+1ML)</t>
  </si>
  <si>
    <t>BETADINE</t>
  </si>
  <si>
    <t>UNG 1X20GM</t>
  </si>
  <si>
    <t>BRAUNOVIDON MAST</t>
  </si>
  <si>
    <t>UNG 1X100GM-TUBA</t>
  </si>
  <si>
    <t>Carbosorb tbl.20-blistr</t>
  </si>
  <si>
    <t>DICYNONE 250</t>
  </si>
  <si>
    <t>INJ SOL 4X2ML/250MG</t>
  </si>
  <si>
    <t>DZ BRAUNOL 1 L</t>
  </si>
  <si>
    <t>DZ OCTENISEPT 1 l</t>
  </si>
  <si>
    <t>FYZIOLOGICKÝ ROZTOK VIAFLO</t>
  </si>
  <si>
    <t>INF SOL 50X100ML</t>
  </si>
  <si>
    <t>INF SOL 30X250ML</t>
  </si>
  <si>
    <t>INF SOL 10X1000ML</t>
  </si>
  <si>
    <t>HEPARIN LECIVA</t>
  </si>
  <si>
    <t>INJ 1X10ML/50KU</t>
  </si>
  <si>
    <t>IR  AQUA STERILE OPLACH.1x1000 ml ECOTAINER</t>
  </si>
  <si>
    <t>IR OPLACH</t>
  </si>
  <si>
    <t>IR  NaCl 0,9% 3000 ml vak Bieffe</t>
  </si>
  <si>
    <t>for irrig. 1x3000 ml 15%</t>
  </si>
  <si>
    <t>IR OG. OPHTHALMO-SEPTONEX</t>
  </si>
  <si>
    <t>GTT OPH 1X10ML</t>
  </si>
  <si>
    <t>IR PARAFFINUM PERLIQUIDUM 10 ml</t>
  </si>
  <si>
    <t>IR 10 ml</t>
  </si>
  <si>
    <t>KL ELIXÍR NA OPTIKU</t>
  </si>
  <si>
    <t>KL ETHER 200G</t>
  </si>
  <si>
    <t>KL MS HYDROG.PEROX. 3% 1000g</t>
  </si>
  <si>
    <t>KL SOL.FORMAL.K FIXACI TKANI,5000G</t>
  </si>
  <si>
    <t>KL TALCUM 5g, STERILNÍ</t>
  </si>
  <si>
    <t>KL ZLUTA (FLAVINOVA) VATA, 1000G</t>
  </si>
  <si>
    <t>2x500g v litrových lahvích</t>
  </si>
  <si>
    <t>P</t>
  </si>
  <si>
    <t>LEVOBUPIVACAINE KABI 5 MG/ML</t>
  </si>
  <si>
    <t>INJ+INF SOL 5X10ML</t>
  </si>
  <si>
    <t>MARCAINE 0.5%</t>
  </si>
  <si>
    <t>INJ SOL5X20ML/100MG</t>
  </si>
  <si>
    <t>MESOCAIN</t>
  </si>
  <si>
    <t>INJ 10X10ML 1%</t>
  </si>
  <si>
    <t>léky - antibiotika (LEK)</t>
  </si>
  <si>
    <t>OPHTHALMO-FRAMYKOIN</t>
  </si>
  <si>
    <t>UNG OPH 1X5GM</t>
  </si>
  <si>
    <t>KL ETHER LÉKOPISNÝ  500ml/357g</t>
  </si>
  <si>
    <t>KL SOL.HYD.PEROX.3% 200G</t>
  </si>
  <si>
    <t>SANORIN</t>
  </si>
  <si>
    <t>LIQ 10ML 0.05%</t>
  </si>
  <si>
    <t>OPHTHALMO-FRAMYKOIN COMPOSITUM</t>
  </si>
  <si>
    <t>4764 - COSS: centrální operační sály</t>
  </si>
  <si>
    <t>N01BB10 - LEVOBUPIVAKAIN</t>
  </si>
  <si>
    <t>N01BB10</t>
  </si>
  <si>
    <t>197125</t>
  </si>
  <si>
    <t>LEVOBUPIVACAINE KABI</t>
  </si>
  <si>
    <t>5MG/ML INJ/INF SOL 5X10ML</t>
  </si>
  <si>
    <t>Přehled plnění pozitivního listu - spotřeba léčivých přípravků - orientační přehled</t>
  </si>
  <si>
    <t xml:space="preserve">47 - Centrální operační sály </t>
  </si>
  <si>
    <t xml:space="preserve">4764 - centrální operační sály </t>
  </si>
  <si>
    <t>4766 - operační sály dětské chirurgie</t>
  </si>
  <si>
    <t>50115004 - IUTN - kovové (Z506)</t>
  </si>
  <si>
    <t>50115040 - laboratorní materiál (Z505)</t>
  </si>
  <si>
    <t>50115050 - obvazový materiál (Z502)</t>
  </si>
  <si>
    <t>50115060 - ZPr - ostatní (Z503)</t>
  </si>
  <si>
    <t>50115061 - ZPr - ZUM robot (Z512)</t>
  </si>
  <si>
    <t>50115063 - ZPr - vaky, sety (Z528)</t>
  </si>
  <si>
    <t>50115064 - ZPr - šicí materiál (Z529)</t>
  </si>
  <si>
    <t>50115065 - ZPr - vpichovací materiál (Z530)</t>
  </si>
  <si>
    <t>50115066 - ZPr - šicí materiál robot (Z531)</t>
  </si>
  <si>
    <t>50115067 - ZPr - rukavice (Z532)</t>
  </si>
  <si>
    <t>50115070 - ZPr - katetry ostatní (Z513)</t>
  </si>
  <si>
    <t>50115079 - ZPr - internzivní péče (Z542)</t>
  </si>
  <si>
    <t>50115080 - ZPr - staplery, extraktory, endoskop.mat. (Z523)</t>
  </si>
  <si>
    <t>50115050</t>
  </si>
  <si>
    <t>obvazový materiál (Z502)</t>
  </si>
  <si>
    <t>ZD829</t>
  </si>
  <si>
    <t>Bandáž evelína pod sádru 1321303125</t>
  </si>
  <si>
    <t>ZA480</t>
  </si>
  <si>
    <t>Fólie incizní raucodrape 15 x 20 cm á 10 ks 25441</t>
  </si>
  <si>
    <t>ZL978</t>
  </si>
  <si>
    <t>Kanystr renasys GO 300 ml pro podtlakovou terapii 66800914</t>
  </si>
  <si>
    <t>ZA413</t>
  </si>
  <si>
    <t>Kompresa gáza 10 x 10 cm/100 ks nesterilní 06003</t>
  </si>
  <si>
    <t>ZA539</t>
  </si>
  <si>
    <t>Kompresa NT 10 x 10 cm nesterilní 06103</t>
  </si>
  <si>
    <t>ZC506</t>
  </si>
  <si>
    <t>Kompresa NT 10 x 10 cm/5 ks sterilní 1325020275</t>
  </si>
  <si>
    <t>ZN103</t>
  </si>
  <si>
    <t>Kompresa z NT standard s RTG vláknem sterilní 10 x 10 cm 70g/m2 bal. á 10 ks 185310-08</t>
  </si>
  <si>
    <t>ZD746</t>
  </si>
  <si>
    <t>Krytí atrauman Ag 10 x 10 cm bal. á 3 ks 499572</t>
  </si>
  <si>
    <t>ZP458</t>
  </si>
  <si>
    <t>Krytí COM 30 textilie obvazová kombinovaná  10 x 7,5 cm bal á 10 ks 140-1075 COM 30</t>
  </si>
  <si>
    <t>ZA531</t>
  </si>
  <si>
    <t>Krytí COM 30 textilie obvazová kombinovaná 140-3020 COM 30</t>
  </si>
  <si>
    <t>ZK405</t>
  </si>
  <si>
    <t>Krytí hemostatické gelitaspon standard 80 x 50 mm x 10 mm bal. á 10 ks A2107861</t>
  </si>
  <si>
    <t>ZJ687</t>
  </si>
  <si>
    <t>Krytí hemostatické gelitaspon tampon   80 x 30 mm bal. á 5 ks GS -210</t>
  </si>
  <si>
    <t>ZE988</t>
  </si>
  <si>
    <t>Krytí hemostatické nevstřebatelné textilní s kaolínem QuikClot 30 x 30cm bal. á 5 ks 2090303</t>
  </si>
  <si>
    <t>ZB085</t>
  </si>
  <si>
    <t>Krytí hemostatické standard 5 x 7,50 cm bal. á 12 ks 1903GB</t>
  </si>
  <si>
    <t>ZA798</t>
  </si>
  <si>
    <t>Krytí hemostatické traumacel P 2g ks bal. á 5 ks zásyp 10120</t>
  </si>
  <si>
    <t>ZL662</t>
  </si>
  <si>
    <t>Krytí mastný tyl pharmatull   5 x   5 cm bal. á 10 ks P-Tull5050</t>
  </si>
  <si>
    <t>ZM951</t>
  </si>
  <si>
    <t>Krytí mepilex border post-op sterilní 6 x 8 cm bal. á 10 ks 495100</t>
  </si>
  <si>
    <t>ZM952</t>
  </si>
  <si>
    <t>Krytí mepilex border post-op sterilní 9 x 15 cm bal. á 10 ks 495300</t>
  </si>
  <si>
    <t>ZA645</t>
  </si>
  <si>
    <t>Krytí s mastí atrauman 5 x 5 cm bal. á 10 ks 499571</t>
  </si>
  <si>
    <t>ZA493</t>
  </si>
  <si>
    <t>Krytí suprasorb H 5 x 10 cm hydrokoloidní  bal. á 10 ks 20410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</si>
  <si>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</si>
  <si>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</si>
  <si>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</si>
  <si>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</si>
  <si>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</si>
  <si>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</si>
  <si>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</si>
  <si>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</si>
  <si>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ZI602</t>
  </si>
  <si>
    <t>Náplast curapor 10 x 34 cm 32918 ( náhrada za cosmopor )</t>
  </si>
  <si>
    <t>ZD103</t>
  </si>
  <si>
    <t>Náplast omniplast 2,5 cm x 9,2 m 9004530</t>
  </si>
  <si>
    <t>ZA451</t>
  </si>
  <si>
    <t>Náplast omniplast 5,0 cm x 9,2 m 9004540 (900429)</t>
  </si>
  <si>
    <t>ZQ117</t>
  </si>
  <si>
    <t>Náplast transparentní Airoplast cívka 2,5 cm x 9,14 m (náhrada za transpore) P-AIRO2591</t>
  </si>
  <si>
    <t>ZD934</t>
  </si>
  <si>
    <t>Obinadlo elastické idealflex krátkotažné 12 cm x 5 m 931324</t>
  </si>
  <si>
    <t>ZM582</t>
  </si>
  <si>
    <t>Obinadlo elastické lenkideal krátkotažné 15 cm x 5 m bal. á 10 ks 19585</t>
  </si>
  <si>
    <t>ZN475</t>
  </si>
  <si>
    <t>Obinadlo elastické universal   8 cm x 5 m 1323100312</t>
  </si>
  <si>
    <t>ZN476</t>
  </si>
  <si>
    <t>Obinadlo elastické universal 15 cm x 5 m 1323100315</t>
  </si>
  <si>
    <t>ZA330</t>
  </si>
  <si>
    <t>Obinadlo fixa crep   8 cm x 4 m 1323100103</t>
  </si>
  <si>
    <t>ZA331</t>
  </si>
  <si>
    <t>Obinadlo fixa crep 10 cm x 4 m 1323100104</t>
  </si>
  <si>
    <t>ZA601</t>
  </si>
  <si>
    <t>Obinadlo fixa crep 12 cm x 4 m 1323100105</t>
  </si>
  <si>
    <t>ZP212</t>
  </si>
  <si>
    <t>Obvaz elastický síťový pruban Tg-fix vel. C paže, noha, loket 25 m 24252</t>
  </si>
  <si>
    <t>ZP221</t>
  </si>
  <si>
    <t>Obvaz elastický síťový pruban Tg-fix vel. D větší hlava, slabší trup 25 m 24253</t>
  </si>
  <si>
    <t>ZA556</t>
  </si>
  <si>
    <t>Obvaz sádrový safix plus 10 cm x 3 m bal. á 24 ks 3327410</t>
  </si>
  <si>
    <t>ZL973</t>
  </si>
  <si>
    <t>Pěna renasys-F střední set (M) pro podtlakovou terapii 66800795</t>
  </si>
  <si>
    <t>ZL974</t>
  </si>
  <si>
    <t>Pěna renasys-F velký set (L) pro podtlakovou terapii 66800796</t>
  </si>
  <si>
    <t>ZN105</t>
  </si>
  <si>
    <t>Rouška břišní NT Special s RTG vláknem sterilní 30 x 30 cm 130g/m2/5ks  bal. á 180 ks 187705-08</t>
  </si>
  <si>
    <t>ZN104</t>
  </si>
  <si>
    <t>Rouška břišní NT Special s RTG vláknem sterilní 40 x 40 cm 130g/m2 zelená bal. á 2 ks 187822</t>
  </si>
  <si>
    <t>ZD545</t>
  </si>
  <si>
    <t>Safix longeta sádrová 4 vrstvá 10 x 20 m (332790) 1324702316</t>
  </si>
  <si>
    <t>ZD551</t>
  </si>
  <si>
    <t>Safix longeta sádrová 4 vrstvá 12 x 20 m (332791) 1324702317</t>
  </si>
  <si>
    <t>ZL987</t>
  </si>
  <si>
    <t>Soft port 69 cm s koncovkou 15 x 10 cm pro podtlakovou terapii  66800799</t>
  </si>
  <si>
    <t>ZM466</t>
  </si>
  <si>
    <t>Soft port kit renasys-F/AB abdominal foam pro podtlakovou terapii 66800980</t>
  </si>
  <si>
    <t>ZL988</t>
  </si>
  <si>
    <t>Spojka renasys Y pro soft port pro podtlakovou terapii 66800971</t>
  </si>
  <si>
    <t>ZA441</t>
  </si>
  <si>
    <t>Steh náplasťový Steri-strip 6 x 38 mm bal. á 50 ks R1542</t>
  </si>
  <si>
    <t>ZF381</t>
  </si>
  <si>
    <t>Tampon sterilní stáčený 20 x 20 cm/10 ks s RTG nití karton á 3000 ks 28203</t>
  </si>
  <si>
    <t>ZE898</t>
  </si>
  <si>
    <t>Tampon sterilní stáčený 50 x 50 cm / á 5 ks karton á 1000 ks 28017</t>
  </si>
  <si>
    <t>ZN472</t>
  </si>
  <si>
    <t>Vata obvazová 1000 g vinutá nest. 100% ba. 1321901305</t>
  </si>
  <si>
    <t>50115060</t>
  </si>
  <si>
    <t>ZPr - ostatní (Z503)</t>
  </si>
  <si>
    <t>ZA674</t>
  </si>
  <si>
    <t>Cévka CN-01, bal.á 40 ks, 646959</t>
  </si>
  <si>
    <t>ZK978</t>
  </si>
  <si>
    <t>Cévka odsávací CH16 s přerušovačem sání P01175a</t>
  </si>
  <si>
    <t>ZA210</t>
  </si>
  <si>
    <t>Cévka vyživovací CV-01 GAMV686415 (GAM646957)</t>
  </si>
  <si>
    <t>ZP545</t>
  </si>
  <si>
    <t>Čepelka  skalpelová č. 10 - Swann Morton bal. á 100 ks G0100</t>
  </si>
  <si>
    <t>ZP547</t>
  </si>
  <si>
    <t>Čepelka  skalpelová č. 15 - Swann Morton bal. á 100 ks G0103</t>
  </si>
  <si>
    <t>ZA690</t>
  </si>
  <si>
    <t>Čepelka skalpelová 10 BB510</t>
  </si>
  <si>
    <t>ZC751</t>
  </si>
  <si>
    <t>Čepelka skalpelová 11 BB511</t>
  </si>
  <si>
    <t>ZC752</t>
  </si>
  <si>
    <t>Čepelka skalpelová 15 BB515</t>
  </si>
  <si>
    <t>ZC756</t>
  </si>
  <si>
    <t>Čepelka skalpelová 23 BB523</t>
  </si>
  <si>
    <t>ZA761</t>
  </si>
  <si>
    <t>Drén redon CH12 50 cm U2111200</t>
  </si>
  <si>
    <t>ZA758</t>
  </si>
  <si>
    <t>Drén redon CH14 50 cm U2111400</t>
  </si>
  <si>
    <t>ZA757</t>
  </si>
  <si>
    <t>Drén redon CH16 50 cm U2111600</t>
  </si>
  <si>
    <t>ZF574</t>
  </si>
  <si>
    <t>Drén redon CH18 50 cm bal. á 100 ks U2111800</t>
  </si>
  <si>
    <t>ZN371</t>
  </si>
  <si>
    <t>Drén silikonový CH20 laparotomický s RTG značením sterilní d = 50 cm bal. á 10 ks WLM60702000</t>
  </si>
  <si>
    <t>ZN372</t>
  </si>
  <si>
    <t>Drén silikonový CH26 laparotomický s RTG značením sterilní d = 50 cm bal. á 10 ks WLM60702600</t>
  </si>
  <si>
    <t>ZN373</t>
  </si>
  <si>
    <t>Drén silikonový CH33 laparotomický s RTG značením sterilní d = 50 cm bal. á 10 ks WLM60703300</t>
  </si>
  <si>
    <t>ZJ683</t>
  </si>
  <si>
    <t>Držák na prsty pro operace na ruce plast modrý chirobloc large - ballets ECBM</t>
  </si>
  <si>
    <t>ZA890</t>
  </si>
  <si>
    <t>Elektroda neutrální jednorázová 20193-071</t>
  </si>
  <si>
    <t>ZA932</t>
  </si>
  <si>
    <t>Elektroda neutrální ke koagulaci bal. á 50 ks E7509</t>
  </si>
  <si>
    <t>ZA891</t>
  </si>
  <si>
    <t>Elektroda neutrální nessy ke koagulaci á 50 ks 20193-070</t>
  </si>
  <si>
    <t>ZH035</t>
  </si>
  <si>
    <t>Esmarch 12 cm x 5 m resterilizovatelný do 134° bezlatexový 20-20-120</t>
  </si>
  <si>
    <t>ZI494</t>
  </si>
  <si>
    <t>Gumička spojovací k laparosk. redukci bal. 10 ks A5856</t>
  </si>
  <si>
    <t>ZH521</t>
  </si>
  <si>
    <t>Gumička spojovací, těsnící k laparosk. redukci modrá 7 mm, bal. á 10 ks A5858</t>
  </si>
  <si>
    <t>ZH514</t>
  </si>
  <si>
    <t>Hadice pro propl. pumpu, ke 2 vakům, resterilizovatelná A4055</t>
  </si>
  <si>
    <t>ZB399</t>
  </si>
  <si>
    <t>Hadička PVC 1/1,5  á 100 m KVS 599812 , PVC100015</t>
  </si>
  <si>
    <t>ZI277</t>
  </si>
  <si>
    <t>Hadička sterilní tisseel sprayset á 10 ks 1504271</t>
  </si>
  <si>
    <t>ZQ008</t>
  </si>
  <si>
    <t>Kabel bipolární BOWA k pinzetě BOWA 351-040 ke kogulaci Valleylab délka 4,5 m 2pin konektor záruka 300 autoklávních cyklů 351-040</t>
  </si>
  <si>
    <t>ZH816</t>
  </si>
  <si>
    <t>Katetr močový foley CH14 180605-000140</t>
  </si>
  <si>
    <t>ZO930</t>
  </si>
  <si>
    <t>Kontejner 100 ml PP 72/62 mm s přiloženým uzávěrem bílé víčko sterilní na tekutý materiál 75.562.105</t>
  </si>
  <si>
    <t>ZB103</t>
  </si>
  <si>
    <t>Láhev k odsávačce flovac 2l hadice 1,8 m 000-036-021</t>
  </si>
  <si>
    <t>ZD978</t>
  </si>
  <si>
    <t>Láhev náhradní hi-vac 200 ml ,bal.á 60 ks,05.000.22.800</t>
  </si>
  <si>
    <t>ZM541</t>
  </si>
  <si>
    <t>Můstek sterilní pooperační smyčkový 70 mm bal. á 10 ks 5025</t>
  </si>
  <si>
    <t>ZF175</t>
  </si>
  <si>
    <t>Nádoba na histologický mat. 3000 ml 333 003 723 001</t>
  </si>
  <si>
    <t>ZB956</t>
  </si>
  <si>
    <t>Nádoba na histologický mat. s pufrovaným formalínem HISTOFOR 125 ml bal. á 35 ks BFS-125</t>
  </si>
  <si>
    <t>ZN950</t>
  </si>
  <si>
    <t>Nádoba na histologický mat. s pufrovaným formalínem HISTOFOR 180 ml bal. á 35 ks BFS-180</t>
  </si>
  <si>
    <t>ZH808</t>
  </si>
  <si>
    <t>Nádoba na histologický mat. s pufrovaným formalínem HISTOFOR 20 ml bal. á 100 ks BFS-20</t>
  </si>
  <si>
    <t>ZH809</t>
  </si>
  <si>
    <t>Nádoba na histologický mat. s pufrovaným formalínem HISTOFOR 40 ml bal. á 100 ks BFS-40</t>
  </si>
  <si>
    <t>ZN951</t>
  </si>
  <si>
    <t>Nádoba na histologický mat. s pufrovaným formalínem HISTOFOR 500 ml bal. á 16 ks BFS-500</t>
  </si>
  <si>
    <t>ZF159</t>
  </si>
  <si>
    <t>Nádoba na kontaminovaný odpad 1 l 15-0002</t>
  </si>
  <si>
    <t>ZE310</t>
  </si>
  <si>
    <t>Nádoba na kontaminovaný odpad CS 6 l pův. 077802300</t>
  </si>
  <si>
    <t>ZP549</t>
  </si>
  <si>
    <t>Páska retrakční silikonová bílá (surgical loop) 750 mm x 2,5 mm bal. á 24 ks B1095544</t>
  </si>
  <si>
    <t>ZP551</t>
  </si>
  <si>
    <t>Páska retrakční silikonová červená (surgical loop) 750 mm x 2,5 mm bal. á 24 ks B1095510</t>
  </si>
  <si>
    <t>ZN550</t>
  </si>
  <si>
    <t>Páska retrakční silikonová modrá (surgical loop) 750 mm x 2,5 mm bal. á 24 ks B1095528</t>
  </si>
  <si>
    <t>ZP550</t>
  </si>
  <si>
    <t>Páska retrakční silikonová žlutá (surgical loop) 750 mm x 2,5 mm bal. á 24 ks B1095536</t>
  </si>
  <si>
    <t>ZQ007</t>
  </si>
  <si>
    <t>Pinzeta bipolární BOWA zahnutá délka 160 mm hroty 6x1 mm, záruka 75 autoklávních cyklů 605-014</t>
  </si>
  <si>
    <t>ZP953</t>
  </si>
  <si>
    <t>Pinzeta bipolární SuperGliss NON-STICK rovná délka 120 mm hrot 0,7 mm x 8,0 mm 780238SG</t>
  </si>
  <si>
    <t>ZP954</t>
  </si>
  <si>
    <t>Pinzeta bipolární SuperGliss NON-STICK rovná délka 185 mm hrot 0,7 mm x 8,0 mm 780152SG</t>
  </si>
  <si>
    <t>ZM096</t>
  </si>
  <si>
    <t>Poduška adhezivní samolepící na čištění koncovek nástrojů bal. á 100 ks sterilní AL-40</t>
  </si>
  <si>
    <t>ZL464</t>
  </si>
  <si>
    <t>Popisovač sterilní se dvěma hroty Sandel 4-in-1Marker, bal. á 25 ks, S1041F</t>
  </si>
  <si>
    <t>ZB557</t>
  </si>
  <si>
    <t>Přechodka adapter combifix rekord - luer 4090306</t>
  </si>
  <si>
    <t>ZG893</t>
  </si>
  <si>
    <t>Rouška prošívaná na popáleniny 40 x 60 cm karton á 30 ks 28510</t>
  </si>
  <si>
    <t>ZE909</t>
  </si>
  <si>
    <t>Sáček  kolostomický draina na brickery S vision H28565U</t>
  </si>
  <si>
    <t>ZB249</t>
  </si>
  <si>
    <t>Sáček močový s křížovou výpustí 2000 ml s hadičkou 90 cm ZAR-TNU201601</t>
  </si>
  <si>
    <t>Sáček močový s křížovou výpustí 2000 ml ZAR-TNU201601</t>
  </si>
  <si>
    <t>ZJ695</t>
  </si>
  <si>
    <t>Sonda žaludeční CH14 1200 mm s RTG linkou bal. á 50 ks 412014</t>
  </si>
  <si>
    <t>ZJ312</t>
  </si>
  <si>
    <t>Sonda žaludeční CH16 1200 mm s RTG linkou bal. á 50 ks 412016</t>
  </si>
  <si>
    <t>ZJ696</t>
  </si>
  <si>
    <t>Sonda žaludeční CH18 1200 mm s RTG linkou bal. á 30 ks 412018</t>
  </si>
  <si>
    <t>ZB303</t>
  </si>
  <si>
    <t>Spojka asymetrická 4 x 7 mm 60.21.00 (120 420)</t>
  </si>
  <si>
    <t>ZB598</t>
  </si>
  <si>
    <t>Spojka symetrická přímá 7 x 7 mm 60.23.00 (120 430)</t>
  </si>
  <si>
    <t>ZD294</t>
  </si>
  <si>
    <t>Spojka T 8-8-8 UH bal. á 50 ks 882.08D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</si>
  <si>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</si>
  <si>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</si>
  <si>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</si>
  <si>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</si>
  <si>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</si>
  <si>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</si>
  <si>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ZB798</t>
  </si>
  <si>
    <t>Stříkačka injekční 2-dílná 20 ml LL Inject Solo 4606736V</t>
  </si>
  <si>
    <t>ZA790</t>
  </si>
  <si>
    <t>Stříkačka injekční 2-dílná 5 ml L Inject Solo4606051V</t>
  </si>
  <si>
    <t>ZB615</t>
  </si>
  <si>
    <t>Stříkačka injekční 3-dílná 3 ml LL Omnifix Solo se závitem bal. á 100 ks 4617022V</t>
  </si>
  <si>
    <t>ZA749</t>
  </si>
  <si>
    <t>Stříkačka injekční 3-dílná 50 ml LL Omnifix Solo 4617509F</t>
  </si>
  <si>
    <t>ZA964</t>
  </si>
  <si>
    <t>Stříkačka janett 3-dílná 60 ml sterilní vyplachovací 050ML3CZ-CEW (MRG564)</t>
  </si>
  <si>
    <t>ZC900</t>
  </si>
  <si>
    <t>Systém odsávací hi-vac 200 ml-komplet bal. á 60 ks 05.000.22.801</t>
  </si>
  <si>
    <t>ZA856</t>
  </si>
  <si>
    <t>Vosk kostní bone wax 2,5 g, á 12 ks, W31C</t>
  </si>
  <si>
    <t>ZP077</t>
  </si>
  <si>
    <t>Zkumavka 15 ml PP 101/16,5 mm bílý šroubový uzávěr sterilní jednotlivě balená 10362/MO/SG/CS</t>
  </si>
  <si>
    <t>ZB758</t>
  </si>
  <si>
    <t>Zkumavka 9 ml K3 edta NR 455036</t>
  </si>
  <si>
    <t>ZB763</t>
  </si>
  <si>
    <t>Zkumavka červená 9 ml 455092</t>
  </si>
  <si>
    <t>ZA817</t>
  </si>
  <si>
    <t>Zkumavka PS 10 ml sterilní modrá zátka bal. á 20 ks 400914 - pouze pro Soudní + DMP + NEU</t>
  </si>
  <si>
    <t>ZI179</t>
  </si>
  <si>
    <t>Zkumavka s mediem+ flovakovaný tampon eSwab růžový nos,krk,vagina,konečník,rány,fekální vzo) 490CE.A</t>
  </si>
  <si>
    <t>50115061</t>
  </si>
  <si>
    <t>ZPr - ZUM robot (Z512)</t>
  </si>
  <si>
    <t>ZK869</t>
  </si>
  <si>
    <t>Jehla insuflační 120 mm, bal.á 20 ks, C2201</t>
  </si>
  <si>
    <t>ZE919</t>
  </si>
  <si>
    <t>Kleště biopolární maryland 420172</t>
  </si>
  <si>
    <t>ZA523</t>
  </si>
  <si>
    <t>Klip hem-o-lok L 14 x 6 klipů 544240</t>
  </si>
  <si>
    <t>Klip hem-o-lok L 14 x 6 klipů WK544240</t>
  </si>
  <si>
    <t>ZQ902</t>
  </si>
  <si>
    <t>Kužel Hasson k systému da Vunci Xi k ukotvení portu pr. 8 mm pro opakované použití 470398</t>
  </si>
  <si>
    <t>ZQ266</t>
  </si>
  <si>
    <t>Nástroj robotický háček monopolární Permanent Cautery Hook k daVinci Xi, pro 10 použití 470183</t>
  </si>
  <si>
    <t>ZE762</t>
  </si>
  <si>
    <t>Nástroj robotický jehelec 8 mm 1 kus = 10 životů 420006</t>
  </si>
  <si>
    <t>ZQ270</t>
  </si>
  <si>
    <t>Nástroj robotický jehelec velký k daVinci Xi pro 10 použití 470006</t>
  </si>
  <si>
    <t>ZQ271</t>
  </si>
  <si>
    <t>Nástroj robotický jehelec velký k daVinci Xi pro 10 použití 470194</t>
  </si>
  <si>
    <t>ZQ261</t>
  </si>
  <si>
    <t>Nástroj robotický kabel bipolární pro da Vinci Xi délka 5 m nesterilní pro 20 použití modrý 470384</t>
  </si>
  <si>
    <t>ZQ260</t>
  </si>
  <si>
    <t>Nástroj robotický kabel monopolární pro da Vinci Xi délka 4 m nesterilní pro 20 použití zelený 470383</t>
  </si>
  <si>
    <t>ZE765</t>
  </si>
  <si>
    <t>Nástroj robotický kleště 8 mm 420093</t>
  </si>
  <si>
    <t>ZQ268</t>
  </si>
  <si>
    <t>Nástroj robotický kleště bipolární Fenestrated, k daVinci Xi okénkové pro 10 použití 470205</t>
  </si>
  <si>
    <t>ZQ267</t>
  </si>
  <si>
    <t>Nástroj robotický kleště bipolární Maryland k daVinci Xi pro 10 použití 470172</t>
  </si>
  <si>
    <t>ZQ272</t>
  </si>
  <si>
    <t>Nástroj robotický kleště ProGrasp k daVinci okénkové pro 10 použití 470093</t>
  </si>
  <si>
    <t>ZQ265</t>
  </si>
  <si>
    <t>Nástroj robotický nůžky nonopolární Hot Shears k daVinci Xi zahnuté pro 10 použití 470179</t>
  </si>
  <si>
    <t>ZQ262</t>
  </si>
  <si>
    <t>Nástroj robotický obal Arm Drape na ramena daVinci Xi sterilní jednorázový bal. á 20 ks 470015</t>
  </si>
  <si>
    <t>ZQ263</t>
  </si>
  <si>
    <t>Nástroj robotický obal Column Drape na středový sloupek daVinci Xi sterilní jednorázový bal. á 20 ks 470341</t>
  </si>
  <si>
    <t>ZQ257</t>
  </si>
  <si>
    <t>Nástroj robotický obturátor optický Bladeless pro da Vinci Xi 8 mm jednorázový sterilní bal.á 6 ks 470359</t>
  </si>
  <si>
    <t>ZE766</t>
  </si>
  <si>
    <t>Nástroj robotický příslušenství 400180</t>
  </si>
  <si>
    <t>ZQ269</t>
  </si>
  <si>
    <t>Nástroj robotický Sealer Vessel  rozšířený k daVinci Xi,jednorázový bal. á 6 ks 480422</t>
  </si>
  <si>
    <t>ZQ258</t>
  </si>
  <si>
    <t>Nástroj robotický těsnění na trokar Cannula Seal pro da Vinci Xi 5-8 mm jednorázové sterilní bal. á 10 ks 470361</t>
  </si>
  <si>
    <t>ZQ259</t>
  </si>
  <si>
    <t>Nástroj robotický trokar kovový pro da Vinci Xi 8 mm 470002</t>
  </si>
  <si>
    <t>ZE918</t>
  </si>
  <si>
    <t>Nůžky monopolární na pálení 420179  1kus=10životů</t>
  </si>
  <si>
    <t>ZD613</t>
  </si>
  <si>
    <t>Obal na rameno robota bal. á 20 ks 420015</t>
  </si>
  <si>
    <t>ZC473</t>
  </si>
  <si>
    <t>Obturátor á 24 ks 420023</t>
  </si>
  <si>
    <t>ZM556</t>
  </si>
  <si>
    <t>Sáček laparoskopický Memo bag 200 ml pro 10 mm trocar bal. á 5 ks 332800-000010</t>
  </si>
  <si>
    <t>ZK870</t>
  </si>
  <si>
    <t>Trokar s ostřím a fixačním balonkem 12 x 100 mm CFB73</t>
  </si>
  <si>
    <t>ZK871</t>
  </si>
  <si>
    <t>Trokar s ostřím a fixačním balonkem 12 x 150 mm CFB71</t>
  </si>
  <si>
    <t>ZE916</t>
  </si>
  <si>
    <t>Trokar xcel pr. 12 mm D12LT</t>
  </si>
  <si>
    <t>ZE547</t>
  </si>
  <si>
    <t>Trokar xcel pr. 12 mm D12XT</t>
  </si>
  <si>
    <t>50115063</t>
  </si>
  <si>
    <t>ZPr - vaky, sety (Z528)</t>
  </si>
  <si>
    <t>ZM356</t>
  </si>
  <si>
    <t>Set hadic oplachových k pumpám AESCULAP Multi Flow PG131 LUER s trnem 3D Einstein PG131</t>
  </si>
  <si>
    <t>ZD721</t>
  </si>
  <si>
    <t>Set odsávací CH 6-18 bal. á 35 ks 05.000.22.641</t>
  </si>
  <si>
    <t>50115064</t>
  </si>
  <si>
    <t>ZPr - šicí materiál (Z529)</t>
  </si>
  <si>
    <t>ZB034</t>
  </si>
  <si>
    <t>Šití dafilon modrý 2/0 (3) bal. á 36 ks C0935476</t>
  </si>
  <si>
    <t>ZB217</t>
  </si>
  <si>
    <t>Šití dafilon modrý 3/0 (2) bal. á 36 ks C0932353</t>
  </si>
  <si>
    <t>ZB033</t>
  </si>
  <si>
    <t>Šití dafilon modrý 3/0 (2) bal. á 36 ks C0935468</t>
  </si>
  <si>
    <t>ZB979</t>
  </si>
  <si>
    <t>Šití dafilon modrý 4/0 (1.5) bal. á 36 ks C0932205</t>
  </si>
  <si>
    <t>ZH872</t>
  </si>
  <si>
    <t>Šití ethibond excel grn 0 M3,5 bal. á 12 ks (W6978) X905G</t>
  </si>
  <si>
    <t>ZA250</t>
  </si>
  <si>
    <t>Šití ethibond gr 2-0 bal. á 12 ks W6767</t>
  </si>
  <si>
    <t>ZB200</t>
  </si>
  <si>
    <t>Šití ethibond gr 2-0 bal. á 20 ks X41003</t>
  </si>
  <si>
    <t>ZA928</t>
  </si>
  <si>
    <t>Šití ethilon bk 10-0 bal. á 12 ks W2830</t>
  </si>
  <si>
    <t>ZC060</t>
  </si>
  <si>
    <t>Šití ethilon bk 11-0 bal. á 12 ks W2881</t>
  </si>
  <si>
    <t>ZB178</t>
  </si>
  <si>
    <t>Šití ethilon bk 9-0 bal. á 12 ks W2813</t>
  </si>
  <si>
    <t>ZK581</t>
  </si>
  <si>
    <t>Šití monocryl un 3-0 bal. á 12 ks W3650</t>
  </si>
  <si>
    <t>ZE801</t>
  </si>
  <si>
    <t>Šití monocryl vi 3-0 bal. á 12 ks W3637</t>
  </si>
  <si>
    <t>ZD308</t>
  </si>
  <si>
    <t>Šití monocryl vi 3-0 bal. á 12 ks W3664</t>
  </si>
  <si>
    <t>ZI467</t>
  </si>
  <si>
    <t>Šití monoplus fialový 1 (4) bal. á 24 ks B0024091</t>
  </si>
  <si>
    <t>ZB529</t>
  </si>
  <si>
    <t>Šití monosyn bezbarvý 3/0 (2) bal. á 36 ks C0023635</t>
  </si>
  <si>
    <t>ZB528</t>
  </si>
  <si>
    <t>Šití monosyn bezbarvý 4/0 (1.5) bal. á 36 ks C0023624</t>
  </si>
  <si>
    <t>ZD196</t>
  </si>
  <si>
    <t>Šití monosyn bezbarvý 4/0 (1.5) bal. á 36 ks C2023634</t>
  </si>
  <si>
    <t>ZB878</t>
  </si>
  <si>
    <t>Šití novosyn quick undy 2/0 (3) bal. á 36 ks C3046042</t>
  </si>
  <si>
    <t>ZH392</t>
  </si>
  <si>
    <t>Šití novosyn quick undy 3/0 (2) bal. á 36 ks C3046030</t>
  </si>
  <si>
    <t>ZL257</t>
  </si>
  <si>
    <t>Šití novosyn quick undy 5/0 (1) bal. á 36 ks C3046311</t>
  </si>
  <si>
    <t>ZN031</t>
  </si>
  <si>
    <t>Šítí optilene 6/0 (0.7) bal. á 36 ks C3090953</t>
  </si>
  <si>
    <t>ZB913</t>
  </si>
  <si>
    <t>Šití orthocord modrý bal. á 12 ks 223111</t>
  </si>
  <si>
    <t>ZM044</t>
  </si>
  <si>
    <t>Šití PDSII vi 4-0 bal. á 36 ks W9115H</t>
  </si>
  <si>
    <t>ZM354</t>
  </si>
  <si>
    <t>Šití PDSII vi 5-0 bal. á 36 ks W9108H</t>
  </si>
  <si>
    <t>ZG876</t>
  </si>
  <si>
    <t>Šití premicron 0 (3,5) bal. á 12 ks G0120062</t>
  </si>
  <si>
    <t>ZG886</t>
  </si>
  <si>
    <t>Šití premicron 1 (4) bal. á 12 ks G0120063</t>
  </si>
  <si>
    <t>ZG849</t>
  </si>
  <si>
    <t>Šití premicron zelený 2/0 (3) bal. á 12 ks G0120061</t>
  </si>
  <si>
    <t>ZB609</t>
  </si>
  <si>
    <t>Šití premicron zelený 2/0 (3) bal. á 36 ks C0026026</t>
  </si>
  <si>
    <t>ZB608</t>
  </si>
  <si>
    <t>Šití premicron zelený 2/0 (3) bal. á 36 ks C0026057</t>
  </si>
  <si>
    <t>ZD447</t>
  </si>
  <si>
    <t>Šití premicron zelený 3/0 (2) bal. á 36 ks C0026025</t>
  </si>
  <si>
    <t>ZF699</t>
  </si>
  <si>
    <t>Šití premicron zelený 3/0 (2.5) bal. á 12 ks G0120060</t>
  </si>
  <si>
    <t>ZA248</t>
  </si>
  <si>
    <t>Šití prolene bl 2-0 bal. á 12 ks W8977</t>
  </si>
  <si>
    <t>ZB555</t>
  </si>
  <si>
    <t>Šití prolene bl 3-0 bal. á 12 ks W8522</t>
  </si>
  <si>
    <t>ZB115</t>
  </si>
  <si>
    <t>Šití prolene bl 3-0 bal. á 12 ks W8849</t>
  </si>
  <si>
    <t>ZB718</t>
  </si>
  <si>
    <t>Šití prolene bl 4-0 bal. á 12 ks W8840</t>
  </si>
  <si>
    <t>ZB717</t>
  </si>
  <si>
    <t>Šití prolene bl 4-0 bal. á 12 ks W8845</t>
  </si>
  <si>
    <t>ZA853</t>
  </si>
  <si>
    <t>Šití prolene bl 5-0 bal. á 12 ks W8830</t>
  </si>
  <si>
    <t>ZB279</t>
  </si>
  <si>
    <t>Šití prolene bl 6-0 bal. á 12 ks W8815</t>
  </si>
  <si>
    <t>ZG004</t>
  </si>
  <si>
    <t>Šití safil fialový 1 (4) bal. á 12 ks G1038719</t>
  </si>
  <si>
    <t>ZM977</t>
  </si>
  <si>
    <t>Šití safil fialový 1 (4) bal. á 36 ks C1048540</t>
  </si>
  <si>
    <t>ZB219</t>
  </si>
  <si>
    <t>Šití safil fialový 2 (5) bal. á 24 ks B1048535</t>
  </si>
  <si>
    <t>ZB508</t>
  </si>
  <si>
    <t>Šití safil fialový 2/0 (3) bal. á 12 ks G1038716</t>
  </si>
  <si>
    <t>ZB211</t>
  </si>
  <si>
    <t>Šití safil fialový 2/0 (3) bal. á 36 ks C1048047</t>
  </si>
  <si>
    <t>ZB847</t>
  </si>
  <si>
    <t>Šití safil fialový 2/0 (3) bal. á 36 ks C1048055</t>
  </si>
  <si>
    <t>ZB166</t>
  </si>
  <si>
    <t>Šití safil fialový 2/0 (3) bal. á 36 ks C1048095</t>
  </si>
  <si>
    <t>ZA958</t>
  </si>
  <si>
    <t>Šití safil fialový 2/0 (3) bal. á 36 ks C1048251</t>
  </si>
  <si>
    <t>ZB520</t>
  </si>
  <si>
    <t>Šití safil fialový 3/0 (2) bal. á 12 ks G1038715</t>
  </si>
  <si>
    <t>ZB215</t>
  </si>
  <si>
    <t>Šití safil fialový 3/0 (2) bal. á 36 ks C1048041</t>
  </si>
  <si>
    <t>ZB220</t>
  </si>
  <si>
    <t>Šití safil fialový 3/0 (2) bal. á 36 ks C1048046</t>
  </si>
  <si>
    <t>ZA959</t>
  </si>
  <si>
    <t>Šití safil fialový 3/0 (2) bal. á 36 ks C1048241</t>
  </si>
  <si>
    <t>ZB214</t>
  </si>
  <si>
    <t>Šití safil fialový 4/0 (1.5) bal. á 36 ks C1048029</t>
  </si>
  <si>
    <t>ZA975</t>
  </si>
  <si>
    <t>Šití safil fialový 4/0 (1.5) bal. á 36 ks C1048220</t>
  </si>
  <si>
    <t>ZN693</t>
  </si>
  <si>
    <t>Šití securex P 3/0, 45 cm GS60(m) rovná řezací  jehla, 2x fixační svorka bal. á 12 ks G0994725</t>
  </si>
  <si>
    <t>ZB039</t>
  </si>
  <si>
    <t>Šití ventrofil bal. á 4 ks 993034</t>
  </si>
  <si>
    <t>ZD307</t>
  </si>
  <si>
    <t>Šití vicryl plus vi 2-0 bal. á 36 ks VCP969H</t>
  </si>
  <si>
    <t>ZC679</t>
  </si>
  <si>
    <t>Šití vicryl plus vi 2-0 bal. á 36 ks VCP9900H</t>
  </si>
  <si>
    <t>ZC676</t>
  </si>
  <si>
    <t>Šití vicryl plus vi 3-0 bal. á 36 ks VCP3160H</t>
  </si>
  <si>
    <t>ZC677</t>
  </si>
  <si>
    <t>Šití vicryl plus vi 3-0 bal. á 36 ks VCP998H</t>
  </si>
  <si>
    <t>ZC878</t>
  </si>
  <si>
    <t>Šití vicryl plus vi 4-0 bal. á 36 ks VCP3100H</t>
  </si>
  <si>
    <t>50115065</t>
  </si>
  <si>
    <t>ZPr - vpichovací materiál (Z530)</t>
  </si>
  <si>
    <t>ZA310</t>
  </si>
  <si>
    <t>Jehla bioptická tru cat bal. á 5 ks HSPRE1415</t>
  </si>
  <si>
    <t>ZB471</t>
  </si>
  <si>
    <t>Jehla chirurgická 0,6 x 25 Pb5</t>
  </si>
  <si>
    <t>ZB169</t>
  </si>
  <si>
    <t>Jehla chirurgická 0,6 x 36 Pb3</t>
  </si>
  <si>
    <t>ZB168</t>
  </si>
  <si>
    <t>Jehla chirurgická 0,9 x 36 B10</t>
  </si>
  <si>
    <t>ZB996</t>
  </si>
  <si>
    <t>Jehla chirurgická 0,9 x 40 B9</t>
  </si>
  <si>
    <t>ZB133</t>
  </si>
  <si>
    <t>Jehla chirurgická 0,9 x 40 G9</t>
  </si>
  <si>
    <t>ZB460</t>
  </si>
  <si>
    <t>Jehla chirurgická 1,0 x 45 G8</t>
  </si>
  <si>
    <t>ZF984</t>
  </si>
  <si>
    <t>Jehla chirurgická 1,1 x 50 B7</t>
  </si>
  <si>
    <t>ZB205</t>
  </si>
  <si>
    <t>Jehla chirurgická 1,3 x 65 G4</t>
  </si>
  <si>
    <t>ZA999</t>
  </si>
  <si>
    <t>Jehla injekční 0,5 x 16 mm oranžová 4657853</t>
  </si>
  <si>
    <t>ZA834</t>
  </si>
  <si>
    <t>Jehla injekční 0,7 x 40 mm černá 4660021</t>
  </si>
  <si>
    <t>ZH201</t>
  </si>
  <si>
    <t>Jehla injekční 0,8 x 120 mm zelená 4665643</t>
  </si>
  <si>
    <t>ZA836</t>
  </si>
  <si>
    <t>Jehla injekční 0,9 x 70 mm žlutá 4665791</t>
  </si>
  <si>
    <t>ZB556</t>
  </si>
  <si>
    <t>Jehla injekční 1,2 x 40 mm růžová 4665120</t>
  </si>
  <si>
    <t>50115067</t>
  </si>
  <si>
    <t>ZPr - rukavice (Z532)</t>
  </si>
  <si>
    <t>ZP948</t>
  </si>
  <si>
    <t>Rukavice nitril basic bez p. modré L bal. á 200 ks 44752</t>
  </si>
  <si>
    <t>ZP778</t>
  </si>
  <si>
    <t>Rukavice nitril SAFESKIN sterilní bez pudru vel. L bal. á 50 párů 52203M</t>
  </si>
  <si>
    <t>ZQ136</t>
  </si>
  <si>
    <t>Rukavice nitril SAFESKIN sterilní bez pudru vel. M bal. á 50 párů 52202M</t>
  </si>
  <si>
    <t>ZP982</t>
  </si>
  <si>
    <t>Rukavice nitril sterling bez p. prodloužené XL bal. á 100 ks 44290</t>
  </si>
  <si>
    <t>ZK678</t>
  </si>
  <si>
    <t>Rukavice operační ansell dipos-a-glove vel. M ( 7-8) bal. á 50 párů kopolymerové MDG751EU</t>
  </si>
  <si>
    <t>ZL172</t>
  </si>
  <si>
    <t>Rukavice operační ansell dipos-a-glove vel. S bal. á 50 párů kopolymerové MDG651EU</t>
  </si>
  <si>
    <t>ZL069</t>
  </si>
  <si>
    <t>Rukavice operační gammex latex PF bez pudru 5,5 330048055</t>
  </si>
  <si>
    <t>ZN130</t>
  </si>
  <si>
    <t>Rukavice operační gammex latex PF bez pudru 6,0 330048060</t>
  </si>
  <si>
    <t>ZN041</t>
  </si>
  <si>
    <t>Rukavice operační gammex latex PF bez pudru 6,5 330048065</t>
  </si>
  <si>
    <t>ZN126</t>
  </si>
  <si>
    <t>Rukavice operační gammex latex PF bez pudru 7,0 330048070</t>
  </si>
  <si>
    <t>ZN125</t>
  </si>
  <si>
    <t>Rukavice operační gammex latex PF bez pudru 7,5 330048075</t>
  </si>
  <si>
    <t>ZN108</t>
  </si>
  <si>
    <t>Rukavice operační gammex latex PF bez pudru 8,0 330048080</t>
  </si>
  <si>
    <t>ZN040</t>
  </si>
  <si>
    <t>Rukavice operační gammex latex PF bez pudru 8,5 330048085</t>
  </si>
  <si>
    <t>ZF431</t>
  </si>
  <si>
    <t>Rukavice operační gammex PF sensitive vel. 7,5 latex bal. á 50 párů 330051075</t>
  </si>
  <si>
    <t>ZF432</t>
  </si>
  <si>
    <t>Rukavice operační gammex PF sensitive vel. 8,0 bal. á 50 párů 330051080</t>
  </si>
  <si>
    <t>ZK499</t>
  </si>
  <si>
    <t>Rukavice operační gammex PFXP cytostatické vel. 6,5 latex chemo bal. á 50 párů 330054065</t>
  </si>
  <si>
    <t>ZK500</t>
  </si>
  <si>
    <t>Rukavice operační gammex PFXP cytostatické vel. 7,0 latex chemo bal. á 50 párů 330054070</t>
  </si>
  <si>
    <t>ZK793</t>
  </si>
  <si>
    <t>Rukavice operační gammex PFXP cytostatické vel. 8,0 latex chemo bal. á 50 párů 330054080</t>
  </si>
  <si>
    <t>Rukavice operační latex bez pudru sterilní  PF ansell gammex vel. 6,0 330048060</t>
  </si>
  <si>
    <t>Rukavice operační latex bez pudru sterilní  PF ansell gammex vel. 7,0 330048070</t>
  </si>
  <si>
    <t>Rukavice operační latex bez pudru sterilní  PF ansell gammex vel.7,5 330048075</t>
  </si>
  <si>
    <t>ZK475</t>
  </si>
  <si>
    <t>Rukavice operační latex s pudrem sterilní ansell, vasco surgical powderet vel. 7 6035526 (303504EU)</t>
  </si>
  <si>
    <t>ZK477</t>
  </si>
  <si>
    <t>Rukavice operační latex s pudrem sterilní ansell, vasco surgical powderet vel. 8 6035542 (303506EU)</t>
  </si>
  <si>
    <t>ZP894</t>
  </si>
  <si>
    <t>Rukavice operační latexové bez pudru encore ortopedic vel. 6,0  bal á 50 párů 330106060</t>
  </si>
  <si>
    <t>ZK483</t>
  </si>
  <si>
    <t>Rukavice operační latexové bez pudru encore ortopedic vel. 7,5 (5788204) 330106075</t>
  </si>
  <si>
    <t>ZK482</t>
  </si>
  <si>
    <t>Rukavice operační latexové bez pudru encore ortopedic vel. 8,0 (5788205) 330106080</t>
  </si>
  <si>
    <t>ZK479</t>
  </si>
  <si>
    <t>Rukavice operační latexové bez pudru encore ortopedic vel. 8,5 (5788206) 330106085</t>
  </si>
  <si>
    <t>Rukavice operační latexové s pudrem ansell, vasco surgical powderet vel. 7 6035526 (303504EU)</t>
  </si>
  <si>
    <t>ZP949</t>
  </si>
  <si>
    <t>Rukavice vyšetřovací nitril basic bez pudru modré XL bal. á 170 ks 44753</t>
  </si>
  <si>
    <t>50115070</t>
  </si>
  <si>
    <t>ZPr - katetry ostatní (Z513)</t>
  </si>
  <si>
    <t>ZC613</t>
  </si>
  <si>
    <t>Katetr epicystycký 24 Fr Pezzer AE3A24</t>
  </si>
  <si>
    <t>50115079</t>
  </si>
  <si>
    <t>ZPr - internzivní péče (Z542)</t>
  </si>
  <si>
    <t>ZJ368</t>
  </si>
  <si>
    <t>Hadice sací trychtýř-trychtýř bal. á 30 ks 07.068.30.300</t>
  </si>
  <si>
    <t>ZE385</t>
  </si>
  <si>
    <t>Hadice silikon 1 x 3,0 mm á 25 m (34.000.00.100) 70232</t>
  </si>
  <si>
    <t>ZD883</t>
  </si>
  <si>
    <t>Hadice silikon 1 x 3,0 x 1,00 mm á 10 m KVS-60-010030</t>
  </si>
  <si>
    <t>ZC728</t>
  </si>
  <si>
    <t>Hadice silikon 1,5 x 3 m á 25 m 34.000.00.101</t>
  </si>
  <si>
    <t>ZB502</t>
  </si>
  <si>
    <t>Hadice silikon 3 x 5 mm á 25 m 34.000.00.103</t>
  </si>
  <si>
    <t>ZB797</t>
  </si>
  <si>
    <t>Hadice silikon 4 x 7 x 1,50 mm á 10 m pro drenáž těl.dutin KVS 60-040070</t>
  </si>
  <si>
    <t>ZB026</t>
  </si>
  <si>
    <t>Hadice silikon 5 x 9 x 2,00 mm á 10 m pro drenáž těl.dutin KVS 60-050090</t>
  </si>
  <si>
    <t>ZD822</t>
  </si>
  <si>
    <t>Hadice silikon 6 x 10,0 x 2,00 mm á 10 m KVS 60-060100</t>
  </si>
  <si>
    <t>ZH072</t>
  </si>
  <si>
    <t>Hadice spojovací k odsávacím soupravám CH30 délka 3 m 07.068.30.301</t>
  </si>
  <si>
    <t>ZC352</t>
  </si>
  <si>
    <t>Obinadlo elastické universalní 12 cm x 10 m bal. á 12 ks 1320200207</t>
  </si>
  <si>
    <t>ZA593</t>
  </si>
  <si>
    <t>Tampon sterilní stáčený 20 x 20 cm / 5 ks 28003+</t>
  </si>
  <si>
    <t>ZO201</t>
  </si>
  <si>
    <t>Adaptér k optice Olympus RTQ/Storz/Wisap/Aesculap B00-21010-71</t>
  </si>
  <si>
    <t>ZO381</t>
  </si>
  <si>
    <t>Adaptér ke světelnému zdroji Olymp./ACMI B00-21116-63</t>
  </si>
  <si>
    <t>ZL861</t>
  </si>
  <si>
    <t>Drén silikonový BLAKE plochý 7 mm bal á 10 ks 2211</t>
  </si>
  <si>
    <t>ZM357</t>
  </si>
  <si>
    <t>Hadice insuflační s předhříváním 3D Einstein PG082</t>
  </si>
  <si>
    <t>ZK372</t>
  </si>
  <si>
    <t>Izolace ADTEC mini 3,5/290 mm PM986P</t>
  </si>
  <si>
    <t>ZA678</t>
  </si>
  <si>
    <t>Katetr močový foley 8CH dětské bal. á 12 ks 2908-02</t>
  </si>
  <si>
    <t>ZK045</t>
  </si>
  <si>
    <t>Nůžky rovné mayo 155 mm BC545R</t>
  </si>
  <si>
    <t>ZE289</t>
  </si>
  <si>
    <t>Nůžky standard O/T 115 mm BC321R</t>
  </si>
  <si>
    <t>ZK075</t>
  </si>
  <si>
    <t>Peán svorka cévní  rochester atraumatická rovná 225 mm BH448R</t>
  </si>
  <si>
    <t>ZL862</t>
  </si>
  <si>
    <t>Rezervoár balonkový sací J-VAC 100ml bal á 10 ks 2160</t>
  </si>
  <si>
    <t>ZJ356</t>
  </si>
  <si>
    <t>Sonda žaludeční CH10 1200 mm s RTG linkou bal. á 50 ks 412010</t>
  </si>
  <si>
    <t>ZM780</t>
  </si>
  <si>
    <t>Souprava odsávací zahnutá Yankauer s rukojetí prům. koncovky 4 mm hadice CH 25 délka 2 m 34101</t>
  </si>
  <si>
    <t>ZH852</t>
  </si>
  <si>
    <t>Souprava odsávací zahnutá Yankauer s rukojetí prům. koncovky 6 mm hadice CH 25 délka 2 m 34101</t>
  </si>
  <si>
    <t>ZA960</t>
  </si>
  <si>
    <t>Spojka na močový sáček na ureterální cévku CH03/ Fr0,8 bal. á 10 ks AK3200</t>
  </si>
  <si>
    <t>ZJ841</t>
  </si>
  <si>
    <t>Svorka atraum. craford modif. 240 mm BH227R</t>
  </si>
  <si>
    <t>ZJ832</t>
  </si>
  <si>
    <t>Svorka micro - halsted zahnutá 125 mm BH109R</t>
  </si>
  <si>
    <t>ZC243</t>
  </si>
  <si>
    <t>Šití novosyn quick undy 4/0 (1.5) bal. á 36 ks C3046226</t>
  </si>
  <si>
    <t>ZP277</t>
  </si>
  <si>
    <t>Šití safil fialový 0 (3,5) bal. á 36 ks C1048048</t>
  </si>
  <si>
    <t>ZD067</t>
  </si>
  <si>
    <t>Šití safil fialový 2/0 (3) bal. á 36 ks C1048042</t>
  </si>
  <si>
    <t>ZC355</t>
  </si>
  <si>
    <t>Jehla chirurgická s pérovými oušky bal. á 12 ks DSF - 16 3074</t>
  </si>
  <si>
    <t>ZL346</t>
  </si>
  <si>
    <t>Rukavice operační gammex PF sensitive vel. 8,5 bal. á 50 párů 330051085</t>
  </si>
  <si>
    <t>50115080</t>
  </si>
  <si>
    <t>ZPr - staplery, extraktory, endoskop.mat. (Z523)</t>
  </si>
  <si>
    <t>ZH427</t>
  </si>
  <si>
    <t>Kabel s převodníkem - modrý HP BLUE</t>
  </si>
  <si>
    <t>ZA246</t>
  </si>
  <si>
    <t>Klip kovový pro otevřené operace-pro malé klipy bal. á 36 ks LT100</t>
  </si>
  <si>
    <t>Spotřeba zdravotnického materiálu - orientační přehled</t>
  </si>
  <si>
    <t>3 NLZP</t>
  </si>
  <si>
    <t>1 Celkem</t>
  </si>
  <si>
    <t>2 Celkem</t>
  </si>
  <si>
    <t>3 Celkem</t>
  </si>
  <si>
    <t>4 Celkem</t>
  </si>
  <si>
    <t>5 Celkem</t>
  </si>
  <si>
    <t>ON Data</t>
  </si>
  <si>
    <t>lékaři specialisté</t>
  </si>
  <si>
    <t>všeobecné sestry bez dohl.</t>
  </si>
  <si>
    <t>všeobecné sestry bez dohl., spec.</t>
  </si>
  <si>
    <t>všeobecné sestry VŠ</t>
  </si>
  <si>
    <t>porodní asistenti</t>
  </si>
  <si>
    <t>sanitáři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</si>
</sst>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68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4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3" xfId="78" applyNumberFormat="1" applyFont="1" applyFill="1" applyBorder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52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9" xfId="0" applyNumberFormat="1" applyFont="1" applyFill="1" applyBorder="1"/>
    <xf numFmtId="9" fontId="39" fillId="2" borderId="53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1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51" xfId="1" applyFont="1" applyFill="1" applyBorder="1" applyAlignment="1">
      <alignment horizontal="left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81" xfId="74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1" xfId="0" applyFont="1" applyFill="1" applyBorder="1"/>
    <xf numFmtId="0" fontId="32" fillId="0" borderId="72" xfId="0" applyFont="1" applyBorder="1" applyAlignment="1"/>
    <xf numFmtId="9" fontId="32" fillId="0" borderId="70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70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6" xfId="0" applyNumberFormat="1" applyFont="1" applyBorder="1" applyAlignment="1">
      <alignment horizontal="right" vertical="center"/>
    </xf>
    <xf numFmtId="9" fontId="39" fillId="0" borderId="88" xfId="0" applyNumberFormat="1" applyFont="1" applyBorder="1" applyAlignment="1">
      <alignment horizontal="right" vertical="center"/>
    </xf>
    <xf numFmtId="173" fontId="39" fillId="0" borderId="88" xfId="0" applyNumberFormat="1" applyFont="1" applyBorder="1" applyAlignment="1">
      <alignment horizontal="right" vertical="center"/>
    </xf>
    <xf numFmtId="173" fontId="39" fillId="0" borderId="58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58" xfId="0" applyNumberFormat="1" applyFont="1" applyBorder="1" applyAlignment="1">
      <alignment vertical="center"/>
    </xf>
    <xf numFmtId="173" fontId="39" fillId="0" borderId="90" xfId="0" applyNumberFormat="1" applyFont="1" applyBorder="1" applyAlignment="1">
      <alignment vertical="center"/>
    </xf>
    <xf numFmtId="174" fontId="39" fillId="0" borderId="91" xfId="0" applyNumberFormat="1" applyFont="1" applyBorder="1" applyAlignment="1">
      <alignment vertical="center"/>
    </xf>
    <xf numFmtId="174" fontId="39" fillId="0" borderId="88" xfId="0" applyNumberFormat="1" applyFont="1" applyBorder="1" applyAlignment="1">
      <alignment vertical="center"/>
    </xf>
    <xf numFmtId="174" fontId="39" fillId="0" borderId="58" xfId="0" applyNumberFormat="1" applyFont="1" applyBorder="1" applyAlignment="1">
      <alignment vertical="center"/>
    </xf>
    <xf numFmtId="168" fontId="39" fillId="0" borderId="82" xfId="0" applyNumberFormat="1" applyFont="1" applyBorder="1" applyAlignment="1">
      <alignment vertical="center"/>
    </xf>
    <xf numFmtId="0" fontId="32" fillId="0" borderId="89" xfId="0" applyFont="1" applyBorder="1" applyAlignment="1">
      <alignment horizontal="center" vertical="center"/>
    </xf>
    <xf numFmtId="166" fontId="39" fillId="2" borderId="58" xfId="0" applyNumberFormat="1" applyFont="1" applyFill="1" applyBorder="1" applyAlignment="1">
      <alignment horizontal="center" vertical="center"/>
    </xf>
    <xf numFmtId="173" fontId="39" fillId="0" borderId="67" xfId="0" applyNumberFormat="1" applyFont="1" applyBorder="1" applyAlignment="1">
      <alignment horizontal="right" vertical="center"/>
    </xf>
    <xf numFmtId="175" fontId="39" fillId="0" borderId="66" xfId="0" applyNumberFormat="1" applyFont="1" applyBorder="1" applyAlignment="1">
      <alignment horizontal="right" vertical="center"/>
    </xf>
    <xf numFmtId="173" fontId="39" fillId="0" borderId="66" xfId="0" applyNumberFormat="1" applyFont="1" applyBorder="1" applyAlignment="1">
      <alignment horizontal="right" vertical="center"/>
    </xf>
    <xf numFmtId="173" fontId="39" fillId="0" borderId="67" xfId="0" applyNumberFormat="1" applyFont="1" applyBorder="1" applyAlignment="1">
      <alignment vertical="center"/>
    </xf>
    <xf numFmtId="173" fontId="39" fillId="0" borderId="66" xfId="0" applyNumberFormat="1" applyFont="1" applyBorder="1" applyAlignment="1">
      <alignment vertical="center"/>
    </xf>
    <xf numFmtId="173" fontId="39" fillId="0" borderId="65" xfId="0" applyNumberFormat="1" applyFont="1" applyBorder="1" applyAlignment="1">
      <alignment vertical="center"/>
    </xf>
    <xf numFmtId="176" fontId="39" fillId="0" borderId="65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0" xfId="0" quotePrefix="1" applyFont="1" applyFill="1" applyBorder="1" applyAlignment="1">
      <alignment horizontal="center" vertical="center" wrapText="1"/>
    </xf>
    <xf numFmtId="0" fontId="40" fillId="9" borderId="70" xfId="0" quotePrefix="1" applyFont="1" applyFill="1" applyBorder="1" applyAlignment="1">
      <alignment horizontal="center" vertical="center" wrapText="1"/>
    </xf>
    <xf numFmtId="0" fontId="40" fillId="9" borderId="69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7" xfId="0" applyNumberFormat="1" applyFont="1" applyFill="1" applyBorder="1"/>
    <xf numFmtId="3" fontId="0" fillId="7" borderId="59" xfId="0" applyNumberFormat="1" applyFont="1" applyFill="1" applyBorder="1"/>
    <xf numFmtId="0" fontId="0" fillId="0" borderId="98" xfId="0" applyNumberFormat="1" applyFont="1" applyBorder="1"/>
    <xf numFmtId="3" fontId="0" fillId="0" borderId="99" xfId="0" applyNumberFormat="1" applyFont="1" applyBorder="1"/>
    <xf numFmtId="0" fontId="0" fillId="7" borderId="98" xfId="0" applyNumberFormat="1" applyFont="1" applyFill="1" applyBorder="1"/>
    <xf numFmtId="3" fontId="0" fillId="7" borderId="99" xfId="0" applyNumberFormat="1" applyFont="1" applyFill="1" applyBorder="1"/>
    <xf numFmtId="0" fontId="52" fillId="8" borderId="98" xfId="0" applyNumberFormat="1" applyFont="1" applyFill="1" applyBorder="1"/>
    <xf numFmtId="3" fontId="52" fillId="8" borderId="99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7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9" xfId="81" applyFont="1" applyFill="1" applyBorder="1" applyAlignment="1">
      <alignment horizontal="center"/>
    </xf>
    <xf numFmtId="0" fontId="31" fillId="2" borderId="80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5" xfId="78" applyNumberFormat="1" applyFont="1" applyFill="1" applyBorder="1" applyAlignment="1">
      <alignment horizontal="left"/>
    </xf>
    <xf numFmtId="0" fontId="32" fillId="2" borderId="48" xfId="0" applyFont="1" applyFill="1" applyBorder="1" applyAlignment="1"/>
    <xf numFmtId="3" fontId="28" fillId="2" borderId="50" xfId="78" applyNumberFormat="1" applyFont="1" applyFill="1" applyBorder="1" applyAlignment="1"/>
    <xf numFmtId="0" fontId="39" fillId="2" borderId="55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8" xfId="0" applyFont="1" applyFill="1" applyBorder="1" applyAlignment="1">
      <alignment horizontal="left"/>
    </xf>
    <xf numFmtId="0" fontId="39" fillId="2" borderId="50" xfId="0" applyFont="1" applyFill="1" applyBorder="1" applyAlignment="1">
      <alignment horizontal="left"/>
    </xf>
    <xf numFmtId="3" fontId="39" fillId="2" borderId="50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8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3" fontId="3" fillId="2" borderId="77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4" fillId="4" borderId="73" xfId="0" applyNumberFormat="1" applyFont="1" applyFill="1" applyBorder="1" applyAlignment="1">
      <alignment horizontal="center" vertical="center"/>
    </xf>
    <xf numFmtId="3" fontId="54" fillId="4" borderId="86" xfId="0" applyNumberFormat="1" applyFont="1" applyFill="1" applyBorder="1" applyAlignment="1">
      <alignment horizontal="center" vertical="center"/>
    </xf>
    <xf numFmtId="9" fontId="54" fillId="4" borderId="73" xfId="0" applyNumberFormat="1" applyFont="1" applyFill="1" applyBorder="1" applyAlignment="1">
      <alignment horizontal="center" vertical="center"/>
    </xf>
    <xf numFmtId="9" fontId="54" fillId="4" borderId="86" xfId="0" applyNumberFormat="1" applyFont="1" applyFill="1" applyBorder="1" applyAlignment="1">
      <alignment horizontal="center" vertical="center"/>
    </xf>
    <xf numFmtId="3" fontId="54" fillId="4" borderId="74" xfId="0" applyNumberFormat="1" applyFont="1" applyFill="1" applyBorder="1" applyAlignment="1">
      <alignment horizontal="center" vertical="center" wrapText="1"/>
    </xf>
    <xf numFmtId="3" fontId="54" fillId="4" borderId="87" xfId="0" applyNumberFormat="1" applyFont="1" applyFill="1" applyBorder="1" applyAlignment="1">
      <alignment horizontal="center" vertical="center" wrapText="1"/>
    </xf>
    <xf numFmtId="0" fontId="39" fillId="2" borderId="94" xfId="0" applyFont="1" applyFill="1" applyBorder="1" applyAlignment="1">
      <alignment horizontal="center" vertical="center" wrapText="1"/>
    </xf>
    <xf numFmtId="0" fontId="39" fillId="2" borderId="77" xfId="0" applyFont="1" applyFill="1" applyBorder="1" applyAlignment="1">
      <alignment horizontal="center" vertical="center" wrapText="1"/>
    </xf>
    <xf numFmtId="0" fontId="54" fillId="9" borderId="96" xfId="0" applyFont="1" applyFill="1" applyBorder="1" applyAlignment="1">
      <alignment horizontal="center"/>
    </xf>
    <xf numFmtId="0" fontId="54" fillId="9" borderId="95" xfId="0" applyFont="1" applyFill="1" applyBorder="1" applyAlignment="1">
      <alignment horizontal="center"/>
    </xf>
    <xf numFmtId="0" fontId="54" fillId="9" borderId="72" xfId="0" applyFont="1" applyFill="1" applyBorder="1" applyAlignment="1">
      <alignment horizontal="center"/>
    </xf>
    <xf numFmtId="0" fontId="54" fillId="2" borderId="74" xfId="0" applyFont="1" applyFill="1" applyBorder="1" applyAlignment="1">
      <alignment horizontal="center" vertical="center" wrapText="1"/>
    </xf>
    <xf numFmtId="0" fontId="54" fillId="2" borderId="87" xfId="0" applyFont="1" applyFill="1" applyBorder="1" applyAlignment="1">
      <alignment horizontal="center" vertical="center" wrapText="1"/>
    </xf>
    <xf numFmtId="0" fontId="39" fillId="4" borderId="82" xfId="0" applyFont="1" applyFill="1" applyBorder="1" applyAlignment="1">
      <alignment horizontal="center" vertical="center" wrapText="1"/>
    </xf>
    <xf numFmtId="0" fontId="39" fillId="4" borderId="61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9" xfId="0" applyFont="1" applyFill="1" applyBorder="1" applyAlignment="1">
      <alignment horizontal="center"/>
    </xf>
    <xf numFmtId="0" fontId="58" fillId="2" borderId="68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63" xfId="0" applyFont="1" applyFill="1" applyBorder="1" applyAlignment="1">
      <alignment horizontal="center"/>
    </xf>
    <xf numFmtId="0" fontId="58" fillId="4" borderId="64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63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166" fontId="39" fillId="2" borderId="65" xfId="0" applyNumberFormat="1" applyFont="1" applyFill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54" fillId="4" borderId="85" xfId="0" applyFont="1" applyFill="1" applyBorder="1" applyAlignment="1">
      <alignment horizontal="center" vertical="center" wrapText="1"/>
    </xf>
    <xf numFmtId="0" fontId="54" fillId="4" borderId="93" xfId="0" applyFont="1" applyFill="1" applyBorder="1" applyAlignment="1">
      <alignment horizontal="center" vertical="center" wrapText="1"/>
    </xf>
    <xf numFmtId="0" fontId="54" fillId="4" borderId="73" xfId="0" applyFont="1" applyFill="1" applyBorder="1" applyAlignment="1">
      <alignment horizontal="center" vertical="center" wrapText="1"/>
    </xf>
    <xf numFmtId="0" fontId="54" fillId="4" borderId="86" xfId="0" applyFont="1" applyFill="1" applyBorder="1" applyAlignment="1">
      <alignment horizontal="center" vertical="center" wrapText="1"/>
    </xf>
    <xf numFmtId="0" fontId="54" fillId="4" borderId="74" xfId="0" applyFont="1" applyFill="1" applyBorder="1" applyAlignment="1">
      <alignment horizontal="center" vertical="center" wrapText="1"/>
    </xf>
    <xf numFmtId="0" fontId="54" fillId="4" borderId="87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5" xfId="0" applyNumberFormat="1" applyFont="1" applyFill="1" applyBorder="1" applyAlignment="1">
      <alignment horizontal="center" vertical="center" wrapText="1"/>
    </xf>
    <xf numFmtId="168" fontId="54" fillId="2" borderId="93" xfId="0" applyNumberFormat="1" applyFont="1" applyFill="1" applyBorder="1" applyAlignment="1">
      <alignment horizontal="center" vertical="center" wrapText="1"/>
    </xf>
    <xf numFmtId="0" fontId="54" fillId="2" borderId="73" xfId="0" applyFont="1" applyFill="1" applyBorder="1" applyAlignment="1">
      <alignment horizontal="center" vertical="center" wrapText="1"/>
    </xf>
    <xf numFmtId="0" fontId="54" fillId="2" borderId="86" xfId="0" applyFont="1" applyFill="1" applyBorder="1" applyAlignment="1">
      <alignment horizontal="center" vertical="center" wrapText="1"/>
    </xf>
    <xf numFmtId="3" fontId="33" fillId="10" borderId="101" xfId="0" applyNumberFormat="1" applyFont="1" applyFill="1" applyBorder="1" applyAlignment="1">
      <alignment horizontal="right" vertical="top"/>
    </xf>
    <xf numFmtId="3" fontId="33" fillId="10" borderId="102" xfId="0" applyNumberFormat="1" applyFont="1" applyFill="1" applyBorder="1" applyAlignment="1">
      <alignment horizontal="right" vertical="top"/>
    </xf>
    <xf numFmtId="177" fontId="33" fillId="10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7" fontId="33" fillId="10" borderId="104" xfId="0" applyNumberFormat="1" applyFont="1" applyFill="1" applyBorder="1" applyAlignment="1">
      <alignment horizontal="right" vertical="top"/>
    </xf>
    <xf numFmtId="3" fontId="35" fillId="10" borderId="106" xfId="0" applyNumberFormat="1" applyFont="1" applyFill="1" applyBorder="1" applyAlignment="1">
      <alignment horizontal="right" vertical="top"/>
    </xf>
    <xf numFmtId="3" fontId="35" fillId="10" borderId="107" xfId="0" applyNumberFormat="1" applyFont="1" applyFill="1" applyBorder="1" applyAlignment="1">
      <alignment horizontal="right" vertical="top"/>
    </xf>
    <xf numFmtId="0" fontId="35" fillId="10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10" borderId="109" xfId="0" applyFont="1" applyFill="1" applyBorder="1" applyAlignment="1">
      <alignment horizontal="right" vertical="top"/>
    </xf>
    <xf numFmtId="0" fontId="33" fillId="10" borderId="103" xfId="0" applyFont="1" applyFill="1" applyBorder="1" applyAlignment="1">
      <alignment horizontal="right" vertical="top"/>
    </xf>
    <xf numFmtId="0" fontId="33" fillId="10" borderId="104" xfId="0" applyFont="1" applyFill="1" applyBorder="1" applyAlignment="1">
      <alignment horizontal="right" vertical="top"/>
    </xf>
    <xf numFmtId="177" fontId="35" fillId="10" borderId="108" xfId="0" applyNumberFormat="1" applyFont="1" applyFill="1" applyBorder="1" applyAlignment="1">
      <alignment horizontal="right" vertical="top"/>
    </xf>
    <xf numFmtId="177" fontId="35" fillId="10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177" fontId="35" fillId="10" borderId="113" xfId="0" applyNumberFormat="1" applyFont="1" applyFill="1" applyBorder="1" applyAlignment="1">
      <alignment horizontal="right" vertical="top"/>
    </xf>
    <xf numFmtId="0" fontId="37" fillId="11" borderId="100" xfId="0" applyFont="1" applyFill="1" applyBorder="1" applyAlignment="1">
      <alignment vertical="top"/>
    </xf>
    <xf numFmtId="0" fontId="37" fillId="11" borderId="100" xfId="0" applyFont="1" applyFill="1" applyBorder="1" applyAlignment="1">
      <alignment vertical="top" indent="2"/>
    </xf>
    <xf numFmtId="0" fontId="37" fillId="11" borderId="100" xfId="0" applyFont="1" applyFill="1" applyBorder="1" applyAlignment="1">
      <alignment vertical="top" indent="4"/>
    </xf>
    <xf numFmtId="0" fontId="38" fillId="11" borderId="105" xfId="0" applyFont="1" applyFill="1" applyBorder="1" applyAlignment="1">
      <alignment vertical="top" indent="6"/>
    </xf>
    <xf numFmtId="0" fontId="37" fillId="11" borderId="100" xfId="0" applyFont="1" applyFill="1" applyBorder="1" applyAlignment="1">
      <alignment vertical="top" indent="8"/>
    </xf>
    <xf numFmtId="0" fontId="38" fillId="11" borderId="105" xfId="0" applyFont="1" applyFill="1" applyBorder="1" applyAlignment="1">
      <alignment vertical="top" indent="2"/>
    </xf>
    <xf numFmtId="0" fontId="37" fillId="11" borderId="100" xfId="0" applyFont="1" applyFill="1" applyBorder="1" applyAlignment="1">
      <alignment vertical="top" indent="6"/>
    </xf>
    <xf numFmtId="0" fontId="38" fillId="11" borderId="105" xfId="0" applyFont="1" applyFill="1" applyBorder="1" applyAlignment="1">
      <alignment vertical="top" indent="4"/>
    </xf>
    <xf numFmtId="0" fontId="32" fillId="11" borderId="100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0" xfId="53" applyNumberFormat="1" applyFont="1" applyFill="1" applyBorder="1" applyAlignment="1">
      <alignment horizontal="left"/>
    </xf>
    <xf numFmtId="164" fontId="31" fillId="2" borderId="114" xfId="53" applyNumberFormat="1" applyFont="1" applyFill="1" applyBorder="1" applyAlignment="1">
      <alignment horizontal="left"/>
    </xf>
    <xf numFmtId="0" fontId="31" fillId="2" borderId="114" xfId="53" applyNumberFormat="1" applyFont="1" applyFill="1" applyBorder="1" applyAlignment="1">
      <alignment horizontal="left"/>
    </xf>
    <xf numFmtId="164" fontId="31" fillId="2" borderId="88" xfId="53" applyNumberFormat="1" applyFont="1" applyFill="1" applyBorder="1" applyAlignment="1">
      <alignment horizontal="left"/>
    </xf>
    <xf numFmtId="3" fontId="31" fillId="2" borderId="88" xfId="53" applyNumberFormat="1" applyFont="1" applyFill="1" applyBorder="1" applyAlignment="1">
      <alignment horizontal="left"/>
    </xf>
    <xf numFmtId="3" fontId="31" fillId="2" borderId="56" xfId="53" applyNumberFormat="1" applyFont="1" applyFill="1" applyBorder="1" applyAlignment="1">
      <alignment horizontal="left"/>
    </xf>
    <xf numFmtId="3" fontId="32" fillId="0" borderId="114" xfId="0" applyNumberFormat="1" applyFont="1" applyFill="1" applyBorder="1"/>
    <xf numFmtId="3" fontId="32" fillId="0" borderId="89" xfId="0" applyNumberFormat="1" applyFont="1" applyFill="1" applyBorder="1"/>
    <xf numFmtId="0" fontId="32" fillId="0" borderId="62" xfId="0" applyFont="1" applyFill="1" applyBorder="1"/>
    <xf numFmtId="0" fontId="32" fillId="0" borderId="63" xfId="0" applyFont="1" applyFill="1" applyBorder="1"/>
    <xf numFmtId="164" fontId="32" fillId="0" borderId="63" xfId="0" applyNumberFormat="1" applyFont="1" applyFill="1" applyBorder="1"/>
    <xf numFmtId="164" fontId="32" fillId="0" borderId="63" xfId="0" applyNumberFormat="1" applyFont="1" applyFill="1" applyBorder="1" applyAlignment="1">
      <alignment horizontal="right"/>
    </xf>
    <xf numFmtId="0" fontId="32" fillId="0" borderId="63" xfId="0" applyNumberFormat="1" applyFont="1" applyFill="1" applyBorder="1"/>
    <xf numFmtId="3" fontId="32" fillId="0" borderId="63" xfId="0" applyNumberFormat="1" applyFont="1" applyFill="1" applyBorder="1"/>
    <xf numFmtId="3" fontId="32" fillId="0" borderId="64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0" fontId="32" fillId="0" borderId="70" xfId="0" applyNumberFormat="1" applyFont="1" applyFill="1" applyBorder="1"/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9" fillId="2" borderId="90" xfId="0" applyFont="1" applyFill="1" applyBorder="1"/>
    <xf numFmtId="3" fontId="39" fillId="2" borderId="91" xfId="0" applyNumberFormat="1" applyFont="1" applyFill="1" applyBorder="1"/>
    <xf numFmtId="9" fontId="39" fillId="2" borderId="58" xfId="0" applyNumberFormat="1" applyFont="1" applyFill="1" applyBorder="1"/>
    <xf numFmtId="3" fontId="39" fillId="2" borderId="56" xfId="0" applyNumberFormat="1" applyFont="1" applyFill="1" applyBorder="1"/>
    <xf numFmtId="9" fontId="32" fillId="0" borderId="114" xfId="0" applyNumberFormat="1" applyFont="1" applyFill="1" applyBorder="1"/>
    <xf numFmtId="9" fontId="32" fillId="0" borderId="63" xfId="0" applyNumberFormat="1" applyFont="1" applyFill="1" applyBorder="1"/>
    <xf numFmtId="9" fontId="32" fillId="0" borderId="66" xfId="0" applyNumberFormat="1" applyFont="1" applyFill="1" applyBorder="1"/>
    <xf numFmtId="0" fontId="32" fillId="0" borderId="20" xfId="0" applyFont="1" applyFill="1" applyBorder="1"/>
    <xf numFmtId="3" fontId="32" fillId="0" borderId="28" xfId="0" applyNumberFormat="1" applyFont="1" applyFill="1" applyBorder="1"/>
    <xf numFmtId="3" fontId="32" fillId="0" borderId="21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90" xfId="0" applyFont="1" applyFill="1" applyBorder="1"/>
    <xf numFmtId="0" fontId="32" fillId="5" borderId="11" xfId="0" applyFont="1" applyFill="1" applyBorder="1" applyAlignment="1">
      <alignment wrapText="1"/>
    </xf>
    <xf numFmtId="0" fontId="39" fillId="2" borderId="114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2" fillId="0" borderId="28" xfId="0" applyFont="1" applyFill="1" applyBorder="1"/>
    <xf numFmtId="0" fontId="3" fillId="2" borderId="90" xfId="79" applyFont="1" applyFill="1" applyBorder="1" applyAlignment="1">
      <alignment horizontal="left"/>
    </xf>
    <xf numFmtId="3" fontId="3" fillId="2" borderId="73" xfId="80" applyNumberFormat="1" applyFont="1" applyFill="1" applyBorder="1"/>
    <xf numFmtId="3" fontId="3" fillId="2" borderId="74" xfId="80" applyNumberFormat="1" applyFont="1" applyFill="1" applyBorder="1"/>
    <xf numFmtId="9" fontId="3" fillId="2" borderId="115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9" fontId="32" fillId="0" borderId="64" xfId="0" applyNumberFormat="1" applyFont="1" applyFill="1" applyBorder="1"/>
    <xf numFmtId="9" fontId="32" fillId="0" borderId="70" xfId="0" applyNumberFormat="1" applyFont="1" applyFill="1" applyBorder="1"/>
    <xf numFmtId="9" fontId="32" fillId="0" borderId="71" xfId="0" applyNumberFormat="1" applyFont="1" applyFill="1" applyBorder="1"/>
    <xf numFmtId="9" fontId="32" fillId="0" borderId="67" xfId="0" applyNumberFormat="1" applyFont="1" applyFill="1" applyBorder="1"/>
    <xf numFmtId="0" fontId="39" fillId="0" borderId="81" xfId="0" applyFont="1" applyFill="1" applyBorder="1"/>
    <xf numFmtId="0" fontId="39" fillId="0" borderId="96" xfId="0" applyFont="1" applyFill="1" applyBorder="1" applyAlignment="1">
      <alignment horizontal="left" indent="1"/>
    </xf>
    <xf numFmtId="0" fontId="39" fillId="0" borderId="80" xfId="0" applyFont="1" applyFill="1" applyBorder="1" applyAlignment="1">
      <alignment horizontal="left" indent="1"/>
    </xf>
    <xf numFmtId="9" fontId="32" fillId="0" borderId="116" xfId="0" applyNumberFormat="1" applyFont="1" applyFill="1" applyBorder="1"/>
    <xf numFmtId="9" fontId="32" fillId="0" borderId="72" xfId="0" applyNumberFormat="1" applyFont="1" applyFill="1" applyBorder="1"/>
    <xf numFmtId="9" fontId="32" fillId="0" borderId="76" xfId="0" applyNumberFormat="1" applyFont="1" applyFill="1" applyBorder="1"/>
    <xf numFmtId="3" fontId="32" fillId="0" borderId="62" xfId="0" applyNumberFormat="1" applyFont="1" applyFill="1" applyBorder="1"/>
    <xf numFmtId="3" fontId="32" fillId="0" borderId="69" xfId="0" applyNumberFormat="1" applyFont="1" applyFill="1" applyBorder="1"/>
    <xf numFmtId="3" fontId="32" fillId="0" borderId="65" xfId="0" applyNumberFormat="1" applyFont="1" applyFill="1" applyBorder="1"/>
    <xf numFmtId="9" fontId="32" fillId="0" borderId="117" xfId="0" applyNumberFormat="1" applyFont="1" applyFill="1" applyBorder="1"/>
    <xf numFmtId="9" fontId="32" fillId="0" borderId="78" xfId="0" applyNumberFormat="1" applyFont="1" applyFill="1" applyBorder="1"/>
    <xf numFmtId="9" fontId="32" fillId="0" borderId="92" xfId="0" applyNumberFormat="1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9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8"/>
      <tableStyleElement type="headerRow" dxfId="87"/>
      <tableStyleElement type="totalRow" dxfId="86"/>
      <tableStyleElement type="firstColumn" dxfId="85"/>
      <tableStyleElement type="lastColumn" dxfId="84"/>
      <tableStyleElement type="firstRowStripe" dxfId="83"/>
      <tableStyleElement type="firstColumnStripe" dxfId="82"/>
    </tableStyle>
    <tableStyle name="TableStyleMedium2 2" pivot="0" count="7">
      <tableStyleElement type="wholeTable" dxfId="81"/>
      <tableStyleElement type="headerRow" dxfId="80"/>
      <tableStyleElement type="totalRow" dxfId="79"/>
      <tableStyleElement type="firstColumn" dxfId="78"/>
      <tableStyleElement type="lastColumn" dxfId="77"/>
      <tableStyleElement type="firstRowStripe" dxfId="76"/>
      <tableStyleElement type="firstColumnStripe" dxfId="7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6" name="Tabulka" displayName="Tabulka" ref="A7:S15" totalsRowShown="0" headerRowDxfId="74" tableBorderDxfId="73">
  <autoFilter ref="A7:S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2"/>
    <tableColumn id="2" name="popis" dataDxfId="71"/>
    <tableColumn id="3" name="01 uv_sk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5">
      <calculatedColumnFormula>IF(Tabulka[[#This Row],[15_vzpl]]=0,"",Tabulka[[#This Row],[14_vzsk]]/Tabulka[[#This Row],[15_vzpl]])</calculatedColumnFormula>
    </tableColumn>
    <tableColumn id="20" name="17_vzroz" dataDxfId="5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48" totalsRowShown="0">
  <autoFilter ref="C3:S48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6" bestFit="1" customWidth="1"/>
    <col min="2" max="2" width="102.21875" style="106" bestFit="1" customWidth="1"/>
    <col min="3" max="3" width="16.109375" style="47" hidden="1" customWidth="1"/>
    <col min="4" max="16384" width="8.88671875" style="106"/>
  </cols>
  <sheetData>
    <row r="1" spans="1:3" ht="18.600000000000001" customHeight="1" thickBot="1" x14ac:dyDescent="0.4">
      <c r="A1" s="270" t="s">
        <v>65</v>
      </c>
      <c r="B1" s="270"/>
    </row>
    <row r="2" spans="1:3" ht="14.4" customHeight="1" thickBot="1" x14ac:dyDescent="0.35">
      <c r="A2" s="183" t="s">
        <v>205</v>
      </c>
      <c r="B2" s="46"/>
    </row>
    <row r="3" spans="1:3" ht="14.4" customHeight="1" thickBot="1" x14ac:dyDescent="0.35">
      <c r="A3" s="266" t="s">
        <v>88</v>
      </c>
      <c r="B3" s="267"/>
    </row>
    <row r="4" spans="1:3" ht="14.4" customHeight="1" x14ac:dyDescent="0.3">
      <c r="A4" s="119" t="str">
        <f t="shared" ref="A4:A7" si="0">HYPERLINK("#'"&amp;C4&amp;"'!A1",C4)</f>
        <v>Motivace</v>
      </c>
      <c r="B4" s="71" t="s">
        <v>75</v>
      </c>
      <c r="C4" s="47" t="s">
        <v>76</v>
      </c>
    </row>
    <row r="5" spans="1:3" ht="14.4" customHeight="1" x14ac:dyDescent="0.3">
      <c r="A5" s="120" t="str">
        <f t="shared" si="0"/>
        <v>HI</v>
      </c>
      <c r="B5" s="72" t="s">
        <v>85</v>
      </c>
      <c r="C5" s="47" t="s">
        <v>68</v>
      </c>
    </row>
    <row r="6" spans="1:3" ht="14.4" customHeight="1" x14ac:dyDescent="0.3">
      <c r="A6" s="121" t="str">
        <f t="shared" si="0"/>
        <v>Man Tab</v>
      </c>
      <c r="B6" s="73" t="s">
        <v>207</v>
      </c>
      <c r="C6" s="47" t="s">
        <v>69</v>
      </c>
    </row>
    <row r="7" spans="1:3" ht="14.4" customHeight="1" thickBot="1" x14ac:dyDescent="0.35">
      <c r="A7" s="122" t="str">
        <f t="shared" si="0"/>
        <v>HV</v>
      </c>
      <c r="B7" s="74" t="s">
        <v>48</v>
      </c>
      <c r="C7" s="47" t="s">
        <v>53</v>
      </c>
    </row>
    <row r="8" spans="1:3" ht="14.4" customHeight="1" thickBot="1" x14ac:dyDescent="0.35">
      <c r="A8" s="75"/>
      <c r="B8" s="75"/>
    </row>
    <row r="9" spans="1:3" ht="14.4" customHeight="1" thickBot="1" x14ac:dyDescent="0.35">
      <c r="A9" s="268" t="s">
        <v>66</v>
      </c>
      <c r="B9" s="267"/>
    </row>
    <row r="10" spans="1:3" ht="14.4" customHeight="1" x14ac:dyDescent="0.3">
      <c r="A10" s="123" t="str">
        <f t="shared" ref="A10" si="1">HYPERLINK("#'"&amp;C10&amp;"'!A1",C10)</f>
        <v>Léky Žádanky</v>
      </c>
      <c r="B10" s="72" t="s">
        <v>86</v>
      </c>
      <c r="C10" s="47" t="s">
        <v>70</v>
      </c>
    </row>
    <row r="11" spans="1:3" ht="14.4" customHeight="1" x14ac:dyDescent="0.3">
      <c r="A11" s="121" t="str">
        <f t="shared" ref="A11:A17" si="2">HYPERLINK("#'"&amp;C11&amp;"'!A1",C11)</f>
        <v>LŽ Detail</v>
      </c>
      <c r="B11" s="73" t="s">
        <v>105</v>
      </c>
      <c r="C11" s="47" t="s">
        <v>71</v>
      </c>
    </row>
    <row r="12" spans="1:3" ht="28.8" customHeight="1" x14ac:dyDescent="0.3">
      <c r="A12" s="121" t="str">
        <f t="shared" si="2"/>
        <v>LŽ PL</v>
      </c>
      <c r="B12" s="441" t="s">
        <v>106</v>
      </c>
      <c r="C12" s="47" t="s">
        <v>92</v>
      </c>
    </row>
    <row r="13" spans="1:3" ht="14.4" customHeight="1" x14ac:dyDescent="0.3">
      <c r="A13" s="121" t="str">
        <f t="shared" si="2"/>
        <v>LŽ PL Detail</v>
      </c>
      <c r="B13" s="73" t="s">
        <v>461</v>
      </c>
      <c r="C13" s="47" t="s">
        <v>93</v>
      </c>
    </row>
    <row r="14" spans="1:3" ht="14.4" customHeight="1" x14ac:dyDescent="0.3">
      <c r="A14" s="121" t="str">
        <f t="shared" si="2"/>
        <v>LŽ Statim</v>
      </c>
      <c r="B14" s="205" t="s">
        <v>137</v>
      </c>
      <c r="C14" s="47" t="s">
        <v>147</v>
      </c>
    </row>
    <row r="15" spans="1:3" ht="14.4" customHeight="1" x14ac:dyDescent="0.3">
      <c r="A15" s="123" t="str">
        <f t="shared" ref="A15" si="3">HYPERLINK("#'"&amp;C15&amp;"'!A1",C15)</f>
        <v>Materiál Žádanky</v>
      </c>
      <c r="B15" s="73" t="s">
        <v>87</v>
      </c>
      <c r="C15" s="47" t="s">
        <v>72</v>
      </c>
    </row>
    <row r="16" spans="1:3" ht="14.4" customHeight="1" x14ac:dyDescent="0.3">
      <c r="A16" s="121" t="str">
        <f t="shared" si="2"/>
        <v>MŽ Detail</v>
      </c>
      <c r="B16" s="73" t="s">
        <v>1084</v>
      </c>
      <c r="C16" s="47" t="s">
        <v>73</v>
      </c>
    </row>
    <row r="17" spans="1:3" ht="14.4" customHeight="1" thickBot="1" x14ac:dyDescent="0.35">
      <c r="A17" s="123" t="str">
        <f t="shared" si="2"/>
        <v>Osobní náklady</v>
      </c>
      <c r="B17" s="73" t="s">
        <v>63</v>
      </c>
      <c r="C17" s="47" t="s">
        <v>74</v>
      </c>
    </row>
    <row r="18" spans="1:3" ht="14.4" customHeight="1" thickBot="1" x14ac:dyDescent="0.35">
      <c r="A18" s="76"/>
      <c r="B18" s="76"/>
    </row>
    <row r="19" spans="1:3" ht="14.4" customHeight="1" thickBot="1" x14ac:dyDescent="0.35">
      <c r="A19" s="269" t="s">
        <v>67</v>
      </c>
      <c r="B19" s="267"/>
    </row>
  </sheetData>
  <mergeCells count="4">
    <mergeCell ref="A3:B3"/>
    <mergeCell ref="A9:B9"/>
    <mergeCell ref="A19:B19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09" customWidth="1"/>
    <col min="2" max="2" width="5.44140625" style="173" bestFit="1" customWidth="1"/>
    <col min="3" max="3" width="6.109375" style="173" bestFit="1" customWidth="1"/>
    <col min="4" max="4" width="7.44140625" style="173" bestFit="1" customWidth="1"/>
    <col min="5" max="5" width="6.21875" style="173" bestFit="1" customWidth="1"/>
    <col min="6" max="6" width="6.33203125" style="176" bestFit="1" customWidth="1"/>
    <col min="7" max="7" width="6.109375" style="176" bestFit="1" customWidth="1"/>
    <col min="8" max="8" width="7.44140625" style="176" bestFit="1" customWidth="1"/>
    <col min="9" max="9" width="6.21875" style="176" bestFit="1" customWidth="1"/>
    <col min="10" max="10" width="5.44140625" style="173" bestFit="1" customWidth="1"/>
    <col min="11" max="11" width="6.109375" style="173" bestFit="1" customWidth="1"/>
    <col min="12" max="12" width="7.44140625" style="173" bestFit="1" customWidth="1"/>
    <col min="13" max="13" width="6.21875" style="173" bestFit="1" customWidth="1"/>
    <col min="14" max="14" width="5.33203125" style="176" bestFit="1" customWidth="1"/>
    <col min="15" max="15" width="6.109375" style="176" bestFit="1" customWidth="1"/>
    <col min="16" max="16" width="7.44140625" style="176" bestFit="1" customWidth="1"/>
    <col min="17" max="17" width="6.21875" style="176" bestFit="1" customWidth="1"/>
    <col min="18" max="16384" width="8.88671875" style="106"/>
  </cols>
  <sheetData>
    <row r="1" spans="1:17" ht="18.600000000000001" customHeight="1" thickBot="1" x14ac:dyDescent="0.4">
      <c r="A1" s="309" t="s">
        <v>137</v>
      </c>
      <c r="B1" s="309"/>
      <c r="C1" s="309"/>
      <c r="D1" s="309"/>
      <c r="E1" s="309"/>
      <c r="F1" s="271"/>
      <c r="G1" s="271"/>
      <c r="H1" s="271"/>
      <c r="I1" s="271"/>
      <c r="J1" s="302"/>
      <c r="K1" s="302"/>
      <c r="L1" s="302"/>
      <c r="M1" s="302"/>
      <c r="N1" s="302"/>
      <c r="O1" s="302"/>
      <c r="P1" s="302"/>
      <c r="Q1" s="302"/>
    </row>
    <row r="2" spans="1:17" ht="14.4" customHeight="1" thickBot="1" x14ac:dyDescent="0.35">
      <c r="A2" s="183" t="s">
        <v>205</v>
      </c>
      <c r="B2" s="180"/>
      <c r="C2" s="180"/>
      <c r="D2" s="180"/>
      <c r="E2" s="180"/>
    </row>
    <row r="3" spans="1:17" ht="14.4" customHeight="1" thickBot="1" x14ac:dyDescent="0.35">
      <c r="A3" s="198" t="s">
        <v>3</v>
      </c>
      <c r="B3" s="202">
        <f>SUM(B6:B1048576)</f>
        <v>381</v>
      </c>
      <c r="C3" s="203">
        <f>SUM(C6:C1048576)</f>
        <v>18</v>
      </c>
      <c r="D3" s="203">
        <f>SUM(D6:D1048576)</f>
        <v>0</v>
      </c>
      <c r="E3" s="204">
        <f>SUM(E6:E1048576)</f>
        <v>0</v>
      </c>
      <c r="F3" s="201">
        <f>IF(SUM($B3:$E3)=0,"",B3/SUM($B3:$E3))</f>
        <v>0.95488721804511278</v>
      </c>
      <c r="G3" s="199">
        <f t="shared" ref="G3:I3" si="0">IF(SUM($B3:$E3)=0,"",C3/SUM($B3:$E3))</f>
        <v>4.5112781954887216E-2</v>
      </c>
      <c r="H3" s="199">
        <f t="shared" si="0"/>
        <v>0</v>
      </c>
      <c r="I3" s="200">
        <f t="shared" si="0"/>
        <v>0</v>
      </c>
      <c r="J3" s="203">
        <f>SUM(J6:J1048576)</f>
        <v>101</v>
      </c>
      <c r="K3" s="203">
        <f>SUM(K6:K1048576)</f>
        <v>11</v>
      </c>
      <c r="L3" s="203">
        <f>SUM(L6:L1048576)</f>
        <v>0</v>
      </c>
      <c r="M3" s="204">
        <f>SUM(M6:M1048576)</f>
        <v>0</v>
      </c>
      <c r="N3" s="201">
        <f>IF(SUM($J3:$M3)=0,"",J3/SUM($J3:$M3))</f>
        <v>0.9017857142857143</v>
      </c>
      <c r="O3" s="199">
        <f t="shared" ref="O3:Q3" si="1">IF(SUM($J3:$M3)=0,"",K3/SUM($J3:$M3))</f>
        <v>9.8214285714285712E-2</v>
      </c>
      <c r="P3" s="199">
        <f t="shared" si="1"/>
        <v>0</v>
      </c>
      <c r="Q3" s="200">
        <f t="shared" si="1"/>
        <v>0</v>
      </c>
    </row>
    <row r="4" spans="1:17" ht="14.4" customHeight="1" thickBot="1" x14ac:dyDescent="0.35">
      <c r="A4" s="197"/>
      <c r="B4" s="322" t="s">
        <v>139</v>
      </c>
      <c r="C4" s="323"/>
      <c r="D4" s="323"/>
      <c r="E4" s="324"/>
      <c r="F4" s="319" t="s">
        <v>144</v>
      </c>
      <c r="G4" s="320"/>
      <c r="H4" s="320"/>
      <c r="I4" s="321"/>
      <c r="J4" s="322" t="s">
        <v>145</v>
      </c>
      <c r="K4" s="323"/>
      <c r="L4" s="323"/>
      <c r="M4" s="324"/>
      <c r="N4" s="319" t="s">
        <v>146</v>
      </c>
      <c r="O4" s="320"/>
      <c r="P4" s="320"/>
      <c r="Q4" s="321"/>
    </row>
    <row r="5" spans="1:17" ht="14.4" customHeight="1" thickBot="1" x14ac:dyDescent="0.35">
      <c r="A5" s="446" t="s">
        <v>138</v>
      </c>
      <c r="B5" s="447" t="s">
        <v>140</v>
      </c>
      <c r="C5" s="447" t="s">
        <v>141</v>
      </c>
      <c r="D5" s="447" t="s">
        <v>142</v>
      </c>
      <c r="E5" s="448" t="s">
        <v>143</v>
      </c>
      <c r="F5" s="449" t="s">
        <v>140</v>
      </c>
      <c r="G5" s="450" t="s">
        <v>141</v>
      </c>
      <c r="H5" s="450" t="s">
        <v>142</v>
      </c>
      <c r="I5" s="451" t="s">
        <v>143</v>
      </c>
      <c r="J5" s="447" t="s">
        <v>140</v>
      </c>
      <c r="K5" s="447" t="s">
        <v>141</v>
      </c>
      <c r="L5" s="447" t="s">
        <v>142</v>
      </c>
      <c r="M5" s="448" t="s">
        <v>143</v>
      </c>
      <c r="N5" s="449" t="s">
        <v>140</v>
      </c>
      <c r="O5" s="450" t="s">
        <v>141</v>
      </c>
      <c r="P5" s="450" t="s">
        <v>142</v>
      </c>
      <c r="Q5" s="451" t="s">
        <v>143</v>
      </c>
    </row>
    <row r="6" spans="1:17" ht="14.4" customHeight="1" x14ac:dyDescent="0.3">
      <c r="A6" s="456" t="s">
        <v>462</v>
      </c>
      <c r="B6" s="462"/>
      <c r="C6" s="410"/>
      <c r="D6" s="410"/>
      <c r="E6" s="411"/>
      <c r="F6" s="459"/>
      <c r="G6" s="431"/>
      <c r="H6" s="431"/>
      <c r="I6" s="465"/>
      <c r="J6" s="462"/>
      <c r="K6" s="410"/>
      <c r="L6" s="410"/>
      <c r="M6" s="411"/>
      <c r="N6" s="459"/>
      <c r="O6" s="431"/>
      <c r="P6" s="431"/>
      <c r="Q6" s="452"/>
    </row>
    <row r="7" spans="1:17" ht="14.4" customHeight="1" x14ac:dyDescent="0.3">
      <c r="A7" s="457" t="s">
        <v>463</v>
      </c>
      <c r="B7" s="463">
        <v>363</v>
      </c>
      <c r="C7" s="417">
        <v>18</v>
      </c>
      <c r="D7" s="417"/>
      <c r="E7" s="418"/>
      <c r="F7" s="460">
        <v>0.952755905511811</v>
      </c>
      <c r="G7" s="453">
        <v>4.7244094488188976E-2</v>
      </c>
      <c r="H7" s="453">
        <v>0</v>
      </c>
      <c r="I7" s="466">
        <v>0</v>
      </c>
      <c r="J7" s="463">
        <v>90</v>
      </c>
      <c r="K7" s="417">
        <v>11</v>
      </c>
      <c r="L7" s="417"/>
      <c r="M7" s="418"/>
      <c r="N7" s="460">
        <v>0.8910891089108911</v>
      </c>
      <c r="O7" s="453">
        <v>0.10891089108910891</v>
      </c>
      <c r="P7" s="453">
        <v>0</v>
      </c>
      <c r="Q7" s="454">
        <v>0</v>
      </c>
    </row>
    <row r="8" spans="1:17" ht="14.4" customHeight="1" thickBot="1" x14ac:dyDescent="0.35">
      <c r="A8" s="458" t="s">
        <v>464</v>
      </c>
      <c r="B8" s="464">
        <v>18</v>
      </c>
      <c r="C8" s="424"/>
      <c r="D8" s="424"/>
      <c r="E8" s="425"/>
      <c r="F8" s="461">
        <v>1</v>
      </c>
      <c r="G8" s="432">
        <v>0</v>
      </c>
      <c r="H8" s="432">
        <v>0</v>
      </c>
      <c r="I8" s="467">
        <v>0</v>
      </c>
      <c r="J8" s="464">
        <v>11</v>
      </c>
      <c r="K8" s="424"/>
      <c r="L8" s="424"/>
      <c r="M8" s="425"/>
      <c r="N8" s="461">
        <v>1</v>
      </c>
      <c r="O8" s="432">
        <v>0</v>
      </c>
      <c r="P8" s="432">
        <v>0</v>
      </c>
      <c r="Q8" s="45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74" customWidth="1"/>
    <col min="2" max="2" width="61.109375" style="174" customWidth="1"/>
    <col min="3" max="3" width="9.5546875" style="106" hidden="1" customWidth="1" outlineLevel="1"/>
    <col min="4" max="4" width="9.5546875" style="175" customWidth="1" collapsed="1"/>
    <col min="5" max="5" width="2.21875" style="175" customWidth="1"/>
    <col min="6" max="6" width="9.5546875" style="176" customWidth="1"/>
    <col min="7" max="7" width="9.5546875" style="173" customWidth="1"/>
    <col min="8" max="9" width="9.5546875" style="106" customWidth="1"/>
    <col min="10" max="10" width="0" style="106" hidden="1" customWidth="1"/>
    <col min="11" max="16384" width="8.88671875" style="106"/>
  </cols>
  <sheetData>
    <row r="1" spans="1:10" ht="18.600000000000001" customHeight="1" thickBot="1" x14ac:dyDescent="0.4">
      <c r="A1" s="300" t="s">
        <v>87</v>
      </c>
      <c r="B1" s="301"/>
      <c r="C1" s="301"/>
      <c r="D1" s="301"/>
      <c r="E1" s="301"/>
      <c r="F1" s="301"/>
      <c r="G1" s="271"/>
      <c r="H1" s="302"/>
      <c r="I1" s="302"/>
    </row>
    <row r="2" spans="1:10" ht="14.4" customHeight="1" thickBot="1" x14ac:dyDescent="0.35">
      <c r="A2" s="183" t="s">
        <v>205</v>
      </c>
      <c r="B2" s="172"/>
      <c r="C2" s="172"/>
      <c r="D2" s="172"/>
      <c r="E2" s="172"/>
      <c r="F2" s="172"/>
    </row>
    <row r="3" spans="1:10" ht="14.4" customHeight="1" thickBot="1" x14ac:dyDescent="0.35">
      <c r="A3" s="183"/>
      <c r="B3" s="214"/>
      <c r="C3" s="189">
        <v>2015</v>
      </c>
      <c r="D3" s="190">
        <v>2017</v>
      </c>
      <c r="E3" s="7"/>
      <c r="F3" s="279">
        <v>2018</v>
      </c>
      <c r="G3" s="297"/>
      <c r="H3" s="297"/>
      <c r="I3" s="280"/>
    </row>
    <row r="4" spans="1:10" ht="14.4" customHeight="1" thickBot="1" x14ac:dyDescent="0.35">
      <c r="A4" s="194" t="s">
        <v>0</v>
      </c>
      <c r="B4" s="195" t="s">
        <v>136</v>
      </c>
      <c r="C4" s="298" t="s">
        <v>57</v>
      </c>
      <c r="D4" s="299"/>
      <c r="E4" s="196"/>
      <c r="F4" s="191" t="s">
        <v>57</v>
      </c>
      <c r="G4" s="192" t="s">
        <v>58</v>
      </c>
      <c r="H4" s="192" t="s">
        <v>54</v>
      </c>
      <c r="I4" s="193" t="s">
        <v>59</v>
      </c>
    </row>
    <row r="5" spans="1:10" ht="14.4" customHeight="1" x14ac:dyDescent="0.3">
      <c r="A5" s="392" t="s">
        <v>385</v>
      </c>
      <c r="B5" s="393" t="s">
        <v>386</v>
      </c>
      <c r="C5" s="394" t="s">
        <v>387</v>
      </c>
      <c r="D5" s="394" t="s">
        <v>387</v>
      </c>
      <c r="E5" s="394"/>
      <c r="F5" s="394" t="s">
        <v>387</v>
      </c>
      <c r="G5" s="394" t="s">
        <v>387</v>
      </c>
      <c r="H5" s="394" t="s">
        <v>387</v>
      </c>
      <c r="I5" s="395" t="s">
        <v>387</v>
      </c>
      <c r="J5" s="396" t="s">
        <v>55</v>
      </c>
    </row>
    <row r="6" spans="1:10" ht="14.4" customHeight="1" x14ac:dyDescent="0.3">
      <c r="A6" s="392" t="s">
        <v>385</v>
      </c>
      <c r="B6" s="393" t="s">
        <v>465</v>
      </c>
      <c r="C6" s="394">
        <v>0</v>
      </c>
      <c r="D6" s="394">
        <v>0</v>
      </c>
      <c r="E6" s="394"/>
      <c r="F6" s="394">
        <v>0</v>
      </c>
      <c r="G6" s="394">
        <v>0</v>
      </c>
      <c r="H6" s="394">
        <v>0</v>
      </c>
      <c r="I6" s="395" t="s">
        <v>387</v>
      </c>
      <c r="J6" s="396" t="s">
        <v>1</v>
      </c>
    </row>
    <row r="7" spans="1:10" ht="14.4" customHeight="1" x14ac:dyDescent="0.3">
      <c r="A7" s="392" t="s">
        <v>385</v>
      </c>
      <c r="B7" s="393" t="s">
        <v>466</v>
      </c>
      <c r="C7" s="394">
        <v>0</v>
      </c>
      <c r="D7" s="394">
        <v>0.21284</v>
      </c>
      <c r="E7" s="394"/>
      <c r="F7" s="394">
        <v>0</v>
      </c>
      <c r="G7" s="394">
        <v>0.83333337402343755</v>
      </c>
      <c r="H7" s="394">
        <v>-0.83333337402343755</v>
      </c>
      <c r="I7" s="395">
        <v>0</v>
      </c>
      <c r="J7" s="396" t="s">
        <v>1</v>
      </c>
    </row>
    <row r="8" spans="1:10" ht="14.4" customHeight="1" x14ac:dyDescent="0.3">
      <c r="A8" s="392" t="s">
        <v>385</v>
      </c>
      <c r="B8" s="393" t="s">
        <v>467</v>
      </c>
      <c r="C8" s="394">
        <v>956.62823999999966</v>
      </c>
      <c r="D8" s="394">
        <v>1245.6718799999999</v>
      </c>
      <c r="E8" s="394"/>
      <c r="F8" s="394">
        <v>1246.4076600000001</v>
      </c>
      <c r="G8" s="394">
        <v>1416.6667499999999</v>
      </c>
      <c r="H8" s="394">
        <v>-170.25908999999979</v>
      </c>
      <c r="I8" s="395">
        <v>0.87981712001075774</v>
      </c>
      <c r="J8" s="396" t="s">
        <v>1</v>
      </c>
    </row>
    <row r="9" spans="1:10" ht="14.4" customHeight="1" x14ac:dyDescent="0.3">
      <c r="A9" s="392" t="s">
        <v>385</v>
      </c>
      <c r="B9" s="393" t="s">
        <v>468</v>
      </c>
      <c r="C9" s="394">
        <v>634.38586999999995</v>
      </c>
      <c r="D9" s="394">
        <v>723.8843599999999</v>
      </c>
      <c r="E9" s="394"/>
      <c r="F9" s="394">
        <v>779.80592000000001</v>
      </c>
      <c r="G9" s="394">
        <v>749.99996874999999</v>
      </c>
      <c r="H9" s="394">
        <v>29.805951250000021</v>
      </c>
      <c r="I9" s="395">
        <v>1.0397412699892197</v>
      </c>
      <c r="J9" s="396" t="s">
        <v>1</v>
      </c>
    </row>
    <row r="10" spans="1:10" ht="14.4" customHeight="1" x14ac:dyDescent="0.3">
      <c r="A10" s="392" t="s">
        <v>385</v>
      </c>
      <c r="B10" s="393" t="s">
        <v>469</v>
      </c>
      <c r="C10" s="394">
        <v>1176.8629600000017</v>
      </c>
      <c r="D10" s="394">
        <v>1038.1759299999987</v>
      </c>
      <c r="E10" s="394"/>
      <c r="F10" s="394">
        <v>298.28187999999898</v>
      </c>
      <c r="G10" s="394">
        <v>0</v>
      </c>
      <c r="H10" s="394">
        <v>298.28187999999898</v>
      </c>
      <c r="I10" s="395" t="s">
        <v>387</v>
      </c>
      <c r="J10" s="396" t="s">
        <v>1</v>
      </c>
    </row>
    <row r="11" spans="1:10" ht="14.4" customHeight="1" x14ac:dyDescent="0.3">
      <c r="A11" s="392" t="s">
        <v>385</v>
      </c>
      <c r="B11" s="393" t="s">
        <v>470</v>
      </c>
      <c r="C11" s="394">
        <v>4.8914300000000006</v>
      </c>
      <c r="D11" s="394">
        <v>18.77216</v>
      </c>
      <c r="E11" s="394"/>
      <c r="F11" s="394">
        <v>15.90798</v>
      </c>
      <c r="G11" s="394">
        <v>16.666666015625001</v>
      </c>
      <c r="H11" s="394">
        <v>-0.75868601562500082</v>
      </c>
      <c r="I11" s="395">
        <v>0.95447883728432958</v>
      </c>
      <c r="J11" s="396" t="s">
        <v>1</v>
      </c>
    </row>
    <row r="12" spans="1:10" ht="14.4" customHeight="1" x14ac:dyDescent="0.3">
      <c r="A12" s="392" t="s">
        <v>385</v>
      </c>
      <c r="B12" s="393" t="s">
        <v>471</v>
      </c>
      <c r="C12" s="394">
        <v>1509.8679000000002</v>
      </c>
      <c r="D12" s="394">
        <v>1495.2650599999999</v>
      </c>
      <c r="E12" s="394"/>
      <c r="F12" s="394">
        <v>1652.6535100000001</v>
      </c>
      <c r="G12" s="394">
        <v>1624.999953125</v>
      </c>
      <c r="H12" s="394">
        <v>27.653556875000049</v>
      </c>
      <c r="I12" s="395">
        <v>1.0170175739524301</v>
      </c>
      <c r="J12" s="396" t="s">
        <v>1</v>
      </c>
    </row>
    <row r="13" spans="1:10" ht="14.4" customHeight="1" x14ac:dyDescent="0.3">
      <c r="A13" s="392" t="s">
        <v>385</v>
      </c>
      <c r="B13" s="393" t="s">
        <v>472</v>
      </c>
      <c r="C13" s="394">
        <v>32.788119999999999</v>
      </c>
      <c r="D13" s="394">
        <v>38.240449999999996</v>
      </c>
      <c r="E13" s="394"/>
      <c r="F13" s="394">
        <v>26.897500000000001</v>
      </c>
      <c r="G13" s="394">
        <v>41.666667236328124</v>
      </c>
      <c r="H13" s="394">
        <v>-14.769167236328123</v>
      </c>
      <c r="I13" s="395">
        <v>0.64553999117425798</v>
      </c>
      <c r="J13" s="396" t="s">
        <v>1</v>
      </c>
    </row>
    <row r="14" spans="1:10" ht="14.4" customHeight="1" x14ac:dyDescent="0.3">
      <c r="A14" s="392" t="s">
        <v>385</v>
      </c>
      <c r="B14" s="393" t="s">
        <v>473</v>
      </c>
      <c r="C14" s="394">
        <v>0</v>
      </c>
      <c r="D14" s="394">
        <v>0</v>
      </c>
      <c r="E14" s="394"/>
      <c r="F14" s="394">
        <v>0</v>
      </c>
      <c r="G14" s="394">
        <v>0</v>
      </c>
      <c r="H14" s="394">
        <v>0</v>
      </c>
      <c r="I14" s="395" t="s">
        <v>387</v>
      </c>
      <c r="J14" s="396" t="s">
        <v>1</v>
      </c>
    </row>
    <row r="15" spans="1:10" ht="14.4" customHeight="1" x14ac:dyDescent="0.3">
      <c r="A15" s="392" t="s">
        <v>385</v>
      </c>
      <c r="B15" s="393" t="s">
        <v>474</v>
      </c>
      <c r="C15" s="394">
        <v>294.51526000000007</v>
      </c>
      <c r="D15" s="394">
        <v>294.47375999999997</v>
      </c>
      <c r="E15" s="394"/>
      <c r="F15" s="394">
        <v>173.02795999999998</v>
      </c>
      <c r="G15" s="394">
        <v>320.83331250000003</v>
      </c>
      <c r="H15" s="394">
        <v>-147.80535250000005</v>
      </c>
      <c r="I15" s="395">
        <v>0.53930796229272471</v>
      </c>
      <c r="J15" s="396" t="s">
        <v>1</v>
      </c>
    </row>
    <row r="16" spans="1:10" ht="14.4" customHeight="1" x14ac:dyDescent="0.3">
      <c r="A16" s="392" t="s">
        <v>385</v>
      </c>
      <c r="B16" s="393" t="s">
        <v>475</v>
      </c>
      <c r="C16" s="394">
        <v>0</v>
      </c>
      <c r="D16" s="394">
        <v>0</v>
      </c>
      <c r="E16" s="394"/>
      <c r="F16" s="394">
        <v>0.86514999999999997</v>
      </c>
      <c r="G16" s="394">
        <v>2.0833332519531251</v>
      </c>
      <c r="H16" s="394">
        <v>-1.2181832519531253</v>
      </c>
      <c r="I16" s="395">
        <v>0.41527201622156312</v>
      </c>
      <c r="J16" s="396" t="s">
        <v>1</v>
      </c>
    </row>
    <row r="17" spans="1:10" ht="14.4" customHeight="1" x14ac:dyDescent="0.3">
      <c r="A17" s="392" t="s">
        <v>385</v>
      </c>
      <c r="B17" s="393" t="s">
        <v>476</v>
      </c>
      <c r="C17" s="394">
        <v>49.192889999999998</v>
      </c>
      <c r="D17" s="394">
        <v>68.628779999999992</v>
      </c>
      <c r="E17" s="394"/>
      <c r="F17" s="394">
        <v>96.665850000000006</v>
      </c>
      <c r="G17" s="394">
        <v>75</v>
      </c>
      <c r="H17" s="394">
        <v>21.665850000000006</v>
      </c>
      <c r="I17" s="395">
        <v>1.2888780000000002</v>
      </c>
      <c r="J17" s="396" t="s">
        <v>1</v>
      </c>
    </row>
    <row r="18" spans="1:10" ht="14.4" customHeight="1" x14ac:dyDescent="0.3">
      <c r="A18" s="392" t="s">
        <v>385</v>
      </c>
      <c r="B18" s="393" t="s">
        <v>477</v>
      </c>
      <c r="C18" s="394">
        <v>233.41145</v>
      </c>
      <c r="D18" s="394">
        <v>133.92757</v>
      </c>
      <c r="E18" s="394"/>
      <c r="F18" s="394">
        <v>122.96223999999999</v>
      </c>
      <c r="G18" s="394">
        <v>224.16665624999999</v>
      </c>
      <c r="H18" s="394">
        <v>-101.20441624999999</v>
      </c>
      <c r="I18" s="395">
        <v>0.54853046415104389</v>
      </c>
      <c r="J18" s="396" t="s">
        <v>1</v>
      </c>
    </row>
    <row r="19" spans="1:10" ht="14.4" customHeight="1" x14ac:dyDescent="0.3">
      <c r="A19" s="392" t="s">
        <v>385</v>
      </c>
      <c r="B19" s="393" t="s">
        <v>392</v>
      </c>
      <c r="C19" s="394">
        <v>4892.5441200000014</v>
      </c>
      <c r="D19" s="394">
        <v>5057.2527899999986</v>
      </c>
      <c r="E19" s="394"/>
      <c r="F19" s="394">
        <v>4413.4756499999994</v>
      </c>
      <c r="G19" s="394">
        <v>4472.91664050293</v>
      </c>
      <c r="H19" s="394">
        <v>-59.440990502930617</v>
      </c>
      <c r="I19" s="395">
        <v>0.98671091028956737</v>
      </c>
      <c r="J19" s="396" t="s">
        <v>393</v>
      </c>
    </row>
    <row r="21" spans="1:10" ht="14.4" customHeight="1" x14ac:dyDescent="0.3">
      <c r="A21" s="392" t="s">
        <v>385</v>
      </c>
      <c r="B21" s="393" t="s">
        <v>386</v>
      </c>
      <c r="C21" s="394" t="s">
        <v>387</v>
      </c>
      <c r="D21" s="394" t="s">
        <v>387</v>
      </c>
      <c r="E21" s="394"/>
      <c r="F21" s="394" t="s">
        <v>387</v>
      </c>
      <c r="G21" s="394" t="s">
        <v>387</v>
      </c>
      <c r="H21" s="394" t="s">
        <v>387</v>
      </c>
      <c r="I21" s="395" t="s">
        <v>387</v>
      </c>
      <c r="J21" s="396" t="s">
        <v>55</v>
      </c>
    </row>
    <row r="22" spans="1:10" ht="14.4" customHeight="1" x14ac:dyDescent="0.3">
      <c r="A22" s="392" t="s">
        <v>394</v>
      </c>
      <c r="B22" s="393" t="s">
        <v>395</v>
      </c>
      <c r="C22" s="394" t="s">
        <v>387</v>
      </c>
      <c r="D22" s="394" t="s">
        <v>387</v>
      </c>
      <c r="E22" s="394"/>
      <c r="F22" s="394" t="s">
        <v>387</v>
      </c>
      <c r="G22" s="394" t="s">
        <v>387</v>
      </c>
      <c r="H22" s="394" t="s">
        <v>387</v>
      </c>
      <c r="I22" s="395" t="s">
        <v>387</v>
      </c>
      <c r="J22" s="396" t="s">
        <v>0</v>
      </c>
    </row>
    <row r="23" spans="1:10" ht="14.4" customHeight="1" x14ac:dyDescent="0.3">
      <c r="A23" s="392" t="s">
        <v>394</v>
      </c>
      <c r="B23" s="393" t="s">
        <v>465</v>
      </c>
      <c r="C23" s="394">
        <v>0</v>
      </c>
      <c r="D23" s="394">
        <v>0</v>
      </c>
      <c r="E23" s="394"/>
      <c r="F23" s="394">
        <v>0</v>
      </c>
      <c r="G23" s="394">
        <v>0</v>
      </c>
      <c r="H23" s="394">
        <v>0</v>
      </c>
      <c r="I23" s="395" t="s">
        <v>387</v>
      </c>
      <c r="J23" s="396" t="s">
        <v>1</v>
      </c>
    </row>
    <row r="24" spans="1:10" ht="14.4" customHeight="1" x14ac:dyDescent="0.3">
      <c r="A24" s="392" t="s">
        <v>394</v>
      </c>
      <c r="B24" s="393" t="s">
        <v>466</v>
      </c>
      <c r="C24" s="394">
        <v>0</v>
      </c>
      <c r="D24" s="394">
        <v>0.21284</v>
      </c>
      <c r="E24" s="394"/>
      <c r="F24" s="394">
        <v>0</v>
      </c>
      <c r="G24" s="394">
        <v>1</v>
      </c>
      <c r="H24" s="394">
        <v>-1</v>
      </c>
      <c r="I24" s="395">
        <v>0</v>
      </c>
      <c r="J24" s="396" t="s">
        <v>1</v>
      </c>
    </row>
    <row r="25" spans="1:10" ht="14.4" customHeight="1" x14ac:dyDescent="0.3">
      <c r="A25" s="392" t="s">
        <v>394</v>
      </c>
      <c r="B25" s="393" t="s">
        <v>467</v>
      </c>
      <c r="C25" s="394">
        <v>819.31873999999971</v>
      </c>
      <c r="D25" s="394">
        <v>967.25274999999999</v>
      </c>
      <c r="E25" s="394"/>
      <c r="F25" s="394">
        <v>1005.5193900000002</v>
      </c>
      <c r="G25" s="394">
        <v>1101</v>
      </c>
      <c r="H25" s="394">
        <v>-95.480609999999842</v>
      </c>
      <c r="I25" s="395">
        <v>0.91327828337874672</v>
      </c>
      <c r="J25" s="396" t="s">
        <v>1</v>
      </c>
    </row>
    <row r="26" spans="1:10" ht="14.4" customHeight="1" x14ac:dyDescent="0.3">
      <c r="A26" s="392" t="s">
        <v>394</v>
      </c>
      <c r="B26" s="393" t="s">
        <v>468</v>
      </c>
      <c r="C26" s="394">
        <v>454.97496000000001</v>
      </c>
      <c r="D26" s="394">
        <v>407.66921000000002</v>
      </c>
      <c r="E26" s="394"/>
      <c r="F26" s="394">
        <v>468.92112999999995</v>
      </c>
      <c r="G26" s="394">
        <v>458</v>
      </c>
      <c r="H26" s="394">
        <v>10.921129999999948</v>
      </c>
      <c r="I26" s="395">
        <v>1.0238452620087335</v>
      </c>
      <c r="J26" s="396" t="s">
        <v>1</v>
      </c>
    </row>
    <row r="27" spans="1:10" ht="14.4" customHeight="1" x14ac:dyDescent="0.3">
      <c r="A27" s="392" t="s">
        <v>394</v>
      </c>
      <c r="B27" s="393" t="s">
        <v>469</v>
      </c>
      <c r="C27" s="394">
        <v>1176.8629600000017</v>
      </c>
      <c r="D27" s="394">
        <v>1038.1759299999987</v>
      </c>
      <c r="E27" s="394"/>
      <c r="F27" s="394">
        <v>298.28187999999898</v>
      </c>
      <c r="G27" s="394">
        <v>0</v>
      </c>
      <c r="H27" s="394">
        <v>298.28187999999898</v>
      </c>
      <c r="I27" s="395" t="s">
        <v>387</v>
      </c>
      <c r="J27" s="396" t="s">
        <v>1</v>
      </c>
    </row>
    <row r="28" spans="1:10" ht="14.4" customHeight="1" x14ac:dyDescent="0.3">
      <c r="A28" s="392" t="s">
        <v>394</v>
      </c>
      <c r="B28" s="393" t="s">
        <v>470</v>
      </c>
      <c r="C28" s="394">
        <v>4.8914300000000006</v>
      </c>
      <c r="D28" s="394">
        <v>18.77216</v>
      </c>
      <c r="E28" s="394"/>
      <c r="F28" s="394">
        <v>15.90798</v>
      </c>
      <c r="G28" s="394">
        <v>17</v>
      </c>
      <c r="H28" s="394">
        <v>-1.0920199999999998</v>
      </c>
      <c r="I28" s="395">
        <v>0.93576352941176477</v>
      </c>
      <c r="J28" s="396" t="s">
        <v>1</v>
      </c>
    </row>
    <row r="29" spans="1:10" ht="14.4" customHeight="1" x14ac:dyDescent="0.3">
      <c r="A29" s="392" t="s">
        <v>394</v>
      </c>
      <c r="B29" s="393" t="s">
        <v>471</v>
      </c>
      <c r="C29" s="394">
        <v>1343.4369200000001</v>
      </c>
      <c r="D29" s="394">
        <v>1315.11133</v>
      </c>
      <c r="E29" s="394"/>
      <c r="F29" s="394">
        <v>1476.2486000000001</v>
      </c>
      <c r="G29" s="394">
        <v>1478</v>
      </c>
      <c r="H29" s="394">
        <v>-1.7513999999998759</v>
      </c>
      <c r="I29" s="395">
        <v>0.99881502029769964</v>
      </c>
      <c r="J29" s="396" t="s">
        <v>1</v>
      </c>
    </row>
    <row r="30" spans="1:10" ht="14.4" customHeight="1" x14ac:dyDescent="0.3">
      <c r="A30" s="392" t="s">
        <v>394</v>
      </c>
      <c r="B30" s="393" t="s">
        <v>472</v>
      </c>
      <c r="C30" s="394">
        <v>32.788119999999999</v>
      </c>
      <c r="D30" s="394">
        <v>36.304079999999999</v>
      </c>
      <c r="E30" s="394"/>
      <c r="F30" s="394">
        <v>25.672979999999999</v>
      </c>
      <c r="G30" s="394">
        <v>39</v>
      </c>
      <c r="H30" s="394">
        <v>-13.327020000000001</v>
      </c>
      <c r="I30" s="395">
        <v>0.65828153846153847</v>
      </c>
      <c r="J30" s="396" t="s">
        <v>1</v>
      </c>
    </row>
    <row r="31" spans="1:10" ht="14.4" customHeight="1" x14ac:dyDescent="0.3">
      <c r="A31" s="392" t="s">
        <v>394</v>
      </c>
      <c r="B31" s="393" t="s">
        <v>473</v>
      </c>
      <c r="C31" s="394">
        <v>0</v>
      </c>
      <c r="D31" s="394">
        <v>0</v>
      </c>
      <c r="E31" s="394"/>
      <c r="F31" s="394">
        <v>0</v>
      </c>
      <c r="G31" s="394">
        <v>0</v>
      </c>
      <c r="H31" s="394">
        <v>0</v>
      </c>
      <c r="I31" s="395" t="s">
        <v>387</v>
      </c>
      <c r="J31" s="396" t="s">
        <v>1</v>
      </c>
    </row>
    <row r="32" spans="1:10" ht="14.4" customHeight="1" x14ac:dyDescent="0.3">
      <c r="A32" s="392" t="s">
        <v>394</v>
      </c>
      <c r="B32" s="393" t="s">
        <v>474</v>
      </c>
      <c r="C32" s="394">
        <v>208.13597000000004</v>
      </c>
      <c r="D32" s="394">
        <v>209.46089000000001</v>
      </c>
      <c r="E32" s="394"/>
      <c r="F32" s="394">
        <v>166.01065999999997</v>
      </c>
      <c r="G32" s="394">
        <v>239</v>
      </c>
      <c r="H32" s="394">
        <v>-72.989340000000027</v>
      </c>
      <c r="I32" s="395">
        <v>0.6946052719665271</v>
      </c>
      <c r="J32" s="396" t="s">
        <v>1</v>
      </c>
    </row>
    <row r="33" spans="1:10" ht="14.4" customHeight="1" x14ac:dyDescent="0.3">
      <c r="A33" s="392" t="s">
        <v>394</v>
      </c>
      <c r="B33" s="393" t="s">
        <v>475</v>
      </c>
      <c r="C33" s="394">
        <v>0</v>
      </c>
      <c r="D33" s="394">
        <v>0</v>
      </c>
      <c r="E33" s="394"/>
      <c r="F33" s="394">
        <v>0.86514999999999997</v>
      </c>
      <c r="G33" s="394">
        <v>2</v>
      </c>
      <c r="H33" s="394">
        <v>-1.1348500000000001</v>
      </c>
      <c r="I33" s="395">
        <v>0.43257499999999999</v>
      </c>
      <c r="J33" s="396" t="s">
        <v>1</v>
      </c>
    </row>
    <row r="34" spans="1:10" ht="14.4" customHeight="1" x14ac:dyDescent="0.3">
      <c r="A34" s="392" t="s">
        <v>394</v>
      </c>
      <c r="B34" s="393" t="s">
        <v>476</v>
      </c>
      <c r="C34" s="394">
        <v>49.192889999999998</v>
      </c>
      <c r="D34" s="394">
        <v>68.628779999999992</v>
      </c>
      <c r="E34" s="394"/>
      <c r="F34" s="394">
        <v>96.665850000000006</v>
      </c>
      <c r="G34" s="394">
        <v>75</v>
      </c>
      <c r="H34" s="394">
        <v>21.665850000000006</v>
      </c>
      <c r="I34" s="395">
        <v>1.2888780000000002</v>
      </c>
      <c r="J34" s="396" t="s">
        <v>1</v>
      </c>
    </row>
    <row r="35" spans="1:10" ht="14.4" customHeight="1" x14ac:dyDescent="0.3">
      <c r="A35" s="392" t="s">
        <v>394</v>
      </c>
      <c r="B35" s="393" t="s">
        <v>477</v>
      </c>
      <c r="C35" s="394">
        <v>0</v>
      </c>
      <c r="D35" s="394">
        <v>0</v>
      </c>
      <c r="E35" s="394"/>
      <c r="F35" s="394">
        <v>0</v>
      </c>
      <c r="G35" s="394">
        <v>0</v>
      </c>
      <c r="H35" s="394">
        <v>0</v>
      </c>
      <c r="I35" s="395" t="s">
        <v>387</v>
      </c>
      <c r="J35" s="396" t="s">
        <v>1</v>
      </c>
    </row>
    <row r="36" spans="1:10" ht="14.4" customHeight="1" x14ac:dyDescent="0.3">
      <c r="A36" s="392" t="s">
        <v>394</v>
      </c>
      <c r="B36" s="393" t="s">
        <v>396</v>
      </c>
      <c r="C36" s="394">
        <v>4089.6019900000015</v>
      </c>
      <c r="D36" s="394">
        <v>4061.5879699999982</v>
      </c>
      <c r="E36" s="394"/>
      <c r="F36" s="394">
        <v>3554.0936199999992</v>
      </c>
      <c r="G36" s="394">
        <v>3410</v>
      </c>
      <c r="H36" s="394">
        <v>144.09361999999919</v>
      </c>
      <c r="I36" s="395">
        <v>1.0422561935483869</v>
      </c>
      <c r="J36" s="396" t="s">
        <v>397</v>
      </c>
    </row>
    <row r="37" spans="1:10" ht="14.4" customHeight="1" x14ac:dyDescent="0.3">
      <c r="A37" s="392" t="s">
        <v>387</v>
      </c>
      <c r="B37" s="393" t="s">
        <v>387</v>
      </c>
      <c r="C37" s="394" t="s">
        <v>387</v>
      </c>
      <c r="D37" s="394" t="s">
        <v>387</v>
      </c>
      <c r="E37" s="394"/>
      <c r="F37" s="394" t="s">
        <v>387</v>
      </c>
      <c r="G37" s="394" t="s">
        <v>387</v>
      </c>
      <c r="H37" s="394" t="s">
        <v>387</v>
      </c>
      <c r="I37" s="395" t="s">
        <v>387</v>
      </c>
      <c r="J37" s="396" t="s">
        <v>398</v>
      </c>
    </row>
    <row r="38" spans="1:10" ht="14.4" customHeight="1" x14ac:dyDescent="0.3">
      <c r="A38" s="392" t="s">
        <v>399</v>
      </c>
      <c r="B38" s="393" t="s">
        <v>400</v>
      </c>
      <c r="C38" s="394" t="s">
        <v>387</v>
      </c>
      <c r="D38" s="394" t="s">
        <v>387</v>
      </c>
      <c r="E38" s="394"/>
      <c r="F38" s="394" t="s">
        <v>387</v>
      </c>
      <c r="G38" s="394" t="s">
        <v>387</v>
      </c>
      <c r="H38" s="394" t="s">
        <v>387</v>
      </c>
      <c r="I38" s="395" t="s">
        <v>387</v>
      </c>
      <c r="J38" s="396" t="s">
        <v>0</v>
      </c>
    </row>
    <row r="39" spans="1:10" ht="14.4" customHeight="1" x14ac:dyDescent="0.3">
      <c r="A39" s="392" t="s">
        <v>399</v>
      </c>
      <c r="B39" s="393" t="s">
        <v>467</v>
      </c>
      <c r="C39" s="394">
        <v>137.30949999999996</v>
      </c>
      <c r="D39" s="394">
        <v>278.41913</v>
      </c>
      <c r="E39" s="394"/>
      <c r="F39" s="394">
        <v>240.88826999999995</v>
      </c>
      <c r="G39" s="394">
        <v>316</v>
      </c>
      <c r="H39" s="394">
        <v>-75.111730000000051</v>
      </c>
      <c r="I39" s="395">
        <v>0.76230465189873398</v>
      </c>
      <c r="J39" s="396" t="s">
        <v>1</v>
      </c>
    </row>
    <row r="40" spans="1:10" ht="14.4" customHeight="1" x14ac:dyDescent="0.3">
      <c r="A40" s="392" t="s">
        <v>399</v>
      </c>
      <c r="B40" s="393" t="s">
        <v>468</v>
      </c>
      <c r="C40" s="394">
        <v>179.41090999999994</v>
      </c>
      <c r="D40" s="394">
        <v>316.21514999999988</v>
      </c>
      <c r="E40" s="394"/>
      <c r="F40" s="394">
        <v>310.88479000000001</v>
      </c>
      <c r="G40" s="394">
        <v>292</v>
      </c>
      <c r="H40" s="394">
        <v>18.88479000000001</v>
      </c>
      <c r="I40" s="395">
        <v>1.0646739383561643</v>
      </c>
      <c r="J40" s="396" t="s">
        <v>1</v>
      </c>
    </row>
    <row r="41" spans="1:10" ht="14.4" customHeight="1" x14ac:dyDescent="0.3">
      <c r="A41" s="392" t="s">
        <v>399</v>
      </c>
      <c r="B41" s="393" t="s">
        <v>471</v>
      </c>
      <c r="C41" s="394">
        <v>166.43098000000001</v>
      </c>
      <c r="D41" s="394">
        <v>180.15372999999997</v>
      </c>
      <c r="E41" s="394"/>
      <c r="F41" s="394">
        <v>176.40491</v>
      </c>
      <c r="G41" s="394">
        <v>147</v>
      </c>
      <c r="H41" s="394">
        <v>29.404910000000001</v>
      </c>
      <c r="I41" s="395">
        <v>1.2000334013605443</v>
      </c>
      <c r="J41" s="396" t="s">
        <v>1</v>
      </c>
    </row>
    <row r="42" spans="1:10" ht="14.4" customHeight="1" x14ac:dyDescent="0.3">
      <c r="A42" s="392" t="s">
        <v>399</v>
      </c>
      <c r="B42" s="393" t="s">
        <v>472</v>
      </c>
      <c r="C42" s="394">
        <v>0</v>
      </c>
      <c r="D42" s="394">
        <v>1.9363700000000001</v>
      </c>
      <c r="E42" s="394"/>
      <c r="F42" s="394">
        <v>1.2245200000000001</v>
      </c>
      <c r="G42" s="394">
        <v>3</v>
      </c>
      <c r="H42" s="394">
        <v>-1.7754799999999999</v>
      </c>
      <c r="I42" s="395">
        <v>0.40817333333333333</v>
      </c>
      <c r="J42" s="396" t="s">
        <v>1</v>
      </c>
    </row>
    <row r="43" spans="1:10" ht="14.4" customHeight="1" x14ac:dyDescent="0.3">
      <c r="A43" s="392" t="s">
        <v>399</v>
      </c>
      <c r="B43" s="393" t="s">
        <v>474</v>
      </c>
      <c r="C43" s="394">
        <v>86.379290000000012</v>
      </c>
      <c r="D43" s="394">
        <v>85.012869999999992</v>
      </c>
      <c r="E43" s="394"/>
      <c r="F43" s="394">
        <v>7.0173000000000005</v>
      </c>
      <c r="G43" s="394">
        <v>82</v>
      </c>
      <c r="H43" s="394">
        <v>-74.982699999999994</v>
      </c>
      <c r="I43" s="395">
        <v>8.5576829268292687E-2</v>
      </c>
      <c r="J43" s="396" t="s">
        <v>1</v>
      </c>
    </row>
    <row r="44" spans="1:10" ht="14.4" customHeight="1" x14ac:dyDescent="0.3">
      <c r="A44" s="392" t="s">
        <v>399</v>
      </c>
      <c r="B44" s="393" t="s">
        <v>476</v>
      </c>
      <c r="C44" s="394">
        <v>0</v>
      </c>
      <c r="D44" s="394">
        <v>0</v>
      </c>
      <c r="E44" s="394"/>
      <c r="F44" s="394">
        <v>0</v>
      </c>
      <c r="G44" s="394">
        <v>0</v>
      </c>
      <c r="H44" s="394">
        <v>0</v>
      </c>
      <c r="I44" s="395" t="s">
        <v>387</v>
      </c>
      <c r="J44" s="396" t="s">
        <v>1</v>
      </c>
    </row>
    <row r="45" spans="1:10" ht="14.4" customHeight="1" x14ac:dyDescent="0.3">
      <c r="A45" s="392" t="s">
        <v>399</v>
      </c>
      <c r="B45" s="393" t="s">
        <v>477</v>
      </c>
      <c r="C45" s="394">
        <v>233.41145</v>
      </c>
      <c r="D45" s="394">
        <v>133.92757</v>
      </c>
      <c r="E45" s="394"/>
      <c r="F45" s="394">
        <v>122.96223999999999</v>
      </c>
      <c r="G45" s="394">
        <v>224</v>
      </c>
      <c r="H45" s="394">
        <v>-101.03776000000001</v>
      </c>
      <c r="I45" s="395">
        <v>0.54893857142857139</v>
      </c>
      <c r="J45" s="396" t="s">
        <v>1</v>
      </c>
    </row>
    <row r="46" spans="1:10" ht="14.4" customHeight="1" x14ac:dyDescent="0.3">
      <c r="A46" s="392" t="s">
        <v>399</v>
      </c>
      <c r="B46" s="393" t="s">
        <v>401</v>
      </c>
      <c r="C46" s="394">
        <v>802.94212999999991</v>
      </c>
      <c r="D46" s="394">
        <v>995.66481999999996</v>
      </c>
      <c r="E46" s="394"/>
      <c r="F46" s="394">
        <v>859.38202999999987</v>
      </c>
      <c r="G46" s="394">
        <v>1063</v>
      </c>
      <c r="H46" s="394">
        <v>-203.61797000000013</v>
      </c>
      <c r="I46" s="395">
        <v>0.8084496989651927</v>
      </c>
      <c r="J46" s="396" t="s">
        <v>397</v>
      </c>
    </row>
    <row r="47" spans="1:10" ht="14.4" customHeight="1" x14ac:dyDescent="0.3">
      <c r="A47" s="392" t="s">
        <v>387</v>
      </c>
      <c r="B47" s="393" t="s">
        <v>387</v>
      </c>
      <c r="C47" s="394" t="s">
        <v>387</v>
      </c>
      <c r="D47" s="394" t="s">
        <v>387</v>
      </c>
      <c r="E47" s="394"/>
      <c r="F47" s="394" t="s">
        <v>387</v>
      </c>
      <c r="G47" s="394" t="s">
        <v>387</v>
      </c>
      <c r="H47" s="394" t="s">
        <v>387</v>
      </c>
      <c r="I47" s="395" t="s">
        <v>387</v>
      </c>
      <c r="J47" s="396" t="s">
        <v>398</v>
      </c>
    </row>
    <row r="48" spans="1:10" ht="14.4" customHeight="1" x14ac:dyDescent="0.3">
      <c r="A48" s="392" t="s">
        <v>385</v>
      </c>
      <c r="B48" s="393" t="s">
        <v>392</v>
      </c>
      <c r="C48" s="394">
        <v>4892.5441200000005</v>
      </c>
      <c r="D48" s="394">
        <v>5057.2527899999977</v>
      </c>
      <c r="E48" s="394"/>
      <c r="F48" s="394">
        <v>4413.4756499999994</v>
      </c>
      <c r="G48" s="394">
        <v>4473</v>
      </c>
      <c r="H48" s="394">
        <v>-59.524350000000595</v>
      </c>
      <c r="I48" s="395">
        <v>0.98669252179745126</v>
      </c>
      <c r="J48" s="396" t="s">
        <v>393</v>
      </c>
    </row>
  </sheetData>
  <mergeCells count="3">
    <mergeCell ref="A1:I1"/>
    <mergeCell ref="F3:I3"/>
    <mergeCell ref="C4:D4"/>
  </mergeCells>
  <conditionalFormatting sqref="F20 F49:F65537">
    <cfRule type="cellIs" dxfId="19" priority="18" stopIfTrue="1" operator="greaterThan">
      <formula>1</formula>
    </cfRule>
  </conditionalFormatting>
  <conditionalFormatting sqref="H5:H19">
    <cfRule type="expression" dxfId="18" priority="14">
      <formula>$H5&gt;0</formula>
    </cfRule>
  </conditionalFormatting>
  <conditionalFormatting sqref="I5:I19">
    <cfRule type="expression" dxfId="17" priority="15">
      <formula>$I5&gt;1</formula>
    </cfRule>
  </conditionalFormatting>
  <conditionalFormatting sqref="B5:B19">
    <cfRule type="expression" dxfId="16" priority="11">
      <formula>OR($J5="NS",$J5="SumaNS",$J5="Účet")</formula>
    </cfRule>
  </conditionalFormatting>
  <conditionalFormatting sqref="F5:I19 B5:D19">
    <cfRule type="expression" dxfId="15" priority="17">
      <formula>AND($J5&lt;&gt;"",$J5&lt;&gt;"mezeraKL")</formula>
    </cfRule>
  </conditionalFormatting>
  <conditionalFormatting sqref="B5:D19 F5:I1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19 F5:I19">
    <cfRule type="expression" dxfId="13" priority="13">
      <formula>OR($J5="SumaNS",$J5="NS")</formula>
    </cfRule>
  </conditionalFormatting>
  <conditionalFormatting sqref="A5:A19">
    <cfRule type="expression" dxfId="12" priority="9">
      <formula>AND($J5&lt;&gt;"mezeraKL",$J5&lt;&gt;"")</formula>
    </cfRule>
  </conditionalFormatting>
  <conditionalFormatting sqref="A5:A19">
    <cfRule type="expression" dxfId="11" priority="10">
      <formula>AND($J5&lt;&gt;"",$J5&lt;&gt;"mezeraKL")</formula>
    </cfRule>
  </conditionalFormatting>
  <conditionalFormatting sqref="H21:H48">
    <cfRule type="expression" dxfId="10" priority="6">
      <formula>$H21&gt;0</formula>
    </cfRule>
  </conditionalFormatting>
  <conditionalFormatting sqref="A21:A48">
    <cfRule type="expression" dxfId="9" priority="5">
      <formula>AND($J21&lt;&gt;"mezeraKL",$J21&lt;&gt;"")</formula>
    </cfRule>
  </conditionalFormatting>
  <conditionalFormatting sqref="I21:I48">
    <cfRule type="expression" dxfId="8" priority="7">
      <formula>$I21&gt;1</formula>
    </cfRule>
  </conditionalFormatting>
  <conditionalFormatting sqref="B21:B48">
    <cfRule type="expression" dxfId="7" priority="4">
      <formula>OR($J21="NS",$J21="SumaNS",$J21="Účet")</formula>
    </cfRule>
  </conditionalFormatting>
  <conditionalFormatting sqref="A21:D48 F21:I48">
    <cfRule type="expression" dxfId="6" priority="8">
      <formula>AND($J21&lt;&gt;"",$J21&lt;&gt;"mezeraKL")</formula>
    </cfRule>
  </conditionalFormatting>
  <conditionalFormatting sqref="B21:D48 F21:I48">
    <cfRule type="expression" dxfId="5" priority="1">
      <formula>OR($J21="KL",$J21="SumaKL")</formula>
    </cfRule>
    <cfRule type="expression" priority="3" stopIfTrue="1">
      <formula>OR($J21="mezeraNS",$J21="mezeraKL")</formula>
    </cfRule>
  </conditionalFormatting>
  <conditionalFormatting sqref="B21:D48 F21:I48">
    <cfRule type="expression" dxfId="4" priority="2">
      <formula>OR($J21="SumaNS",$J21="NS")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3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6" hidden="1" customWidth="1" outlineLevel="1"/>
    <col min="2" max="2" width="28.33203125" style="106" hidden="1" customWidth="1" outlineLevel="1"/>
    <col min="3" max="3" width="5.33203125" style="175" bestFit="1" customWidth="1" collapsed="1"/>
    <col min="4" max="4" width="18.77734375" style="179" customWidth="1"/>
    <col min="5" max="5" width="9" style="175" bestFit="1" customWidth="1"/>
    <col min="6" max="6" width="18.77734375" style="179" customWidth="1"/>
    <col min="7" max="7" width="12.44140625" style="175" hidden="1" customWidth="1" outlineLevel="1"/>
    <col min="8" max="8" width="25.77734375" style="175" customWidth="1" collapsed="1"/>
    <col min="9" max="9" width="7.77734375" style="173" customWidth="1"/>
    <col min="10" max="10" width="10" style="173" customWidth="1"/>
    <col min="11" max="11" width="11.109375" style="173" customWidth="1"/>
    <col min="12" max="16384" width="8.88671875" style="106"/>
  </cols>
  <sheetData>
    <row r="1" spans="1:11" ht="18.600000000000001" customHeight="1" thickBot="1" x14ac:dyDescent="0.4">
      <c r="A1" s="307" t="s">
        <v>1084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14.4" customHeight="1" thickBot="1" x14ac:dyDescent="0.35">
      <c r="A2" s="183" t="s">
        <v>205</v>
      </c>
      <c r="B2" s="62"/>
      <c r="C2" s="177"/>
      <c r="D2" s="177"/>
      <c r="E2" s="177"/>
      <c r="F2" s="177"/>
      <c r="G2" s="177"/>
      <c r="H2" s="177"/>
      <c r="I2" s="178"/>
      <c r="J2" s="178"/>
      <c r="K2" s="178"/>
    </row>
    <row r="3" spans="1:11" ht="14.4" customHeight="1" thickBot="1" x14ac:dyDescent="0.35">
      <c r="A3" s="62"/>
      <c r="B3" s="62"/>
      <c r="C3" s="303"/>
      <c r="D3" s="304"/>
      <c r="E3" s="304"/>
      <c r="F3" s="304"/>
      <c r="G3" s="304"/>
      <c r="H3" s="118" t="s">
        <v>77</v>
      </c>
      <c r="I3" s="81">
        <f>IF(J3&lt;&gt;0,K3/J3,0)</f>
        <v>59.031778122276165</v>
      </c>
      <c r="J3" s="81">
        <f>SUBTOTAL(9,J5:J1048576)</f>
        <v>203947</v>
      </c>
      <c r="K3" s="82">
        <f>SUBTOTAL(9,K5:K1048576)</f>
        <v>12039354.052703857</v>
      </c>
    </row>
    <row r="4" spans="1:11" s="174" customFormat="1" ht="14.4" customHeight="1" thickBot="1" x14ac:dyDescent="0.35">
      <c r="A4" s="397" t="s">
        <v>4</v>
      </c>
      <c r="B4" s="398" t="s">
        <v>5</v>
      </c>
      <c r="C4" s="398" t="s">
        <v>0</v>
      </c>
      <c r="D4" s="398" t="s">
        <v>6</v>
      </c>
      <c r="E4" s="398" t="s">
        <v>7</v>
      </c>
      <c r="F4" s="398" t="s">
        <v>1</v>
      </c>
      <c r="G4" s="398" t="s">
        <v>56</v>
      </c>
      <c r="H4" s="400" t="s">
        <v>11</v>
      </c>
      <c r="I4" s="401" t="s">
        <v>90</v>
      </c>
      <c r="J4" s="401" t="s">
        <v>13</v>
      </c>
      <c r="K4" s="402" t="s">
        <v>101</v>
      </c>
    </row>
    <row r="5" spans="1:11" ht="14.4" customHeight="1" x14ac:dyDescent="0.3">
      <c r="A5" s="405" t="s">
        <v>385</v>
      </c>
      <c r="B5" s="406" t="s">
        <v>386</v>
      </c>
      <c r="C5" s="407" t="s">
        <v>394</v>
      </c>
      <c r="D5" s="408" t="s">
        <v>395</v>
      </c>
      <c r="E5" s="407" t="s">
        <v>478</v>
      </c>
      <c r="F5" s="408" t="s">
        <v>479</v>
      </c>
      <c r="G5" s="407" t="s">
        <v>480</v>
      </c>
      <c r="H5" s="407" t="s">
        <v>481</v>
      </c>
      <c r="I5" s="410">
        <v>224.74600219726563</v>
      </c>
      <c r="J5" s="410">
        <v>44</v>
      </c>
      <c r="K5" s="411">
        <v>9888.809814453125</v>
      </c>
    </row>
    <row r="6" spans="1:11" ht="14.4" customHeight="1" x14ac:dyDescent="0.3">
      <c r="A6" s="412" t="s">
        <v>385</v>
      </c>
      <c r="B6" s="413" t="s">
        <v>386</v>
      </c>
      <c r="C6" s="414" t="s">
        <v>394</v>
      </c>
      <c r="D6" s="415" t="s">
        <v>395</v>
      </c>
      <c r="E6" s="414" t="s">
        <v>478</v>
      </c>
      <c r="F6" s="415" t="s">
        <v>479</v>
      </c>
      <c r="G6" s="414" t="s">
        <v>482</v>
      </c>
      <c r="H6" s="414" t="s">
        <v>483</v>
      </c>
      <c r="I6" s="417">
        <v>15.529999732971191</v>
      </c>
      <c r="J6" s="417">
        <v>100</v>
      </c>
      <c r="K6" s="418">
        <v>1553.010009765625</v>
      </c>
    </row>
    <row r="7" spans="1:11" ht="14.4" customHeight="1" x14ac:dyDescent="0.3">
      <c r="A7" s="412" t="s">
        <v>385</v>
      </c>
      <c r="B7" s="413" t="s">
        <v>386</v>
      </c>
      <c r="C7" s="414" t="s">
        <v>394</v>
      </c>
      <c r="D7" s="415" t="s">
        <v>395</v>
      </c>
      <c r="E7" s="414" t="s">
        <v>478</v>
      </c>
      <c r="F7" s="415" t="s">
        <v>479</v>
      </c>
      <c r="G7" s="414" t="s">
        <v>484</v>
      </c>
      <c r="H7" s="414" t="s">
        <v>485</v>
      </c>
      <c r="I7" s="417">
        <v>713.56400146484373</v>
      </c>
      <c r="J7" s="417">
        <v>11</v>
      </c>
      <c r="K7" s="418">
        <v>7849.2098999023438</v>
      </c>
    </row>
    <row r="8" spans="1:11" ht="14.4" customHeight="1" x14ac:dyDescent="0.3">
      <c r="A8" s="412" t="s">
        <v>385</v>
      </c>
      <c r="B8" s="413" t="s">
        <v>386</v>
      </c>
      <c r="C8" s="414" t="s">
        <v>394</v>
      </c>
      <c r="D8" s="415" t="s">
        <v>395</v>
      </c>
      <c r="E8" s="414" t="s">
        <v>478</v>
      </c>
      <c r="F8" s="415" t="s">
        <v>479</v>
      </c>
      <c r="G8" s="414" t="s">
        <v>486</v>
      </c>
      <c r="H8" s="414" t="s">
        <v>487</v>
      </c>
      <c r="I8" s="417">
        <v>0.50999999046325684</v>
      </c>
      <c r="J8" s="417">
        <v>2600</v>
      </c>
      <c r="K8" s="418">
        <v>1326</v>
      </c>
    </row>
    <row r="9" spans="1:11" ht="14.4" customHeight="1" x14ac:dyDescent="0.3">
      <c r="A9" s="412" t="s">
        <v>385</v>
      </c>
      <c r="B9" s="413" t="s">
        <v>386</v>
      </c>
      <c r="C9" s="414" t="s">
        <v>394</v>
      </c>
      <c r="D9" s="415" t="s">
        <v>395</v>
      </c>
      <c r="E9" s="414" t="s">
        <v>478</v>
      </c>
      <c r="F9" s="415" t="s">
        <v>479</v>
      </c>
      <c r="G9" s="414" t="s">
        <v>488</v>
      </c>
      <c r="H9" s="414" t="s">
        <v>489</v>
      </c>
      <c r="I9" s="417">
        <v>0.43999999761581421</v>
      </c>
      <c r="J9" s="417">
        <v>3700</v>
      </c>
      <c r="K9" s="418">
        <v>1628</v>
      </c>
    </row>
    <row r="10" spans="1:11" ht="14.4" customHeight="1" x14ac:dyDescent="0.3">
      <c r="A10" s="412" t="s">
        <v>385</v>
      </c>
      <c r="B10" s="413" t="s">
        <v>386</v>
      </c>
      <c r="C10" s="414" t="s">
        <v>394</v>
      </c>
      <c r="D10" s="415" t="s">
        <v>395</v>
      </c>
      <c r="E10" s="414" t="s">
        <v>478</v>
      </c>
      <c r="F10" s="415" t="s">
        <v>479</v>
      </c>
      <c r="G10" s="414" t="s">
        <v>490</v>
      </c>
      <c r="H10" s="414" t="s">
        <v>491</v>
      </c>
      <c r="I10" s="417">
        <v>0.62999999523162842</v>
      </c>
      <c r="J10" s="417">
        <v>500</v>
      </c>
      <c r="K10" s="418">
        <v>315</v>
      </c>
    </row>
    <row r="11" spans="1:11" ht="14.4" customHeight="1" x14ac:dyDescent="0.3">
      <c r="A11" s="412" t="s">
        <v>385</v>
      </c>
      <c r="B11" s="413" t="s">
        <v>386</v>
      </c>
      <c r="C11" s="414" t="s">
        <v>394</v>
      </c>
      <c r="D11" s="415" t="s">
        <v>395</v>
      </c>
      <c r="E11" s="414" t="s">
        <v>478</v>
      </c>
      <c r="F11" s="415" t="s">
        <v>479</v>
      </c>
      <c r="G11" s="414" t="s">
        <v>492</v>
      </c>
      <c r="H11" s="414" t="s">
        <v>493</v>
      </c>
      <c r="I11" s="417">
        <v>5.6399998664855957</v>
      </c>
      <c r="J11" s="417">
        <v>6660</v>
      </c>
      <c r="K11" s="418">
        <v>37529.099609375</v>
      </c>
    </row>
    <row r="12" spans="1:11" ht="14.4" customHeight="1" x14ac:dyDescent="0.3">
      <c r="A12" s="412" t="s">
        <v>385</v>
      </c>
      <c r="B12" s="413" t="s">
        <v>386</v>
      </c>
      <c r="C12" s="414" t="s">
        <v>394</v>
      </c>
      <c r="D12" s="415" t="s">
        <v>395</v>
      </c>
      <c r="E12" s="414" t="s">
        <v>478</v>
      </c>
      <c r="F12" s="415" t="s">
        <v>479</v>
      </c>
      <c r="G12" s="414" t="s">
        <v>494</v>
      </c>
      <c r="H12" s="414" t="s">
        <v>495</v>
      </c>
      <c r="I12" s="417">
        <v>47.529998779296875</v>
      </c>
      <c r="J12" s="417">
        <v>30</v>
      </c>
      <c r="K12" s="418">
        <v>1426</v>
      </c>
    </row>
    <row r="13" spans="1:11" ht="14.4" customHeight="1" x14ac:dyDescent="0.3">
      <c r="A13" s="412" t="s">
        <v>385</v>
      </c>
      <c r="B13" s="413" t="s">
        <v>386</v>
      </c>
      <c r="C13" s="414" t="s">
        <v>394</v>
      </c>
      <c r="D13" s="415" t="s">
        <v>395</v>
      </c>
      <c r="E13" s="414" t="s">
        <v>478</v>
      </c>
      <c r="F13" s="415" t="s">
        <v>479</v>
      </c>
      <c r="G13" s="414" t="s">
        <v>496</v>
      </c>
      <c r="H13" s="414" t="s">
        <v>497</v>
      </c>
      <c r="I13" s="417">
        <v>52.599998474121094</v>
      </c>
      <c r="J13" s="417">
        <v>30</v>
      </c>
      <c r="K13" s="418">
        <v>1578.030029296875</v>
      </c>
    </row>
    <row r="14" spans="1:11" ht="14.4" customHeight="1" x14ac:dyDescent="0.3">
      <c r="A14" s="412" t="s">
        <v>385</v>
      </c>
      <c r="B14" s="413" t="s">
        <v>386</v>
      </c>
      <c r="C14" s="414" t="s">
        <v>394</v>
      </c>
      <c r="D14" s="415" t="s">
        <v>395</v>
      </c>
      <c r="E14" s="414" t="s">
        <v>478</v>
      </c>
      <c r="F14" s="415" t="s">
        <v>479</v>
      </c>
      <c r="G14" s="414" t="s">
        <v>498</v>
      </c>
      <c r="H14" s="414" t="s">
        <v>499</v>
      </c>
      <c r="I14" s="417">
        <v>96.599998474121094</v>
      </c>
      <c r="J14" s="417">
        <v>50</v>
      </c>
      <c r="K14" s="418">
        <v>4830</v>
      </c>
    </row>
    <row r="15" spans="1:11" ht="14.4" customHeight="1" x14ac:dyDescent="0.3">
      <c r="A15" s="412" t="s">
        <v>385</v>
      </c>
      <c r="B15" s="413" t="s">
        <v>386</v>
      </c>
      <c r="C15" s="414" t="s">
        <v>394</v>
      </c>
      <c r="D15" s="415" t="s">
        <v>395</v>
      </c>
      <c r="E15" s="414" t="s">
        <v>478</v>
      </c>
      <c r="F15" s="415" t="s">
        <v>479</v>
      </c>
      <c r="G15" s="414" t="s">
        <v>500</v>
      </c>
      <c r="H15" s="414" t="s">
        <v>501</v>
      </c>
      <c r="I15" s="417">
        <v>62.929998397827148</v>
      </c>
      <c r="J15" s="417">
        <v>50</v>
      </c>
      <c r="K15" s="418">
        <v>3146.0198974609375</v>
      </c>
    </row>
    <row r="16" spans="1:11" ht="14.4" customHeight="1" x14ac:dyDescent="0.3">
      <c r="A16" s="412" t="s">
        <v>385</v>
      </c>
      <c r="B16" s="413" t="s">
        <v>386</v>
      </c>
      <c r="C16" s="414" t="s">
        <v>394</v>
      </c>
      <c r="D16" s="415" t="s">
        <v>395</v>
      </c>
      <c r="E16" s="414" t="s">
        <v>478</v>
      </c>
      <c r="F16" s="415" t="s">
        <v>479</v>
      </c>
      <c r="G16" s="414" t="s">
        <v>502</v>
      </c>
      <c r="H16" s="414" t="s">
        <v>503</v>
      </c>
      <c r="I16" s="417">
        <v>107.16000366210938</v>
      </c>
      <c r="J16" s="417">
        <v>25</v>
      </c>
      <c r="K16" s="418">
        <v>2678.9999389648438</v>
      </c>
    </row>
    <row r="17" spans="1:11" ht="14.4" customHeight="1" x14ac:dyDescent="0.3">
      <c r="A17" s="412" t="s">
        <v>385</v>
      </c>
      <c r="B17" s="413" t="s">
        <v>386</v>
      </c>
      <c r="C17" s="414" t="s">
        <v>394</v>
      </c>
      <c r="D17" s="415" t="s">
        <v>395</v>
      </c>
      <c r="E17" s="414" t="s">
        <v>478</v>
      </c>
      <c r="F17" s="415" t="s">
        <v>479</v>
      </c>
      <c r="G17" s="414" t="s">
        <v>504</v>
      </c>
      <c r="H17" s="414" t="s">
        <v>505</v>
      </c>
      <c r="I17" s="417">
        <v>3031.169921875</v>
      </c>
      <c r="J17" s="417">
        <v>20</v>
      </c>
      <c r="K17" s="418">
        <v>60623.3984375</v>
      </c>
    </row>
    <row r="18" spans="1:11" ht="14.4" customHeight="1" x14ac:dyDescent="0.3">
      <c r="A18" s="412" t="s">
        <v>385</v>
      </c>
      <c r="B18" s="413" t="s">
        <v>386</v>
      </c>
      <c r="C18" s="414" t="s">
        <v>394</v>
      </c>
      <c r="D18" s="415" t="s">
        <v>395</v>
      </c>
      <c r="E18" s="414" t="s">
        <v>478</v>
      </c>
      <c r="F18" s="415" t="s">
        <v>479</v>
      </c>
      <c r="G18" s="414" t="s">
        <v>506</v>
      </c>
      <c r="H18" s="414" t="s">
        <v>507</v>
      </c>
      <c r="I18" s="417">
        <v>352.28250122070313</v>
      </c>
      <c r="J18" s="417">
        <v>264</v>
      </c>
      <c r="K18" s="418">
        <v>93003.12109375</v>
      </c>
    </row>
    <row r="19" spans="1:11" ht="14.4" customHeight="1" x14ac:dyDescent="0.3">
      <c r="A19" s="412" t="s">
        <v>385</v>
      </c>
      <c r="B19" s="413" t="s">
        <v>386</v>
      </c>
      <c r="C19" s="414" t="s">
        <v>394</v>
      </c>
      <c r="D19" s="415" t="s">
        <v>395</v>
      </c>
      <c r="E19" s="414" t="s">
        <v>478</v>
      </c>
      <c r="F19" s="415" t="s">
        <v>479</v>
      </c>
      <c r="G19" s="414" t="s">
        <v>508</v>
      </c>
      <c r="H19" s="414" t="s">
        <v>509</v>
      </c>
      <c r="I19" s="417">
        <v>98.400001525878906</v>
      </c>
      <c r="J19" s="417">
        <v>20</v>
      </c>
      <c r="K19" s="418">
        <v>1967.9200439453125</v>
      </c>
    </row>
    <row r="20" spans="1:11" ht="14.4" customHeight="1" x14ac:dyDescent="0.3">
      <c r="A20" s="412" t="s">
        <v>385</v>
      </c>
      <c r="B20" s="413" t="s">
        <v>386</v>
      </c>
      <c r="C20" s="414" t="s">
        <v>394</v>
      </c>
      <c r="D20" s="415" t="s">
        <v>395</v>
      </c>
      <c r="E20" s="414" t="s">
        <v>478</v>
      </c>
      <c r="F20" s="415" t="s">
        <v>479</v>
      </c>
      <c r="G20" s="414" t="s">
        <v>510</v>
      </c>
      <c r="H20" s="414" t="s">
        <v>511</v>
      </c>
      <c r="I20" s="417">
        <v>3.619999885559082</v>
      </c>
      <c r="J20" s="417">
        <v>100</v>
      </c>
      <c r="K20" s="418">
        <v>362.25</v>
      </c>
    </row>
    <row r="21" spans="1:11" ht="14.4" customHeight="1" x14ac:dyDescent="0.3">
      <c r="A21" s="412" t="s">
        <v>385</v>
      </c>
      <c r="B21" s="413" t="s">
        <v>386</v>
      </c>
      <c r="C21" s="414" t="s">
        <v>394</v>
      </c>
      <c r="D21" s="415" t="s">
        <v>395</v>
      </c>
      <c r="E21" s="414" t="s">
        <v>478</v>
      </c>
      <c r="F21" s="415" t="s">
        <v>479</v>
      </c>
      <c r="G21" s="414" t="s">
        <v>512</v>
      </c>
      <c r="H21" s="414" t="s">
        <v>513</v>
      </c>
      <c r="I21" s="417">
        <v>69</v>
      </c>
      <c r="J21" s="417">
        <v>320</v>
      </c>
      <c r="K21" s="418">
        <v>22080</v>
      </c>
    </row>
    <row r="22" spans="1:11" ht="14.4" customHeight="1" x14ac:dyDescent="0.3">
      <c r="A22" s="412" t="s">
        <v>385</v>
      </c>
      <c r="B22" s="413" t="s">
        <v>386</v>
      </c>
      <c r="C22" s="414" t="s">
        <v>394</v>
      </c>
      <c r="D22" s="415" t="s">
        <v>395</v>
      </c>
      <c r="E22" s="414" t="s">
        <v>478</v>
      </c>
      <c r="F22" s="415" t="s">
        <v>479</v>
      </c>
      <c r="G22" s="414" t="s">
        <v>514</v>
      </c>
      <c r="H22" s="414" t="s">
        <v>515</v>
      </c>
      <c r="I22" s="417">
        <v>113.27999877929688</v>
      </c>
      <c r="J22" s="417">
        <v>40</v>
      </c>
      <c r="K22" s="418">
        <v>4531</v>
      </c>
    </row>
    <row r="23" spans="1:11" ht="14.4" customHeight="1" x14ac:dyDescent="0.3">
      <c r="A23" s="412" t="s">
        <v>385</v>
      </c>
      <c r="B23" s="413" t="s">
        <v>386</v>
      </c>
      <c r="C23" s="414" t="s">
        <v>394</v>
      </c>
      <c r="D23" s="415" t="s">
        <v>395</v>
      </c>
      <c r="E23" s="414" t="s">
        <v>478</v>
      </c>
      <c r="F23" s="415" t="s">
        <v>479</v>
      </c>
      <c r="G23" s="414" t="s">
        <v>516</v>
      </c>
      <c r="H23" s="414" t="s">
        <v>517</v>
      </c>
      <c r="I23" s="417">
        <v>21.059999465942383</v>
      </c>
      <c r="J23" s="417">
        <v>50</v>
      </c>
      <c r="K23" s="418">
        <v>1053.199951171875</v>
      </c>
    </row>
    <row r="24" spans="1:11" ht="14.4" customHeight="1" x14ac:dyDescent="0.3">
      <c r="A24" s="412" t="s">
        <v>385</v>
      </c>
      <c r="B24" s="413" t="s">
        <v>386</v>
      </c>
      <c r="C24" s="414" t="s">
        <v>394</v>
      </c>
      <c r="D24" s="415" t="s">
        <v>395</v>
      </c>
      <c r="E24" s="414" t="s">
        <v>478</v>
      </c>
      <c r="F24" s="415" t="s">
        <v>479</v>
      </c>
      <c r="G24" s="414" t="s">
        <v>518</v>
      </c>
      <c r="H24" s="414" t="s">
        <v>519</v>
      </c>
      <c r="I24" s="417">
        <v>53.009998321533203</v>
      </c>
      <c r="J24" s="417">
        <v>20</v>
      </c>
      <c r="K24" s="418">
        <v>1060.199951171875</v>
      </c>
    </row>
    <row r="25" spans="1:11" ht="14.4" customHeight="1" x14ac:dyDescent="0.3">
      <c r="A25" s="412" t="s">
        <v>385</v>
      </c>
      <c r="B25" s="413" t="s">
        <v>386</v>
      </c>
      <c r="C25" s="414" t="s">
        <v>394</v>
      </c>
      <c r="D25" s="415" t="s">
        <v>395</v>
      </c>
      <c r="E25" s="414" t="s">
        <v>478</v>
      </c>
      <c r="F25" s="415" t="s">
        <v>479</v>
      </c>
      <c r="G25" s="414" t="s">
        <v>520</v>
      </c>
      <c r="H25" s="414" t="s">
        <v>521</v>
      </c>
      <c r="I25" s="417">
        <v>0.85400002002716069</v>
      </c>
      <c r="J25" s="417">
        <v>2000</v>
      </c>
      <c r="K25" s="418">
        <v>1707</v>
      </c>
    </row>
    <row r="26" spans="1:11" ht="14.4" customHeight="1" x14ac:dyDescent="0.3">
      <c r="A26" s="412" t="s">
        <v>385</v>
      </c>
      <c r="B26" s="413" t="s">
        <v>386</v>
      </c>
      <c r="C26" s="414" t="s">
        <v>394</v>
      </c>
      <c r="D26" s="415" t="s">
        <v>395</v>
      </c>
      <c r="E26" s="414" t="s">
        <v>478</v>
      </c>
      <c r="F26" s="415" t="s">
        <v>479</v>
      </c>
      <c r="G26" s="414" t="s">
        <v>522</v>
      </c>
      <c r="H26" s="414" t="s">
        <v>523</v>
      </c>
      <c r="I26" s="417">
        <v>1.512499988079071</v>
      </c>
      <c r="J26" s="417">
        <v>1750</v>
      </c>
      <c r="K26" s="418">
        <v>2645</v>
      </c>
    </row>
    <row r="27" spans="1:11" ht="14.4" customHeight="1" x14ac:dyDescent="0.3">
      <c r="A27" s="412" t="s">
        <v>385</v>
      </c>
      <c r="B27" s="413" t="s">
        <v>386</v>
      </c>
      <c r="C27" s="414" t="s">
        <v>394</v>
      </c>
      <c r="D27" s="415" t="s">
        <v>395</v>
      </c>
      <c r="E27" s="414" t="s">
        <v>478</v>
      </c>
      <c r="F27" s="415" t="s">
        <v>479</v>
      </c>
      <c r="G27" s="414" t="s">
        <v>524</v>
      </c>
      <c r="H27" s="414" t="s">
        <v>525</v>
      </c>
      <c r="I27" s="417">
        <v>2.0639999389648436</v>
      </c>
      <c r="J27" s="417">
        <v>1700</v>
      </c>
      <c r="K27" s="418">
        <v>3509.75</v>
      </c>
    </row>
    <row r="28" spans="1:11" ht="14.4" customHeight="1" x14ac:dyDescent="0.3">
      <c r="A28" s="412" t="s">
        <v>385</v>
      </c>
      <c r="B28" s="413" t="s">
        <v>386</v>
      </c>
      <c r="C28" s="414" t="s">
        <v>394</v>
      </c>
      <c r="D28" s="415" t="s">
        <v>395</v>
      </c>
      <c r="E28" s="414" t="s">
        <v>478</v>
      </c>
      <c r="F28" s="415" t="s">
        <v>479</v>
      </c>
      <c r="G28" s="414" t="s">
        <v>526</v>
      </c>
      <c r="H28" s="414" t="s">
        <v>527</v>
      </c>
      <c r="I28" s="417">
        <v>3.3649998903274536</v>
      </c>
      <c r="J28" s="417">
        <v>1100</v>
      </c>
      <c r="K28" s="418">
        <v>3702</v>
      </c>
    </row>
    <row r="29" spans="1:11" ht="14.4" customHeight="1" x14ac:dyDescent="0.3">
      <c r="A29" s="412" t="s">
        <v>385</v>
      </c>
      <c r="B29" s="413" t="s">
        <v>386</v>
      </c>
      <c r="C29" s="414" t="s">
        <v>394</v>
      </c>
      <c r="D29" s="415" t="s">
        <v>395</v>
      </c>
      <c r="E29" s="414" t="s">
        <v>478</v>
      </c>
      <c r="F29" s="415" t="s">
        <v>479</v>
      </c>
      <c r="G29" s="414" t="s">
        <v>528</v>
      </c>
      <c r="H29" s="414" t="s">
        <v>529</v>
      </c>
      <c r="I29" s="417">
        <v>5.877500057220459</v>
      </c>
      <c r="J29" s="417">
        <v>400</v>
      </c>
      <c r="K29" s="418">
        <v>2351.4999694824219</v>
      </c>
    </row>
    <row r="30" spans="1:11" ht="14.4" customHeight="1" x14ac:dyDescent="0.3">
      <c r="A30" s="412" t="s">
        <v>385</v>
      </c>
      <c r="B30" s="413" t="s">
        <v>386</v>
      </c>
      <c r="C30" s="414" t="s">
        <v>394</v>
      </c>
      <c r="D30" s="415" t="s">
        <v>395</v>
      </c>
      <c r="E30" s="414" t="s">
        <v>478</v>
      </c>
      <c r="F30" s="415" t="s">
        <v>479</v>
      </c>
      <c r="G30" s="414" t="s">
        <v>530</v>
      </c>
      <c r="H30" s="414" t="s">
        <v>531</v>
      </c>
      <c r="I30" s="417">
        <v>23.914999961853027</v>
      </c>
      <c r="J30" s="417">
        <v>54</v>
      </c>
      <c r="K30" s="418">
        <v>1291.5</v>
      </c>
    </row>
    <row r="31" spans="1:11" ht="14.4" customHeight="1" x14ac:dyDescent="0.3">
      <c r="A31" s="412" t="s">
        <v>385</v>
      </c>
      <c r="B31" s="413" t="s">
        <v>386</v>
      </c>
      <c r="C31" s="414" t="s">
        <v>394</v>
      </c>
      <c r="D31" s="415" t="s">
        <v>395</v>
      </c>
      <c r="E31" s="414" t="s">
        <v>478</v>
      </c>
      <c r="F31" s="415" t="s">
        <v>479</v>
      </c>
      <c r="G31" s="414" t="s">
        <v>532</v>
      </c>
      <c r="H31" s="414" t="s">
        <v>533</v>
      </c>
      <c r="I31" s="417">
        <v>46.319999694824219</v>
      </c>
      <c r="J31" s="417">
        <v>6</v>
      </c>
      <c r="K31" s="418">
        <v>277.92001342773438</v>
      </c>
    </row>
    <row r="32" spans="1:11" ht="14.4" customHeight="1" x14ac:dyDescent="0.3">
      <c r="A32" s="412" t="s">
        <v>385</v>
      </c>
      <c r="B32" s="413" t="s">
        <v>386</v>
      </c>
      <c r="C32" s="414" t="s">
        <v>394</v>
      </c>
      <c r="D32" s="415" t="s">
        <v>395</v>
      </c>
      <c r="E32" s="414" t="s">
        <v>478</v>
      </c>
      <c r="F32" s="415" t="s">
        <v>479</v>
      </c>
      <c r="G32" s="414" t="s">
        <v>534</v>
      </c>
      <c r="H32" s="414" t="s">
        <v>535</v>
      </c>
      <c r="I32" s="417">
        <v>8.3900003433227539</v>
      </c>
      <c r="J32" s="417">
        <v>48</v>
      </c>
      <c r="K32" s="418">
        <v>402.72000122070313</v>
      </c>
    </row>
    <row r="33" spans="1:11" ht="14.4" customHeight="1" x14ac:dyDescent="0.3">
      <c r="A33" s="412" t="s">
        <v>385</v>
      </c>
      <c r="B33" s="413" t="s">
        <v>386</v>
      </c>
      <c r="C33" s="414" t="s">
        <v>394</v>
      </c>
      <c r="D33" s="415" t="s">
        <v>395</v>
      </c>
      <c r="E33" s="414" t="s">
        <v>478</v>
      </c>
      <c r="F33" s="415" t="s">
        <v>479</v>
      </c>
      <c r="G33" s="414" t="s">
        <v>536</v>
      </c>
      <c r="H33" s="414" t="s">
        <v>537</v>
      </c>
      <c r="I33" s="417">
        <v>12.159999847412109</v>
      </c>
      <c r="J33" s="417">
        <v>20</v>
      </c>
      <c r="K33" s="418">
        <v>243.19999694824219</v>
      </c>
    </row>
    <row r="34" spans="1:11" ht="14.4" customHeight="1" x14ac:dyDescent="0.3">
      <c r="A34" s="412" t="s">
        <v>385</v>
      </c>
      <c r="B34" s="413" t="s">
        <v>386</v>
      </c>
      <c r="C34" s="414" t="s">
        <v>394</v>
      </c>
      <c r="D34" s="415" t="s">
        <v>395</v>
      </c>
      <c r="E34" s="414" t="s">
        <v>478</v>
      </c>
      <c r="F34" s="415" t="s">
        <v>479</v>
      </c>
      <c r="G34" s="414" t="s">
        <v>538</v>
      </c>
      <c r="H34" s="414" t="s">
        <v>539</v>
      </c>
      <c r="I34" s="417">
        <v>18.860000610351563</v>
      </c>
      <c r="J34" s="417">
        <v>200</v>
      </c>
      <c r="K34" s="418">
        <v>3772</v>
      </c>
    </row>
    <row r="35" spans="1:11" ht="14.4" customHeight="1" x14ac:dyDescent="0.3">
      <c r="A35" s="412" t="s">
        <v>385</v>
      </c>
      <c r="B35" s="413" t="s">
        <v>386</v>
      </c>
      <c r="C35" s="414" t="s">
        <v>394</v>
      </c>
      <c r="D35" s="415" t="s">
        <v>395</v>
      </c>
      <c r="E35" s="414" t="s">
        <v>478</v>
      </c>
      <c r="F35" s="415" t="s">
        <v>479</v>
      </c>
      <c r="G35" s="414" t="s">
        <v>540</v>
      </c>
      <c r="H35" s="414" t="s">
        <v>541</v>
      </c>
      <c r="I35" s="417">
        <v>7.5900001525878906</v>
      </c>
      <c r="J35" s="417">
        <v>90</v>
      </c>
      <c r="K35" s="418">
        <v>683.10000610351563</v>
      </c>
    </row>
    <row r="36" spans="1:11" ht="14.4" customHeight="1" x14ac:dyDescent="0.3">
      <c r="A36" s="412" t="s">
        <v>385</v>
      </c>
      <c r="B36" s="413" t="s">
        <v>386</v>
      </c>
      <c r="C36" s="414" t="s">
        <v>394</v>
      </c>
      <c r="D36" s="415" t="s">
        <v>395</v>
      </c>
      <c r="E36" s="414" t="s">
        <v>478</v>
      </c>
      <c r="F36" s="415" t="s">
        <v>479</v>
      </c>
      <c r="G36" s="414" t="s">
        <v>542</v>
      </c>
      <c r="H36" s="414" t="s">
        <v>543</v>
      </c>
      <c r="I36" s="417">
        <v>13.229999542236328</v>
      </c>
      <c r="J36" s="417">
        <v>20</v>
      </c>
      <c r="K36" s="418">
        <v>264.60000610351563</v>
      </c>
    </row>
    <row r="37" spans="1:11" ht="14.4" customHeight="1" x14ac:dyDescent="0.3">
      <c r="A37" s="412" t="s">
        <v>385</v>
      </c>
      <c r="B37" s="413" t="s">
        <v>386</v>
      </c>
      <c r="C37" s="414" t="s">
        <v>394</v>
      </c>
      <c r="D37" s="415" t="s">
        <v>395</v>
      </c>
      <c r="E37" s="414" t="s">
        <v>478</v>
      </c>
      <c r="F37" s="415" t="s">
        <v>479</v>
      </c>
      <c r="G37" s="414" t="s">
        <v>544</v>
      </c>
      <c r="H37" s="414" t="s">
        <v>545</v>
      </c>
      <c r="I37" s="417">
        <v>3.2699999809265137</v>
      </c>
      <c r="J37" s="417">
        <v>60</v>
      </c>
      <c r="K37" s="418">
        <v>196.19999694824219</v>
      </c>
    </row>
    <row r="38" spans="1:11" ht="14.4" customHeight="1" x14ac:dyDescent="0.3">
      <c r="A38" s="412" t="s">
        <v>385</v>
      </c>
      <c r="B38" s="413" t="s">
        <v>386</v>
      </c>
      <c r="C38" s="414" t="s">
        <v>394</v>
      </c>
      <c r="D38" s="415" t="s">
        <v>395</v>
      </c>
      <c r="E38" s="414" t="s">
        <v>478</v>
      </c>
      <c r="F38" s="415" t="s">
        <v>479</v>
      </c>
      <c r="G38" s="414" t="s">
        <v>546</v>
      </c>
      <c r="H38" s="414" t="s">
        <v>547</v>
      </c>
      <c r="I38" s="417">
        <v>3.9675000309944153</v>
      </c>
      <c r="J38" s="417">
        <v>820</v>
      </c>
      <c r="K38" s="418">
        <v>3253.3999938964844</v>
      </c>
    </row>
    <row r="39" spans="1:11" ht="14.4" customHeight="1" x14ac:dyDescent="0.3">
      <c r="A39" s="412" t="s">
        <v>385</v>
      </c>
      <c r="B39" s="413" t="s">
        <v>386</v>
      </c>
      <c r="C39" s="414" t="s">
        <v>394</v>
      </c>
      <c r="D39" s="415" t="s">
        <v>395</v>
      </c>
      <c r="E39" s="414" t="s">
        <v>478</v>
      </c>
      <c r="F39" s="415" t="s">
        <v>479</v>
      </c>
      <c r="G39" s="414" t="s">
        <v>548</v>
      </c>
      <c r="H39" s="414" t="s">
        <v>549</v>
      </c>
      <c r="I39" s="417">
        <v>4.4849998950958252</v>
      </c>
      <c r="J39" s="417">
        <v>140</v>
      </c>
      <c r="K39" s="418">
        <v>627.60000610351563</v>
      </c>
    </row>
    <row r="40" spans="1:11" ht="14.4" customHeight="1" x14ac:dyDescent="0.3">
      <c r="A40" s="412" t="s">
        <v>385</v>
      </c>
      <c r="B40" s="413" t="s">
        <v>386</v>
      </c>
      <c r="C40" s="414" t="s">
        <v>394</v>
      </c>
      <c r="D40" s="415" t="s">
        <v>395</v>
      </c>
      <c r="E40" s="414" t="s">
        <v>478</v>
      </c>
      <c r="F40" s="415" t="s">
        <v>479</v>
      </c>
      <c r="G40" s="414" t="s">
        <v>550</v>
      </c>
      <c r="H40" s="414" t="s">
        <v>551</v>
      </c>
      <c r="I40" s="417">
        <v>72.220001220703125</v>
      </c>
      <c r="J40" s="417">
        <v>2</v>
      </c>
      <c r="K40" s="418">
        <v>144.44000244140625</v>
      </c>
    </row>
    <row r="41" spans="1:11" ht="14.4" customHeight="1" x14ac:dyDescent="0.3">
      <c r="A41" s="412" t="s">
        <v>385</v>
      </c>
      <c r="B41" s="413" t="s">
        <v>386</v>
      </c>
      <c r="C41" s="414" t="s">
        <v>394</v>
      </c>
      <c r="D41" s="415" t="s">
        <v>395</v>
      </c>
      <c r="E41" s="414" t="s">
        <v>478</v>
      </c>
      <c r="F41" s="415" t="s">
        <v>479</v>
      </c>
      <c r="G41" s="414" t="s">
        <v>552</v>
      </c>
      <c r="H41" s="414" t="s">
        <v>553</v>
      </c>
      <c r="I41" s="417">
        <v>105.44999694824219</v>
      </c>
      <c r="J41" s="417">
        <v>2</v>
      </c>
      <c r="K41" s="418">
        <v>210.89999389648438</v>
      </c>
    </row>
    <row r="42" spans="1:11" ht="14.4" customHeight="1" x14ac:dyDescent="0.3">
      <c r="A42" s="412" t="s">
        <v>385</v>
      </c>
      <c r="B42" s="413" t="s">
        <v>386</v>
      </c>
      <c r="C42" s="414" t="s">
        <v>394</v>
      </c>
      <c r="D42" s="415" t="s">
        <v>395</v>
      </c>
      <c r="E42" s="414" t="s">
        <v>478</v>
      </c>
      <c r="F42" s="415" t="s">
        <v>479</v>
      </c>
      <c r="G42" s="414" t="s">
        <v>554</v>
      </c>
      <c r="H42" s="414" t="s">
        <v>555</v>
      </c>
      <c r="I42" s="417">
        <v>13.869999885559082</v>
      </c>
      <c r="J42" s="417">
        <v>48</v>
      </c>
      <c r="K42" s="418">
        <v>665.82000732421875</v>
      </c>
    </row>
    <row r="43" spans="1:11" ht="14.4" customHeight="1" x14ac:dyDescent="0.3">
      <c r="A43" s="412" t="s">
        <v>385</v>
      </c>
      <c r="B43" s="413" t="s">
        <v>386</v>
      </c>
      <c r="C43" s="414" t="s">
        <v>394</v>
      </c>
      <c r="D43" s="415" t="s">
        <v>395</v>
      </c>
      <c r="E43" s="414" t="s">
        <v>478</v>
      </c>
      <c r="F43" s="415" t="s">
        <v>479</v>
      </c>
      <c r="G43" s="414" t="s">
        <v>556</v>
      </c>
      <c r="H43" s="414" t="s">
        <v>557</v>
      </c>
      <c r="I43" s="417">
        <v>899.84002685546875</v>
      </c>
      <c r="J43" s="417">
        <v>3</v>
      </c>
      <c r="K43" s="418">
        <v>2699.52001953125</v>
      </c>
    </row>
    <row r="44" spans="1:11" ht="14.4" customHeight="1" x14ac:dyDescent="0.3">
      <c r="A44" s="412" t="s">
        <v>385</v>
      </c>
      <c r="B44" s="413" t="s">
        <v>386</v>
      </c>
      <c r="C44" s="414" t="s">
        <v>394</v>
      </c>
      <c r="D44" s="415" t="s">
        <v>395</v>
      </c>
      <c r="E44" s="414" t="s">
        <v>478</v>
      </c>
      <c r="F44" s="415" t="s">
        <v>479</v>
      </c>
      <c r="G44" s="414" t="s">
        <v>558</v>
      </c>
      <c r="H44" s="414" t="s">
        <v>559</v>
      </c>
      <c r="I44" s="417">
        <v>1083.8800048828125</v>
      </c>
      <c r="J44" s="417">
        <v>5</v>
      </c>
      <c r="K44" s="418">
        <v>5419.39990234375</v>
      </c>
    </row>
    <row r="45" spans="1:11" ht="14.4" customHeight="1" x14ac:dyDescent="0.3">
      <c r="A45" s="412" t="s">
        <v>385</v>
      </c>
      <c r="B45" s="413" t="s">
        <v>386</v>
      </c>
      <c r="C45" s="414" t="s">
        <v>394</v>
      </c>
      <c r="D45" s="415" t="s">
        <v>395</v>
      </c>
      <c r="E45" s="414" t="s">
        <v>478</v>
      </c>
      <c r="F45" s="415" t="s">
        <v>479</v>
      </c>
      <c r="G45" s="414" t="s">
        <v>560</v>
      </c>
      <c r="H45" s="414" t="s">
        <v>561</v>
      </c>
      <c r="I45" s="417">
        <v>16.219999313354492</v>
      </c>
      <c r="J45" s="417">
        <v>29700</v>
      </c>
      <c r="K45" s="418">
        <v>481585.5</v>
      </c>
    </row>
    <row r="46" spans="1:11" ht="14.4" customHeight="1" x14ac:dyDescent="0.3">
      <c r="A46" s="412" t="s">
        <v>385</v>
      </c>
      <c r="B46" s="413" t="s">
        <v>386</v>
      </c>
      <c r="C46" s="414" t="s">
        <v>394</v>
      </c>
      <c r="D46" s="415" t="s">
        <v>395</v>
      </c>
      <c r="E46" s="414" t="s">
        <v>478</v>
      </c>
      <c r="F46" s="415" t="s">
        <v>479</v>
      </c>
      <c r="G46" s="414" t="s">
        <v>562</v>
      </c>
      <c r="H46" s="414" t="s">
        <v>563</v>
      </c>
      <c r="I46" s="417">
        <v>29.100000381469727</v>
      </c>
      <c r="J46" s="417">
        <v>2064</v>
      </c>
      <c r="K46" s="418">
        <v>60052.08056640625</v>
      </c>
    </row>
    <row r="47" spans="1:11" ht="14.4" customHeight="1" x14ac:dyDescent="0.3">
      <c r="A47" s="412" t="s">
        <v>385</v>
      </c>
      <c r="B47" s="413" t="s">
        <v>386</v>
      </c>
      <c r="C47" s="414" t="s">
        <v>394</v>
      </c>
      <c r="D47" s="415" t="s">
        <v>395</v>
      </c>
      <c r="E47" s="414" t="s">
        <v>478</v>
      </c>
      <c r="F47" s="415" t="s">
        <v>479</v>
      </c>
      <c r="G47" s="414" t="s">
        <v>564</v>
      </c>
      <c r="H47" s="414" t="s">
        <v>565</v>
      </c>
      <c r="I47" s="417">
        <v>260.01998901367188</v>
      </c>
      <c r="J47" s="417">
        <v>5</v>
      </c>
      <c r="K47" s="418">
        <v>1300.0800170898438</v>
      </c>
    </row>
    <row r="48" spans="1:11" ht="14.4" customHeight="1" x14ac:dyDescent="0.3">
      <c r="A48" s="412" t="s">
        <v>385</v>
      </c>
      <c r="B48" s="413" t="s">
        <v>386</v>
      </c>
      <c r="C48" s="414" t="s">
        <v>394</v>
      </c>
      <c r="D48" s="415" t="s">
        <v>395</v>
      </c>
      <c r="E48" s="414" t="s">
        <v>478</v>
      </c>
      <c r="F48" s="415" t="s">
        <v>479</v>
      </c>
      <c r="G48" s="414" t="s">
        <v>566</v>
      </c>
      <c r="H48" s="414" t="s">
        <v>567</v>
      </c>
      <c r="I48" s="417">
        <v>290.010009765625</v>
      </c>
      <c r="J48" s="417">
        <v>4</v>
      </c>
      <c r="K48" s="418">
        <v>1160.030029296875</v>
      </c>
    </row>
    <row r="49" spans="1:11" ht="14.4" customHeight="1" x14ac:dyDescent="0.3">
      <c r="A49" s="412" t="s">
        <v>385</v>
      </c>
      <c r="B49" s="413" t="s">
        <v>386</v>
      </c>
      <c r="C49" s="414" t="s">
        <v>394</v>
      </c>
      <c r="D49" s="415" t="s">
        <v>395</v>
      </c>
      <c r="E49" s="414" t="s">
        <v>478</v>
      </c>
      <c r="F49" s="415" t="s">
        <v>479</v>
      </c>
      <c r="G49" s="414" t="s">
        <v>568</v>
      </c>
      <c r="H49" s="414" t="s">
        <v>569</v>
      </c>
      <c r="I49" s="417">
        <v>591.69000244140625</v>
      </c>
      <c r="J49" s="417">
        <v>11</v>
      </c>
      <c r="K49" s="418">
        <v>6508.58984375</v>
      </c>
    </row>
    <row r="50" spans="1:11" ht="14.4" customHeight="1" x14ac:dyDescent="0.3">
      <c r="A50" s="412" t="s">
        <v>385</v>
      </c>
      <c r="B50" s="413" t="s">
        <v>386</v>
      </c>
      <c r="C50" s="414" t="s">
        <v>394</v>
      </c>
      <c r="D50" s="415" t="s">
        <v>395</v>
      </c>
      <c r="E50" s="414" t="s">
        <v>478</v>
      </c>
      <c r="F50" s="415" t="s">
        <v>479</v>
      </c>
      <c r="G50" s="414" t="s">
        <v>570</v>
      </c>
      <c r="H50" s="414" t="s">
        <v>571</v>
      </c>
      <c r="I50" s="417">
        <v>4714.3424072265625</v>
      </c>
      <c r="J50" s="417">
        <v>21</v>
      </c>
      <c r="K50" s="418">
        <v>99001.189453125</v>
      </c>
    </row>
    <row r="51" spans="1:11" ht="14.4" customHeight="1" x14ac:dyDescent="0.3">
      <c r="A51" s="412" t="s">
        <v>385</v>
      </c>
      <c r="B51" s="413" t="s">
        <v>386</v>
      </c>
      <c r="C51" s="414" t="s">
        <v>394</v>
      </c>
      <c r="D51" s="415" t="s">
        <v>395</v>
      </c>
      <c r="E51" s="414" t="s">
        <v>478</v>
      </c>
      <c r="F51" s="415" t="s">
        <v>479</v>
      </c>
      <c r="G51" s="414" t="s">
        <v>572</v>
      </c>
      <c r="H51" s="414" t="s">
        <v>573</v>
      </c>
      <c r="I51" s="417">
        <v>202.10000610351563</v>
      </c>
      <c r="J51" s="417">
        <v>6</v>
      </c>
      <c r="K51" s="418">
        <v>1212.5699462890625</v>
      </c>
    </row>
    <row r="52" spans="1:11" ht="14.4" customHeight="1" x14ac:dyDescent="0.3">
      <c r="A52" s="412" t="s">
        <v>385</v>
      </c>
      <c r="B52" s="413" t="s">
        <v>386</v>
      </c>
      <c r="C52" s="414" t="s">
        <v>394</v>
      </c>
      <c r="D52" s="415" t="s">
        <v>395</v>
      </c>
      <c r="E52" s="414" t="s">
        <v>478</v>
      </c>
      <c r="F52" s="415" t="s">
        <v>479</v>
      </c>
      <c r="G52" s="414" t="s">
        <v>574</v>
      </c>
      <c r="H52" s="414" t="s">
        <v>575</v>
      </c>
      <c r="I52" s="417">
        <v>11.739999771118164</v>
      </c>
      <c r="J52" s="417">
        <v>100</v>
      </c>
      <c r="K52" s="418">
        <v>1173.780029296875</v>
      </c>
    </row>
    <row r="53" spans="1:11" ht="14.4" customHeight="1" x14ac:dyDescent="0.3">
      <c r="A53" s="412" t="s">
        <v>385</v>
      </c>
      <c r="B53" s="413" t="s">
        <v>386</v>
      </c>
      <c r="C53" s="414" t="s">
        <v>394</v>
      </c>
      <c r="D53" s="415" t="s">
        <v>395</v>
      </c>
      <c r="E53" s="414" t="s">
        <v>478</v>
      </c>
      <c r="F53" s="415" t="s">
        <v>479</v>
      </c>
      <c r="G53" s="414" t="s">
        <v>576</v>
      </c>
      <c r="H53" s="414" t="s">
        <v>577</v>
      </c>
      <c r="I53" s="417">
        <v>0.89999997615814209</v>
      </c>
      <c r="J53" s="417">
        <v>45000</v>
      </c>
      <c r="K53" s="418">
        <v>40365</v>
      </c>
    </row>
    <row r="54" spans="1:11" ht="14.4" customHeight="1" x14ac:dyDescent="0.3">
      <c r="A54" s="412" t="s">
        <v>385</v>
      </c>
      <c r="B54" s="413" t="s">
        <v>386</v>
      </c>
      <c r="C54" s="414" t="s">
        <v>394</v>
      </c>
      <c r="D54" s="415" t="s">
        <v>395</v>
      </c>
      <c r="E54" s="414" t="s">
        <v>478</v>
      </c>
      <c r="F54" s="415" t="s">
        <v>479</v>
      </c>
      <c r="G54" s="414" t="s">
        <v>578</v>
      </c>
      <c r="H54" s="414" t="s">
        <v>579</v>
      </c>
      <c r="I54" s="417">
        <v>2.5399999618530273</v>
      </c>
      <c r="J54" s="417">
        <v>7000</v>
      </c>
      <c r="K54" s="418">
        <v>17774.39990234375</v>
      </c>
    </row>
    <row r="55" spans="1:11" ht="14.4" customHeight="1" x14ac:dyDescent="0.3">
      <c r="A55" s="412" t="s">
        <v>385</v>
      </c>
      <c r="B55" s="413" t="s">
        <v>386</v>
      </c>
      <c r="C55" s="414" t="s">
        <v>394</v>
      </c>
      <c r="D55" s="415" t="s">
        <v>395</v>
      </c>
      <c r="E55" s="414" t="s">
        <v>478</v>
      </c>
      <c r="F55" s="415" t="s">
        <v>479</v>
      </c>
      <c r="G55" s="414" t="s">
        <v>580</v>
      </c>
      <c r="H55" s="414" t="s">
        <v>581</v>
      </c>
      <c r="I55" s="417">
        <v>109.25</v>
      </c>
      <c r="J55" s="417">
        <v>15</v>
      </c>
      <c r="K55" s="418">
        <v>1638.75</v>
      </c>
    </row>
    <row r="56" spans="1:11" ht="14.4" customHeight="1" x14ac:dyDescent="0.3">
      <c r="A56" s="412" t="s">
        <v>385</v>
      </c>
      <c r="B56" s="413" t="s">
        <v>386</v>
      </c>
      <c r="C56" s="414" t="s">
        <v>394</v>
      </c>
      <c r="D56" s="415" t="s">
        <v>395</v>
      </c>
      <c r="E56" s="414" t="s">
        <v>582</v>
      </c>
      <c r="F56" s="415" t="s">
        <v>583</v>
      </c>
      <c r="G56" s="414" t="s">
        <v>584</v>
      </c>
      <c r="H56" s="414" t="s">
        <v>585</v>
      </c>
      <c r="I56" s="417">
        <v>16.989999771118164</v>
      </c>
      <c r="J56" s="417">
        <v>40</v>
      </c>
      <c r="K56" s="418">
        <v>679.53997802734375</v>
      </c>
    </row>
    <row r="57" spans="1:11" ht="14.4" customHeight="1" x14ac:dyDescent="0.3">
      <c r="A57" s="412" t="s">
        <v>385</v>
      </c>
      <c r="B57" s="413" t="s">
        <v>386</v>
      </c>
      <c r="C57" s="414" t="s">
        <v>394</v>
      </c>
      <c r="D57" s="415" t="s">
        <v>395</v>
      </c>
      <c r="E57" s="414" t="s">
        <v>582</v>
      </c>
      <c r="F57" s="415" t="s">
        <v>583</v>
      </c>
      <c r="G57" s="414" t="s">
        <v>586</v>
      </c>
      <c r="H57" s="414" t="s">
        <v>587</v>
      </c>
      <c r="I57" s="417">
        <v>2.9050000905990601</v>
      </c>
      <c r="J57" s="417">
        <v>100</v>
      </c>
      <c r="K57" s="418">
        <v>290.5</v>
      </c>
    </row>
    <row r="58" spans="1:11" ht="14.4" customHeight="1" x14ac:dyDescent="0.3">
      <c r="A58" s="412" t="s">
        <v>385</v>
      </c>
      <c r="B58" s="413" t="s">
        <v>386</v>
      </c>
      <c r="C58" s="414" t="s">
        <v>394</v>
      </c>
      <c r="D58" s="415" t="s">
        <v>395</v>
      </c>
      <c r="E58" s="414" t="s">
        <v>582</v>
      </c>
      <c r="F58" s="415" t="s">
        <v>583</v>
      </c>
      <c r="G58" s="414" t="s">
        <v>588</v>
      </c>
      <c r="H58" s="414" t="s">
        <v>589</v>
      </c>
      <c r="I58" s="417">
        <v>11.67400016784668</v>
      </c>
      <c r="J58" s="417">
        <v>420</v>
      </c>
      <c r="K58" s="418">
        <v>4904.1999359130859</v>
      </c>
    </row>
    <row r="59" spans="1:11" ht="14.4" customHeight="1" x14ac:dyDescent="0.3">
      <c r="A59" s="412" t="s">
        <v>385</v>
      </c>
      <c r="B59" s="413" t="s">
        <v>386</v>
      </c>
      <c r="C59" s="414" t="s">
        <v>394</v>
      </c>
      <c r="D59" s="415" t="s">
        <v>395</v>
      </c>
      <c r="E59" s="414" t="s">
        <v>582</v>
      </c>
      <c r="F59" s="415" t="s">
        <v>583</v>
      </c>
      <c r="G59" s="414" t="s">
        <v>590</v>
      </c>
      <c r="H59" s="414" t="s">
        <v>591</v>
      </c>
      <c r="I59" s="417">
        <v>2.8399999141693115</v>
      </c>
      <c r="J59" s="417">
        <v>200</v>
      </c>
      <c r="K59" s="418">
        <v>568.70001220703125</v>
      </c>
    </row>
    <row r="60" spans="1:11" ht="14.4" customHeight="1" x14ac:dyDescent="0.3">
      <c r="A60" s="412" t="s">
        <v>385</v>
      </c>
      <c r="B60" s="413" t="s">
        <v>386</v>
      </c>
      <c r="C60" s="414" t="s">
        <v>394</v>
      </c>
      <c r="D60" s="415" t="s">
        <v>395</v>
      </c>
      <c r="E60" s="414" t="s">
        <v>582</v>
      </c>
      <c r="F60" s="415" t="s">
        <v>583</v>
      </c>
      <c r="G60" s="414" t="s">
        <v>592</v>
      </c>
      <c r="H60" s="414" t="s">
        <v>593</v>
      </c>
      <c r="I60" s="417">
        <v>2.8399999141693115</v>
      </c>
      <c r="J60" s="417">
        <v>400</v>
      </c>
      <c r="K60" s="418">
        <v>1137.4000244140625</v>
      </c>
    </row>
    <row r="61" spans="1:11" ht="14.4" customHeight="1" x14ac:dyDescent="0.3">
      <c r="A61" s="412" t="s">
        <v>385</v>
      </c>
      <c r="B61" s="413" t="s">
        <v>386</v>
      </c>
      <c r="C61" s="414" t="s">
        <v>394</v>
      </c>
      <c r="D61" s="415" t="s">
        <v>395</v>
      </c>
      <c r="E61" s="414" t="s">
        <v>582</v>
      </c>
      <c r="F61" s="415" t="s">
        <v>583</v>
      </c>
      <c r="G61" s="414" t="s">
        <v>594</v>
      </c>
      <c r="H61" s="414" t="s">
        <v>595</v>
      </c>
      <c r="I61" s="417">
        <v>2.9033334255218506</v>
      </c>
      <c r="J61" s="417">
        <v>1700</v>
      </c>
      <c r="K61" s="418">
        <v>4936.4000244140625</v>
      </c>
    </row>
    <row r="62" spans="1:11" ht="14.4" customHeight="1" x14ac:dyDescent="0.3">
      <c r="A62" s="412" t="s">
        <v>385</v>
      </c>
      <c r="B62" s="413" t="s">
        <v>386</v>
      </c>
      <c r="C62" s="414" t="s">
        <v>394</v>
      </c>
      <c r="D62" s="415" t="s">
        <v>395</v>
      </c>
      <c r="E62" s="414" t="s">
        <v>582</v>
      </c>
      <c r="F62" s="415" t="s">
        <v>583</v>
      </c>
      <c r="G62" s="414" t="s">
        <v>596</v>
      </c>
      <c r="H62" s="414" t="s">
        <v>597</v>
      </c>
      <c r="I62" s="417">
        <v>2.9000000953674316</v>
      </c>
      <c r="J62" s="417">
        <v>1100</v>
      </c>
      <c r="K62" s="418">
        <v>3190</v>
      </c>
    </row>
    <row r="63" spans="1:11" ht="14.4" customHeight="1" x14ac:dyDescent="0.3">
      <c r="A63" s="412" t="s">
        <v>385</v>
      </c>
      <c r="B63" s="413" t="s">
        <v>386</v>
      </c>
      <c r="C63" s="414" t="s">
        <v>394</v>
      </c>
      <c r="D63" s="415" t="s">
        <v>395</v>
      </c>
      <c r="E63" s="414" t="s">
        <v>582</v>
      </c>
      <c r="F63" s="415" t="s">
        <v>583</v>
      </c>
      <c r="G63" s="414" t="s">
        <v>598</v>
      </c>
      <c r="H63" s="414" t="s">
        <v>599</v>
      </c>
      <c r="I63" s="417">
        <v>2.9000000953674316</v>
      </c>
      <c r="J63" s="417">
        <v>200</v>
      </c>
      <c r="K63" s="418">
        <v>580</v>
      </c>
    </row>
    <row r="64" spans="1:11" ht="14.4" customHeight="1" x14ac:dyDescent="0.3">
      <c r="A64" s="412" t="s">
        <v>385</v>
      </c>
      <c r="B64" s="413" t="s">
        <v>386</v>
      </c>
      <c r="C64" s="414" t="s">
        <v>394</v>
      </c>
      <c r="D64" s="415" t="s">
        <v>395</v>
      </c>
      <c r="E64" s="414" t="s">
        <v>582</v>
      </c>
      <c r="F64" s="415" t="s">
        <v>583</v>
      </c>
      <c r="G64" s="414" t="s">
        <v>600</v>
      </c>
      <c r="H64" s="414" t="s">
        <v>601</v>
      </c>
      <c r="I64" s="417">
        <v>2.9050000905990601</v>
      </c>
      <c r="J64" s="417">
        <v>1200</v>
      </c>
      <c r="K64" s="418">
        <v>3484.3999938964844</v>
      </c>
    </row>
    <row r="65" spans="1:11" ht="14.4" customHeight="1" x14ac:dyDescent="0.3">
      <c r="A65" s="412" t="s">
        <v>385</v>
      </c>
      <c r="B65" s="413" t="s">
        <v>386</v>
      </c>
      <c r="C65" s="414" t="s">
        <v>394</v>
      </c>
      <c r="D65" s="415" t="s">
        <v>395</v>
      </c>
      <c r="E65" s="414" t="s">
        <v>582</v>
      </c>
      <c r="F65" s="415" t="s">
        <v>583</v>
      </c>
      <c r="G65" s="414" t="s">
        <v>602</v>
      </c>
      <c r="H65" s="414" t="s">
        <v>603</v>
      </c>
      <c r="I65" s="417">
        <v>8.4700002670288086</v>
      </c>
      <c r="J65" s="417">
        <v>200</v>
      </c>
      <c r="K65" s="418">
        <v>1694</v>
      </c>
    </row>
    <row r="66" spans="1:11" ht="14.4" customHeight="1" x14ac:dyDescent="0.3">
      <c r="A66" s="412" t="s">
        <v>385</v>
      </c>
      <c r="B66" s="413" t="s">
        <v>386</v>
      </c>
      <c r="C66" s="414" t="s">
        <v>394</v>
      </c>
      <c r="D66" s="415" t="s">
        <v>395</v>
      </c>
      <c r="E66" s="414" t="s">
        <v>582</v>
      </c>
      <c r="F66" s="415" t="s">
        <v>583</v>
      </c>
      <c r="G66" s="414" t="s">
        <v>604</v>
      </c>
      <c r="H66" s="414" t="s">
        <v>605</v>
      </c>
      <c r="I66" s="417">
        <v>8.4700002670288086</v>
      </c>
      <c r="J66" s="417">
        <v>1370</v>
      </c>
      <c r="K66" s="418">
        <v>11603.900024414063</v>
      </c>
    </row>
    <row r="67" spans="1:11" ht="14.4" customHeight="1" x14ac:dyDescent="0.3">
      <c r="A67" s="412" t="s">
        <v>385</v>
      </c>
      <c r="B67" s="413" t="s">
        <v>386</v>
      </c>
      <c r="C67" s="414" t="s">
        <v>394</v>
      </c>
      <c r="D67" s="415" t="s">
        <v>395</v>
      </c>
      <c r="E67" s="414" t="s">
        <v>582</v>
      </c>
      <c r="F67" s="415" t="s">
        <v>583</v>
      </c>
      <c r="G67" s="414" t="s">
        <v>606</v>
      </c>
      <c r="H67" s="414" t="s">
        <v>607</v>
      </c>
      <c r="I67" s="417">
        <v>8.4700002670288086</v>
      </c>
      <c r="J67" s="417">
        <v>500</v>
      </c>
      <c r="K67" s="418">
        <v>4235</v>
      </c>
    </row>
    <row r="68" spans="1:11" ht="14.4" customHeight="1" x14ac:dyDescent="0.3">
      <c r="A68" s="412" t="s">
        <v>385</v>
      </c>
      <c r="B68" s="413" t="s">
        <v>386</v>
      </c>
      <c r="C68" s="414" t="s">
        <v>394</v>
      </c>
      <c r="D68" s="415" t="s">
        <v>395</v>
      </c>
      <c r="E68" s="414" t="s">
        <v>582</v>
      </c>
      <c r="F68" s="415" t="s">
        <v>583</v>
      </c>
      <c r="G68" s="414" t="s">
        <v>608</v>
      </c>
      <c r="H68" s="414" t="s">
        <v>609</v>
      </c>
      <c r="I68" s="417">
        <v>8.4700002670288086</v>
      </c>
      <c r="J68" s="417">
        <v>200</v>
      </c>
      <c r="K68" s="418">
        <v>1694</v>
      </c>
    </row>
    <row r="69" spans="1:11" ht="14.4" customHeight="1" x14ac:dyDescent="0.3">
      <c r="A69" s="412" t="s">
        <v>385</v>
      </c>
      <c r="B69" s="413" t="s">
        <v>386</v>
      </c>
      <c r="C69" s="414" t="s">
        <v>394</v>
      </c>
      <c r="D69" s="415" t="s">
        <v>395</v>
      </c>
      <c r="E69" s="414" t="s">
        <v>582</v>
      </c>
      <c r="F69" s="415" t="s">
        <v>583</v>
      </c>
      <c r="G69" s="414" t="s">
        <v>610</v>
      </c>
      <c r="H69" s="414" t="s">
        <v>611</v>
      </c>
      <c r="I69" s="417">
        <v>48.279998779296875</v>
      </c>
      <c r="J69" s="417">
        <v>510</v>
      </c>
      <c r="K69" s="418">
        <v>24621.639404296875</v>
      </c>
    </row>
    <row r="70" spans="1:11" ht="14.4" customHeight="1" x14ac:dyDescent="0.3">
      <c r="A70" s="412" t="s">
        <v>385</v>
      </c>
      <c r="B70" s="413" t="s">
        <v>386</v>
      </c>
      <c r="C70" s="414" t="s">
        <v>394</v>
      </c>
      <c r="D70" s="415" t="s">
        <v>395</v>
      </c>
      <c r="E70" s="414" t="s">
        <v>582</v>
      </c>
      <c r="F70" s="415" t="s">
        <v>583</v>
      </c>
      <c r="G70" s="414" t="s">
        <v>612</v>
      </c>
      <c r="H70" s="414" t="s">
        <v>613</v>
      </c>
      <c r="I70" s="417">
        <v>48.279998779296875</v>
      </c>
      <c r="J70" s="417">
        <v>300</v>
      </c>
      <c r="K70" s="418">
        <v>14483.2001953125</v>
      </c>
    </row>
    <row r="71" spans="1:11" ht="14.4" customHeight="1" x14ac:dyDescent="0.3">
      <c r="A71" s="412" t="s">
        <v>385</v>
      </c>
      <c r="B71" s="413" t="s">
        <v>386</v>
      </c>
      <c r="C71" s="414" t="s">
        <v>394</v>
      </c>
      <c r="D71" s="415" t="s">
        <v>395</v>
      </c>
      <c r="E71" s="414" t="s">
        <v>582</v>
      </c>
      <c r="F71" s="415" t="s">
        <v>583</v>
      </c>
      <c r="G71" s="414" t="s">
        <v>614</v>
      </c>
      <c r="H71" s="414" t="s">
        <v>615</v>
      </c>
      <c r="I71" s="417">
        <v>48.279998779296875</v>
      </c>
      <c r="J71" s="417">
        <v>100</v>
      </c>
      <c r="K71" s="418">
        <v>4827.89013671875</v>
      </c>
    </row>
    <row r="72" spans="1:11" ht="14.4" customHeight="1" x14ac:dyDescent="0.3">
      <c r="A72" s="412" t="s">
        <v>385</v>
      </c>
      <c r="B72" s="413" t="s">
        <v>386</v>
      </c>
      <c r="C72" s="414" t="s">
        <v>394</v>
      </c>
      <c r="D72" s="415" t="s">
        <v>395</v>
      </c>
      <c r="E72" s="414" t="s">
        <v>582</v>
      </c>
      <c r="F72" s="415" t="s">
        <v>583</v>
      </c>
      <c r="G72" s="414" t="s">
        <v>616</v>
      </c>
      <c r="H72" s="414" t="s">
        <v>617</v>
      </c>
      <c r="I72" s="417">
        <v>10139.7998046875</v>
      </c>
      <c r="J72" s="417">
        <v>1</v>
      </c>
      <c r="K72" s="418">
        <v>10139.7998046875</v>
      </c>
    </row>
    <row r="73" spans="1:11" ht="14.4" customHeight="1" x14ac:dyDescent="0.3">
      <c r="A73" s="412" t="s">
        <v>385</v>
      </c>
      <c r="B73" s="413" t="s">
        <v>386</v>
      </c>
      <c r="C73" s="414" t="s">
        <v>394</v>
      </c>
      <c r="D73" s="415" t="s">
        <v>395</v>
      </c>
      <c r="E73" s="414" t="s">
        <v>582</v>
      </c>
      <c r="F73" s="415" t="s">
        <v>583</v>
      </c>
      <c r="G73" s="414" t="s">
        <v>618</v>
      </c>
      <c r="H73" s="414" t="s">
        <v>619</v>
      </c>
      <c r="I73" s="417">
        <v>87.819999694824219</v>
      </c>
      <c r="J73" s="417">
        <v>150</v>
      </c>
      <c r="K73" s="418">
        <v>13173.26953125</v>
      </c>
    </row>
    <row r="74" spans="1:11" ht="14.4" customHeight="1" x14ac:dyDescent="0.3">
      <c r="A74" s="412" t="s">
        <v>385</v>
      </c>
      <c r="B74" s="413" t="s">
        <v>386</v>
      </c>
      <c r="C74" s="414" t="s">
        <v>394</v>
      </c>
      <c r="D74" s="415" t="s">
        <v>395</v>
      </c>
      <c r="E74" s="414" t="s">
        <v>582</v>
      </c>
      <c r="F74" s="415" t="s">
        <v>583</v>
      </c>
      <c r="G74" s="414" t="s">
        <v>620</v>
      </c>
      <c r="H74" s="414" t="s">
        <v>621</v>
      </c>
      <c r="I74" s="417">
        <v>61.186667124430336</v>
      </c>
      <c r="J74" s="417">
        <v>750</v>
      </c>
      <c r="K74" s="418">
        <v>46197.80078125</v>
      </c>
    </row>
    <row r="75" spans="1:11" ht="14.4" customHeight="1" x14ac:dyDescent="0.3">
      <c r="A75" s="412" t="s">
        <v>385</v>
      </c>
      <c r="B75" s="413" t="s">
        <v>386</v>
      </c>
      <c r="C75" s="414" t="s">
        <v>394</v>
      </c>
      <c r="D75" s="415" t="s">
        <v>395</v>
      </c>
      <c r="E75" s="414" t="s">
        <v>582</v>
      </c>
      <c r="F75" s="415" t="s">
        <v>583</v>
      </c>
      <c r="G75" s="414" t="s">
        <v>622</v>
      </c>
      <c r="H75" s="414" t="s">
        <v>623</v>
      </c>
      <c r="I75" s="417">
        <v>57.720001220703125</v>
      </c>
      <c r="J75" s="417">
        <v>1150</v>
      </c>
      <c r="K75" s="418">
        <v>66374.55078125</v>
      </c>
    </row>
    <row r="76" spans="1:11" ht="14.4" customHeight="1" x14ac:dyDescent="0.3">
      <c r="A76" s="412" t="s">
        <v>385</v>
      </c>
      <c r="B76" s="413" t="s">
        <v>386</v>
      </c>
      <c r="C76" s="414" t="s">
        <v>394</v>
      </c>
      <c r="D76" s="415" t="s">
        <v>395</v>
      </c>
      <c r="E76" s="414" t="s">
        <v>582</v>
      </c>
      <c r="F76" s="415" t="s">
        <v>583</v>
      </c>
      <c r="G76" s="414" t="s">
        <v>624</v>
      </c>
      <c r="H76" s="414" t="s">
        <v>625</v>
      </c>
      <c r="I76" s="417">
        <v>1161.5999755859375</v>
      </c>
      <c r="J76" s="417">
        <v>2</v>
      </c>
      <c r="K76" s="418">
        <v>2323.199951171875</v>
      </c>
    </row>
    <row r="77" spans="1:11" ht="14.4" customHeight="1" x14ac:dyDescent="0.3">
      <c r="A77" s="412" t="s">
        <v>385</v>
      </c>
      <c r="B77" s="413" t="s">
        <v>386</v>
      </c>
      <c r="C77" s="414" t="s">
        <v>394</v>
      </c>
      <c r="D77" s="415" t="s">
        <v>395</v>
      </c>
      <c r="E77" s="414" t="s">
        <v>582</v>
      </c>
      <c r="F77" s="415" t="s">
        <v>583</v>
      </c>
      <c r="G77" s="414" t="s">
        <v>626</v>
      </c>
      <c r="H77" s="414" t="s">
        <v>627</v>
      </c>
      <c r="I77" s="417">
        <v>118.58000183105469</v>
      </c>
      <c r="J77" s="417">
        <v>10</v>
      </c>
      <c r="K77" s="418">
        <v>1185.800048828125</v>
      </c>
    </row>
    <row r="78" spans="1:11" ht="14.4" customHeight="1" x14ac:dyDescent="0.3">
      <c r="A78" s="412" t="s">
        <v>385</v>
      </c>
      <c r="B78" s="413" t="s">
        <v>386</v>
      </c>
      <c r="C78" s="414" t="s">
        <v>394</v>
      </c>
      <c r="D78" s="415" t="s">
        <v>395</v>
      </c>
      <c r="E78" s="414" t="s">
        <v>582</v>
      </c>
      <c r="F78" s="415" t="s">
        <v>583</v>
      </c>
      <c r="G78" s="414" t="s">
        <v>628</v>
      </c>
      <c r="H78" s="414" t="s">
        <v>629</v>
      </c>
      <c r="I78" s="417">
        <v>73.795001983642578</v>
      </c>
      <c r="J78" s="417">
        <v>30</v>
      </c>
      <c r="K78" s="418">
        <v>2252.739990234375</v>
      </c>
    </row>
    <row r="79" spans="1:11" ht="14.4" customHeight="1" x14ac:dyDescent="0.3">
      <c r="A79" s="412" t="s">
        <v>385</v>
      </c>
      <c r="B79" s="413" t="s">
        <v>386</v>
      </c>
      <c r="C79" s="414" t="s">
        <v>394</v>
      </c>
      <c r="D79" s="415" t="s">
        <v>395</v>
      </c>
      <c r="E79" s="414" t="s">
        <v>582</v>
      </c>
      <c r="F79" s="415" t="s">
        <v>583</v>
      </c>
      <c r="G79" s="414" t="s">
        <v>630</v>
      </c>
      <c r="H79" s="414" t="s">
        <v>631</v>
      </c>
      <c r="I79" s="417">
        <v>7818.56005859375</v>
      </c>
      <c r="J79" s="417">
        <v>2</v>
      </c>
      <c r="K79" s="418">
        <v>15637.1103515625</v>
      </c>
    </row>
    <row r="80" spans="1:11" ht="14.4" customHeight="1" x14ac:dyDescent="0.3">
      <c r="A80" s="412" t="s">
        <v>385</v>
      </c>
      <c r="B80" s="413" t="s">
        <v>386</v>
      </c>
      <c r="C80" s="414" t="s">
        <v>394</v>
      </c>
      <c r="D80" s="415" t="s">
        <v>395</v>
      </c>
      <c r="E80" s="414" t="s">
        <v>582</v>
      </c>
      <c r="F80" s="415" t="s">
        <v>583</v>
      </c>
      <c r="G80" s="414" t="s">
        <v>632</v>
      </c>
      <c r="H80" s="414" t="s">
        <v>633</v>
      </c>
      <c r="I80" s="417">
        <v>217.80000305175781</v>
      </c>
      <c r="J80" s="417">
        <v>8</v>
      </c>
      <c r="K80" s="418">
        <v>1742.4000244140625</v>
      </c>
    </row>
    <row r="81" spans="1:11" ht="14.4" customHeight="1" x14ac:dyDescent="0.3">
      <c r="A81" s="412" t="s">
        <v>385</v>
      </c>
      <c r="B81" s="413" t="s">
        <v>386</v>
      </c>
      <c r="C81" s="414" t="s">
        <v>394</v>
      </c>
      <c r="D81" s="415" t="s">
        <v>395</v>
      </c>
      <c r="E81" s="414" t="s">
        <v>582</v>
      </c>
      <c r="F81" s="415" t="s">
        <v>583</v>
      </c>
      <c r="G81" s="414" t="s">
        <v>634</v>
      </c>
      <c r="H81" s="414" t="s">
        <v>635</v>
      </c>
      <c r="I81" s="417">
        <v>182.94000244140625</v>
      </c>
      <c r="J81" s="417">
        <v>10</v>
      </c>
      <c r="K81" s="418">
        <v>1829.4000244140625</v>
      </c>
    </row>
    <row r="82" spans="1:11" ht="14.4" customHeight="1" x14ac:dyDescent="0.3">
      <c r="A82" s="412" t="s">
        <v>385</v>
      </c>
      <c r="B82" s="413" t="s">
        <v>386</v>
      </c>
      <c r="C82" s="414" t="s">
        <v>394</v>
      </c>
      <c r="D82" s="415" t="s">
        <v>395</v>
      </c>
      <c r="E82" s="414" t="s">
        <v>582</v>
      </c>
      <c r="F82" s="415" t="s">
        <v>583</v>
      </c>
      <c r="G82" s="414" t="s">
        <v>636</v>
      </c>
      <c r="H82" s="414" t="s">
        <v>637</v>
      </c>
      <c r="I82" s="417">
        <v>1558.47998046875</v>
      </c>
      <c r="J82" s="417">
        <v>1</v>
      </c>
      <c r="K82" s="418">
        <v>1558.47998046875</v>
      </c>
    </row>
    <row r="83" spans="1:11" ht="14.4" customHeight="1" x14ac:dyDescent="0.3">
      <c r="A83" s="412" t="s">
        <v>385</v>
      </c>
      <c r="B83" s="413" t="s">
        <v>386</v>
      </c>
      <c r="C83" s="414" t="s">
        <v>394</v>
      </c>
      <c r="D83" s="415" t="s">
        <v>395</v>
      </c>
      <c r="E83" s="414" t="s">
        <v>582</v>
      </c>
      <c r="F83" s="415" t="s">
        <v>583</v>
      </c>
      <c r="G83" s="414" t="s">
        <v>638</v>
      </c>
      <c r="H83" s="414" t="s">
        <v>639</v>
      </c>
      <c r="I83" s="417">
        <v>13.199999809265137</v>
      </c>
      <c r="J83" s="417">
        <v>20</v>
      </c>
      <c r="K83" s="418">
        <v>264</v>
      </c>
    </row>
    <row r="84" spans="1:11" ht="14.4" customHeight="1" x14ac:dyDescent="0.3">
      <c r="A84" s="412" t="s">
        <v>385</v>
      </c>
      <c r="B84" s="413" t="s">
        <v>386</v>
      </c>
      <c r="C84" s="414" t="s">
        <v>394</v>
      </c>
      <c r="D84" s="415" t="s">
        <v>395</v>
      </c>
      <c r="E84" s="414" t="s">
        <v>582</v>
      </c>
      <c r="F84" s="415" t="s">
        <v>583</v>
      </c>
      <c r="G84" s="414" t="s">
        <v>640</v>
      </c>
      <c r="H84" s="414" t="s">
        <v>641</v>
      </c>
      <c r="I84" s="417">
        <v>4.619999885559082</v>
      </c>
      <c r="J84" s="417">
        <v>200</v>
      </c>
      <c r="K84" s="418">
        <v>924</v>
      </c>
    </row>
    <row r="85" spans="1:11" ht="14.4" customHeight="1" x14ac:dyDescent="0.3">
      <c r="A85" s="412" t="s">
        <v>385</v>
      </c>
      <c r="B85" s="413" t="s">
        <v>386</v>
      </c>
      <c r="C85" s="414" t="s">
        <v>394</v>
      </c>
      <c r="D85" s="415" t="s">
        <v>395</v>
      </c>
      <c r="E85" s="414" t="s">
        <v>582</v>
      </c>
      <c r="F85" s="415" t="s">
        <v>583</v>
      </c>
      <c r="G85" s="414" t="s">
        <v>642</v>
      </c>
      <c r="H85" s="414" t="s">
        <v>643</v>
      </c>
      <c r="I85" s="417">
        <v>80.575000762939453</v>
      </c>
      <c r="J85" s="417">
        <v>520</v>
      </c>
      <c r="K85" s="418">
        <v>41899.19970703125</v>
      </c>
    </row>
    <row r="86" spans="1:11" ht="14.4" customHeight="1" x14ac:dyDescent="0.3">
      <c r="A86" s="412" t="s">
        <v>385</v>
      </c>
      <c r="B86" s="413" t="s">
        <v>386</v>
      </c>
      <c r="C86" s="414" t="s">
        <v>394</v>
      </c>
      <c r="D86" s="415" t="s">
        <v>395</v>
      </c>
      <c r="E86" s="414" t="s">
        <v>582</v>
      </c>
      <c r="F86" s="415" t="s">
        <v>583</v>
      </c>
      <c r="G86" s="414" t="s">
        <v>644</v>
      </c>
      <c r="H86" s="414" t="s">
        <v>645</v>
      </c>
      <c r="I86" s="417">
        <v>37.145000457763672</v>
      </c>
      <c r="J86" s="417">
        <v>60</v>
      </c>
      <c r="K86" s="418">
        <v>2228.8200073242188</v>
      </c>
    </row>
    <row r="87" spans="1:11" ht="14.4" customHeight="1" x14ac:dyDescent="0.3">
      <c r="A87" s="412" t="s">
        <v>385</v>
      </c>
      <c r="B87" s="413" t="s">
        <v>386</v>
      </c>
      <c r="C87" s="414" t="s">
        <v>394</v>
      </c>
      <c r="D87" s="415" t="s">
        <v>395</v>
      </c>
      <c r="E87" s="414" t="s">
        <v>582</v>
      </c>
      <c r="F87" s="415" t="s">
        <v>583</v>
      </c>
      <c r="G87" s="414" t="s">
        <v>646</v>
      </c>
      <c r="H87" s="414" t="s">
        <v>647</v>
      </c>
      <c r="I87" s="417">
        <v>111.55000305175781</v>
      </c>
      <c r="J87" s="417">
        <v>30</v>
      </c>
      <c r="K87" s="418">
        <v>3346.5</v>
      </c>
    </row>
    <row r="88" spans="1:11" ht="14.4" customHeight="1" x14ac:dyDescent="0.3">
      <c r="A88" s="412" t="s">
        <v>385</v>
      </c>
      <c r="B88" s="413" t="s">
        <v>386</v>
      </c>
      <c r="C88" s="414" t="s">
        <v>394</v>
      </c>
      <c r="D88" s="415" t="s">
        <v>395</v>
      </c>
      <c r="E88" s="414" t="s">
        <v>582</v>
      </c>
      <c r="F88" s="415" t="s">
        <v>583</v>
      </c>
      <c r="G88" s="414" t="s">
        <v>648</v>
      </c>
      <c r="H88" s="414" t="s">
        <v>649</v>
      </c>
      <c r="I88" s="417">
        <v>54.752001190185545</v>
      </c>
      <c r="J88" s="417">
        <v>230</v>
      </c>
      <c r="K88" s="418">
        <v>12558.860107421875</v>
      </c>
    </row>
    <row r="89" spans="1:11" ht="14.4" customHeight="1" x14ac:dyDescent="0.3">
      <c r="A89" s="412" t="s">
        <v>385</v>
      </c>
      <c r="B89" s="413" t="s">
        <v>386</v>
      </c>
      <c r="C89" s="414" t="s">
        <v>394</v>
      </c>
      <c r="D89" s="415" t="s">
        <v>395</v>
      </c>
      <c r="E89" s="414" t="s">
        <v>582</v>
      </c>
      <c r="F89" s="415" t="s">
        <v>583</v>
      </c>
      <c r="G89" s="414" t="s">
        <v>650</v>
      </c>
      <c r="H89" s="414" t="s">
        <v>651</v>
      </c>
      <c r="I89" s="417">
        <v>12.835000038146973</v>
      </c>
      <c r="J89" s="417">
        <v>700</v>
      </c>
      <c r="K89" s="418">
        <v>9008.690185546875</v>
      </c>
    </row>
    <row r="90" spans="1:11" ht="14.4" customHeight="1" x14ac:dyDescent="0.3">
      <c r="A90" s="412" t="s">
        <v>385</v>
      </c>
      <c r="B90" s="413" t="s">
        <v>386</v>
      </c>
      <c r="C90" s="414" t="s">
        <v>394</v>
      </c>
      <c r="D90" s="415" t="s">
        <v>395</v>
      </c>
      <c r="E90" s="414" t="s">
        <v>582</v>
      </c>
      <c r="F90" s="415" t="s">
        <v>583</v>
      </c>
      <c r="G90" s="414" t="s">
        <v>652</v>
      </c>
      <c r="H90" s="414" t="s">
        <v>653</v>
      </c>
      <c r="I90" s="417">
        <v>21.109999974568684</v>
      </c>
      <c r="J90" s="417">
        <v>280</v>
      </c>
      <c r="K90" s="418">
        <v>5893</v>
      </c>
    </row>
    <row r="91" spans="1:11" ht="14.4" customHeight="1" x14ac:dyDescent="0.3">
      <c r="A91" s="412" t="s">
        <v>385</v>
      </c>
      <c r="B91" s="413" t="s">
        <v>386</v>
      </c>
      <c r="C91" s="414" t="s">
        <v>394</v>
      </c>
      <c r="D91" s="415" t="s">
        <v>395</v>
      </c>
      <c r="E91" s="414" t="s">
        <v>582</v>
      </c>
      <c r="F91" s="415" t="s">
        <v>583</v>
      </c>
      <c r="G91" s="414" t="s">
        <v>654</v>
      </c>
      <c r="H91" s="414" t="s">
        <v>655</v>
      </c>
      <c r="I91" s="417">
        <v>5.3849999904632568</v>
      </c>
      <c r="J91" s="417">
        <v>400</v>
      </c>
      <c r="K91" s="418">
        <v>2153</v>
      </c>
    </row>
    <row r="92" spans="1:11" ht="14.4" customHeight="1" x14ac:dyDescent="0.3">
      <c r="A92" s="412" t="s">
        <v>385</v>
      </c>
      <c r="B92" s="413" t="s">
        <v>386</v>
      </c>
      <c r="C92" s="414" t="s">
        <v>394</v>
      </c>
      <c r="D92" s="415" t="s">
        <v>395</v>
      </c>
      <c r="E92" s="414" t="s">
        <v>582</v>
      </c>
      <c r="F92" s="415" t="s">
        <v>583</v>
      </c>
      <c r="G92" s="414" t="s">
        <v>656</v>
      </c>
      <c r="H92" s="414" t="s">
        <v>657</v>
      </c>
      <c r="I92" s="417">
        <v>6.320000171661377</v>
      </c>
      <c r="J92" s="417">
        <v>300</v>
      </c>
      <c r="K92" s="418">
        <v>1895.6199951171875</v>
      </c>
    </row>
    <row r="93" spans="1:11" ht="14.4" customHeight="1" x14ac:dyDescent="0.3">
      <c r="A93" s="412" t="s">
        <v>385</v>
      </c>
      <c r="B93" s="413" t="s">
        <v>386</v>
      </c>
      <c r="C93" s="414" t="s">
        <v>394</v>
      </c>
      <c r="D93" s="415" t="s">
        <v>395</v>
      </c>
      <c r="E93" s="414" t="s">
        <v>582</v>
      </c>
      <c r="F93" s="415" t="s">
        <v>583</v>
      </c>
      <c r="G93" s="414" t="s">
        <v>658</v>
      </c>
      <c r="H93" s="414" t="s">
        <v>659</v>
      </c>
      <c r="I93" s="417">
        <v>83.805000305175781</v>
      </c>
      <c r="J93" s="417">
        <v>123</v>
      </c>
      <c r="K93" s="418">
        <v>10308.240234375</v>
      </c>
    </row>
    <row r="94" spans="1:11" ht="14.4" customHeight="1" x14ac:dyDescent="0.3">
      <c r="A94" s="412" t="s">
        <v>385</v>
      </c>
      <c r="B94" s="413" t="s">
        <v>386</v>
      </c>
      <c r="C94" s="414" t="s">
        <v>394</v>
      </c>
      <c r="D94" s="415" t="s">
        <v>395</v>
      </c>
      <c r="E94" s="414" t="s">
        <v>582</v>
      </c>
      <c r="F94" s="415" t="s">
        <v>583</v>
      </c>
      <c r="G94" s="414" t="s">
        <v>660</v>
      </c>
      <c r="H94" s="414" t="s">
        <v>661</v>
      </c>
      <c r="I94" s="417">
        <v>11.739999771118164</v>
      </c>
      <c r="J94" s="417">
        <v>500</v>
      </c>
      <c r="K94" s="418">
        <v>5870</v>
      </c>
    </row>
    <row r="95" spans="1:11" ht="14.4" customHeight="1" x14ac:dyDescent="0.3">
      <c r="A95" s="412" t="s">
        <v>385</v>
      </c>
      <c r="B95" s="413" t="s">
        <v>386</v>
      </c>
      <c r="C95" s="414" t="s">
        <v>394</v>
      </c>
      <c r="D95" s="415" t="s">
        <v>395</v>
      </c>
      <c r="E95" s="414" t="s">
        <v>582</v>
      </c>
      <c r="F95" s="415" t="s">
        <v>583</v>
      </c>
      <c r="G95" s="414" t="s">
        <v>662</v>
      </c>
      <c r="H95" s="414" t="s">
        <v>663</v>
      </c>
      <c r="I95" s="417">
        <v>79.620002746582031</v>
      </c>
      <c r="J95" s="417">
        <v>200</v>
      </c>
      <c r="K95" s="418">
        <v>15923.89990234375</v>
      </c>
    </row>
    <row r="96" spans="1:11" ht="14.4" customHeight="1" x14ac:dyDescent="0.3">
      <c r="A96" s="412" t="s">
        <v>385</v>
      </c>
      <c r="B96" s="413" t="s">
        <v>386</v>
      </c>
      <c r="C96" s="414" t="s">
        <v>394</v>
      </c>
      <c r="D96" s="415" t="s">
        <v>395</v>
      </c>
      <c r="E96" s="414" t="s">
        <v>582</v>
      </c>
      <c r="F96" s="415" t="s">
        <v>583</v>
      </c>
      <c r="G96" s="414" t="s">
        <v>664</v>
      </c>
      <c r="H96" s="414" t="s">
        <v>665</v>
      </c>
      <c r="I96" s="417">
        <v>72.80999755859375</v>
      </c>
      <c r="J96" s="417">
        <v>96</v>
      </c>
      <c r="K96" s="418">
        <v>6990.16015625</v>
      </c>
    </row>
    <row r="97" spans="1:11" ht="14.4" customHeight="1" x14ac:dyDescent="0.3">
      <c r="A97" s="412" t="s">
        <v>385</v>
      </c>
      <c r="B97" s="413" t="s">
        <v>386</v>
      </c>
      <c r="C97" s="414" t="s">
        <v>394</v>
      </c>
      <c r="D97" s="415" t="s">
        <v>395</v>
      </c>
      <c r="E97" s="414" t="s">
        <v>582</v>
      </c>
      <c r="F97" s="415" t="s">
        <v>583</v>
      </c>
      <c r="G97" s="414" t="s">
        <v>666</v>
      </c>
      <c r="H97" s="414" t="s">
        <v>667</v>
      </c>
      <c r="I97" s="417">
        <v>72.80999755859375</v>
      </c>
      <c r="J97" s="417">
        <v>72</v>
      </c>
      <c r="K97" s="418">
        <v>5242.6201171875</v>
      </c>
    </row>
    <row r="98" spans="1:11" ht="14.4" customHeight="1" x14ac:dyDescent="0.3">
      <c r="A98" s="412" t="s">
        <v>385</v>
      </c>
      <c r="B98" s="413" t="s">
        <v>386</v>
      </c>
      <c r="C98" s="414" t="s">
        <v>394</v>
      </c>
      <c r="D98" s="415" t="s">
        <v>395</v>
      </c>
      <c r="E98" s="414" t="s">
        <v>582</v>
      </c>
      <c r="F98" s="415" t="s">
        <v>583</v>
      </c>
      <c r="G98" s="414" t="s">
        <v>668</v>
      </c>
      <c r="H98" s="414" t="s">
        <v>669</v>
      </c>
      <c r="I98" s="417">
        <v>72.80999755859375</v>
      </c>
      <c r="J98" s="417">
        <v>48</v>
      </c>
      <c r="K98" s="418">
        <v>3495.080078125</v>
      </c>
    </row>
    <row r="99" spans="1:11" ht="14.4" customHeight="1" x14ac:dyDescent="0.3">
      <c r="A99" s="412" t="s">
        <v>385</v>
      </c>
      <c r="B99" s="413" t="s">
        <v>386</v>
      </c>
      <c r="C99" s="414" t="s">
        <v>394</v>
      </c>
      <c r="D99" s="415" t="s">
        <v>395</v>
      </c>
      <c r="E99" s="414" t="s">
        <v>582</v>
      </c>
      <c r="F99" s="415" t="s">
        <v>583</v>
      </c>
      <c r="G99" s="414" t="s">
        <v>670</v>
      </c>
      <c r="H99" s="414" t="s">
        <v>671</v>
      </c>
      <c r="I99" s="417">
        <v>72.80999755859375</v>
      </c>
      <c r="J99" s="417">
        <v>24</v>
      </c>
      <c r="K99" s="418">
        <v>1747.5400390625</v>
      </c>
    </row>
    <row r="100" spans="1:11" ht="14.4" customHeight="1" x14ac:dyDescent="0.3">
      <c r="A100" s="412" t="s">
        <v>385</v>
      </c>
      <c r="B100" s="413" t="s">
        <v>386</v>
      </c>
      <c r="C100" s="414" t="s">
        <v>394</v>
      </c>
      <c r="D100" s="415" t="s">
        <v>395</v>
      </c>
      <c r="E100" s="414" t="s">
        <v>582</v>
      </c>
      <c r="F100" s="415" t="s">
        <v>583</v>
      </c>
      <c r="G100" s="414" t="s">
        <v>672</v>
      </c>
      <c r="H100" s="414" t="s">
        <v>673</v>
      </c>
      <c r="I100" s="417">
        <v>3460.60009765625</v>
      </c>
      <c r="J100" s="417">
        <v>1</v>
      </c>
      <c r="K100" s="418">
        <v>3460.60009765625</v>
      </c>
    </row>
    <row r="101" spans="1:11" ht="14.4" customHeight="1" x14ac:dyDescent="0.3">
      <c r="A101" s="412" t="s">
        <v>385</v>
      </c>
      <c r="B101" s="413" t="s">
        <v>386</v>
      </c>
      <c r="C101" s="414" t="s">
        <v>394</v>
      </c>
      <c r="D101" s="415" t="s">
        <v>395</v>
      </c>
      <c r="E101" s="414" t="s">
        <v>582</v>
      </c>
      <c r="F101" s="415" t="s">
        <v>583</v>
      </c>
      <c r="G101" s="414" t="s">
        <v>674</v>
      </c>
      <c r="H101" s="414" t="s">
        <v>675</v>
      </c>
      <c r="I101" s="417">
        <v>9544.48046875</v>
      </c>
      <c r="J101" s="417">
        <v>1</v>
      </c>
      <c r="K101" s="418">
        <v>9544.48046875</v>
      </c>
    </row>
    <row r="102" spans="1:11" ht="14.4" customHeight="1" x14ac:dyDescent="0.3">
      <c r="A102" s="412" t="s">
        <v>385</v>
      </c>
      <c r="B102" s="413" t="s">
        <v>386</v>
      </c>
      <c r="C102" s="414" t="s">
        <v>394</v>
      </c>
      <c r="D102" s="415" t="s">
        <v>395</v>
      </c>
      <c r="E102" s="414" t="s">
        <v>582</v>
      </c>
      <c r="F102" s="415" t="s">
        <v>583</v>
      </c>
      <c r="G102" s="414" t="s">
        <v>676</v>
      </c>
      <c r="H102" s="414" t="s">
        <v>677</v>
      </c>
      <c r="I102" s="417">
        <v>9831.98046875</v>
      </c>
      <c r="J102" s="417">
        <v>1</v>
      </c>
      <c r="K102" s="418">
        <v>9831.98046875</v>
      </c>
    </row>
    <row r="103" spans="1:11" ht="14.4" customHeight="1" x14ac:dyDescent="0.3">
      <c r="A103" s="412" t="s">
        <v>385</v>
      </c>
      <c r="B103" s="413" t="s">
        <v>386</v>
      </c>
      <c r="C103" s="414" t="s">
        <v>394</v>
      </c>
      <c r="D103" s="415" t="s">
        <v>395</v>
      </c>
      <c r="E103" s="414" t="s">
        <v>582</v>
      </c>
      <c r="F103" s="415" t="s">
        <v>583</v>
      </c>
      <c r="G103" s="414" t="s">
        <v>678</v>
      </c>
      <c r="H103" s="414" t="s">
        <v>679</v>
      </c>
      <c r="I103" s="417">
        <v>10.880000114440918</v>
      </c>
      <c r="J103" s="417">
        <v>100</v>
      </c>
      <c r="K103" s="418">
        <v>1087.7900390625</v>
      </c>
    </row>
    <row r="104" spans="1:11" ht="14.4" customHeight="1" x14ac:dyDescent="0.3">
      <c r="A104" s="412" t="s">
        <v>385</v>
      </c>
      <c r="B104" s="413" t="s">
        <v>386</v>
      </c>
      <c r="C104" s="414" t="s">
        <v>394</v>
      </c>
      <c r="D104" s="415" t="s">
        <v>395</v>
      </c>
      <c r="E104" s="414" t="s">
        <v>582</v>
      </c>
      <c r="F104" s="415" t="s">
        <v>583</v>
      </c>
      <c r="G104" s="414" t="s">
        <v>680</v>
      </c>
      <c r="H104" s="414" t="s">
        <v>681</v>
      </c>
      <c r="I104" s="417">
        <v>30.860000610351563</v>
      </c>
      <c r="J104" s="417">
        <v>225</v>
      </c>
      <c r="K104" s="418">
        <v>6942.3798828125</v>
      </c>
    </row>
    <row r="105" spans="1:11" ht="14.4" customHeight="1" x14ac:dyDescent="0.3">
      <c r="A105" s="412" t="s">
        <v>385</v>
      </c>
      <c r="B105" s="413" t="s">
        <v>386</v>
      </c>
      <c r="C105" s="414" t="s">
        <v>394</v>
      </c>
      <c r="D105" s="415" t="s">
        <v>395</v>
      </c>
      <c r="E105" s="414" t="s">
        <v>582</v>
      </c>
      <c r="F105" s="415" t="s">
        <v>583</v>
      </c>
      <c r="G105" s="414" t="s">
        <v>682</v>
      </c>
      <c r="H105" s="414" t="s">
        <v>683</v>
      </c>
      <c r="I105" s="417">
        <v>2.3349999189376831</v>
      </c>
      <c r="J105" s="417">
        <v>400</v>
      </c>
      <c r="K105" s="418">
        <v>934</v>
      </c>
    </row>
    <row r="106" spans="1:11" ht="14.4" customHeight="1" x14ac:dyDescent="0.3">
      <c r="A106" s="412" t="s">
        <v>385</v>
      </c>
      <c r="B106" s="413" t="s">
        <v>386</v>
      </c>
      <c r="C106" s="414" t="s">
        <v>394</v>
      </c>
      <c r="D106" s="415" t="s">
        <v>395</v>
      </c>
      <c r="E106" s="414" t="s">
        <v>582</v>
      </c>
      <c r="F106" s="415" t="s">
        <v>583</v>
      </c>
      <c r="G106" s="414" t="s">
        <v>684</v>
      </c>
      <c r="H106" s="414" t="s">
        <v>685</v>
      </c>
      <c r="I106" s="417">
        <v>47.150001525878906</v>
      </c>
      <c r="J106" s="417">
        <v>60</v>
      </c>
      <c r="K106" s="418">
        <v>2829</v>
      </c>
    </row>
    <row r="107" spans="1:11" ht="14.4" customHeight="1" x14ac:dyDescent="0.3">
      <c r="A107" s="412" t="s">
        <v>385</v>
      </c>
      <c r="B107" s="413" t="s">
        <v>386</v>
      </c>
      <c r="C107" s="414" t="s">
        <v>394</v>
      </c>
      <c r="D107" s="415" t="s">
        <v>395</v>
      </c>
      <c r="E107" s="414" t="s">
        <v>582</v>
      </c>
      <c r="F107" s="415" t="s">
        <v>583</v>
      </c>
      <c r="G107" s="414" t="s">
        <v>686</v>
      </c>
      <c r="H107" s="414" t="s">
        <v>687</v>
      </c>
      <c r="I107" s="417">
        <v>226.63999938964844</v>
      </c>
      <c r="J107" s="417">
        <v>20</v>
      </c>
      <c r="K107" s="418">
        <v>4532.7900390625</v>
      </c>
    </row>
    <row r="108" spans="1:11" ht="14.4" customHeight="1" x14ac:dyDescent="0.3">
      <c r="A108" s="412" t="s">
        <v>385</v>
      </c>
      <c r="B108" s="413" t="s">
        <v>386</v>
      </c>
      <c r="C108" s="414" t="s">
        <v>394</v>
      </c>
      <c r="D108" s="415" t="s">
        <v>395</v>
      </c>
      <c r="E108" s="414" t="s">
        <v>582</v>
      </c>
      <c r="F108" s="415" t="s">
        <v>583</v>
      </c>
      <c r="G108" s="414" t="s">
        <v>688</v>
      </c>
      <c r="H108" s="414" t="s">
        <v>689</v>
      </c>
      <c r="I108" s="417">
        <v>6.1749999523162842</v>
      </c>
      <c r="J108" s="417">
        <v>300</v>
      </c>
      <c r="K108" s="418">
        <v>1852</v>
      </c>
    </row>
    <row r="109" spans="1:11" ht="14.4" customHeight="1" x14ac:dyDescent="0.3">
      <c r="A109" s="412" t="s">
        <v>385</v>
      </c>
      <c r="B109" s="413" t="s">
        <v>386</v>
      </c>
      <c r="C109" s="414" t="s">
        <v>394</v>
      </c>
      <c r="D109" s="415" t="s">
        <v>395</v>
      </c>
      <c r="E109" s="414" t="s">
        <v>582</v>
      </c>
      <c r="F109" s="415" t="s">
        <v>583</v>
      </c>
      <c r="G109" s="414" t="s">
        <v>688</v>
      </c>
      <c r="H109" s="414" t="s">
        <v>690</v>
      </c>
      <c r="I109" s="417">
        <v>6.1733333269755049</v>
      </c>
      <c r="J109" s="417">
        <v>1100</v>
      </c>
      <c r="K109" s="418">
        <v>6789</v>
      </c>
    </row>
    <row r="110" spans="1:11" ht="14.4" customHeight="1" x14ac:dyDescent="0.3">
      <c r="A110" s="412" t="s">
        <v>385</v>
      </c>
      <c r="B110" s="413" t="s">
        <v>386</v>
      </c>
      <c r="C110" s="414" t="s">
        <v>394</v>
      </c>
      <c r="D110" s="415" t="s">
        <v>395</v>
      </c>
      <c r="E110" s="414" t="s">
        <v>582</v>
      </c>
      <c r="F110" s="415" t="s">
        <v>583</v>
      </c>
      <c r="G110" s="414" t="s">
        <v>691</v>
      </c>
      <c r="H110" s="414" t="s">
        <v>692</v>
      </c>
      <c r="I110" s="417">
        <v>7.2649998664855957</v>
      </c>
      <c r="J110" s="417">
        <v>100</v>
      </c>
      <c r="K110" s="418">
        <v>726.45001220703125</v>
      </c>
    </row>
    <row r="111" spans="1:11" ht="14.4" customHeight="1" x14ac:dyDescent="0.3">
      <c r="A111" s="412" t="s">
        <v>385</v>
      </c>
      <c r="B111" s="413" t="s">
        <v>386</v>
      </c>
      <c r="C111" s="414" t="s">
        <v>394</v>
      </c>
      <c r="D111" s="415" t="s">
        <v>395</v>
      </c>
      <c r="E111" s="414" t="s">
        <v>582</v>
      </c>
      <c r="F111" s="415" t="s">
        <v>583</v>
      </c>
      <c r="G111" s="414" t="s">
        <v>693</v>
      </c>
      <c r="H111" s="414" t="s">
        <v>694</v>
      </c>
      <c r="I111" s="417">
        <v>6.7899999618530273</v>
      </c>
      <c r="J111" s="417">
        <v>50</v>
      </c>
      <c r="K111" s="418">
        <v>339.5</v>
      </c>
    </row>
    <row r="112" spans="1:11" ht="14.4" customHeight="1" x14ac:dyDescent="0.3">
      <c r="A112" s="412" t="s">
        <v>385</v>
      </c>
      <c r="B112" s="413" t="s">
        <v>386</v>
      </c>
      <c r="C112" s="414" t="s">
        <v>394</v>
      </c>
      <c r="D112" s="415" t="s">
        <v>395</v>
      </c>
      <c r="E112" s="414" t="s">
        <v>582</v>
      </c>
      <c r="F112" s="415" t="s">
        <v>583</v>
      </c>
      <c r="G112" s="414" t="s">
        <v>695</v>
      </c>
      <c r="H112" s="414" t="s">
        <v>696</v>
      </c>
      <c r="I112" s="417">
        <v>7.8299999237060547</v>
      </c>
      <c r="J112" s="417">
        <v>60</v>
      </c>
      <c r="K112" s="418">
        <v>436.34999084472656</v>
      </c>
    </row>
    <row r="113" spans="1:11" ht="14.4" customHeight="1" x14ac:dyDescent="0.3">
      <c r="A113" s="412" t="s">
        <v>385</v>
      </c>
      <c r="B113" s="413" t="s">
        <v>386</v>
      </c>
      <c r="C113" s="414" t="s">
        <v>394</v>
      </c>
      <c r="D113" s="415" t="s">
        <v>395</v>
      </c>
      <c r="E113" s="414" t="s">
        <v>582</v>
      </c>
      <c r="F113" s="415" t="s">
        <v>583</v>
      </c>
      <c r="G113" s="414" t="s">
        <v>697</v>
      </c>
      <c r="H113" s="414" t="s">
        <v>698</v>
      </c>
      <c r="I113" s="417">
        <v>9.1899995803833008</v>
      </c>
      <c r="J113" s="417">
        <v>100</v>
      </c>
      <c r="K113" s="418">
        <v>919</v>
      </c>
    </row>
    <row r="114" spans="1:11" ht="14.4" customHeight="1" x14ac:dyDescent="0.3">
      <c r="A114" s="412" t="s">
        <v>385</v>
      </c>
      <c r="B114" s="413" t="s">
        <v>386</v>
      </c>
      <c r="C114" s="414" t="s">
        <v>394</v>
      </c>
      <c r="D114" s="415" t="s">
        <v>395</v>
      </c>
      <c r="E114" s="414" t="s">
        <v>582</v>
      </c>
      <c r="F114" s="415" t="s">
        <v>583</v>
      </c>
      <c r="G114" s="414" t="s">
        <v>699</v>
      </c>
      <c r="H114" s="414" t="s">
        <v>700</v>
      </c>
      <c r="I114" s="417">
        <v>9.6800003051757813</v>
      </c>
      <c r="J114" s="417">
        <v>1200</v>
      </c>
      <c r="K114" s="418">
        <v>11616.000061035156</v>
      </c>
    </row>
    <row r="115" spans="1:11" ht="14.4" customHeight="1" x14ac:dyDescent="0.3">
      <c r="A115" s="412" t="s">
        <v>385</v>
      </c>
      <c r="B115" s="413" t="s">
        <v>386</v>
      </c>
      <c r="C115" s="414" t="s">
        <v>394</v>
      </c>
      <c r="D115" s="415" t="s">
        <v>395</v>
      </c>
      <c r="E115" s="414" t="s">
        <v>582</v>
      </c>
      <c r="F115" s="415" t="s">
        <v>583</v>
      </c>
      <c r="G115" s="414" t="s">
        <v>701</v>
      </c>
      <c r="H115" s="414" t="s">
        <v>702</v>
      </c>
      <c r="I115" s="417">
        <v>19.969999313354492</v>
      </c>
      <c r="J115" s="417">
        <v>150</v>
      </c>
      <c r="K115" s="418">
        <v>2994.75</v>
      </c>
    </row>
    <row r="116" spans="1:11" ht="14.4" customHeight="1" x14ac:dyDescent="0.3">
      <c r="A116" s="412" t="s">
        <v>385</v>
      </c>
      <c r="B116" s="413" t="s">
        <v>386</v>
      </c>
      <c r="C116" s="414" t="s">
        <v>394</v>
      </c>
      <c r="D116" s="415" t="s">
        <v>395</v>
      </c>
      <c r="E116" s="414" t="s">
        <v>582</v>
      </c>
      <c r="F116" s="415" t="s">
        <v>583</v>
      </c>
      <c r="G116" s="414" t="s">
        <v>703</v>
      </c>
      <c r="H116" s="414" t="s">
        <v>704</v>
      </c>
      <c r="I116" s="417">
        <v>1.0850000381469727</v>
      </c>
      <c r="J116" s="417">
        <v>500</v>
      </c>
      <c r="K116" s="418">
        <v>542</v>
      </c>
    </row>
    <row r="117" spans="1:11" ht="14.4" customHeight="1" x14ac:dyDescent="0.3">
      <c r="A117" s="412" t="s">
        <v>385</v>
      </c>
      <c r="B117" s="413" t="s">
        <v>386</v>
      </c>
      <c r="C117" s="414" t="s">
        <v>394</v>
      </c>
      <c r="D117" s="415" t="s">
        <v>395</v>
      </c>
      <c r="E117" s="414" t="s">
        <v>582</v>
      </c>
      <c r="F117" s="415" t="s">
        <v>583</v>
      </c>
      <c r="G117" s="414" t="s">
        <v>705</v>
      </c>
      <c r="H117" s="414" t="s">
        <v>706</v>
      </c>
      <c r="I117" s="417">
        <v>0.47999998927116394</v>
      </c>
      <c r="J117" s="417">
        <v>400</v>
      </c>
      <c r="K117" s="418">
        <v>192</v>
      </c>
    </row>
    <row r="118" spans="1:11" ht="14.4" customHeight="1" x14ac:dyDescent="0.3">
      <c r="A118" s="412" t="s">
        <v>385</v>
      </c>
      <c r="B118" s="413" t="s">
        <v>386</v>
      </c>
      <c r="C118" s="414" t="s">
        <v>394</v>
      </c>
      <c r="D118" s="415" t="s">
        <v>395</v>
      </c>
      <c r="E118" s="414" t="s">
        <v>582</v>
      </c>
      <c r="F118" s="415" t="s">
        <v>583</v>
      </c>
      <c r="G118" s="414" t="s">
        <v>707</v>
      </c>
      <c r="H118" s="414" t="s">
        <v>708</v>
      </c>
      <c r="I118" s="417">
        <v>1.6749999523162842</v>
      </c>
      <c r="J118" s="417">
        <v>1400</v>
      </c>
      <c r="K118" s="418">
        <v>2345</v>
      </c>
    </row>
    <row r="119" spans="1:11" ht="14.4" customHeight="1" x14ac:dyDescent="0.3">
      <c r="A119" s="412" t="s">
        <v>385</v>
      </c>
      <c r="B119" s="413" t="s">
        <v>386</v>
      </c>
      <c r="C119" s="414" t="s">
        <v>394</v>
      </c>
      <c r="D119" s="415" t="s">
        <v>395</v>
      </c>
      <c r="E119" s="414" t="s">
        <v>582</v>
      </c>
      <c r="F119" s="415" t="s">
        <v>583</v>
      </c>
      <c r="G119" s="414" t="s">
        <v>709</v>
      </c>
      <c r="H119" s="414" t="s">
        <v>710</v>
      </c>
      <c r="I119" s="417">
        <v>7.1599998474121094</v>
      </c>
      <c r="J119" s="417">
        <v>400</v>
      </c>
      <c r="K119" s="418">
        <v>2862.8101196289063</v>
      </c>
    </row>
    <row r="120" spans="1:11" ht="14.4" customHeight="1" x14ac:dyDescent="0.3">
      <c r="A120" s="412" t="s">
        <v>385</v>
      </c>
      <c r="B120" s="413" t="s">
        <v>386</v>
      </c>
      <c r="C120" s="414" t="s">
        <v>394</v>
      </c>
      <c r="D120" s="415" t="s">
        <v>395</v>
      </c>
      <c r="E120" s="414" t="s">
        <v>582</v>
      </c>
      <c r="F120" s="415" t="s">
        <v>583</v>
      </c>
      <c r="G120" s="414" t="s">
        <v>711</v>
      </c>
      <c r="H120" s="414" t="s">
        <v>712</v>
      </c>
      <c r="I120" s="417">
        <v>0.67000001668930054</v>
      </c>
      <c r="J120" s="417">
        <v>200</v>
      </c>
      <c r="K120" s="418">
        <v>134</v>
      </c>
    </row>
    <row r="121" spans="1:11" ht="14.4" customHeight="1" x14ac:dyDescent="0.3">
      <c r="A121" s="412" t="s">
        <v>385</v>
      </c>
      <c r="B121" s="413" t="s">
        <v>386</v>
      </c>
      <c r="C121" s="414" t="s">
        <v>394</v>
      </c>
      <c r="D121" s="415" t="s">
        <v>395</v>
      </c>
      <c r="E121" s="414" t="s">
        <v>582</v>
      </c>
      <c r="F121" s="415" t="s">
        <v>583</v>
      </c>
      <c r="G121" s="414" t="s">
        <v>713</v>
      </c>
      <c r="H121" s="414" t="s">
        <v>714</v>
      </c>
      <c r="I121" s="417">
        <v>4.309999942779541</v>
      </c>
      <c r="J121" s="417">
        <v>200</v>
      </c>
      <c r="K121" s="418">
        <v>861.52001953125</v>
      </c>
    </row>
    <row r="122" spans="1:11" ht="14.4" customHeight="1" x14ac:dyDescent="0.3">
      <c r="A122" s="412" t="s">
        <v>385</v>
      </c>
      <c r="B122" s="413" t="s">
        <v>386</v>
      </c>
      <c r="C122" s="414" t="s">
        <v>394</v>
      </c>
      <c r="D122" s="415" t="s">
        <v>395</v>
      </c>
      <c r="E122" s="414" t="s">
        <v>582</v>
      </c>
      <c r="F122" s="415" t="s">
        <v>583</v>
      </c>
      <c r="G122" s="414" t="s">
        <v>715</v>
      </c>
      <c r="H122" s="414" t="s">
        <v>716</v>
      </c>
      <c r="I122" s="417">
        <v>7.4249999523162842</v>
      </c>
      <c r="J122" s="417">
        <v>400</v>
      </c>
      <c r="K122" s="418">
        <v>2970</v>
      </c>
    </row>
    <row r="123" spans="1:11" ht="14.4" customHeight="1" x14ac:dyDescent="0.3">
      <c r="A123" s="412" t="s">
        <v>385</v>
      </c>
      <c r="B123" s="413" t="s">
        <v>386</v>
      </c>
      <c r="C123" s="414" t="s">
        <v>394</v>
      </c>
      <c r="D123" s="415" t="s">
        <v>395</v>
      </c>
      <c r="E123" s="414" t="s">
        <v>582</v>
      </c>
      <c r="F123" s="415" t="s">
        <v>583</v>
      </c>
      <c r="G123" s="414" t="s">
        <v>717</v>
      </c>
      <c r="H123" s="414" t="s">
        <v>718</v>
      </c>
      <c r="I123" s="417">
        <v>6.2399997711181641</v>
      </c>
      <c r="J123" s="417">
        <v>100</v>
      </c>
      <c r="K123" s="418">
        <v>624</v>
      </c>
    </row>
    <row r="124" spans="1:11" ht="14.4" customHeight="1" x14ac:dyDescent="0.3">
      <c r="A124" s="412" t="s">
        <v>385</v>
      </c>
      <c r="B124" s="413" t="s">
        <v>386</v>
      </c>
      <c r="C124" s="414" t="s">
        <v>394</v>
      </c>
      <c r="D124" s="415" t="s">
        <v>395</v>
      </c>
      <c r="E124" s="414" t="s">
        <v>582</v>
      </c>
      <c r="F124" s="415" t="s">
        <v>583</v>
      </c>
      <c r="G124" s="414" t="s">
        <v>719</v>
      </c>
      <c r="H124" s="414" t="s">
        <v>720</v>
      </c>
      <c r="I124" s="417">
        <v>37.150001525878906</v>
      </c>
      <c r="J124" s="417">
        <v>120</v>
      </c>
      <c r="K124" s="418">
        <v>4457.64013671875</v>
      </c>
    </row>
    <row r="125" spans="1:11" ht="14.4" customHeight="1" x14ac:dyDescent="0.3">
      <c r="A125" s="412" t="s">
        <v>385</v>
      </c>
      <c r="B125" s="413" t="s">
        <v>386</v>
      </c>
      <c r="C125" s="414" t="s">
        <v>394</v>
      </c>
      <c r="D125" s="415" t="s">
        <v>395</v>
      </c>
      <c r="E125" s="414" t="s">
        <v>582</v>
      </c>
      <c r="F125" s="415" t="s">
        <v>583</v>
      </c>
      <c r="G125" s="414" t="s">
        <v>721</v>
      </c>
      <c r="H125" s="414" t="s">
        <v>722</v>
      </c>
      <c r="I125" s="417">
        <v>46.005000114440918</v>
      </c>
      <c r="J125" s="417">
        <v>48</v>
      </c>
      <c r="K125" s="418">
        <v>2944.239990234375</v>
      </c>
    </row>
    <row r="126" spans="1:11" ht="14.4" customHeight="1" x14ac:dyDescent="0.3">
      <c r="A126" s="412" t="s">
        <v>385</v>
      </c>
      <c r="B126" s="413" t="s">
        <v>386</v>
      </c>
      <c r="C126" s="414" t="s">
        <v>394</v>
      </c>
      <c r="D126" s="415" t="s">
        <v>395</v>
      </c>
      <c r="E126" s="414" t="s">
        <v>582</v>
      </c>
      <c r="F126" s="415" t="s">
        <v>583</v>
      </c>
      <c r="G126" s="414" t="s">
        <v>723</v>
      </c>
      <c r="H126" s="414" t="s">
        <v>724</v>
      </c>
      <c r="I126" s="417">
        <v>3.75</v>
      </c>
      <c r="J126" s="417">
        <v>200</v>
      </c>
      <c r="K126" s="418">
        <v>750</v>
      </c>
    </row>
    <row r="127" spans="1:11" ht="14.4" customHeight="1" x14ac:dyDescent="0.3">
      <c r="A127" s="412" t="s">
        <v>385</v>
      </c>
      <c r="B127" s="413" t="s">
        <v>386</v>
      </c>
      <c r="C127" s="414" t="s">
        <v>394</v>
      </c>
      <c r="D127" s="415" t="s">
        <v>395</v>
      </c>
      <c r="E127" s="414" t="s">
        <v>582</v>
      </c>
      <c r="F127" s="415" t="s">
        <v>583</v>
      </c>
      <c r="G127" s="414" t="s">
        <v>725</v>
      </c>
      <c r="H127" s="414" t="s">
        <v>726</v>
      </c>
      <c r="I127" s="417">
        <v>2.0299999713897705</v>
      </c>
      <c r="J127" s="417">
        <v>150</v>
      </c>
      <c r="K127" s="418">
        <v>304.5</v>
      </c>
    </row>
    <row r="128" spans="1:11" ht="14.4" customHeight="1" x14ac:dyDescent="0.3">
      <c r="A128" s="412" t="s">
        <v>385</v>
      </c>
      <c r="B128" s="413" t="s">
        <v>386</v>
      </c>
      <c r="C128" s="414" t="s">
        <v>394</v>
      </c>
      <c r="D128" s="415" t="s">
        <v>395</v>
      </c>
      <c r="E128" s="414" t="s">
        <v>582</v>
      </c>
      <c r="F128" s="415" t="s">
        <v>583</v>
      </c>
      <c r="G128" s="414" t="s">
        <v>727</v>
      </c>
      <c r="H128" s="414" t="s">
        <v>728</v>
      </c>
      <c r="I128" s="417">
        <v>1.9199999570846558</v>
      </c>
      <c r="J128" s="417">
        <v>150</v>
      </c>
      <c r="K128" s="418">
        <v>288</v>
      </c>
    </row>
    <row r="129" spans="1:11" ht="14.4" customHeight="1" x14ac:dyDescent="0.3">
      <c r="A129" s="412" t="s">
        <v>385</v>
      </c>
      <c r="B129" s="413" t="s">
        <v>386</v>
      </c>
      <c r="C129" s="414" t="s">
        <v>394</v>
      </c>
      <c r="D129" s="415" t="s">
        <v>395</v>
      </c>
      <c r="E129" s="414" t="s">
        <v>582</v>
      </c>
      <c r="F129" s="415" t="s">
        <v>583</v>
      </c>
      <c r="G129" s="414" t="s">
        <v>729</v>
      </c>
      <c r="H129" s="414" t="s">
        <v>730</v>
      </c>
      <c r="I129" s="417">
        <v>1.9600000381469727</v>
      </c>
      <c r="J129" s="417">
        <v>80</v>
      </c>
      <c r="K129" s="418">
        <v>156.80000305175781</v>
      </c>
    </row>
    <row r="130" spans="1:11" ht="14.4" customHeight="1" x14ac:dyDescent="0.3">
      <c r="A130" s="412" t="s">
        <v>385</v>
      </c>
      <c r="B130" s="413" t="s">
        <v>386</v>
      </c>
      <c r="C130" s="414" t="s">
        <v>394</v>
      </c>
      <c r="D130" s="415" t="s">
        <v>395</v>
      </c>
      <c r="E130" s="414" t="s">
        <v>582</v>
      </c>
      <c r="F130" s="415" t="s">
        <v>583</v>
      </c>
      <c r="G130" s="414" t="s">
        <v>731</v>
      </c>
      <c r="H130" s="414" t="s">
        <v>732</v>
      </c>
      <c r="I130" s="417">
        <v>21.239999771118164</v>
      </c>
      <c r="J130" s="417">
        <v>450</v>
      </c>
      <c r="K130" s="418">
        <v>9558</v>
      </c>
    </row>
    <row r="131" spans="1:11" ht="14.4" customHeight="1" x14ac:dyDescent="0.3">
      <c r="A131" s="412" t="s">
        <v>385</v>
      </c>
      <c r="B131" s="413" t="s">
        <v>386</v>
      </c>
      <c r="C131" s="414" t="s">
        <v>394</v>
      </c>
      <c r="D131" s="415" t="s">
        <v>395</v>
      </c>
      <c r="E131" s="414" t="s">
        <v>733</v>
      </c>
      <c r="F131" s="415" t="s">
        <v>734</v>
      </c>
      <c r="G131" s="414" t="s">
        <v>735</v>
      </c>
      <c r="H131" s="414" t="s">
        <v>736</v>
      </c>
      <c r="I131" s="417">
        <v>424.35000610351563</v>
      </c>
      <c r="J131" s="417">
        <v>20</v>
      </c>
      <c r="K131" s="418">
        <v>8486.9404296875</v>
      </c>
    </row>
    <row r="132" spans="1:11" ht="14.4" customHeight="1" x14ac:dyDescent="0.3">
      <c r="A132" s="412" t="s">
        <v>385</v>
      </c>
      <c r="B132" s="413" t="s">
        <v>386</v>
      </c>
      <c r="C132" s="414" t="s">
        <v>394</v>
      </c>
      <c r="D132" s="415" t="s">
        <v>395</v>
      </c>
      <c r="E132" s="414" t="s">
        <v>733</v>
      </c>
      <c r="F132" s="415" t="s">
        <v>734</v>
      </c>
      <c r="G132" s="414" t="s">
        <v>737</v>
      </c>
      <c r="H132" s="414" t="s">
        <v>738</v>
      </c>
      <c r="I132" s="417">
        <v>99450.7490234375</v>
      </c>
      <c r="J132" s="417">
        <v>9</v>
      </c>
      <c r="K132" s="418">
        <v>895262.5625</v>
      </c>
    </row>
    <row r="133" spans="1:11" ht="14.4" customHeight="1" x14ac:dyDescent="0.3">
      <c r="A133" s="412" t="s">
        <v>385</v>
      </c>
      <c r="B133" s="413" t="s">
        <v>386</v>
      </c>
      <c r="C133" s="414" t="s">
        <v>394</v>
      </c>
      <c r="D133" s="415" t="s">
        <v>395</v>
      </c>
      <c r="E133" s="414" t="s">
        <v>733</v>
      </c>
      <c r="F133" s="415" t="s">
        <v>734</v>
      </c>
      <c r="G133" s="414" t="s">
        <v>739</v>
      </c>
      <c r="H133" s="414" t="s">
        <v>740</v>
      </c>
      <c r="I133" s="417">
        <v>432.29998779296875</v>
      </c>
      <c r="J133" s="417">
        <v>140</v>
      </c>
      <c r="K133" s="418">
        <v>60521.5390625</v>
      </c>
    </row>
    <row r="134" spans="1:11" ht="14.4" customHeight="1" x14ac:dyDescent="0.3">
      <c r="A134" s="412" t="s">
        <v>385</v>
      </c>
      <c r="B134" s="413" t="s">
        <v>386</v>
      </c>
      <c r="C134" s="414" t="s">
        <v>394</v>
      </c>
      <c r="D134" s="415" t="s">
        <v>395</v>
      </c>
      <c r="E134" s="414" t="s">
        <v>733</v>
      </c>
      <c r="F134" s="415" t="s">
        <v>734</v>
      </c>
      <c r="G134" s="414" t="s">
        <v>739</v>
      </c>
      <c r="H134" s="414" t="s">
        <v>741</v>
      </c>
      <c r="I134" s="417">
        <v>432.29998779296875</v>
      </c>
      <c r="J134" s="417">
        <v>210</v>
      </c>
      <c r="K134" s="418">
        <v>90782.30859375</v>
      </c>
    </row>
    <row r="135" spans="1:11" ht="14.4" customHeight="1" x14ac:dyDescent="0.3">
      <c r="A135" s="412" t="s">
        <v>385</v>
      </c>
      <c r="B135" s="413" t="s">
        <v>386</v>
      </c>
      <c r="C135" s="414" t="s">
        <v>394</v>
      </c>
      <c r="D135" s="415" t="s">
        <v>395</v>
      </c>
      <c r="E135" s="414" t="s">
        <v>733</v>
      </c>
      <c r="F135" s="415" t="s">
        <v>734</v>
      </c>
      <c r="G135" s="414" t="s">
        <v>742</v>
      </c>
      <c r="H135" s="414" t="s">
        <v>743</v>
      </c>
      <c r="I135" s="417">
        <v>32439.044921875</v>
      </c>
      <c r="J135" s="417">
        <v>2</v>
      </c>
      <c r="K135" s="418">
        <v>64878.08984375</v>
      </c>
    </row>
    <row r="136" spans="1:11" ht="14.4" customHeight="1" x14ac:dyDescent="0.3">
      <c r="A136" s="412" t="s">
        <v>385</v>
      </c>
      <c r="B136" s="413" t="s">
        <v>386</v>
      </c>
      <c r="C136" s="414" t="s">
        <v>394</v>
      </c>
      <c r="D136" s="415" t="s">
        <v>395</v>
      </c>
      <c r="E136" s="414" t="s">
        <v>733</v>
      </c>
      <c r="F136" s="415" t="s">
        <v>734</v>
      </c>
      <c r="G136" s="414" t="s">
        <v>744</v>
      </c>
      <c r="H136" s="414" t="s">
        <v>745</v>
      </c>
      <c r="I136" s="417">
        <v>73863.2421875</v>
      </c>
      <c r="J136" s="417">
        <v>1</v>
      </c>
      <c r="K136" s="418">
        <v>73863.2421875</v>
      </c>
    </row>
    <row r="137" spans="1:11" ht="14.4" customHeight="1" x14ac:dyDescent="0.3">
      <c r="A137" s="412" t="s">
        <v>385</v>
      </c>
      <c r="B137" s="413" t="s">
        <v>386</v>
      </c>
      <c r="C137" s="414" t="s">
        <v>394</v>
      </c>
      <c r="D137" s="415" t="s">
        <v>395</v>
      </c>
      <c r="E137" s="414" t="s">
        <v>733</v>
      </c>
      <c r="F137" s="415" t="s">
        <v>734</v>
      </c>
      <c r="G137" s="414" t="s">
        <v>746</v>
      </c>
      <c r="H137" s="414" t="s">
        <v>747</v>
      </c>
      <c r="I137" s="417">
        <v>81057.900669642855</v>
      </c>
      <c r="J137" s="417">
        <v>8</v>
      </c>
      <c r="K137" s="418">
        <v>648606.953125</v>
      </c>
    </row>
    <row r="138" spans="1:11" ht="14.4" customHeight="1" x14ac:dyDescent="0.3">
      <c r="A138" s="412" t="s">
        <v>385</v>
      </c>
      <c r="B138" s="413" t="s">
        <v>386</v>
      </c>
      <c r="C138" s="414" t="s">
        <v>394</v>
      </c>
      <c r="D138" s="415" t="s">
        <v>395</v>
      </c>
      <c r="E138" s="414" t="s">
        <v>733</v>
      </c>
      <c r="F138" s="415" t="s">
        <v>734</v>
      </c>
      <c r="G138" s="414" t="s">
        <v>748</v>
      </c>
      <c r="H138" s="414" t="s">
        <v>749</v>
      </c>
      <c r="I138" s="417">
        <v>81672.8203125</v>
      </c>
      <c r="J138" s="417">
        <v>6</v>
      </c>
      <c r="K138" s="418">
        <v>490036.921875</v>
      </c>
    </row>
    <row r="139" spans="1:11" ht="14.4" customHeight="1" x14ac:dyDescent="0.3">
      <c r="A139" s="412" t="s">
        <v>385</v>
      </c>
      <c r="B139" s="413" t="s">
        <v>386</v>
      </c>
      <c r="C139" s="414" t="s">
        <v>394</v>
      </c>
      <c r="D139" s="415" t="s">
        <v>395</v>
      </c>
      <c r="E139" s="414" t="s">
        <v>733</v>
      </c>
      <c r="F139" s="415" t="s">
        <v>734</v>
      </c>
      <c r="G139" s="414" t="s">
        <v>750</v>
      </c>
      <c r="H139" s="414" t="s">
        <v>751</v>
      </c>
      <c r="I139" s="417">
        <v>81249.5703125</v>
      </c>
      <c r="J139" s="417">
        <v>2</v>
      </c>
      <c r="K139" s="418">
        <v>162499.125</v>
      </c>
    </row>
    <row r="140" spans="1:11" ht="14.4" customHeight="1" x14ac:dyDescent="0.3">
      <c r="A140" s="412" t="s">
        <v>385</v>
      </c>
      <c r="B140" s="413" t="s">
        <v>386</v>
      </c>
      <c r="C140" s="414" t="s">
        <v>394</v>
      </c>
      <c r="D140" s="415" t="s">
        <v>395</v>
      </c>
      <c r="E140" s="414" t="s">
        <v>733</v>
      </c>
      <c r="F140" s="415" t="s">
        <v>734</v>
      </c>
      <c r="G140" s="414" t="s">
        <v>752</v>
      </c>
      <c r="H140" s="414" t="s">
        <v>753</v>
      </c>
      <c r="I140" s="417">
        <v>9971.5400390625</v>
      </c>
      <c r="J140" s="417">
        <v>1</v>
      </c>
      <c r="K140" s="418">
        <v>9971.5400390625</v>
      </c>
    </row>
    <row r="141" spans="1:11" ht="14.4" customHeight="1" x14ac:dyDescent="0.3">
      <c r="A141" s="412" t="s">
        <v>385</v>
      </c>
      <c r="B141" s="413" t="s">
        <v>386</v>
      </c>
      <c r="C141" s="414" t="s">
        <v>394</v>
      </c>
      <c r="D141" s="415" t="s">
        <v>395</v>
      </c>
      <c r="E141" s="414" t="s">
        <v>733</v>
      </c>
      <c r="F141" s="415" t="s">
        <v>734</v>
      </c>
      <c r="G141" s="414" t="s">
        <v>754</v>
      </c>
      <c r="H141" s="414" t="s">
        <v>755</v>
      </c>
      <c r="I141" s="417">
        <v>9971.5400390625</v>
      </c>
      <c r="J141" s="417">
        <v>1</v>
      </c>
      <c r="K141" s="418">
        <v>9971.5400390625</v>
      </c>
    </row>
    <row r="142" spans="1:11" ht="14.4" customHeight="1" x14ac:dyDescent="0.3">
      <c r="A142" s="412" t="s">
        <v>385</v>
      </c>
      <c r="B142" s="413" t="s">
        <v>386</v>
      </c>
      <c r="C142" s="414" t="s">
        <v>394</v>
      </c>
      <c r="D142" s="415" t="s">
        <v>395</v>
      </c>
      <c r="E142" s="414" t="s">
        <v>733</v>
      </c>
      <c r="F142" s="415" t="s">
        <v>734</v>
      </c>
      <c r="G142" s="414" t="s">
        <v>756</v>
      </c>
      <c r="H142" s="414" t="s">
        <v>757</v>
      </c>
      <c r="I142" s="417">
        <v>81057.900669642855</v>
      </c>
      <c r="J142" s="417">
        <v>8</v>
      </c>
      <c r="K142" s="418">
        <v>648606.953125</v>
      </c>
    </row>
    <row r="143" spans="1:11" ht="14.4" customHeight="1" x14ac:dyDescent="0.3">
      <c r="A143" s="412" t="s">
        <v>385</v>
      </c>
      <c r="B143" s="413" t="s">
        <v>386</v>
      </c>
      <c r="C143" s="414" t="s">
        <v>394</v>
      </c>
      <c r="D143" s="415" t="s">
        <v>395</v>
      </c>
      <c r="E143" s="414" t="s">
        <v>733</v>
      </c>
      <c r="F143" s="415" t="s">
        <v>734</v>
      </c>
      <c r="G143" s="414" t="s">
        <v>758</v>
      </c>
      <c r="H143" s="414" t="s">
        <v>759</v>
      </c>
      <c r="I143" s="417">
        <v>99715.3671875</v>
      </c>
      <c r="J143" s="417">
        <v>1</v>
      </c>
      <c r="K143" s="418">
        <v>99715.3671875</v>
      </c>
    </row>
    <row r="144" spans="1:11" ht="14.4" customHeight="1" x14ac:dyDescent="0.3">
      <c r="A144" s="412" t="s">
        <v>385</v>
      </c>
      <c r="B144" s="413" t="s">
        <v>386</v>
      </c>
      <c r="C144" s="414" t="s">
        <v>394</v>
      </c>
      <c r="D144" s="415" t="s">
        <v>395</v>
      </c>
      <c r="E144" s="414" t="s">
        <v>733</v>
      </c>
      <c r="F144" s="415" t="s">
        <v>734</v>
      </c>
      <c r="G144" s="414" t="s">
        <v>760</v>
      </c>
      <c r="H144" s="414" t="s">
        <v>761</v>
      </c>
      <c r="I144" s="417">
        <v>100234.82421875</v>
      </c>
      <c r="J144" s="417">
        <v>6</v>
      </c>
      <c r="K144" s="418">
        <v>601408.96875</v>
      </c>
    </row>
    <row r="145" spans="1:11" ht="14.4" customHeight="1" x14ac:dyDescent="0.3">
      <c r="A145" s="412" t="s">
        <v>385</v>
      </c>
      <c r="B145" s="413" t="s">
        <v>386</v>
      </c>
      <c r="C145" s="414" t="s">
        <v>394</v>
      </c>
      <c r="D145" s="415" t="s">
        <v>395</v>
      </c>
      <c r="E145" s="414" t="s">
        <v>733</v>
      </c>
      <c r="F145" s="415" t="s">
        <v>734</v>
      </c>
      <c r="G145" s="414" t="s">
        <v>762</v>
      </c>
      <c r="H145" s="414" t="s">
        <v>763</v>
      </c>
      <c r="I145" s="417">
        <v>81672.8203125</v>
      </c>
      <c r="J145" s="417">
        <v>6</v>
      </c>
      <c r="K145" s="418">
        <v>490036.921875</v>
      </c>
    </row>
    <row r="146" spans="1:11" ht="14.4" customHeight="1" x14ac:dyDescent="0.3">
      <c r="A146" s="412" t="s">
        <v>385</v>
      </c>
      <c r="B146" s="413" t="s">
        <v>386</v>
      </c>
      <c r="C146" s="414" t="s">
        <v>394</v>
      </c>
      <c r="D146" s="415" t="s">
        <v>395</v>
      </c>
      <c r="E146" s="414" t="s">
        <v>733</v>
      </c>
      <c r="F146" s="415" t="s">
        <v>734</v>
      </c>
      <c r="G146" s="414" t="s">
        <v>764</v>
      </c>
      <c r="H146" s="414" t="s">
        <v>765</v>
      </c>
      <c r="I146" s="417">
        <v>118796.828125</v>
      </c>
      <c r="J146" s="417">
        <v>6</v>
      </c>
      <c r="K146" s="418">
        <v>712781</v>
      </c>
    </row>
    <row r="147" spans="1:11" ht="14.4" customHeight="1" x14ac:dyDescent="0.3">
      <c r="A147" s="412" t="s">
        <v>385</v>
      </c>
      <c r="B147" s="413" t="s">
        <v>386</v>
      </c>
      <c r="C147" s="414" t="s">
        <v>394</v>
      </c>
      <c r="D147" s="415" t="s">
        <v>395</v>
      </c>
      <c r="E147" s="414" t="s">
        <v>733</v>
      </c>
      <c r="F147" s="415" t="s">
        <v>734</v>
      </c>
      <c r="G147" s="414" t="s">
        <v>766</v>
      </c>
      <c r="H147" s="414" t="s">
        <v>767</v>
      </c>
      <c r="I147" s="417">
        <v>1929.68994140625</v>
      </c>
      <c r="J147" s="417">
        <v>160</v>
      </c>
      <c r="K147" s="418">
        <v>308750.96875</v>
      </c>
    </row>
    <row r="148" spans="1:11" ht="14.4" customHeight="1" x14ac:dyDescent="0.3">
      <c r="A148" s="412" t="s">
        <v>385</v>
      </c>
      <c r="B148" s="413" t="s">
        <v>386</v>
      </c>
      <c r="C148" s="414" t="s">
        <v>394</v>
      </c>
      <c r="D148" s="415" t="s">
        <v>395</v>
      </c>
      <c r="E148" s="414" t="s">
        <v>733</v>
      </c>
      <c r="F148" s="415" t="s">
        <v>734</v>
      </c>
      <c r="G148" s="414" t="s">
        <v>768</v>
      </c>
      <c r="H148" s="414" t="s">
        <v>769</v>
      </c>
      <c r="I148" s="417">
        <v>667.97000122070313</v>
      </c>
      <c r="J148" s="417">
        <v>40</v>
      </c>
      <c r="K148" s="418">
        <v>26718.830078125</v>
      </c>
    </row>
    <row r="149" spans="1:11" ht="14.4" customHeight="1" x14ac:dyDescent="0.3">
      <c r="A149" s="412" t="s">
        <v>385</v>
      </c>
      <c r="B149" s="413" t="s">
        <v>386</v>
      </c>
      <c r="C149" s="414" t="s">
        <v>394</v>
      </c>
      <c r="D149" s="415" t="s">
        <v>395</v>
      </c>
      <c r="E149" s="414" t="s">
        <v>733</v>
      </c>
      <c r="F149" s="415" t="s">
        <v>734</v>
      </c>
      <c r="G149" s="414" t="s">
        <v>770</v>
      </c>
      <c r="H149" s="414" t="s">
        <v>771</v>
      </c>
      <c r="I149" s="417">
        <v>927.7349853515625</v>
      </c>
      <c r="J149" s="417">
        <v>42</v>
      </c>
      <c r="K149" s="418">
        <v>38991.650390625</v>
      </c>
    </row>
    <row r="150" spans="1:11" ht="14.4" customHeight="1" x14ac:dyDescent="0.3">
      <c r="A150" s="412" t="s">
        <v>385</v>
      </c>
      <c r="B150" s="413" t="s">
        <v>386</v>
      </c>
      <c r="C150" s="414" t="s">
        <v>394</v>
      </c>
      <c r="D150" s="415" t="s">
        <v>395</v>
      </c>
      <c r="E150" s="414" t="s">
        <v>733</v>
      </c>
      <c r="F150" s="415" t="s">
        <v>734</v>
      </c>
      <c r="G150" s="414" t="s">
        <v>772</v>
      </c>
      <c r="H150" s="414" t="s">
        <v>773</v>
      </c>
      <c r="I150" s="417">
        <v>739.02714320591519</v>
      </c>
      <c r="J150" s="417">
        <v>140</v>
      </c>
      <c r="K150" s="418">
        <v>103463.7109375</v>
      </c>
    </row>
    <row r="151" spans="1:11" ht="14.4" customHeight="1" x14ac:dyDescent="0.3">
      <c r="A151" s="412" t="s">
        <v>385</v>
      </c>
      <c r="B151" s="413" t="s">
        <v>386</v>
      </c>
      <c r="C151" s="414" t="s">
        <v>394</v>
      </c>
      <c r="D151" s="415" t="s">
        <v>395</v>
      </c>
      <c r="E151" s="414" t="s">
        <v>733</v>
      </c>
      <c r="F151" s="415" t="s">
        <v>734</v>
      </c>
      <c r="G151" s="414" t="s">
        <v>774</v>
      </c>
      <c r="H151" s="414" t="s">
        <v>775</v>
      </c>
      <c r="I151" s="417">
        <v>23082.259765625</v>
      </c>
      <c r="J151" s="417">
        <v>6</v>
      </c>
      <c r="K151" s="418">
        <v>138493.578125</v>
      </c>
    </row>
    <row r="152" spans="1:11" ht="14.4" customHeight="1" x14ac:dyDescent="0.3">
      <c r="A152" s="412" t="s">
        <v>385</v>
      </c>
      <c r="B152" s="413" t="s">
        <v>386</v>
      </c>
      <c r="C152" s="414" t="s">
        <v>394</v>
      </c>
      <c r="D152" s="415" t="s">
        <v>395</v>
      </c>
      <c r="E152" s="414" t="s">
        <v>733</v>
      </c>
      <c r="F152" s="415" t="s">
        <v>734</v>
      </c>
      <c r="G152" s="414" t="s">
        <v>776</v>
      </c>
      <c r="H152" s="414" t="s">
        <v>777</v>
      </c>
      <c r="I152" s="417">
        <v>667.97000122070313</v>
      </c>
      <c r="J152" s="417">
        <v>160</v>
      </c>
      <c r="K152" s="418">
        <v>106875.33203125</v>
      </c>
    </row>
    <row r="153" spans="1:11" ht="14.4" customHeight="1" x14ac:dyDescent="0.3">
      <c r="A153" s="412" t="s">
        <v>385</v>
      </c>
      <c r="B153" s="413" t="s">
        <v>386</v>
      </c>
      <c r="C153" s="414" t="s">
        <v>394</v>
      </c>
      <c r="D153" s="415" t="s">
        <v>395</v>
      </c>
      <c r="E153" s="414" t="s">
        <v>733</v>
      </c>
      <c r="F153" s="415" t="s">
        <v>734</v>
      </c>
      <c r="G153" s="414" t="s">
        <v>778</v>
      </c>
      <c r="H153" s="414" t="s">
        <v>779</v>
      </c>
      <c r="I153" s="417">
        <v>22158.970703125</v>
      </c>
      <c r="J153" s="417">
        <v>8</v>
      </c>
      <c r="K153" s="418">
        <v>177271.78125</v>
      </c>
    </row>
    <row r="154" spans="1:11" ht="14.4" customHeight="1" x14ac:dyDescent="0.3">
      <c r="A154" s="412" t="s">
        <v>385</v>
      </c>
      <c r="B154" s="413" t="s">
        <v>386</v>
      </c>
      <c r="C154" s="414" t="s">
        <v>394</v>
      </c>
      <c r="D154" s="415" t="s">
        <v>395</v>
      </c>
      <c r="E154" s="414" t="s">
        <v>733</v>
      </c>
      <c r="F154" s="415" t="s">
        <v>734</v>
      </c>
      <c r="G154" s="414" t="s">
        <v>780</v>
      </c>
      <c r="H154" s="414" t="s">
        <v>781</v>
      </c>
      <c r="I154" s="417">
        <v>117816.10267857143</v>
      </c>
      <c r="J154" s="417">
        <v>8</v>
      </c>
      <c r="K154" s="418">
        <v>942824.1953125</v>
      </c>
    </row>
    <row r="155" spans="1:11" ht="14.4" customHeight="1" x14ac:dyDescent="0.3">
      <c r="A155" s="412" t="s">
        <v>385</v>
      </c>
      <c r="B155" s="413" t="s">
        <v>386</v>
      </c>
      <c r="C155" s="414" t="s">
        <v>394</v>
      </c>
      <c r="D155" s="415" t="s">
        <v>395</v>
      </c>
      <c r="E155" s="414" t="s">
        <v>733</v>
      </c>
      <c r="F155" s="415" t="s">
        <v>734</v>
      </c>
      <c r="G155" s="414" t="s">
        <v>782</v>
      </c>
      <c r="H155" s="414" t="s">
        <v>783</v>
      </c>
      <c r="I155" s="417">
        <v>1659.4749755859375</v>
      </c>
      <c r="J155" s="417">
        <v>240</v>
      </c>
      <c r="K155" s="418">
        <v>398273.4296875</v>
      </c>
    </row>
    <row r="156" spans="1:11" ht="14.4" customHeight="1" x14ac:dyDescent="0.3">
      <c r="A156" s="412" t="s">
        <v>385</v>
      </c>
      <c r="B156" s="413" t="s">
        <v>386</v>
      </c>
      <c r="C156" s="414" t="s">
        <v>394</v>
      </c>
      <c r="D156" s="415" t="s">
        <v>395</v>
      </c>
      <c r="E156" s="414" t="s">
        <v>733</v>
      </c>
      <c r="F156" s="415" t="s">
        <v>734</v>
      </c>
      <c r="G156" s="414" t="s">
        <v>784</v>
      </c>
      <c r="H156" s="414" t="s">
        <v>785</v>
      </c>
      <c r="I156" s="417">
        <v>921.47500610351563</v>
      </c>
      <c r="J156" s="417">
        <v>96</v>
      </c>
      <c r="K156" s="418">
        <v>88461.66015625</v>
      </c>
    </row>
    <row r="157" spans="1:11" ht="14.4" customHeight="1" x14ac:dyDescent="0.3">
      <c r="A157" s="412" t="s">
        <v>385</v>
      </c>
      <c r="B157" s="413" t="s">
        <v>386</v>
      </c>
      <c r="C157" s="414" t="s">
        <v>394</v>
      </c>
      <c r="D157" s="415" t="s">
        <v>395</v>
      </c>
      <c r="E157" s="414" t="s">
        <v>733</v>
      </c>
      <c r="F157" s="415" t="s">
        <v>734</v>
      </c>
      <c r="G157" s="414" t="s">
        <v>786</v>
      </c>
      <c r="H157" s="414" t="s">
        <v>787</v>
      </c>
      <c r="I157" s="417">
        <v>598.95001220703125</v>
      </c>
      <c r="J157" s="417">
        <v>140</v>
      </c>
      <c r="K157" s="418">
        <v>83853</v>
      </c>
    </row>
    <row r="158" spans="1:11" ht="14.4" customHeight="1" x14ac:dyDescent="0.3">
      <c r="A158" s="412" t="s">
        <v>385</v>
      </c>
      <c r="B158" s="413" t="s">
        <v>386</v>
      </c>
      <c r="C158" s="414" t="s">
        <v>394</v>
      </c>
      <c r="D158" s="415" t="s">
        <v>395</v>
      </c>
      <c r="E158" s="414" t="s">
        <v>733</v>
      </c>
      <c r="F158" s="415" t="s">
        <v>734</v>
      </c>
      <c r="G158" s="414" t="s">
        <v>788</v>
      </c>
      <c r="H158" s="414" t="s">
        <v>789</v>
      </c>
      <c r="I158" s="417">
        <v>1493.8699951171875</v>
      </c>
      <c r="J158" s="417">
        <v>144</v>
      </c>
      <c r="K158" s="418">
        <v>215116.71875</v>
      </c>
    </row>
    <row r="159" spans="1:11" ht="14.4" customHeight="1" x14ac:dyDescent="0.3">
      <c r="A159" s="412" t="s">
        <v>385</v>
      </c>
      <c r="B159" s="413" t="s">
        <v>386</v>
      </c>
      <c r="C159" s="414" t="s">
        <v>394</v>
      </c>
      <c r="D159" s="415" t="s">
        <v>395</v>
      </c>
      <c r="E159" s="414" t="s">
        <v>733</v>
      </c>
      <c r="F159" s="415" t="s">
        <v>734</v>
      </c>
      <c r="G159" s="414" t="s">
        <v>790</v>
      </c>
      <c r="H159" s="414" t="s">
        <v>791</v>
      </c>
      <c r="I159" s="417">
        <v>1493.8699951171875</v>
      </c>
      <c r="J159" s="417">
        <v>90</v>
      </c>
      <c r="K159" s="418">
        <v>134447.94921875</v>
      </c>
    </row>
    <row r="160" spans="1:11" ht="14.4" customHeight="1" x14ac:dyDescent="0.3">
      <c r="A160" s="412" t="s">
        <v>385</v>
      </c>
      <c r="B160" s="413" t="s">
        <v>386</v>
      </c>
      <c r="C160" s="414" t="s">
        <v>394</v>
      </c>
      <c r="D160" s="415" t="s">
        <v>395</v>
      </c>
      <c r="E160" s="414" t="s">
        <v>733</v>
      </c>
      <c r="F160" s="415" t="s">
        <v>734</v>
      </c>
      <c r="G160" s="414" t="s">
        <v>792</v>
      </c>
      <c r="H160" s="414" t="s">
        <v>793</v>
      </c>
      <c r="I160" s="417">
        <v>2652.929931640625</v>
      </c>
      <c r="J160" s="417">
        <v>18</v>
      </c>
      <c r="K160" s="418">
        <v>47752.6494140625</v>
      </c>
    </row>
    <row r="161" spans="1:11" ht="14.4" customHeight="1" x14ac:dyDescent="0.3">
      <c r="A161" s="412" t="s">
        <v>385</v>
      </c>
      <c r="B161" s="413" t="s">
        <v>386</v>
      </c>
      <c r="C161" s="414" t="s">
        <v>394</v>
      </c>
      <c r="D161" s="415" t="s">
        <v>395</v>
      </c>
      <c r="E161" s="414" t="s">
        <v>733</v>
      </c>
      <c r="F161" s="415" t="s">
        <v>734</v>
      </c>
      <c r="G161" s="414" t="s">
        <v>794</v>
      </c>
      <c r="H161" s="414" t="s">
        <v>795</v>
      </c>
      <c r="I161" s="417">
        <v>2593.639892578125</v>
      </c>
      <c r="J161" s="417">
        <v>18</v>
      </c>
      <c r="K161" s="418">
        <v>46685.4287109375</v>
      </c>
    </row>
    <row r="162" spans="1:11" ht="14.4" customHeight="1" x14ac:dyDescent="0.3">
      <c r="A162" s="412" t="s">
        <v>385</v>
      </c>
      <c r="B162" s="413" t="s">
        <v>386</v>
      </c>
      <c r="C162" s="414" t="s">
        <v>394</v>
      </c>
      <c r="D162" s="415" t="s">
        <v>395</v>
      </c>
      <c r="E162" s="414" t="s">
        <v>796</v>
      </c>
      <c r="F162" s="415" t="s">
        <v>797</v>
      </c>
      <c r="G162" s="414" t="s">
        <v>798</v>
      </c>
      <c r="H162" s="414" t="s">
        <v>799</v>
      </c>
      <c r="I162" s="417">
        <v>6125.1298828125</v>
      </c>
      <c r="J162" s="417">
        <v>1</v>
      </c>
      <c r="K162" s="418">
        <v>6125.1298828125</v>
      </c>
    </row>
    <row r="163" spans="1:11" ht="14.4" customHeight="1" x14ac:dyDescent="0.3">
      <c r="A163" s="412" t="s">
        <v>385</v>
      </c>
      <c r="B163" s="413" t="s">
        <v>386</v>
      </c>
      <c r="C163" s="414" t="s">
        <v>394</v>
      </c>
      <c r="D163" s="415" t="s">
        <v>395</v>
      </c>
      <c r="E163" s="414" t="s">
        <v>796</v>
      </c>
      <c r="F163" s="415" t="s">
        <v>797</v>
      </c>
      <c r="G163" s="414" t="s">
        <v>800</v>
      </c>
      <c r="H163" s="414" t="s">
        <v>801</v>
      </c>
      <c r="I163" s="417">
        <v>46.590000152587891</v>
      </c>
      <c r="J163" s="417">
        <v>210</v>
      </c>
      <c r="K163" s="418">
        <v>9782.849853515625</v>
      </c>
    </row>
    <row r="164" spans="1:11" ht="14.4" customHeight="1" x14ac:dyDescent="0.3">
      <c r="A164" s="412" t="s">
        <v>385</v>
      </c>
      <c r="B164" s="413" t="s">
        <v>386</v>
      </c>
      <c r="C164" s="414" t="s">
        <v>394</v>
      </c>
      <c r="D164" s="415" t="s">
        <v>395</v>
      </c>
      <c r="E164" s="414" t="s">
        <v>802</v>
      </c>
      <c r="F164" s="415" t="s">
        <v>803</v>
      </c>
      <c r="G164" s="414" t="s">
        <v>804</v>
      </c>
      <c r="H164" s="414" t="s">
        <v>805</v>
      </c>
      <c r="I164" s="417">
        <v>20.590000152587891</v>
      </c>
      <c r="J164" s="417">
        <v>180</v>
      </c>
      <c r="K164" s="418">
        <v>3705.2999267578125</v>
      </c>
    </row>
    <row r="165" spans="1:11" ht="14.4" customHeight="1" x14ac:dyDescent="0.3">
      <c r="A165" s="412" t="s">
        <v>385</v>
      </c>
      <c r="B165" s="413" t="s">
        <v>386</v>
      </c>
      <c r="C165" s="414" t="s">
        <v>394</v>
      </c>
      <c r="D165" s="415" t="s">
        <v>395</v>
      </c>
      <c r="E165" s="414" t="s">
        <v>802</v>
      </c>
      <c r="F165" s="415" t="s">
        <v>803</v>
      </c>
      <c r="G165" s="414" t="s">
        <v>806</v>
      </c>
      <c r="H165" s="414" t="s">
        <v>807</v>
      </c>
      <c r="I165" s="417">
        <v>27.260000228881836</v>
      </c>
      <c r="J165" s="417">
        <v>1512</v>
      </c>
      <c r="K165" s="418">
        <v>41209.559326171875</v>
      </c>
    </row>
    <row r="166" spans="1:11" ht="14.4" customHeight="1" x14ac:dyDescent="0.3">
      <c r="A166" s="412" t="s">
        <v>385</v>
      </c>
      <c r="B166" s="413" t="s">
        <v>386</v>
      </c>
      <c r="C166" s="414" t="s">
        <v>394</v>
      </c>
      <c r="D166" s="415" t="s">
        <v>395</v>
      </c>
      <c r="E166" s="414" t="s">
        <v>802</v>
      </c>
      <c r="F166" s="415" t="s">
        <v>803</v>
      </c>
      <c r="G166" s="414" t="s">
        <v>808</v>
      </c>
      <c r="H166" s="414" t="s">
        <v>809</v>
      </c>
      <c r="I166" s="417">
        <v>28.059999465942383</v>
      </c>
      <c r="J166" s="417">
        <v>792</v>
      </c>
      <c r="K166" s="418">
        <v>22223.519287109375</v>
      </c>
    </row>
    <row r="167" spans="1:11" ht="14.4" customHeight="1" x14ac:dyDescent="0.3">
      <c r="A167" s="412" t="s">
        <v>385</v>
      </c>
      <c r="B167" s="413" t="s">
        <v>386</v>
      </c>
      <c r="C167" s="414" t="s">
        <v>394</v>
      </c>
      <c r="D167" s="415" t="s">
        <v>395</v>
      </c>
      <c r="E167" s="414" t="s">
        <v>802</v>
      </c>
      <c r="F167" s="415" t="s">
        <v>803</v>
      </c>
      <c r="G167" s="414" t="s">
        <v>810</v>
      </c>
      <c r="H167" s="414" t="s">
        <v>811</v>
      </c>
      <c r="I167" s="417">
        <v>26.569999694824219</v>
      </c>
      <c r="J167" s="417">
        <v>252</v>
      </c>
      <c r="K167" s="418">
        <v>6694.380126953125</v>
      </c>
    </row>
    <row r="168" spans="1:11" ht="14.4" customHeight="1" x14ac:dyDescent="0.3">
      <c r="A168" s="412" t="s">
        <v>385</v>
      </c>
      <c r="B168" s="413" t="s">
        <v>386</v>
      </c>
      <c r="C168" s="414" t="s">
        <v>394</v>
      </c>
      <c r="D168" s="415" t="s">
        <v>395</v>
      </c>
      <c r="E168" s="414" t="s">
        <v>802</v>
      </c>
      <c r="F168" s="415" t="s">
        <v>803</v>
      </c>
      <c r="G168" s="414" t="s">
        <v>812</v>
      </c>
      <c r="H168" s="414" t="s">
        <v>813</v>
      </c>
      <c r="I168" s="417">
        <v>148.58000183105469</v>
      </c>
      <c r="J168" s="417">
        <v>300</v>
      </c>
      <c r="K168" s="418">
        <v>44573.9990234375</v>
      </c>
    </row>
    <row r="169" spans="1:11" ht="14.4" customHeight="1" x14ac:dyDescent="0.3">
      <c r="A169" s="412" t="s">
        <v>385</v>
      </c>
      <c r="B169" s="413" t="s">
        <v>386</v>
      </c>
      <c r="C169" s="414" t="s">
        <v>394</v>
      </c>
      <c r="D169" s="415" t="s">
        <v>395</v>
      </c>
      <c r="E169" s="414" t="s">
        <v>802</v>
      </c>
      <c r="F169" s="415" t="s">
        <v>803</v>
      </c>
      <c r="G169" s="414" t="s">
        <v>814</v>
      </c>
      <c r="H169" s="414" t="s">
        <v>815</v>
      </c>
      <c r="I169" s="417">
        <v>108.5</v>
      </c>
      <c r="J169" s="417">
        <v>96</v>
      </c>
      <c r="K169" s="418">
        <v>10416.240234375</v>
      </c>
    </row>
    <row r="170" spans="1:11" ht="14.4" customHeight="1" x14ac:dyDescent="0.3">
      <c r="A170" s="412" t="s">
        <v>385</v>
      </c>
      <c r="B170" s="413" t="s">
        <v>386</v>
      </c>
      <c r="C170" s="414" t="s">
        <v>394</v>
      </c>
      <c r="D170" s="415" t="s">
        <v>395</v>
      </c>
      <c r="E170" s="414" t="s">
        <v>802</v>
      </c>
      <c r="F170" s="415" t="s">
        <v>803</v>
      </c>
      <c r="G170" s="414" t="s">
        <v>816</v>
      </c>
      <c r="H170" s="414" t="s">
        <v>817</v>
      </c>
      <c r="I170" s="417">
        <v>132.94000244140625</v>
      </c>
      <c r="J170" s="417">
        <v>80</v>
      </c>
      <c r="K170" s="418">
        <v>10635.2001953125</v>
      </c>
    </row>
    <row r="171" spans="1:11" ht="14.4" customHeight="1" x14ac:dyDescent="0.3">
      <c r="A171" s="412" t="s">
        <v>385</v>
      </c>
      <c r="B171" s="413" t="s">
        <v>386</v>
      </c>
      <c r="C171" s="414" t="s">
        <v>394</v>
      </c>
      <c r="D171" s="415" t="s">
        <v>395</v>
      </c>
      <c r="E171" s="414" t="s">
        <v>802</v>
      </c>
      <c r="F171" s="415" t="s">
        <v>803</v>
      </c>
      <c r="G171" s="414" t="s">
        <v>818</v>
      </c>
      <c r="H171" s="414" t="s">
        <v>819</v>
      </c>
      <c r="I171" s="417">
        <v>513.19000244140625</v>
      </c>
      <c r="J171" s="417">
        <v>12</v>
      </c>
      <c r="K171" s="418">
        <v>6158.25</v>
      </c>
    </row>
    <row r="172" spans="1:11" ht="14.4" customHeight="1" x14ac:dyDescent="0.3">
      <c r="A172" s="412" t="s">
        <v>385</v>
      </c>
      <c r="B172" s="413" t="s">
        <v>386</v>
      </c>
      <c r="C172" s="414" t="s">
        <v>394</v>
      </c>
      <c r="D172" s="415" t="s">
        <v>395</v>
      </c>
      <c r="E172" s="414" t="s">
        <v>802</v>
      </c>
      <c r="F172" s="415" t="s">
        <v>803</v>
      </c>
      <c r="G172" s="414" t="s">
        <v>820</v>
      </c>
      <c r="H172" s="414" t="s">
        <v>821</v>
      </c>
      <c r="I172" s="417">
        <v>1390.97998046875</v>
      </c>
      <c r="J172" s="417">
        <v>12</v>
      </c>
      <c r="K172" s="418">
        <v>16691.7890625</v>
      </c>
    </row>
    <row r="173" spans="1:11" ht="14.4" customHeight="1" x14ac:dyDescent="0.3">
      <c r="A173" s="412" t="s">
        <v>385</v>
      </c>
      <c r="B173" s="413" t="s">
        <v>386</v>
      </c>
      <c r="C173" s="414" t="s">
        <v>394</v>
      </c>
      <c r="D173" s="415" t="s">
        <v>395</v>
      </c>
      <c r="E173" s="414" t="s">
        <v>802</v>
      </c>
      <c r="F173" s="415" t="s">
        <v>803</v>
      </c>
      <c r="G173" s="414" t="s">
        <v>822</v>
      </c>
      <c r="H173" s="414" t="s">
        <v>823</v>
      </c>
      <c r="I173" s="417">
        <v>407.6199951171875</v>
      </c>
      <c r="J173" s="417">
        <v>12</v>
      </c>
      <c r="K173" s="418">
        <v>4891.41015625</v>
      </c>
    </row>
    <row r="174" spans="1:11" ht="14.4" customHeight="1" x14ac:dyDescent="0.3">
      <c r="A174" s="412" t="s">
        <v>385</v>
      </c>
      <c r="B174" s="413" t="s">
        <v>386</v>
      </c>
      <c r="C174" s="414" t="s">
        <v>394</v>
      </c>
      <c r="D174" s="415" t="s">
        <v>395</v>
      </c>
      <c r="E174" s="414" t="s">
        <v>802</v>
      </c>
      <c r="F174" s="415" t="s">
        <v>803</v>
      </c>
      <c r="G174" s="414" t="s">
        <v>824</v>
      </c>
      <c r="H174" s="414" t="s">
        <v>825</v>
      </c>
      <c r="I174" s="417">
        <v>111.44000244140625</v>
      </c>
      <c r="J174" s="417">
        <v>12</v>
      </c>
      <c r="K174" s="418">
        <v>1337.219970703125</v>
      </c>
    </row>
    <row r="175" spans="1:11" ht="14.4" customHeight="1" x14ac:dyDescent="0.3">
      <c r="A175" s="412" t="s">
        <v>385</v>
      </c>
      <c r="B175" s="413" t="s">
        <v>386</v>
      </c>
      <c r="C175" s="414" t="s">
        <v>394</v>
      </c>
      <c r="D175" s="415" t="s">
        <v>395</v>
      </c>
      <c r="E175" s="414" t="s">
        <v>802</v>
      </c>
      <c r="F175" s="415" t="s">
        <v>803</v>
      </c>
      <c r="G175" s="414" t="s">
        <v>826</v>
      </c>
      <c r="H175" s="414" t="s">
        <v>827</v>
      </c>
      <c r="I175" s="417">
        <v>147.60000610351563</v>
      </c>
      <c r="J175" s="417">
        <v>120</v>
      </c>
      <c r="K175" s="418">
        <v>17712.30078125</v>
      </c>
    </row>
    <row r="176" spans="1:11" ht="14.4" customHeight="1" x14ac:dyDescent="0.3">
      <c r="A176" s="412" t="s">
        <v>385</v>
      </c>
      <c r="B176" s="413" t="s">
        <v>386</v>
      </c>
      <c r="C176" s="414" t="s">
        <v>394</v>
      </c>
      <c r="D176" s="415" t="s">
        <v>395</v>
      </c>
      <c r="E176" s="414" t="s">
        <v>802</v>
      </c>
      <c r="F176" s="415" t="s">
        <v>803</v>
      </c>
      <c r="G176" s="414" t="s">
        <v>828</v>
      </c>
      <c r="H176" s="414" t="s">
        <v>829</v>
      </c>
      <c r="I176" s="417">
        <v>93.839996337890625</v>
      </c>
      <c r="J176" s="417">
        <v>48</v>
      </c>
      <c r="K176" s="418">
        <v>4504.31982421875</v>
      </c>
    </row>
    <row r="177" spans="1:11" ht="14.4" customHeight="1" x14ac:dyDescent="0.3">
      <c r="A177" s="412" t="s">
        <v>385</v>
      </c>
      <c r="B177" s="413" t="s">
        <v>386</v>
      </c>
      <c r="C177" s="414" t="s">
        <v>394</v>
      </c>
      <c r="D177" s="415" t="s">
        <v>395</v>
      </c>
      <c r="E177" s="414" t="s">
        <v>802</v>
      </c>
      <c r="F177" s="415" t="s">
        <v>803</v>
      </c>
      <c r="G177" s="414" t="s">
        <v>830</v>
      </c>
      <c r="H177" s="414" t="s">
        <v>831</v>
      </c>
      <c r="I177" s="417">
        <v>108.22000122070313</v>
      </c>
      <c r="J177" s="417">
        <v>624</v>
      </c>
      <c r="K177" s="418">
        <v>67526.1591796875</v>
      </c>
    </row>
    <row r="178" spans="1:11" ht="14.4" customHeight="1" x14ac:dyDescent="0.3">
      <c r="A178" s="412" t="s">
        <v>385</v>
      </c>
      <c r="B178" s="413" t="s">
        <v>386</v>
      </c>
      <c r="C178" s="414" t="s">
        <v>394</v>
      </c>
      <c r="D178" s="415" t="s">
        <v>395</v>
      </c>
      <c r="E178" s="414" t="s">
        <v>802</v>
      </c>
      <c r="F178" s="415" t="s">
        <v>803</v>
      </c>
      <c r="G178" s="414" t="s">
        <v>832</v>
      </c>
      <c r="H178" s="414" t="s">
        <v>833</v>
      </c>
      <c r="I178" s="417">
        <v>89.349998474121094</v>
      </c>
      <c r="J178" s="417">
        <v>180</v>
      </c>
      <c r="K178" s="418">
        <v>16082.1796875</v>
      </c>
    </row>
    <row r="179" spans="1:11" ht="14.4" customHeight="1" x14ac:dyDescent="0.3">
      <c r="A179" s="412" t="s">
        <v>385</v>
      </c>
      <c r="B179" s="413" t="s">
        <v>386</v>
      </c>
      <c r="C179" s="414" t="s">
        <v>394</v>
      </c>
      <c r="D179" s="415" t="s">
        <v>395</v>
      </c>
      <c r="E179" s="414" t="s">
        <v>802</v>
      </c>
      <c r="F179" s="415" t="s">
        <v>803</v>
      </c>
      <c r="G179" s="414" t="s">
        <v>834</v>
      </c>
      <c r="H179" s="414" t="s">
        <v>835</v>
      </c>
      <c r="I179" s="417">
        <v>115.41000366210938</v>
      </c>
      <c r="J179" s="417">
        <v>108</v>
      </c>
      <c r="K179" s="418">
        <v>12464.16015625</v>
      </c>
    </row>
    <row r="180" spans="1:11" ht="14.4" customHeight="1" x14ac:dyDescent="0.3">
      <c r="A180" s="412" t="s">
        <v>385</v>
      </c>
      <c r="B180" s="413" t="s">
        <v>386</v>
      </c>
      <c r="C180" s="414" t="s">
        <v>394</v>
      </c>
      <c r="D180" s="415" t="s">
        <v>395</v>
      </c>
      <c r="E180" s="414" t="s">
        <v>802</v>
      </c>
      <c r="F180" s="415" t="s">
        <v>803</v>
      </c>
      <c r="G180" s="414" t="s">
        <v>836</v>
      </c>
      <c r="H180" s="414" t="s">
        <v>837</v>
      </c>
      <c r="I180" s="417">
        <v>110.61000061035156</v>
      </c>
      <c r="J180" s="417">
        <v>288</v>
      </c>
      <c r="K180" s="418">
        <v>31856.8408203125</v>
      </c>
    </row>
    <row r="181" spans="1:11" ht="14.4" customHeight="1" x14ac:dyDescent="0.3">
      <c r="A181" s="412" t="s">
        <v>385</v>
      </c>
      <c r="B181" s="413" t="s">
        <v>386</v>
      </c>
      <c r="C181" s="414" t="s">
        <v>394</v>
      </c>
      <c r="D181" s="415" t="s">
        <v>395</v>
      </c>
      <c r="E181" s="414" t="s">
        <v>802</v>
      </c>
      <c r="F181" s="415" t="s">
        <v>803</v>
      </c>
      <c r="G181" s="414" t="s">
        <v>838</v>
      </c>
      <c r="H181" s="414" t="s">
        <v>839</v>
      </c>
      <c r="I181" s="417">
        <v>64.709999084472656</v>
      </c>
      <c r="J181" s="417">
        <v>108</v>
      </c>
      <c r="K181" s="418">
        <v>6988.669921875</v>
      </c>
    </row>
    <row r="182" spans="1:11" ht="14.4" customHeight="1" x14ac:dyDescent="0.3">
      <c r="A182" s="412" t="s">
        <v>385</v>
      </c>
      <c r="B182" s="413" t="s">
        <v>386</v>
      </c>
      <c r="C182" s="414" t="s">
        <v>394</v>
      </c>
      <c r="D182" s="415" t="s">
        <v>395</v>
      </c>
      <c r="E182" s="414" t="s">
        <v>802</v>
      </c>
      <c r="F182" s="415" t="s">
        <v>803</v>
      </c>
      <c r="G182" s="414" t="s">
        <v>840</v>
      </c>
      <c r="H182" s="414" t="s">
        <v>841</v>
      </c>
      <c r="I182" s="417">
        <v>72.69000244140625</v>
      </c>
      <c r="J182" s="417">
        <v>108</v>
      </c>
      <c r="K182" s="418">
        <v>7850.47998046875</v>
      </c>
    </row>
    <row r="183" spans="1:11" ht="14.4" customHeight="1" x14ac:dyDescent="0.3">
      <c r="A183" s="412" t="s">
        <v>385</v>
      </c>
      <c r="B183" s="413" t="s">
        <v>386</v>
      </c>
      <c r="C183" s="414" t="s">
        <v>394</v>
      </c>
      <c r="D183" s="415" t="s">
        <v>395</v>
      </c>
      <c r="E183" s="414" t="s">
        <v>802</v>
      </c>
      <c r="F183" s="415" t="s">
        <v>803</v>
      </c>
      <c r="G183" s="414" t="s">
        <v>842</v>
      </c>
      <c r="H183" s="414" t="s">
        <v>843</v>
      </c>
      <c r="I183" s="417">
        <v>103.40000152587891</v>
      </c>
      <c r="J183" s="417">
        <v>324</v>
      </c>
      <c r="K183" s="418">
        <v>33501.3603515625</v>
      </c>
    </row>
    <row r="184" spans="1:11" ht="14.4" customHeight="1" x14ac:dyDescent="0.3">
      <c r="A184" s="412" t="s">
        <v>385</v>
      </c>
      <c r="B184" s="413" t="s">
        <v>386</v>
      </c>
      <c r="C184" s="414" t="s">
        <v>394</v>
      </c>
      <c r="D184" s="415" t="s">
        <v>395</v>
      </c>
      <c r="E184" s="414" t="s">
        <v>802</v>
      </c>
      <c r="F184" s="415" t="s">
        <v>803</v>
      </c>
      <c r="G184" s="414" t="s">
        <v>844</v>
      </c>
      <c r="H184" s="414" t="s">
        <v>845</v>
      </c>
      <c r="I184" s="417">
        <v>228.8800048828125</v>
      </c>
      <c r="J184" s="417">
        <v>180</v>
      </c>
      <c r="K184" s="418">
        <v>41198.87109375</v>
      </c>
    </row>
    <row r="185" spans="1:11" ht="14.4" customHeight="1" x14ac:dyDescent="0.3">
      <c r="A185" s="412" t="s">
        <v>385</v>
      </c>
      <c r="B185" s="413" t="s">
        <v>386</v>
      </c>
      <c r="C185" s="414" t="s">
        <v>394</v>
      </c>
      <c r="D185" s="415" t="s">
        <v>395</v>
      </c>
      <c r="E185" s="414" t="s">
        <v>802</v>
      </c>
      <c r="F185" s="415" t="s">
        <v>803</v>
      </c>
      <c r="G185" s="414" t="s">
        <v>846</v>
      </c>
      <c r="H185" s="414" t="s">
        <v>847</v>
      </c>
      <c r="I185" s="417">
        <v>345</v>
      </c>
      <c r="J185" s="417">
        <v>60</v>
      </c>
      <c r="K185" s="418">
        <v>20700</v>
      </c>
    </row>
    <row r="186" spans="1:11" ht="14.4" customHeight="1" x14ac:dyDescent="0.3">
      <c r="A186" s="412" t="s">
        <v>385</v>
      </c>
      <c r="B186" s="413" t="s">
        <v>386</v>
      </c>
      <c r="C186" s="414" t="s">
        <v>394</v>
      </c>
      <c r="D186" s="415" t="s">
        <v>395</v>
      </c>
      <c r="E186" s="414" t="s">
        <v>802</v>
      </c>
      <c r="F186" s="415" t="s">
        <v>803</v>
      </c>
      <c r="G186" s="414" t="s">
        <v>848</v>
      </c>
      <c r="H186" s="414" t="s">
        <v>849</v>
      </c>
      <c r="I186" s="417">
        <v>100.68000030517578</v>
      </c>
      <c r="J186" s="417">
        <v>288</v>
      </c>
      <c r="K186" s="418">
        <v>28996.560546875</v>
      </c>
    </row>
    <row r="187" spans="1:11" ht="14.4" customHeight="1" x14ac:dyDescent="0.3">
      <c r="A187" s="412" t="s">
        <v>385</v>
      </c>
      <c r="B187" s="413" t="s">
        <v>386</v>
      </c>
      <c r="C187" s="414" t="s">
        <v>394</v>
      </c>
      <c r="D187" s="415" t="s">
        <v>395</v>
      </c>
      <c r="E187" s="414" t="s">
        <v>802</v>
      </c>
      <c r="F187" s="415" t="s">
        <v>803</v>
      </c>
      <c r="G187" s="414" t="s">
        <v>850</v>
      </c>
      <c r="H187" s="414" t="s">
        <v>851</v>
      </c>
      <c r="I187" s="417">
        <v>142.72000122070313</v>
      </c>
      <c r="J187" s="417">
        <v>432</v>
      </c>
      <c r="K187" s="418">
        <v>61652.8828125</v>
      </c>
    </row>
    <row r="188" spans="1:11" ht="14.4" customHeight="1" x14ac:dyDescent="0.3">
      <c r="A188" s="412" t="s">
        <v>385</v>
      </c>
      <c r="B188" s="413" t="s">
        <v>386</v>
      </c>
      <c r="C188" s="414" t="s">
        <v>394</v>
      </c>
      <c r="D188" s="415" t="s">
        <v>395</v>
      </c>
      <c r="E188" s="414" t="s">
        <v>802</v>
      </c>
      <c r="F188" s="415" t="s">
        <v>803</v>
      </c>
      <c r="G188" s="414" t="s">
        <v>852</v>
      </c>
      <c r="H188" s="414" t="s">
        <v>853</v>
      </c>
      <c r="I188" s="417">
        <v>31.360000610351563</v>
      </c>
      <c r="J188" s="417">
        <v>1080</v>
      </c>
      <c r="K188" s="418">
        <v>33865.201171875</v>
      </c>
    </row>
    <row r="189" spans="1:11" ht="14.4" customHeight="1" x14ac:dyDescent="0.3">
      <c r="A189" s="412" t="s">
        <v>385</v>
      </c>
      <c r="B189" s="413" t="s">
        <v>386</v>
      </c>
      <c r="C189" s="414" t="s">
        <v>394</v>
      </c>
      <c r="D189" s="415" t="s">
        <v>395</v>
      </c>
      <c r="E189" s="414" t="s">
        <v>802</v>
      </c>
      <c r="F189" s="415" t="s">
        <v>803</v>
      </c>
      <c r="G189" s="414" t="s">
        <v>854</v>
      </c>
      <c r="H189" s="414" t="s">
        <v>855</v>
      </c>
      <c r="I189" s="417">
        <v>32.409999847412109</v>
      </c>
      <c r="J189" s="417">
        <v>300</v>
      </c>
      <c r="K189" s="418">
        <v>9723.25</v>
      </c>
    </row>
    <row r="190" spans="1:11" ht="14.4" customHeight="1" x14ac:dyDescent="0.3">
      <c r="A190" s="412" t="s">
        <v>385</v>
      </c>
      <c r="B190" s="413" t="s">
        <v>386</v>
      </c>
      <c r="C190" s="414" t="s">
        <v>394</v>
      </c>
      <c r="D190" s="415" t="s">
        <v>395</v>
      </c>
      <c r="E190" s="414" t="s">
        <v>802</v>
      </c>
      <c r="F190" s="415" t="s">
        <v>803</v>
      </c>
      <c r="G190" s="414" t="s">
        <v>856</v>
      </c>
      <c r="H190" s="414" t="s">
        <v>857</v>
      </c>
      <c r="I190" s="417">
        <v>30.309999465942383</v>
      </c>
      <c r="J190" s="417">
        <v>1560</v>
      </c>
      <c r="K190" s="418">
        <v>47286.8203125</v>
      </c>
    </row>
    <row r="191" spans="1:11" ht="14.4" customHeight="1" x14ac:dyDescent="0.3">
      <c r="A191" s="412" t="s">
        <v>385</v>
      </c>
      <c r="B191" s="413" t="s">
        <v>386</v>
      </c>
      <c r="C191" s="414" t="s">
        <v>394</v>
      </c>
      <c r="D191" s="415" t="s">
        <v>395</v>
      </c>
      <c r="E191" s="414" t="s">
        <v>802</v>
      </c>
      <c r="F191" s="415" t="s">
        <v>803</v>
      </c>
      <c r="G191" s="414" t="s">
        <v>858</v>
      </c>
      <c r="H191" s="414" t="s">
        <v>859</v>
      </c>
      <c r="I191" s="417">
        <v>39.740001678466797</v>
      </c>
      <c r="J191" s="417">
        <v>360</v>
      </c>
      <c r="K191" s="418">
        <v>14306</v>
      </c>
    </row>
    <row r="192" spans="1:11" ht="14.4" customHeight="1" x14ac:dyDescent="0.3">
      <c r="A192" s="412" t="s">
        <v>385</v>
      </c>
      <c r="B192" s="413" t="s">
        <v>386</v>
      </c>
      <c r="C192" s="414" t="s">
        <v>394</v>
      </c>
      <c r="D192" s="415" t="s">
        <v>395</v>
      </c>
      <c r="E192" s="414" t="s">
        <v>802</v>
      </c>
      <c r="F192" s="415" t="s">
        <v>803</v>
      </c>
      <c r="G192" s="414" t="s">
        <v>860</v>
      </c>
      <c r="H192" s="414" t="s">
        <v>861</v>
      </c>
      <c r="I192" s="417">
        <v>28.860000610351563</v>
      </c>
      <c r="J192" s="417">
        <v>1044</v>
      </c>
      <c r="K192" s="418">
        <v>30131.73046875</v>
      </c>
    </row>
    <row r="193" spans="1:11" ht="14.4" customHeight="1" x14ac:dyDescent="0.3">
      <c r="A193" s="412" t="s">
        <v>385</v>
      </c>
      <c r="B193" s="413" t="s">
        <v>386</v>
      </c>
      <c r="C193" s="414" t="s">
        <v>394</v>
      </c>
      <c r="D193" s="415" t="s">
        <v>395</v>
      </c>
      <c r="E193" s="414" t="s">
        <v>802</v>
      </c>
      <c r="F193" s="415" t="s">
        <v>803</v>
      </c>
      <c r="G193" s="414" t="s">
        <v>862</v>
      </c>
      <c r="H193" s="414" t="s">
        <v>863</v>
      </c>
      <c r="I193" s="417">
        <v>40.139999389648438</v>
      </c>
      <c r="J193" s="417">
        <v>360</v>
      </c>
      <c r="K193" s="418">
        <v>14450.900390625</v>
      </c>
    </row>
    <row r="194" spans="1:11" ht="14.4" customHeight="1" x14ac:dyDescent="0.3">
      <c r="A194" s="412" t="s">
        <v>385</v>
      </c>
      <c r="B194" s="413" t="s">
        <v>386</v>
      </c>
      <c r="C194" s="414" t="s">
        <v>394</v>
      </c>
      <c r="D194" s="415" t="s">
        <v>395</v>
      </c>
      <c r="E194" s="414" t="s">
        <v>802</v>
      </c>
      <c r="F194" s="415" t="s">
        <v>803</v>
      </c>
      <c r="G194" s="414" t="s">
        <v>864</v>
      </c>
      <c r="H194" s="414" t="s">
        <v>865</v>
      </c>
      <c r="I194" s="417">
        <v>31.360000610351563</v>
      </c>
      <c r="J194" s="417">
        <v>1560</v>
      </c>
      <c r="K194" s="418">
        <v>48916.400390625</v>
      </c>
    </row>
    <row r="195" spans="1:11" ht="14.4" customHeight="1" x14ac:dyDescent="0.3">
      <c r="A195" s="412" t="s">
        <v>385</v>
      </c>
      <c r="B195" s="413" t="s">
        <v>386</v>
      </c>
      <c r="C195" s="414" t="s">
        <v>394</v>
      </c>
      <c r="D195" s="415" t="s">
        <v>395</v>
      </c>
      <c r="E195" s="414" t="s">
        <v>802</v>
      </c>
      <c r="F195" s="415" t="s">
        <v>803</v>
      </c>
      <c r="G195" s="414" t="s">
        <v>866</v>
      </c>
      <c r="H195" s="414" t="s">
        <v>867</v>
      </c>
      <c r="I195" s="417">
        <v>153.47000122070313</v>
      </c>
      <c r="J195" s="417">
        <v>144</v>
      </c>
      <c r="K195" s="418">
        <v>22099.31982421875</v>
      </c>
    </row>
    <row r="196" spans="1:11" ht="14.4" customHeight="1" x14ac:dyDescent="0.3">
      <c r="A196" s="412" t="s">
        <v>385</v>
      </c>
      <c r="B196" s="413" t="s">
        <v>386</v>
      </c>
      <c r="C196" s="414" t="s">
        <v>394</v>
      </c>
      <c r="D196" s="415" t="s">
        <v>395</v>
      </c>
      <c r="E196" s="414" t="s">
        <v>802</v>
      </c>
      <c r="F196" s="415" t="s">
        <v>803</v>
      </c>
      <c r="G196" s="414" t="s">
        <v>868</v>
      </c>
      <c r="H196" s="414" t="s">
        <v>869</v>
      </c>
      <c r="I196" s="417">
        <v>125.12000274658203</v>
      </c>
      <c r="J196" s="417">
        <v>36</v>
      </c>
      <c r="K196" s="418">
        <v>4504.31982421875</v>
      </c>
    </row>
    <row r="197" spans="1:11" ht="14.4" customHeight="1" x14ac:dyDescent="0.3">
      <c r="A197" s="412" t="s">
        <v>385</v>
      </c>
      <c r="B197" s="413" t="s">
        <v>386</v>
      </c>
      <c r="C197" s="414" t="s">
        <v>394</v>
      </c>
      <c r="D197" s="415" t="s">
        <v>395</v>
      </c>
      <c r="E197" s="414" t="s">
        <v>802</v>
      </c>
      <c r="F197" s="415" t="s">
        <v>803</v>
      </c>
      <c r="G197" s="414" t="s">
        <v>870</v>
      </c>
      <c r="H197" s="414" t="s">
        <v>871</v>
      </c>
      <c r="I197" s="417">
        <v>206.25</v>
      </c>
      <c r="J197" s="417">
        <v>48</v>
      </c>
      <c r="K197" s="418">
        <v>9900.1201171875</v>
      </c>
    </row>
    <row r="198" spans="1:11" ht="14.4" customHeight="1" x14ac:dyDescent="0.3">
      <c r="A198" s="412" t="s">
        <v>385</v>
      </c>
      <c r="B198" s="413" t="s">
        <v>386</v>
      </c>
      <c r="C198" s="414" t="s">
        <v>394</v>
      </c>
      <c r="D198" s="415" t="s">
        <v>395</v>
      </c>
      <c r="E198" s="414" t="s">
        <v>802</v>
      </c>
      <c r="F198" s="415" t="s">
        <v>803</v>
      </c>
      <c r="G198" s="414" t="s">
        <v>872</v>
      </c>
      <c r="H198" s="414" t="s">
        <v>873</v>
      </c>
      <c r="I198" s="417">
        <v>167.14999389648438</v>
      </c>
      <c r="J198" s="417">
        <v>336</v>
      </c>
      <c r="K198" s="418">
        <v>56163.2412109375</v>
      </c>
    </row>
    <row r="199" spans="1:11" ht="14.4" customHeight="1" x14ac:dyDescent="0.3">
      <c r="A199" s="412" t="s">
        <v>385</v>
      </c>
      <c r="B199" s="413" t="s">
        <v>386</v>
      </c>
      <c r="C199" s="414" t="s">
        <v>394</v>
      </c>
      <c r="D199" s="415" t="s">
        <v>395</v>
      </c>
      <c r="E199" s="414" t="s">
        <v>802</v>
      </c>
      <c r="F199" s="415" t="s">
        <v>803</v>
      </c>
      <c r="G199" s="414" t="s">
        <v>874</v>
      </c>
      <c r="H199" s="414" t="s">
        <v>875</v>
      </c>
      <c r="I199" s="417">
        <v>167.14999389648438</v>
      </c>
      <c r="J199" s="417">
        <v>120</v>
      </c>
      <c r="K199" s="418">
        <v>20058.30078125</v>
      </c>
    </row>
    <row r="200" spans="1:11" ht="14.4" customHeight="1" x14ac:dyDescent="0.3">
      <c r="A200" s="412" t="s">
        <v>385</v>
      </c>
      <c r="B200" s="413" t="s">
        <v>386</v>
      </c>
      <c r="C200" s="414" t="s">
        <v>394</v>
      </c>
      <c r="D200" s="415" t="s">
        <v>395</v>
      </c>
      <c r="E200" s="414" t="s">
        <v>802</v>
      </c>
      <c r="F200" s="415" t="s">
        <v>803</v>
      </c>
      <c r="G200" s="414" t="s">
        <v>876</v>
      </c>
      <c r="H200" s="414" t="s">
        <v>877</v>
      </c>
      <c r="I200" s="417">
        <v>210.16000366210938</v>
      </c>
      <c r="J200" s="417">
        <v>684</v>
      </c>
      <c r="K200" s="418">
        <v>143751.150390625</v>
      </c>
    </row>
    <row r="201" spans="1:11" ht="14.4" customHeight="1" x14ac:dyDescent="0.3">
      <c r="A201" s="412" t="s">
        <v>385</v>
      </c>
      <c r="B201" s="413" t="s">
        <v>386</v>
      </c>
      <c r="C201" s="414" t="s">
        <v>394</v>
      </c>
      <c r="D201" s="415" t="s">
        <v>395</v>
      </c>
      <c r="E201" s="414" t="s">
        <v>802</v>
      </c>
      <c r="F201" s="415" t="s">
        <v>803</v>
      </c>
      <c r="G201" s="414" t="s">
        <v>878</v>
      </c>
      <c r="H201" s="414" t="s">
        <v>879</v>
      </c>
      <c r="I201" s="417">
        <v>258.05999755859375</v>
      </c>
      <c r="J201" s="417">
        <v>420</v>
      </c>
      <c r="K201" s="418">
        <v>108385.19921875</v>
      </c>
    </row>
    <row r="202" spans="1:11" ht="14.4" customHeight="1" x14ac:dyDescent="0.3">
      <c r="A202" s="412" t="s">
        <v>385</v>
      </c>
      <c r="B202" s="413" t="s">
        <v>386</v>
      </c>
      <c r="C202" s="414" t="s">
        <v>394</v>
      </c>
      <c r="D202" s="415" t="s">
        <v>395</v>
      </c>
      <c r="E202" s="414" t="s">
        <v>802</v>
      </c>
      <c r="F202" s="415" t="s">
        <v>803</v>
      </c>
      <c r="G202" s="414" t="s">
        <v>880</v>
      </c>
      <c r="H202" s="414" t="s">
        <v>881</v>
      </c>
      <c r="I202" s="417">
        <v>94.379997253417969</v>
      </c>
      <c r="J202" s="417">
        <v>36</v>
      </c>
      <c r="K202" s="418">
        <v>3397.56005859375</v>
      </c>
    </row>
    <row r="203" spans="1:11" ht="14.4" customHeight="1" x14ac:dyDescent="0.3">
      <c r="A203" s="412" t="s">
        <v>385</v>
      </c>
      <c r="B203" s="413" t="s">
        <v>386</v>
      </c>
      <c r="C203" s="414" t="s">
        <v>394</v>
      </c>
      <c r="D203" s="415" t="s">
        <v>395</v>
      </c>
      <c r="E203" s="414" t="s">
        <v>802</v>
      </c>
      <c r="F203" s="415" t="s">
        <v>803</v>
      </c>
      <c r="G203" s="414" t="s">
        <v>882</v>
      </c>
      <c r="H203" s="414" t="s">
        <v>883</v>
      </c>
      <c r="I203" s="417">
        <v>56.330001831054688</v>
      </c>
      <c r="J203" s="417">
        <v>72</v>
      </c>
      <c r="K203" s="418">
        <v>4056</v>
      </c>
    </row>
    <row r="204" spans="1:11" ht="14.4" customHeight="1" x14ac:dyDescent="0.3">
      <c r="A204" s="412" t="s">
        <v>385</v>
      </c>
      <c r="B204" s="413" t="s">
        <v>386</v>
      </c>
      <c r="C204" s="414" t="s">
        <v>394</v>
      </c>
      <c r="D204" s="415" t="s">
        <v>395</v>
      </c>
      <c r="E204" s="414" t="s">
        <v>802</v>
      </c>
      <c r="F204" s="415" t="s">
        <v>803</v>
      </c>
      <c r="G204" s="414" t="s">
        <v>884</v>
      </c>
      <c r="H204" s="414" t="s">
        <v>885</v>
      </c>
      <c r="I204" s="417">
        <v>86.25</v>
      </c>
      <c r="J204" s="417">
        <v>528</v>
      </c>
      <c r="K204" s="418">
        <v>45540</v>
      </c>
    </row>
    <row r="205" spans="1:11" ht="14.4" customHeight="1" x14ac:dyDescent="0.3">
      <c r="A205" s="412" t="s">
        <v>385</v>
      </c>
      <c r="B205" s="413" t="s">
        <v>386</v>
      </c>
      <c r="C205" s="414" t="s">
        <v>394</v>
      </c>
      <c r="D205" s="415" t="s">
        <v>395</v>
      </c>
      <c r="E205" s="414" t="s">
        <v>802</v>
      </c>
      <c r="F205" s="415" t="s">
        <v>803</v>
      </c>
      <c r="G205" s="414" t="s">
        <v>886</v>
      </c>
      <c r="H205" s="414" t="s">
        <v>887</v>
      </c>
      <c r="I205" s="417">
        <v>77.900001525878906</v>
      </c>
      <c r="J205" s="417">
        <v>408</v>
      </c>
      <c r="K205" s="418">
        <v>31784.3994140625</v>
      </c>
    </row>
    <row r="206" spans="1:11" ht="14.4" customHeight="1" x14ac:dyDescent="0.3">
      <c r="A206" s="412" t="s">
        <v>385</v>
      </c>
      <c r="B206" s="413" t="s">
        <v>386</v>
      </c>
      <c r="C206" s="414" t="s">
        <v>394</v>
      </c>
      <c r="D206" s="415" t="s">
        <v>395</v>
      </c>
      <c r="E206" s="414" t="s">
        <v>802</v>
      </c>
      <c r="F206" s="415" t="s">
        <v>803</v>
      </c>
      <c r="G206" s="414" t="s">
        <v>888</v>
      </c>
      <c r="H206" s="414" t="s">
        <v>889</v>
      </c>
      <c r="I206" s="417">
        <v>45.029998779296875</v>
      </c>
      <c r="J206" s="417">
        <v>504</v>
      </c>
      <c r="K206" s="418">
        <v>22692.9501953125</v>
      </c>
    </row>
    <row r="207" spans="1:11" ht="14.4" customHeight="1" x14ac:dyDescent="0.3">
      <c r="A207" s="412" t="s">
        <v>385</v>
      </c>
      <c r="B207" s="413" t="s">
        <v>386</v>
      </c>
      <c r="C207" s="414" t="s">
        <v>394</v>
      </c>
      <c r="D207" s="415" t="s">
        <v>395</v>
      </c>
      <c r="E207" s="414" t="s">
        <v>802</v>
      </c>
      <c r="F207" s="415" t="s">
        <v>803</v>
      </c>
      <c r="G207" s="414" t="s">
        <v>890</v>
      </c>
      <c r="H207" s="414" t="s">
        <v>891</v>
      </c>
      <c r="I207" s="417">
        <v>45.029998779296875</v>
      </c>
      <c r="J207" s="417">
        <v>144</v>
      </c>
      <c r="K207" s="418">
        <v>6483.7001953125</v>
      </c>
    </row>
    <row r="208" spans="1:11" ht="14.4" customHeight="1" x14ac:dyDescent="0.3">
      <c r="A208" s="412" t="s">
        <v>385</v>
      </c>
      <c r="B208" s="413" t="s">
        <v>386</v>
      </c>
      <c r="C208" s="414" t="s">
        <v>394</v>
      </c>
      <c r="D208" s="415" t="s">
        <v>395</v>
      </c>
      <c r="E208" s="414" t="s">
        <v>802</v>
      </c>
      <c r="F208" s="415" t="s">
        <v>803</v>
      </c>
      <c r="G208" s="414" t="s">
        <v>892</v>
      </c>
      <c r="H208" s="414" t="s">
        <v>893</v>
      </c>
      <c r="I208" s="417">
        <v>42</v>
      </c>
      <c r="J208" s="417">
        <v>216</v>
      </c>
      <c r="K208" s="418">
        <v>9071.4296875</v>
      </c>
    </row>
    <row r="209" spans="1:11" ht="14.4" customHeight="1" x14ac:dyDescent="0.3">
      <c r="A209" s="412" t="s">
        <v>385</v>
      </c>
      <c r="B209" s="413" t="s">
        <v>386</v>
      </c>
      <c r="C209" s="414" t="s">
        <v>394</v>
      </c>
      <c r="D209" s="415" t="s">
        <v>395</v>
      </c>
      <c r="E209" s="414" t="s">
        <v>802</v>
      </c>
      <c r="F209" s="415" t="s">
        <v>803</v>
      </c>
      <c r="G209" s="414" t="s">
        <v>894</v>
      </c>
      <c r="H209" s="414" t="s">
        <v>895</v>
      </c>
      <c r="I209" s="417">
        <v>50.479999542236328</v>
      </c>
      <c r="J209" s="417">
        <v>108</v>
      </c>
      <c r="K209" s="418">
        <v>5451.35009765625</v>
      </c>
    </row>
    <row r="210" spans="1:11" ht="14.4" customHeight="1" x14ac:dyDescent="0.3">
      <c r="A210" s="412" t="s">
        <v>385</v>
      </c>
      <c r="B210" s="413" t="s">
        <v>386</v>
      </c>
      <c r="C210" s="414" t="s">
        <v>394</v>
      </c>
      <c r="D210" s="415" t="s">
        <v>395</v>
      </c>
      <c r="E210" s="414" t="s">
        <v>802</v>
      </c>
      <c r="F210" s="415" t="s">
        <v>803</v>
      </c>
      <c r="G210" s="414" t="s">
        <v>896</v>
      </c>
      <c r="H210" s="414" t="s">
        <v>897</v>
      </c>
      <c r="I210" s="417">
        <v>75.650001525878906</v>
      </c>
      <c r="J210" s="417">
        <v>324</v>
      </c>
      <c r="K210" s="418">
        <v>24510.869140625</v>
      </c>
    </row>
    <row r="211" spans="1:11" ht="14.4" customHeight="1" x14ac:dyDescent="0.3">
      <c r="A211" s="412" t="s">
        <v>385</v>
      </c>
      <c r="B211" s="413" t="s">
        <v>386</v>
      </c>
      <c r="C211" s="414" t="s">
        <v>394</v>
      </c>
      <c r="D211" s="415" t="s">
        <v>395</v>
      </c>
      <c r="E211" s="414" t="s">
        <v>802</v>
      </c>
      <c r="F211" s="415" t="s">
        <v>803</v>
      </c>
      <c r="G211" s="414" t="s">
        <v>898</v>
      </c>
      <c r="H211" s="414" t="s">
        <v>899</v>
      </c>
      <c r="I211" s="417">
        <v>34.159999847412109</v>
      </c>
      <c r="J211" s="417">
        <v>1008</v>
      </c>
      <c r="K211" s="418">
        <v>34431.8603515625</v>
      </c>
    </row>
    <row r="212" spans="1:11" ht="14.4" customHeight="1" x14ac:dyDescent="0.3">
      <c r="A212" s="412" t="s">
        <v>385</v>
      </c>
      <c r="B212" s="413" t="s">
        <v>386</v>
      </c>
      <c r="C212" s="414" t="s">
        <v>394</v>
      </c>
      <c r="D212" s="415" t="s">
        <v>395</v>
      </c>
      <c r="E212" s="414" t="s">
        <v>802</v>
      </c>
      <c r="F212" s="415" t="s">
        <v>803</v>
      </c>
      <c r="G212" s="414" t="s">
        <v>900</v>
      </c>
      <c r="H212" s="414" t="s">
        <v>901</v>
      </c>
      <c r="I212" s="417">
        <v>41.810001373291016</v>
      </c>
      <c r="J212" s="417">
        <v>936</v>
      </c>
      <c r="K212" s="418">
        <v>39133.119140625</v>
      </c>
    </row>
    <row r="213" spans="1:11" ht="14.4" customHeight="1" x14ac:dyDescent="0.3">
      <c r="A213" s="412" t="s">
        <v>385</v>
      </c>
      <c r="B213" s="413" t="s">
        <v>386</v>
      </c>
      <c r="C213" s="414" t="s">
        <v>394</v>
      </c>
      <c r="D213" s="415" t="s">
        <v>395</v>
      </c>
      <c r="E213" s="414" t="s">
        <v>802</v>
      </c>
      <c r="F213" s="415" t="s">
        <v>803</v>
      </c>
      <c r="G213" s="414" t="s">
        <v>902</v>
      </c>
      <c r="H213" s="414" t="s">
        <v>903</v>
      </c>
      <c r="I213" s="417">
        <v>47.743334452311196</v>
      </c>
      <c r="J213" s="417">
        <v>396</v>
      </c>
      <c r="K213" s="418">
        <v>18906.68994140625</v>
      </c>
    </row>
    <row r="214" spans="1:11" ht="14.4" customHeight="1" x14ac:dyDescent="0.3">
      <c r="A214" s="412" t="s">
        <v>385</v>
      </c>
      <c r="B214" s="413" t="s">
        <v>386</v>
      </c>
      <c r="C214" s="414" t="s">
        <v>394</v>
      </c>
      <c r="D214" s="415" t="s">
        <v>395</v>
      </c>
      <c r="E214" s="414" t="s">
        <v>802</v>
      </c>
      <c r="F214" s="415" t="s">
        <v>803</v>
      </c>
      <c r="G214" s="414" t="s">
        <v>904</v>
      </c>
      <c r="H214" s="414" t="s">
        <v>905</v>
      </c>
      <c r="I214" s="417">
        <v>40.639999389648438</v>
      </c>
      <c r="J214" s="417">
        <v>1584</v>
      </c>
      <c r="K214" s="418">
        <v>64368.26171875</v>
      </c>
    </row>
    <row r="215" spans="1:11" ht="14.4" customHeight="1" x14ac:dyDescent="0.3">
      <c r="A215" s="412" t="s">
        <v>385</v>
      </c>
      <c r="B215" s="413" t="s">
        <v>386</v>
      </c>
      <c r="C215" s="414" t="s">
        <v>394</v>
      </c>
      <c r="D215" s="415" t="s">
        <v>395</v>
      </c>
      <c r="E215" s="414" t="s">
        <v>802</v>
      </c>
      <c r="F215" s="415" t="s">
        <v>803</v>
      </c>
      <c r="G215" s="414" t="s">
        <v>906</v>
      </c>
      <c r="H215" s="414" t="s">
        <v>907</v>
      </c>
      <c r="I215" s="417">
        <v>40.006665547688804</v>
      </c>
      <c r="J215" s="417">
        <v>396</v>
      </c>
      <c r="K215" s="418">
        <v>15842.85986328125</v>
      </c>
    </row>
    <row r="216" spans="1:11" ht="14.4" customHeight="1" x14ac:dyDescent="0.3">
      <c r="A216" s="412" t="s">
        <v>385</v>
      </c>
      <c r="B216" s="413" t="s">
        <v>386</v>
      </c>
      <c r="C216" s="414" t="s">
        <v>394</v>
      </c>
      <c r="D216" s="415" t="s">
        <v>395</v>
      </c>
      <c r="E216" s="414" t="s">
        <v>802</v>
      </c>
      <c r="F216" s="415" t="s">
        <v>803</v>
      </c>
      <c r="G216" s="414" t="s">
        <v>908</v>
      </c>
      <c r="H216" s="414" t="s">
        <v>909</v>
      </c>
      <c r="I216" s="417">
        <v>129.25999450683594</v>
      </c>
      <c r="J216" s="417">
        <v>120</v>
      </c>
      <c r="K216" s="418">
        <v>15510.6298828125</v>
      </c>
    </row>
    <row r="217" spans="1:11" ht="14.4" customHeight="1" x14ac:dyDescent="0.3">
      <c r="A217" s="412" t="s">
        <v>385</v>
      </c>
      <c r="B217" s="413" t="s">
        <v>386</v>
      </c>
      <c r="C217" s="414" t="s">
        <v>394</v>
      </c>
      <c r="D217" s="415" t="s">
        <v>395</v>
      </c>
      <c r="E217" s="414" t="s">
        <v>802</v>
      </c>
      <c r="F217" s="415" t="s">
        <v>803</v>
      </c>
      <c r="G217" s="414" t="s">
        <v>910</v>
      </c>
      <c r="H217" s="414" t="s">
        <v>911</v>
      </c>
      <c r="I217" s="417">
        <v>414.29000854492188</v>
      </c>
      <c r="J217" s="417">
        <v>16</v>
      </c>
      <c r="K217" s="418">
        <v>6628.60009765625</v>
      </c>
    </row>
    <row r="218" spans="1:11" ht="14.4" customHeight="1" x14ac:dyDescent="0.3">
      <c r="A218" s="412" t="s">
        <v>385</v>
      </c>
      <c r="B218" s="413" t="s">
        <v>386</v>
      </c>
      <c r="C218" s="414" t="s">
        <v>394</v>
      </c>
      <c r="D218" s="415" t="s">
        <v>395</v>
      </c>
      <c r="E218" s="414" t="s">
        <v>802</v>
      </c>
      <c r="F218" s="415" t="s">
        <v>803</v>
      </c>
      <c r="G218" s="414" t="s">
        <v>912</v>
      </c>
      <c r="H218" s="414" t="s">
        <v>913</v>
      </c>
      <c r="I218" s="417">
        <v>105.56999969482422</v>
      </c>
      <c r="J218" s="417">
        <v>72</v>
      </c>
      <c r="K218" s="418">
        <v>7601.0400390625</v>
      </c>
    </row>
    <row r="219" spans="1:11" ht="14.4" customHeight="1" x14ac:dyDescent="0.3">
      <c r="A219" s="412" t="s">
        <v>385</v>
      </c>
      <c r="B219" s="413" t="s">
        <v>386</v>
      </c>
      <c r="C219" s="414" t="s">
        <v>394</v>
      </c>
      <c r="D219" s="415" t="s">
        <v>395</v>
      </c>
      <c r="E219" s="414" t="s">
        <v>802</v>
      </c>
      <c r="F219" s="415" t="s">
        <v>803</v>
      </c>
      <c r="G219" s="414" t="s">
        <v>914</v>
      </c>
      <c r="H219" s="414" t="s">
        <v>915</v>
      </c>
      <c r="I219" s="417">
        <v>112.41000366210938</v>
      </c>
      <c r="J219" s="417">
        <v>72</v>
      </c>
      <c r="K219" s="418">
        <v>8093.7001953125</v>
      </c>
    </row>
    <row r="220" spans="1:11" ht="14.4" customHeight="1" x14ac:dyDescent="0.3">
      <c r="A220" s="412" t="s">
        <v>385</v>
      </c>
      <c r="B220" s="413" t="s">
        <v>386</v>
      </c>
      <c r="C220" s="414" t="s">
        <v>394</v>
      </c>
      <c r="D220" s="415" t="s">
        <v>395</v>
      </c>
      <c r="E220" s="414" t="s">
        <v>802</v>
      </c>
      <c r="F220" s="415" t="s">
        <v>803</v>
      </c>
      <c r="G220" s="414" t="s">
        <v>916</v>
      </c>
      <c r="H220" s="414" t="s">
        <v>917</v>
      </c>
      <c r="I220" s="417">
        <v>94.819999694824219</v>
      </c>
      <c r="J220" s="417">
        <v>144</v>
      </c>
      <c r="K220" s="418">
        <v>13653.7197265625</v>
      </c>
    </row>
    <row r="221" spans="1:11" ht="14.4" customHeight="1" x14ac:dyDescent="0.3">
      <c r="A221" s="412" t="s">
        <v>385</v>
      </c>
      <c r="B221" s="413" t="s">
        <v>386</v>
      </c>
      <c r="C221" s="414" t="s">
        <v>394</v>
      </c>
      <c r="D221" s="415" t="s">
        <v>395</v>
      </c>
      <c r="E221" s="414" t="s">
        <v>802</v>
      </c>
      <c r="F221" s="415" t="s">
        <v>803</v>
      </c>
      <c r="G221" s="414" t="s">
        <v>918</v>
      </c>
      <c r="H221" s="414" t="s">
        <v>919</v>
      </c>
      <c r="I221" s="417">
        <v>115.34999847412109</v>
      </c>
      <c r="J221" s="417">
        <v>72</v>
      </c>
      <c r="K221" s="418">
        <v>8304.83984375</v>
      </c>
    </row>
    <row r="222" spans="1:11" ht="14.4" customHeight="1" x14ac:dyDescent="0.3">
      <c r="A222" s="412" t="s">
        <v>385</v>
      </c>
      <c r="B222" s="413" t="s">
        <v>386</v>
      </c>
      <c r="C222" s="414" t="s">
        <v>394</v>
      </c>
      <c r="D222" s="415" t="s">
        <v>395</v>
      </c>
      <c r="E222" s="414" t="s">
        <v>802</v>
      </c>
      <c r="F222" s="415" t="s">
        <v>803</v>
      </c>
      <c r="G222" s="414" t="s">
        <v>920</v>
      </c>
      <c r="H222" s="414" t="s">
        <v>921</v>
      </c>
      <c r="I222" s="417">
        <v>106.55000305175781</v>
      </c>
      <c r="J222" s="417">
        <v>72</v>
      </c>
      <c r="K222" s="418">
        <v>7671.419921875</v>
      </c>
    </row>
    <row r="223" spans="1:11" ht="14.4" customHeight="1" x14ac:dyDescent="0.3">
      <c r="A223" s="412" t="s">
        <v>385</v>
      </c>
      <c r="B223" s="413" t="s">
        <v>386</v>
      </c>
      <c r="C223" s="414" t="s">
        <v>394</v>
      </c>
      <c r="D223" s="415" t="s">
        <v>395</v>
      </c>
      <c r="E223" s="414" t="s">
        <v>922</v>
      </c>
      <c r="F223" s="415" t="s">
        <v>923</v>
      </c>
      <c r="G223" s="414" t="s">
        <v>924</v>
      </c>
      <c r="H223" s="414" t="s">
        <v>925</v>
      </c>
      <c r="I223" s="417">
        <v>925.6500244140625</v>
      </c>
      <c r="J223" s="417">
        <v>20</v>
      </c>
      <c r="K223" s="418">
        <v>18513</v>
      </c>
    </row>
    <row r="224" spans="1:11" ht="14.4" customHeight="1" x14ac:dyDescent="0.3">
      <c r="A224" s="412" t="s">
        <v>385</v>
      </c>
      <c r="B224" s="413" t="s">
        <v>386</v>
      </c>
      <c r="C224" s="414" t="s">
        <v>394</v>
      </c>
      <c r="D224" s="415" t="s">
        <v>395</v>
      </c>
      <c r="E224" s="414" t="s">
        <v>922</v>
      </c>
      <c r="F224" s="415" t="s">
        <v>923</v>
      </c>
      <c r="G224" s="414" t="s">
        <v>926</v>
      </c>
      <c r="H224" s="414" t="s">
        <v>927</v>
      </c>
      <c r="I224" s="417">
        <v>7.2199997901916504</v>
      </c>
      <c r="J224" s="417">
        <v>30</v>
      </c>
      <c r="K224" s="418">
        <v>216.71000671386719</v>
      </c>
    </row>
    <row r="225" spans="1:11" ht="14.4" customHeight="1" x14ac:dyDescent="0.3">
      <c r="A225" s="412" t="s">
        <v>385</v>
      </c>
      <c r="B225" s="413" t="s">
        <v>386</v>
      </c>
      <c r="C225" s="414" t="s">
        <v>394</v>
      </c>
      <c r="D225" s="415" t="s">
        <v>395</v>
      </c>
      <c r="E225" s="414" t="s">
        <v>922</v>
      </c>
      <c r="F225" s="415" t="s">
        <v>923</v>
      </c>
      <c r="G225" s="414" t="s">
        <v>928</v>
      </c>
      <c r="H225" s="414" t="s">
        <v>929</v>
      </c>
      <c r="I225" s="417">
        <v>7.2199997901916504</v>
      </c>
      <c r="J225" s="417">
        <v>50</v>
      </c>
      <c r="K225" s="418">
        <v>361.19000244140625</v>
      </c>
    </row>
    <row r="226" spans="1:11" ht="14.4" customHeight="1" x14ac:dyDescent="0.3">
      <c r="A226" s="412" t="s">
        <v>385</v>
      </c>
      <c r="B226" s="413" t="s">
        <v>386</v>
      </c>
      <c r="C226" s="414" t="s">
        <v>394</v>
      </c>
      <c r="D226" s="415" t="s">
        <v>395</v>
      </c>
      <c r="E226" s="414" t="s">
        <v>922</v>
      </c>
      <c r="F226" s="415" t="s">
        <v>923</v>
      </c>
      <c r="G226" s="414" t="s">
        <v>930</v>
      </c>
      <c r="H226" s="414" t="s">
        <v>931</v>
      </c>
      <c r="I226" s="417">
        <v>12.119999885559082</v>
      </c>
      <c r="J226" s="417">
        <v>40</v>
      </c>
      <c r="K226" s="418">
        <v>484.97000122070313</v>
      </c>
    </row>
    <row r="227" spans="1:11" ht="14.4" customHeight="1" x14ac:dyDescent="0.3">
      <c r="A227" s="412" t="s">
        <v>385</v>
      </c>
      <c r="B227" s="413" t="s">
        <v>386</v>
      </c>
      <c r="C227" s="414" t="s">
        <v>394</v>
      </c>
      <c r="D227" s="415" t="s">
        <v>395</v>
      </c>
      <c r="E227" s="414" t="s">
        <v>922</v>
      </c>
      <c r="F227" s="415" t="s">
        <v>923</v>
      </c>
      <c r="G227" s="414" t="s">
        <v>932</v>
      </c>
      <c r="H227" s="414" t="s">
        <v>933</v>
      </c>
      <c r="I227" s="417">
        <v>12.119999885559082</v>
      </c>
      <c r="J227" s="417">
        <v>40</v>
      </c>
      <c r="K227" s="418">
        <v>484.97000122070313</v>
      </c>
    </row>
    <row r="228" spans="1:11" ht="14.4" customHeight="1" x14ac:dyDescent="0.3">
      <c r="A228" s="412" t="s">
        <v>385</v>
      </c>
      <c r="B228" s="413" t="s">
        <v>386</v>
      </c>
      <c r="C228" s="414" t="s">
        <v>394</v>
      </c>
      <c r="D228" s="415" t="s">
        <v>395</v>
      </c>
      <c r="E228" s="414" t="s">
        <v>922</v>
      </c>
      <c r="F228" s="415" t="s">
        <v>923</v>
      </c>
      <c r="G228" s="414" t="s">
        <v>934</v>
      </c>
      <c r="H228" s="414" t="s">
        <v>935</v>
      </c>
      <c r="I228" s="417">
        <v>12.119999885559082</v>
      </c>
      <c r="J228" s="417">
        <v>90</v>
      </c>
      <c r="K228" s="418">
        <v>1091.1800231933594</v>
      </c>
    </row>
    <row r="229" spans="1:11" ht="14.4" customHeight="1" x14ac:dyDescent="0.3">
      <c r="A229" s="412" t="s">
        <v>385</v>
      </c>
      <c r="B229" s="413" t="s">
        <v>386</v>
      </c>
      <c r="C229" s="414" t="s">
        <v>394</v>
      </c>
      <c r="D229" s="415" t="s">
        <v>395</v>
      </c>
      <c r="E229" s="414" t="s">
        <v>922</v>
      </c>
      <c r="F229" s="415" t="s">
        <v>923</v>
      </c>
      <c r="G229" s="414" t="s">
        <v>936</v>
      </c>
      <c r="H229" s="414" t="s">
        <v>937</v>
      </c>
      <c r="I229" s="417">
        <v>12.119999885559082</v>
      </c>
      <c r="J229" s="417">
        <v>90</v>
      </c>
      <c r="K229" s="418">
        <v>1091.1800231933594</v>
      </c>
    </row>
    <row r="230" spans="1:11" ht="14.4" customHeight="1" x14ac:dyDescent="0.3">
      <c r="A230" s="412" t="s">
        <v>385</v>
      </c>
      <c r="B230" s="413" t="s">
        <v>386</v>
      </c>
      <c r="C230" s="414" t="s">
        <v>394</v>
      </c>
      <c r="D230" s="415" t="s">
        <v>395</v>
      </c>
      <c r="E230" s="414" t="s">
        <v>922</v>
      </c>
      <c r="F230" s="415" t="s">
        <v>923</v>
      </c>
      <c r="G230" s="414" t="s">
        <v>938</v>
      </c>
      <c r="H230" s="414" t="s">
        <v>939</v>
      </c>
      <c r="I230" s="417">
        <v>12.119999885559082</v>
      </c>
      <c r="J230" s="417">
        <v>40</v>
      </c>
      <c r="K230" s="418">
        <v>484.97000885009766</v>
      </c>
    </row>
    <row r="231" spans="1:11" ht="14.4" customHeight="1" x14ac:dyDescent="0.3">
      <c r="A231" s="412" t="s">
        <v>385</v>
      </c>
      <c r="B231" s="413" t="s">
        <v>386</v>
      </c>
      <c r="C231" s="414" t="s">
        <v>394</v>
      </c>
      <c r="D231" s="415" t="s">
        <v>395</v>
      </c>
      <c r="E231" s="414" t="s">
        <v>922</v>
      </c>
      <c r="F231" s="415" t="s">
        <v>923</v>
      </c>
      <c r="G231" s="414" t="s">
        <v>940</v>
      </c>
      <c r="H231" s="414" t="s">
        <v>941</v>
      </c>
      <c r="I231" s="417">
        <v>14.569999694824219</v>
      </c>
      <c r="J231" s="417">
        <v>40</v>
      </c>
      <c r="K231" s="418">
        <v>582.739990234375</v>
      </c>
    </row>
    <row r="232" spans="1:11" ht="14.4" customHeight="1" x14ac:dyDescent="0.3">
      <c r="A232" s="412" t="s">
        <v>385</v>
      </c>
      <c r="B232" s="413" t="s">
        <v>386</v>
      </c>
      <c r="C232" s="414" t="s">
        <v>394</v>
      </c>
      <c r="D232" s="415" t="s">
        <v>395</v>
      </c>
      <c r="E232" s="414" t="s">
        <v>922</v>
      </c>
      <c r="F232" s="415" t="s">
        <v>923</v>
      </c>
      <c r="G232" s="414" t="s">
        <v>942</v>
      </c>
      <c r="H232" s="414" t="s">
        <v>943</v>
      </c>
      <c r="I232" s="417">
        <v>0.4699999988079071</v>
      </c>
      <c r="J232" s="417">
        <v>200</v>
      </c>
      <c r="K232" s="418">
        <v>94</v>
      </c>
    </row>
    <row r="233" spans="1:11" ht="14.4" customHeight="1" x14ac:dyDescent="0.3">
      <c r="A233" s="412" t="s">
        <v>385</v>
      </c>
      <c r="B233" s="413" t="s">
        <v>386</v>
      </c>
      <c r="C233" s="414" t="s">
        <v>394</v>
      </c>
      <c r="D233" s="415" t="s">
        <v>395</v>
      </c>
      <c r="E233" s="414" t="s">
        <v>922</v>
      </c>
      <c r="F233" s="415" t="s">
        <v>923</v>
      </c>
      <c r="G233" s="414" t="s">
        <v>944</v>
      </c>
      <c r="H233" s="414" t="s">
        <v>945</v>
      </c>
      <c r="I233" s="417">
        <v>0.30750000476837158</v>
      </c>
      <c r="J233" s="417">
        <v>900</v>
      </c>
      <c r="K233" s="418">
        <v>277</v>
      </c>
    </row>
    <row r="234" spans="1:11" ht="14.4" customHeight="1" x14ac:dyDescent="0.3">
      <c r="A234" s="412" t="s">
        <v>385</v>
      </c>
      <c r="B234" s="413" t="s">
        <v>386</v>
      </c>
      <c r="C234" s="414" t="s">
        <v>394</v>
      </c>
      <c r="D234" s="415" t="s">
        <v>395</v>
      </c>
      <c r="E234" s="414" t="s">
        <v>922</v>
      </c>
      <c r="F234" s="415" t="s">
        <v>923</v>
      </c>
      <c r="G234" s="414" t="s">
        <v>946</v>
      </c>
      <c r="H234" s="414" t="s">
        <v>947</v>
      </c>
      <c r="I234" s="417">
        <v>3.0299999713897705</v>
      </c>
      <c r="J234" s="417">
        <v>600</v>
      </c>
      <c r="K234" s="418">
        <v>1815.0700073242188</v>
      </c>
    </row>
    <row r="235" spans="1:11" ht="14.4" customHeight="1" x14ac:dyDescent="0.3">
      <c r="A235" s="412" t="s">
        <v>385</v>
      </c>
      <c r="B235" s="413" t="s">
        <v>386</v>
      </c>
      <c r="C235" s="414" t="s">
        <v>394</v>
      </c>
      <c r="D235" s="415" t="s">
        <v>395</v>
      </c>
      <c r="E235" s="414" t="s">
        <v>922</v>
      </c>
      <c r="F235" s="415" t="s">
        <v>923</v>
      </c>
      <c r="G235" s="414" t="s">
        <v>948</v>
      </c>
      <c r="H235" s="414" t="s">
        <v>949</v>
      </c>
      <c r="I235" s="417">
        <v>0.68000000715255737</v>
      </c>
      <c r="J235" s="417">
        <v>100</v>
      </c>
      <c r="K235" s="418">
        <v>68</v>
      </c>
    </row>
    <row r="236" spans="1:11" ht="14.4" customHeight="1" x14ac:dyDescent="0.3">
      <c r="A236" s="412" t="s">
        <v>385</v>
      </c>
      <c r="B236" s="413" t="s">
        <v>386</v>
      </c>
      <c r="C236" s="414" t="s">
        <v>394</v>
      </c>
      <c r="D236" s="415" t="s">
        <v>395</v>
      </c>
      <c r="E236" s="414" t="s">
        <v>922</v>
      </c>
      <c r="F236" s="415" t="s">
        <v>923</v>
      </c>
      <c r="G236" s="414" t="s">
        <v>950</v>
      </c>
      <c r="H236" s="414" t="s">
        <v>951</v>
      </c>
      <c r="I236" s="417">
        <v>0.54000002145767212</v>
      </c>
      <c r="J236" s="417">
        <v>200</v>
      </c>
      <c r="K236" s="418">
        <v>108</v>
      </c>
    </row>
    <row r="237" spans="1:11" ht="14.4" customHeight="1" x14ac:dyDescent="0.3">
      <c r="A237" s="412" t="s">
        <v>385</v>
      </c>
      <c r="B237" s="413" t="s">
        <v>386</v>
      </c>
      <c r="C237" s="414" t="s">
        <v>394</v>
      </c>
      <c r="D237" s="415" t="s">
        <v>395</v>
      </c>
      <c r="E237" s="414" t="s">
        <v>952</v>
      </c>
      <c r="F237" s="415" t="s">
        <v>953</v>
      </c>
      <c r="G237" s="414" t="s">
        <v>954</v>
      </c>
      <c r="H237" s="414" t="s">
        <v>955</v>
      </c>
      <c r="I237" s="417">
        <v>0.62999999523162842</v>
      </c>
      <c r="J237" s="417">
        <v>4000</v>
      </c>
      <c r="K237" s="418">
        <v>2520</v>
      </c>
    </row>
    <row r="238" spans="1:11" ht="14.4" customHeight="1" x14ac:dyDescent="0.3">
      <c r="A238" s="412" t="s">
        <v>385</v>
      </c>
      <c r="B238" s="413" t="s">
        <v>386</v>
      </c>
      <c r="C238" s="414" t="s">
        <v>394</v>
      </c>
      <c r="D238" s="415" t="s">
        <v>395</v>
      </c>
      <c r="E238" s="414" t="s">
        <v>952</v>
      </c>
      <c r="F238" s="415" t="s">
        <v>953</v>
      </c>
      <c r="G238" s="414" t="s">
        <v>956</v>
      </c>
      <c r="H238" s="414" t="s">
        <v>957</v>
      </c>
      <c r="I238" s="417">
        <v>17.180000305175781</v>
      </c>
      <c r="J238" s="417">
        <v>50</v>
      </c>
      <c r="K238" s="418">
        <v>859.0999755859375</v>
      </c>
    </row>
    <row r="239" spans="1:11" ht="14.4" customHeight="1" x14ac:dyDescent="0.3">
      <c r="A239" s="412" t="s">
        <v>385</v>
      </c>
      <c r="B239" s="413" t="s">
        <v>386</v>
      </c>
      <c r="C239" s="414" t="s">
        <v>394</v>
      </c>
      <c r="D239" s="415" t="s">
        <v>395</v>
      </c>
      <c r="E239" s="414" t="s">
        <v>952</v>
      </c>
      <c r="F239" s="415" t="s">
        <v>953</v>
      </c>
      <c r="G239" s="414" t="s">
        <v>958</v>
      </c>
      <c r="H239" s="414" t="s">
        <v>959</v>
      </c>
      <c r="I239" s="417">
        <v>17.180000305175781</v>
      </c>
      <c r="J239" s="417">
        <v>50</v>
      </c>
      <c r="K239" s="418">
        <v>859.0999755859375</v>
      </c>
    </row>
    <row r="240" spans="1:11" ht="14.4" customHeight="1" x14ac:dyDescent="0.3">
      <c r="A240" s="412" t="s">
        <v>385</v>
      </c>
      <c r="B240" s="413" t="s">
        <v>386</v>
      </c>
      <c r="C240" s="414" t="s">
        <v>394</v>
      </c>
      <c r="D240" s="415" t="s">
        <v>395</v>
      </c>
      <c r="E240" s="414" t="s">
        <v>952</v>
      </c>
      <c r="F240" s="415" t="s">
        <v>953</v>
      </c>
      <c r="G240" s="414" t="s">
        <v>960</v>
      </c>
      <c r="H240" s="414" t="s">
        <v>961</v>
      </c>
      <c r="I240" s="417">
        <v>1.8400000333786011</v>
      </c>
      <c r="J240" s="417">
        <v>1000</v>
      </c>
      <c r="K240" s="418">
        <v>1839.199951171875</v>
      </c>
    </row>
    <row r="241" spans="1:11" ht="14.4" customHeight="1" x14ac:dyDescent="0.3">
      <c r="A241" s="412" t="s">
        <v>385</v>
      </c>
      <c r="B241" s="413" t="s">
        <v>386</v>
      </c>
      <c r="C241" s="414" t="s">
        <v>394</v>
      </c>
      <c r="D241" s="415" t="s">
        <v>395</v>
      </c>
      <c r="E241" s="414" t="s">
        <v>952</v>
      </c>
      <c r="F241" s="415" t="s">
        <v>953</v>
      </c>
      <c r="G241" s="414" t="s">
        <v>962</v>
      </c>
      <c r="H241" s="414" t="s">
        <v>963</v>
      </c>
      <c r="I241" s="417">
        <v>2.940000057220459</v>
      </c>
      <c r="J241" s="417">
        <v>100</v>
      </c>
      <c r="K241" s="418">
        <v>293.92999267578125</v>
      </c>
    </row>
    <row r="242" spans="1:11" ht="14.4" customHeight="1" x14ac:dyDescent="0.3">
      <c r="A242" s="412" t="s">
        <v>385</v>
      </c>
      <c r="B242" s="413" t="s">
        <v>386</v>
      </c>
      <c r="C242" s="414" t="s">
        <v>394</v>
      </c>
      <c r="D242" s="415" t="s">
        <v>395</v>
      </c>
      <c r="E242" s="414" t="s">
        <v>952</v>
      </c>
      <c r="F242" s="415" t="s">
        <v>953</v>
      </c>
      <c r="G242" s="414" t="s">
        <v>964</v>
      </c>
      <c r="H242" s="414" t="s">
        <v>965</v>
      </c>
      <c r="I242" s="417">
        <v>2.940000057220459</v>
      </c>
      <c r="J242" s="417">
        <v>100</v>
      </c>
      <c r="K242" s="418">
        <v>293.92999267578125</v>
      </c>
    </row>
    <row r="243" spans="1:11" ht="14.4" customHeight="1" x14ac:dyDescent="0.3">
      <c r="A243" s="412" t="s">
        <v>385</v>
      </c>
      <c r="B243" s="413" t="s">
        <v>386</v>
      </c>
      <c r="C243" s="414" t="s">
        <v>394</v>
      </c>
      <c r="D243" s="415" t="s">
        <v>395</v>
      </c>
      <c r="E243" s="414" t="s">
        <v>952</v>
      </c>
      <c r="F243" s="415" t="s">
        <v>953</v>
      </c>
      <c r="G243" s="414" t="s">
        <v>966</v>
      </c>
      <c r="H243" s="414" t="s">
        <v>967</v>
      </c>
      <c r="I243" s="417">
        <v>12.579999923706055</v>
      </c>
      <c r="J243" s="417">
        <v>700</v>
      </c>
      <c r="K243" s="418">
        <v>8808.800048828125</v>
      </c>
    </row>
    <row r="244" spans="1:11" ht="14.4" customHeight="1" x14ac:dyDescent="0.3">
      <c r="A244" s="412" t="s">
        <v>385</v>
      </c>
      <c r="B244" s="413" t="s">
        <v>386</v>
      </c>
      <c r="C244" s="414" t="s">
        <v>394</v>
      </c>
      <c r="D244" s="415" t="s">
        <v>395</v>
      </c>
      <c r="E244" s="414" t="s">
        <v>952</v>
      </c>
      <c r="F244" s="415" t="s">
        <v>953</v>
      </c>
      <c r="G244" s="414" t="s">
        <v>968</v>
      </c>
      <c r="H244" s="414" t="s">
        <v>969</v>
      </c>
      <c r="I244" s="417">
        <v>12.586666742960611</v>
      </c>
      <c r="J244" s="417">
        <v>1200</v>
      </c>
      <c r="K244" s="418">
        <v>15102</v>
      </c>
    </row>
    <row r="245" spans="1:11" ht="14.4" customHeight="1" x14ac:dyDescent="0.3">
      <c r="A245" s="412" t="s">
        <v>385</v>
      </c>
      <c r="B245" s="413" t="s">
        <v>386</v>
      </c>
      <c r="C245" s="414" t="s">
        <v>394</v>
      </c>
      <c r="D245" s="415" t="s">
        <v>395</v>
      </c>
      <c r="E245" s="414" t="s">
        <v>952</v>
      </c>
      <c r="F245" s="415" t="s">
        <v>953</v>
      </c>
      <c r="G245" s="414" t="s">
        <v>970</v>
      </c>
      <c r="H245" s="414" t="s">
        <v>971</v>
      </c>
      <c r="I245" s="417">
        <v>12.584000015258789</v>
      </c>
      <c r="J245" s="417">
        <v>1800</v>
      </c>
      <c r="K245" s="418">
        <v>22652</v>
      </c>
    </row>
    <row r="246" spans="1:11" ht="14.4" customHeight="1" x14ac:dyDescent="0.3">
      <c r="A246" s="412" t="s">
        <v>385</v>
      </c>
      <c r="B246" s="413" t="s">
        <v>386</v>
      </c>
      <c r="C246" s="414" t="s">
        <v>394</v>
      </c>
      <c r="D246" s="415" t="s">
        <v>395</v>
      </c>
      <c r="E246" s="414" t="s">
        <v>952</v>
      </c>
      <c r="F246" s="415" t="s">
        <v>953</v>
      </c>
      <c r="G246" s="414" t="s">
        <v>972</v>
      </c>
      <c r="H246" s="414" t="s">
        <v>973</v>
      </c>
      <c r="I246" s="417">
        <v>12.585000038146973</v>
      </c>
      <c r="J246" s="417">
        <v>1400</v>
      </c>
      <c r="K246" s="418">
        <v>17619.999908447266</v>
      </c>
    </row>
    <row r="247" spans="1:11" ht="14.4" customHeight="1" x14ac:dyDescent="0.3">
      <c r="A247" s="412" t="s">
        <v>385</v>
      </c>
      <c r="B247" s="413" t="s">
        <v>386</v>
      </c>
      <c r="C247" s="414" t="s">
        <v>394</v>
      </c>
      <c r="D247" s="415" t="s">
        <v>395</v>
      </c>
      <c r="E247" s="414" t="s">
        <v>952</v>
      </c>
      <c r="F247" s="415" t="s">
        <v>953</v>
      </c>
      <c r="G247" s="414" t="s">
        <v>974</v>
      </c>
      <c r="H247" s="414" t="s">
        <v>975</v>
      </c>
      <c r="I247" s="417">
        <v>12.590000152587891</v>
      </c>
      <c r="J247" s="417">
        <v>1000</v>
      </c>
      <c r="K247" s="418">
        <v>12590</v>
      </c>
    </row>
    <row r="248" spans="1:11" ht="14.4" customHeight="1" x14ac:dyDescent="0.3">
      <c r="A248" s="412" t="s">
        <v>385</v>
      </c>
      <c r="B248" s="413" t="s">
        <v>386</v>
      </c>
      <c r="C248" s="414" t="s">
        <v>394</v>
      </c>
      <c r="D248" s="415" t="s">
        <v>395</v>
      </c>
      <c r="E248" s="414" t="s">
        <v>952</v>
      </c>
      <c r="F248" s="415" t="s">
        <v>953</v>
      </c>
      <c r="G248" s="414" t="s">
        <v>976</v>
      </c>
      <c r="H248" s="414" t="s">
        <v>977</v>
      </c>
      <c r="I248" s="417">
        <v>12.579999923706055</v>
      </c>
      <c r="J248" s="417">
        <v>400</v>
      </c>
      <c r="K248" s="418">
        <v>5032</v>
      </c>
    </row>
    <row r="249" spans="1:11" ht="14.4" customHeight="1" x14ac:dyDescent="0.3">
      <c r="A249" s="412" t="s">
        <v>385</v>
      </c>
      <c r="B249" s="413" t="s">
        <v>386</v>
      </c>
      <c r="C249" s="414" t="s">
        <v>394</v>
      </c>
      <c r="D249" s="415" t="s">
        <v>395</v>
      </c>
      <c r="E249" s="414" t="s">
        <v>952</v>
      </c>
      <c r="F249" s="415" t="s">
        <v>953</v>
      </c>
      <c r="G249" s="414" t="s">
        <v>978</v>
      </c>
      <c r="H249" s="414" t="s">
        <v>979</v>
      </c>
      <c r="I249" s="417">
        <v>12.579999923706055</v>
      </c>
      <c r="J249" s="417">
        <v>400</v>
      </c>
      <c r="K249" s="418">
        <v>5032.0001373291016</v>
      </c>
    </row>
    <row r="250" spans="1:11" ht="14.4" customHeight="1" x14ac:dyDescent="0.3">
      <c r="A250" s="412" t="s">
        <v>385</v>
      </c>
      <c r="B250" s="413" t="s">
        <v>386</v>
      </c>
      <c r="C250" s="414" t="s">
        <v>394</v>
      </c>
      <c r="D250" s="415" t="s">
        <v>395</v>
      </c>
      <c r="E250" s="414" t="s">
        <v>952</v>
      </c>
      <c r="F250" s="415" t="s">
        <v>953</v>
      </c>
      <c r="G250" s="414" t="s">
        <v>980</v>
      </c>
      <c r="H250" s="414" t="s">
        <v>981</v>
      </c>
      <c r="I250" s="417">
        <v>16.209999084472656</v>
      </c>
      <c r="J250" s="417">
        <v>600</v>
      </c>
      <c r="K250" s="418">
        <v>9728.2001953125</v>
      </c>
    </row>
    <row r="251" spans="1:11" ht="14.4" customHeight="1" x14ac:dyDescent="0.3">
      <c r="A251" s="412" t="s">
        <v>385</v>
      </c>
      <c r="B251" s="413" t="s">
        <v>386</v>
      </c>
      <c r="C251" s="414" t="s">
        <v>394</v>
      </c>
      <c r="D251" s="415" t="s">
        <v>395</v>
      </c>
      <c r="E251" s="414" t="s">
        <v>952</v>
      </c>
      <c r="F251" s="415" t="s">
        <v>953</v>
      </c>
      <c r="G251" s="414" t="s">
        <v>982</v>
      </c>
      <c r="H251" s="414" t="s">
        <v>983</v>
      </c>
      <c r="I251" s="417">
        <v>16.209999084472656</v>
      </c>
      <c r="J251" s="417">
        <v>600</v>
      </c>
      <c r="K251" s="418">
        <v>9728.400390625</v>
      </c>
    </row>
    <row r="252" spans="1:11" ht="14.4" customHeight="1" x14ac:dyDescent="0.3">
      <c r="A252" s="412" t="s">
        <v>385</v>
      </c>
      <c r="B252" s="413" t="s">
        <v>386</v>
      </c>
      <c r="C252" s="414" t="s">
        <v>394</v>
      </c>
      <c r="D252" s="415" t="s">
        <v>395</v>
      </c>
      <c r="E252" s="414" t="s">
        <v>952</v>
      </c>
      <c r="F252" s="415" t="s">
        <v>953</v>
      </c>
      <c r="G252" s="414" t="s">
        <v>984</v>
      </c>
      <c r="H252" s="414" t="s">
        <v>985</v>
      </c>
      <c r="I252" s="417">
        <v>20.159999847412109</v>
      </c>
      <c r="J252" s="417">
        <v>200</v>
      </c>
      <c r="K252" s="418">
        <v>4031.719970703125</v>
      </c>
    </row>
    <row r="253" spans="1:11" ht="14.4" customHeight="1" x14ac:dyDescent="0.3">
      <c r="A253" s="412" t="s">
        <v>385</v>
      </c>
      <c r="B253" s="413" t="s">
        <v>386</v>
      </c>
      <c r="C253" s="414" t="s">
        <v>394</v>
      </c>
      <c r="D253" s="415" t="s">
        <v>395</v>
      </c>
      <c r="E253" s="414" t="s">
        <v>952</v>
      </c>
      <c r="F253" s="415" t="s">
        <v>953</v>
      </c>
      <c r="G253" s="414" t="s">
        <v>986</v>
      </c>
      <c r="H253" s="414" t="s">
        <v>987</v>
      </c>
      <c r="I253" s="417">
        <v>20.159999847412109</v>
      </c>
      <c r="J253" s="417">
        <v>200</v>
      </c>
      <c r="K253" s="418">
        <v>4031.719970703125</v>
      </c>
    </row>
    <row r="254" spans="1:11" ht="14.4" customHeight="1" x14ac:dyDescent="0.3">
      <c r="A254" s="412" t="s">
        <v>385</v>
      </c>
      <c r="B254" s="413" t="s">
        <v>386</v>
      </c>
      <c r="C254" s="414" t="s">
        <v>394</v>
      </c>
      <c r="D254" s="415" t="s">
        <v>395</v>
      </c>
      <c r="E254" s="414" t="s">
        <v>952</v>
      </c>
      <c r="F254" s="415" t="s">
        <v>953</v>
      </c>
      <c r="G254" s="414" t="s">
        <v>988</v>
      </c>
      <c r="H254" s="414" t="s">
        <v>989</v>
      </c>
      <c r="I254" s="417">
        <v>20.159999847412109</v>
      </c>
      <c r="J254" s="417">
        <v>200</v>
      </c>
      <c r="K254" s="418">
        <v>4031.719970703125</v>
      </c>
    </row>
    <row r="255" spans="1:11" ht="14.4" customHeight="1" x14ac:dyDescent="0.3">
      <c r="A255" s="412" t="s">
        <v>385</v>
      </c>
      <c r="B255" s="413" t="s">
        <v>386</v>
      </c>
      <c r="C255" s="414" t="s">
        <v>394</v>
      </c>
      <c r="D255" s="415" t="s">
        <v>395</v>
      </c>
      <c r="E255" s="414" t="s">
        <v>952</v>
      </c>
      <c r="F255" s="415" t="s">
        <v>953</v>
      </c>
      <c r="G255" s="414" t="s">
        <v>968</v>
      </c>
      <c r="H255" s="414" t="s">
        <v>990</v>
      </c>
      <c r="I255" s="417">
        <v>12.579999923706055</v>
      </c>
      <c r="J255" s="417">
        <v>200</v>
      </c>
      <c r="K255" s="418">
        <v>2516</v>
      </c>
    </row>
    <row r="256" spans="1:11" ht="14.4" customHeight="1" x14ac:dyDescent="0.3">
      <c r="A256" s="412" t="s">
        <v>385</v>
      </c>
      <c r="B256" s="413" t="s">
        <v>386</v>
      </c>
      <c r="C256" s="414" t="s">
        <v>394</v>
      </c>
      <c r="D256" s="415" t="s">
        <v>395</v>
      </c>
      <c r="E256" s="414" t="s">
        <v>952</v>
      </c>
      <c r="F256" s="415" t="s">
        <v>953</v>
      </c>
      <c r="G256" s="414" t="s">
        <v>972</v>
      </c>
      <c r="H256" s="414" t="s">
        <v>991</v>
      </c>
      <c r="I256" s="417">
        <v>12.579999923706055</v>
      </c>
      <c r="J256" s="417">
        <v>50</v>
      </c>
      <c r="K256" s="418">
        <v>629</v>
      </c>
    </row>
    <row r="257" spans="1:11" ht="14.4" customHeight="1" x14ac:dyDescent="0.3">
      <c r="A257" s="412" t="s">
        <v>385</v>
      </c>
      <c r="B257" s="413" t="s">
        <v>386</v>
      </c>
      <c r="C257" s="414" t="s">
        <v>394</v>
      </c>
      <c r="D257" s="415" t="s">
        <v>395</v>
      </c>
      <c r="E257" s="414" t="s">
        <v>952</v>
      </c>
      <c r="F257" s="415" t="s">
        <v>953</v>
      </c>
      <c r="G257" s="414" t="s">
        <v>974</v>
      </c>
      <c r="H257" s="414" t="s">
        <v>992</v>
      </c>
      <c r="I257" s="417">
        <v>12.579999923706055</v>
      </c>
      <c r="J257" s="417">
        <v>600</v>
      </c>
      <c r="K257" s="418">
        <v>7548</v>
      </c>
    </row>
    <row r="258" spans="1:11" ht="14.4" customHeight="1" x14ac:dyDescent="0.3">
      <c r="A258" s="412" t="s">
        <v>385</v>
      </c>
      <c r="B258" s="413" t="s">
        <v>386</v>
      </c>
      <c r="C258" s="414" t="s">
        <v>394</v>
      </c>
      <c r="D258" s="415" t="s">
        <v>395</v>
      </c>
      <c r="E258" s="414" t="s">
        <v>952</v>
      </c>
      <c r="F258" s="415" t="s">
        <v>953</v>
      </c>
      <c r="G258" s="414" t="s">
        <v>993</v>
      </c>
      <c r="H258" s="414" t="s">
        <v>994</v>
      </c>
      <c r="I258" s="417">
        <v>7.5100002288818359</v>
      </c>
      <c r="J258" s="417">
        <v>200</v>
      </c>
      <c r="K258" s="418">
        <v>1502</v>
      </c>
    </row>
    <row r="259" spans="1:11" ht="14.4" customHeight="1" x14ac:dyDescent="0.3">
      <c r="A259" s="412" t="s">
        <v>385</v>
      </c>
      <c r="B259" s="413" t="s">
        <v>386</v>
      </c>
      <c r="C259" s="414" t="s">
        <v>394</v>
      </c>
      <c r="D259" s="415" t="s">
        <v>395</v>
      </c>
      <c r="E259" s="414" t="s">
        <v>952</v>
      </c>
      <c r="F259" s="415" t="s">
        <v>953</v>
      </c>
      <c r="G259" s="414" t="s">
        <v>995</v>
      </c>
      <c r="H259" s="414" t="s">
        <v>996</v>
      </c>
      <c r="I259" s="417">
        <v>7.5</v>
      </c>
      <c r="J259" s="417">
        <v>200</v>
      </c>
      <c r="K259" s="418">
        <v>1500</v>
      </c>
    </row>
    <row r="260" spans="1:11" ht="14.4" customHeight="1" x14ac:dyDescent="0.3">
      <c r="A260" s="412" t="s">
        <v>385</v>
      </c>
      <c r="B260" s="413" t="s">
        <v>386</v>
      </c>
      <c r="C260" s="414" t="s">
        <v>394</v>
      </c>
      <c r="D260" s="415" t="s">
        <v>395</v>
      </c>
      <c r="E260" s="414" t="s">
        <v>952</v>
      </c>
      <c r="F260" s="415" t="s">
        <v>953</v>
      </c>
      <c r="G260" s="414" t="s">
        <v>997</v>
      </c>
      <c r="H260" s="414" t="s">
        <v>998</v>
      </c>
      <c r="I260" s="417">
        <v>20.690000534057617</v>
      </c>
      <c r="J260" s="417">
        <v>50</v>
      </c>
      <c r="K260" s="418">
        <v>1034.6199951171875</v>
      </c>
    </row>
    <row r="261" spans="1:11" ht="14.4" customHeight="1" x14ac:dyDescent="0.3">
      <c r="A261" s="412" t="s">
        <v>385</v>
      </c>
      <c r="B261" s="413" t="s">
        <v>386</v>
      </c>
      <c r="C261" s="414" t="s">
        <v>394</v>
      </c>
      <c r="D261" s="415" t="s">
        <v>395</v>
      </c>
      <c r="E261" s="414" t="s">
        <v>952</v>
      </c>
      <c r="F261" s="415" t="s">
        <v>953</v>
      </c>
      <c r="G261" s="414" t="s">
        <v>999</v>
      </c>
      <c r="H261" s="414" t="s">
        <v>1000</v>
      </c>
      <c r="I261" s="417">
        <v>20.695000648498535</v>
      </c>
      <c r="J261" s="417">
        <v>300</v>
      </c>
      <c r="K261" s="418">
        <v>6207.3199462890625</v>
      </c>
    </row>
    <row r="262" spans="1:11" ht="14.4" customHeight="1" x14ac:dyDescent="0.3">
      <c r="A262" s="412" t="s">
        <v>385</v>
      </c>
      <c r="B262" s="413" t="s">
        <v>386</v>
      </c>
      <c r="C262" s="414" t="s">
        <v>394</v>
      </c>
      <c r="D262" s="415" t="s">
        <v>395</v>
      </c>
      <c r="E262" s="414" t="s">
        <v>952</v>
      </c>
      <c r="F262" s="415" t="s">
        <v>953</v>
      </c>
      <c r="G262" s="414" t="s">
        <v>1001</v>
      </c>
      <c r="H262" s="414" t="s">
        <v>1002</v>
      </c>
      <c r="I262" s="417">
        <v>20.690000534057617</v>
      </c>
      <c r="J262" s="417">
        <v>300</v>
      </c>
      <c r="K262" s="418">
        <v>6207.2998046875</v>
      </c>
    </row>
    <row r="263" spans="1:11" ht="14.4" customHeight="1" x14ac:dyDescent="0.3">
      <c r="A263" s="412" t="s">
        <v>385</v>
      </c>
      <c r="B263" s="413" t="s">
        <v>386</v>
      </c>
      <c r="C263" s="414" t="s">
        <v>394</v>
      </c>
      <c r="D263" s="415" t="s">
        <v>395</v>
      </c>
      <c r="E263" s="414" t="s">
        <v>952</v>
      </c>
      <c r="F263" s="415" t="s">
        <v>953</v>
      </c>
      <c r="G263" s="414" t="s">
        <v>1003</v>
      </c>
      <c r="H263" s="414" t="s">
        <v>1004</v>
      </c>
      <c r="I263" s="417">
        <v>20.690000534057617</v>
      </c>
      <c r="J263" s="417">
        <v>300</v>
      </c>
      <c r="K263" s="418">
        <v>6207.2998046875</v>
      </c>
    </row>
    <row r="264" spans="1:11" ht="14.4" customHeight="1" x14ac:dyDescent="0.3">
      <c r="A264" s="412" t="s">
        <v>385</v>
      </c>
      <c r="B264" s="413" t="s">
        <v>386</v>
      </c>
      <c r="C264" s="414" t="s">
        <v>394</v>
      </c>
      <c r="D264" s="415" t="s">
        <v>395</v>
      </c>
      <c r="E264" s="414" t="s">
        <v>952</v>
      </c>
      <c r="F264" s="415" t="s">
        <v>953</v>
      </c>
      <c r="G264" s="414" t="s">
        <v>993</v>
      </c>
      <c r="H264" s="414" t="s">
        <v>1005</v>
      </c>
      <c r="I264" s="417">
        <v>7.5</v>
      </c>
      <c r="J264" s="417">
        <v>400</v>
      </c>
      <c r="K264" s="418">
        <v>3000</v>
      </c>
    </row>
    <row r="265" spans="1:11" ht="14.4" customHeight="1" x14ac:dyDescent="0.3">
      <c r="A265" s="412" t="s">
        <v>385</v>
      </c>
      <c r="B265" s="413" t="s">
        <v>386</v>
      </c>
      <c r="C265" s="414" t="s">
        <v>394</v>
      </c>
      <c r="D265" s="415" t="s">
        <v>395</v>
      </c>
      <c r="E265" s="414" t="s">
        <v>952</v>
      </c>
      <c r="F265" s="415" t="s">
        <v>953</v>
      </c>
      <c r="G265" s="414" t="s">
        <v>1006</v>
      </c>
      <c r="H265" s="414" t="s">
        <v>1007</v>
      </c>
      <c r="I265" s="417">
        <v>0.62999999523162842</v>
      </c>
      <c r="J265" s="417">
        <v>7310</v>
      </c>
      <c r="K265" s="418">
        <v>4605.2998046875</v>
      </c>
    </row>
    <row r="266" spans="1:11" ht="14.4" customHeight="1" x14ac:dyDescent="0.3">
      <c r="A266" s="412" t="s">
        <v>385</v>
      </c>
      <c r="B266" s="413" t="s">
        <v>386</v>
      </c>
      <c r="C266" s="414" t="s">
        <v>394</v>
      </c>
      <c r="D266" s="415" t="s">
        <v>395</v>
      </c>
      <c r="E266" s="414" t="s">
        <v>1008</v>
      </c>
      <c r="F266" s="415" t="s">
        <v>1009</v>
      </c>
      <c r="G266" s="414" t="s">
        <v>1010</v>
      </c>
      <c r="H266" s="414" t="s">
        <v>1011</v>
      </c>
      <c r="I266" s="417">
        <v>173.02999877929688</v>
      </c>
      <c r="J266" s="417">
        <v>5</v>
      </c>
      <c r="K266" s="418">
        <v>865.1500244140625</v>
      </c>
    </row>
    <row r="267" spans="1:11" ht="14.4" customHeight="1" x14ac:dyDescent="0.3">
      <c r="A267" s="412" t="s">
        <v>385</v>
      </c>
      <c r="B267" s="413" t="s">
        <v>386</v>
      </c>
      <c r="C267" s="414" t="s">
        <v>394</v>
      </c>
      <c r="D267" s="415" t="s">
        <v>395</v>
      </c>
      <c r="E267" s="414" t="s">
        <v>1012</v>
      </c>
      <c r="F267" s="415" t="s">
        <v>1013</v>
      </c>
      <c r="G267" s="414" t="s">
        <v>1014</v>
      </c>
      <c r="H267" s="414" t="s">
        <v>1015</v>
      </c>
      <c r="I267" s="417">
        <v>30.25</v>
      </c>
      <c r="J267" s="417">
        <v>300</v>
      </c>
      <c r="K267" s="418">
        <v>9075</v>
      </c>
    </row>
    <row r="268" spans="1:11" ht="14.4" customHeight="1" x14ac:dyDescent="0.3">
      <c r="A268" s="412" t="s">
        <v>385</v>
      </c>
      <c r="B268" s="413" t="s">
        <v>386</v>
      </c>
      <c r="C268" s="414" t="s">
        <v>394</v>
      </c>
      <c r="D268" s="415" t="s">
        <v>395</v>
      </c>
      <c r="E268" s="414" t="s">
        <v>1012</v>
      </c>
      <c r="F268" s="415" t="s">
        <v>1013</v>
      </c>
      <c r="G268" s="414" t="s">
        <v>1016</v>
      </c>
      <c r="H268" s="414" t="s">
        <v>1017</v>
      </c>
      <c r="I268" s="417">
        <v>10.739999771118164</v>
      </c>
      <c r="J268" s="417">
        <v>275</v>
      </c>
      <c r="K268" s="418">
        <v>2954.8199462890625</v>
      </c>
    </row>
    <row r="269" spans="1:11" ht="14.4" customHeight="1" x14ac:dyDescent="0.3">
      <c r="A269" s="412" t="s">
        <v>385</v>
      </c>
      <c r="B269" s="413" t="s">
        <v>386</v>
      </c>
      <c r="C269" s="414" t="s">
        <v>394</v>
      </c>
      <c r="D269" s="415" t="s">
        <v>395</v>
      </c>
      <c r="E269" s="414" t="s">
        <v>1012</v>
      </c>
      <c r="F269" s="415" t="s">
        <v>1013</v>
      </c>
      <c r="G269" s="414" t="s">
        <v>1018</v>
      </c>
      <c r="H269" s="414" t="s">
        <v>1019</v>
      </c>
      <c r="I269" s="417">
        <v>27.709999084472656</v>
      </c>
      <c r="J269" s="417">
        <v>20</v>
      </c>
      <c r="K269" s="418">
        <v>554.17999267578125</v>
      </c>
    </row>
    <row r="270" spans="1:11" ht="14.4" customHeight="1" x14ac:dyDescent="0.3">
      <c r="A270" s="412" t="s">
        <v>385</v>
      </c>
      <c r="B270" s="413" t="s">
        <v>386</v>
      </c>
      <c r="C270" s="414" t="s">
        <v>394</v>
      </c>
      <c r="D270" s="415" t="s">
        <v>395</v>
      </c>
      <c r="E270" s="414" t="s">
        <v>1012</v>
      </c>
      <c r="F270" s="415" t="s">
        <v>1013</v>
      </c>
      <c r="G270" s="414" t="s">
        <v>1020</v>
      </c>
      <c r="H270" s="414" t="s">
        <v>1021</v>
      </c>
      <c r="I270" s="417">
        <v>11.130000114440918</v>
      </c>
      <c r="J270" s="417">
        <v>150</v>
      </c>
      <c r="K270" s="418">
        <v>1669.7999267578125</v>
      </c>
    </row>
    <row r="271" spans="1:11" ht="14.4" customHeight="1" x14ac:dyDescent="0.3">
      <c r="A271" s="412" t="s">
        <v>385</v>
      </c>
      <c r="B271" s="413" t="s">
        <v>386</v>
      </c>
      <c r="C271" s="414" t="s">
        <v>394</v>
      </c>
      <c r="D271" s="415" t="s">
        <v>395</v>
      </c>
      <c r="E271" s="414" t="s">
        <v>1012</v>
      </c>
      <c r="F271" s="415" t="s">
        <v>1013</v>
      </c>
      <c r="G271" s="414" t="s">
        <v>1022</v>
      </c>
      <c r="H271" s="414" t="s">
        <v>1023</v>
      </c>
      <c r="I271" s="417">
        <v>13.789999961853027</v>
      </c>
      <c r="J271" s="417">
        <v>125</v>
      </c>
      <c r="K271" s="418">
        <v>1724.2500305175781</v>
      </c>
    </row>
    <row r="272" spans="1:11" ht="14.4" customHeight="1" x14ac:dyDescent="0.3">
      <c r="A272" s="412" t="s">
        <v>385</v>
      </c>
      <c r="B272" s="413" t="s">
        <v>386</v>
      </c>
      <c r="C272" s="414" t="s">
        <v>394</v>
      </c>
      <c r="D272" s="415" t="s">
        <v>395</v>
      </c>
      <c r="E272" s="414" t="s">
        <v>1012</v>
      </c>
      <c r="F272" s="415" t="s">
        <v>1013</v>
      </c>
      <c r="G272" s="414" t="s">
        <v>1024</v>
      </c>
      <c r="H272" s="414" t="s">
        <v>1025</v>
      </c>
      <c r="I272" s="417">
        <v>31.340000152587891</v>
      </c>
      <c r="J272" s="417">
        <v>30</v>
      </c>
      <c r="K272" s="418">
        <v>940.1300048828125</v>
      </c>
    </row>
    <row r="273" spans="1:11" ht="14.4" customHeight="1" x14ac:dyDescent="0.3">
      <c r="A273" s="412" t="s">
        <v>385</v>
      </c>
      <c r="B273" s="413" t="s">
        <v>386</v>
      </c>
      <c r="C273" s="414" t="s">
        <v>394</v>
      </c>
      <c r="D273" s="415" t="s">
        <v>395</v>
      </c>
      <c r="E273" s="414" t="s">
        <v>1012</v>
      </c>
      <c r="F273" s="415" t="s">
        <v>1013</v>
      </c>
      <c r="G273" s="414" t="s">
        <v>1026</v>
      </c>
      <c r="H273" s="414" t="s">
        <v>1027</v>
      </c>
      <c r="I273" s="417">
        <v>83.25</v>
      </c>
      <c r="J273" s="417">
        <v>90</v>
      </c>
      <c r="K273" s="418">
        <v>7492.52001953125</v>
      </c>
    </row>
    <row r="274" spans="1:11" ht="14.4" customHeight="1" x14ac:dyDescent="0.3">
      <c r="A274" s="412" t="s">
        <v>385</v>
      </c>
      <c r="B274" s="413" t="s">
        <v>386</v>
      </c>
      <c r="C274" s="414" t="s">
        <v>394</v>
      </c>
      <c r="D274" s="415" t="s">
        <v>395</v>
      </c>
      <c r="E274" s="414" t="s">
        <v>1012</v>
      </c>
      <c r="F274" s="415" t="s">
        <v>1013</v>
      </c>
      <c r="G274" s="414" t="s">
        <v>1028</v>
      </c>
      <c r="H274" s="414" t="s">
        <v>1029</v>
      </c>
      <c r="I274" s="417">
        <v>91.839996337890625</v>
      </c>
      <c r="J274" s="417">
        <v>50</v>
      </c>
      <c r="K274" s="418">
        <v>4591.9501953125</v>
      </c>
    </row>
    <row r="275" spans="1:11" ht="14.4" customHeight="1" x14ac:dyDescent="0.3">
      <c r="A275" s="412" t="s">
        <v>385</v>
      </c>
      <c r="B275" s="413" t="s">
        <v>386</v>
      </c>
      <c r="C275" s="414" t="s">
        <v>394</v>
      </c>
      <c r="D275" s="415" t="s">
        <v>395</v>
      </c>
      <c r="E275" s="414" t="s">
        <v>1012</v>
      </c>
      <c r="F275" s="415" t="s">
        <v>1013</v>
      </c>
      <c r="G275" s="414" t="s">
        <v>1030</v>
      </c>
      <c r="H275" s="414" t="s">
        <v>1031</v>
      </c>
      <c r="I275" s="417">
        <v>56.389999389648438</v>
      </c>
      <c r="J275" s="417">
        <v>1200</v>
      </c>
      <c r="K275" s="418">
        <v>67663.201049804688</v>
      </c>
    </row>
    <row r="276" spans="1:11" ht="14.4" customHeight="1" x14ac:dyDescent="0.3">
      <c r="A276" s="412" t="s">
        <v>385</v>
      </c>
      <c r="B276" s="413" t="s">
        <v>386</v>
      </c>
      <c r="C276" s="414" t="s">
        <v>399</v>
      </c>
      <c r="D276" s="415" t="s">
        <v>400</v>
      </c>
      <c r="E276" s="414" t="s">
        <v>478</v>
      </c>
      <c r="F276" s="415" t="s">
        <v>479</v>
      </c>
      <c r="G276" s="414" t="s">
        <v>490</v>
      </c>
      <c r="H276" s="414" t="s">
        <v>491</v>
      </c>
      <c r="I276" s="417">
        <v>0.62000000476837158</v>
      </c>
      <c r="J276" s="417">
        <v>600</v>
      </c>
      <c r="K276" s="418">
        <v>372</v>
      </c>
    </row>
    <row r="277" spans="1:11" ht="14.4" customHeight="1" x14ac:dyDescent="0.3">
      <c r="A277" s="412" t="s">
        <v>385</v>
      </c>
      <c r="B277" s="413" t="s">
        <v>386</v>
      </c>
      <c r="C277" s="414" t="s">
        <v>399</v>
      </c>
      <c r="D277" s="415" t="s">
        <v>400</v>
      </c>
      <c r="E277" s="414" t="s">
        <v>478</v>
      </c>
      <c r="F277" s="415" t="s">
        <v>479</v>
      </c>
      <c r="G277" s="414" t="s">
        <v>492</v>
      </c>
      <c r="H277" s="414" t="s">
        <v>493</v>
      </c>
      <c r="I277" s="417">
        <v>5.6399998664855957</v>
      </c>
      <c r="J277" s="417">
        <v>540</v>
      </c>
      <c r="K277" s="418">
        <v>3042.8999633789063</v>
      </c>
    </row>
    <row r="278" spans="1:11" ht="14.4" customHeight="1" x14ac:dyDescent="0.3">
      <c r="A278" s="412" t="s">
        <v>385</v>
      </c>
      <c r="B278" s="413" t="s">
        <v>386</v>
      </c>
      <c r="C278" s="414" t="s">
        <v>399</v>
      </c>
      <c r="D278" s="415" t="s">
        <v>400</v>
      </c>
      <c r="E278" s="414" t="s">
        <v>478</v>
      </c>
      <c r="F278" s="415" t="s">
        <v>479</v>
      </c>
      <c r="G278" s="414" t="s">
        <v>514</v>
      </c>
      <c r="H278" s="414" t="s">
        <v>515</v>
      </c>
      <c r="I278" s="417">
        <v>113.27999877929688</v>
      </c>
      <c r="J278" s="417">
        <v>50</v>
      </c>
      <c r="K278" s="418">
        <v>5663.75</v>
      </c>
    </row>
    <row r="279" spans="1:11" ht="14.4" customHeight="1" x14ac:dyDescent="0.3">
      <c r="A279" s="412" t="s">
        <v>385</v>
      </c>
      <c r="B279" s="413" t="s">
        <v>386</v>
      </c>
      <c r="C279" s="414" t="s">
        <v>399</v>
      </c>
      <c r="D279" s="415" t="s">
        <v>400</v>
      </c>
      <c r="E279" s="414" t="s">
        <v>478</v>
      </c>
      <c r="F279" s="415" t="s">
        <v>479</v>
      </c>
      <c r="G279" s="414" t="s">
        <v>1032</v>
      </c>
      <c r="H279" s="414" t="s">
        <v>1033</v>
      </c>
      <c r="I279" s="417">
        <v>68.150001525878906</v>
      </c>
      <c r="J279" s="417">
        <v>360</v>
      </c>
      <c r="K279" s="418">
        <v>24533.640625</v>
      </c>
    </row>
    <row r="280" spans="1:11" ht="14.4" customHeight="1" x14ac:dyDescent="0.3">
      <c r="A280" s="412" t="s">
        <v>385</v>
      </c>
      <c r="B280" s="413" t="s">
        <v>386</v>
      </c>
      <c r="C280" s="414" t="s">
        <v>399</v>
      </c>
      <c r="D280" s="415" t="s">
        <v>400</v>
      </c>
      <c r="E280" s="414" t="s">
        <v>478</v>
      </c>
      <c r="F280" s="415" t="s">
        <v>479</v>
      </c>
      <c r="G280" s="414" t="s">
        <v>546</v>
      </c>
      <c r="H280" s="414" t="s">
        <v>547</v>
      </c>
      <c r="I280" s="417">
        <v>3.9700000286102295</v>
      </c>
      <c r="J280" s="417">
        <v>20</v>
      </c>
      <c r="K280" s="418">
        <v>79.400001525878906</v>
      </c>
    </row>
    <row r="281" spans="1:11" ht="14.4" customHeight="1" x14ac:dyDescent="0.3">
      <c r="A281" s="412" t="s">
        <v>385</v>
      </c>
      <c r="B281" s="413" t="s">
        <v>386</v>
      </c>
      <c r="C281" s="414" t="s">
        <v>399</v>
      </c>
      <c r="D281" s="415" t="s">
        <v>400</v>
      </c>
      <c r="E281" s="414" t="s">
        <v>478</v>
      </c>
      <c r="F281" s="415" t="s">
        <v>479</v>
      </c>
      <c r="G281" s="414" t="s">
        <v>560</v>
      </c>
      <c r="H281" s="414" t="s">
        <v>561</v>
      </c>
      <c r="I281" s="417">
        <v>16.219999313354492</v>
      </c>
      <c r="J281" s="417">
        <v>9000</v>
      </c>
      <c r="K281" s="418">
        <v>145935</v>
      </c>
    </row>
    <row r="282" spans="1:11" ht="14.4" customHeight="1" x14ac:dyDescent="0.3">
      <c r="A282" s="412" t="s">
        <v>385</v>
      </c>
      <c r="B282" s="413" t="s">
        <v>386</v>
      </c>
      <c r="C282" s="414" t="s">
        <v>399</v>
      </c>
      <c r="D282" s="415" t="s">
        <v>400</v>
      </c>
      <c r="E282" s="414" t="s">
        <v>478</v>
      </c>
      <c r="F282" s="415" t="s">
        <v>479</v>
      </c>
      <c r="G282" s="414" t="s">
        <v>562</v>
      </c>
      <c r="H282" s="414" t="s">
        <v>563</v>
      </c>
      <c r="I282" s="417">
        <v>29.100000381469727</v>
      </c>
      <c r="J282" s="417">
        <v>960</v>
      </c>
      <c r="K282" s="418">
        <v>27931.19921875</v>
      </c>
    </row>
    <row r="283" spans="1:11" ht="14.4" customHeight="1" x14ac:dyDescent="0.3">
      <c r="A283" s="412" t="s">
        <v>385</v>
      </c>
      <c r="B283" s="413" t="s">
        <v>386</v>
      </c>
      <c r="C283" s="414" t="s">
        <v>399</v>
      </c>
      <c r="D283" s="415" t="s">
        <v>400</v>
      </c>
      <c r="E283" s="414" t="s">
        <v>478</v>
      </c>
      <c r="F283" s="415" t="s">
        <v>479</v>
      </c>
      <c r="G283" s="414" t="s">
        <v>570</v>
      </c>
      <c r="H283" s="414" t="s">
        <v>571</v>
      </c>
      <c r="I283" s="417">
        <v>4714.33984375</v>
      </c>
      <c r="J283" s="417">
        <v>7</v>
      </c>
      <c r="K283" s="418">
        <v>33000.37890625</v>
      </c>
    </row>
    <row r="284" spans="1:11" ht="14.4" customHeight="1" x14ac:dyDescent="0.3">
      <c r="A284" s="412" t="s">
        <v>385</v>
      </c>
      <c r="B284" s="413" t="s">
        <v>386</v>
      </c>
      <c r="C284" s="414" t="s">
        <v>399</v>
      </c>
      <c r="D284" s="415" t="s">
        <v>400</v>
      </c>
      <c r="E284" s="414" t="s">
        <v>478</v>
      </c>
      <c r="F284" s="415" t="s">
        <v>479</v>
      </c>
      <c r="G284" s="414" t="s">
        <v>1034</v>
      </c>
      <c r="H284" s="414" t="s">
        <v>1035</v>
      </c>
      <c r="I284" s="417">
        <v>0.6600000262260437</v>
      </c>
      <c r="J284" s="417">
        <v>500</v>
      </c>
      <c r="K284" s="418">
        <v>330</v>
      </c>
    </row>
    <row r="285" spans="1:11" ht="14.4" customHeight="1" x14ac:dyDescent="0.3">
      <c r="A285" s="412" t="s">
        <v>385</v>
      </c>
      <c r="B285" s="413" t="s">
        <v>386</v>
      </c>
      <c r="C285" s="414" t="s">
        <v>399</v>
      </c>
      <c r="D285" s="415" t="s">
        <v>400</v>
      </c>
      <c r="E285" s="414" t="s">
        <v>582</v>
      </c>
      <c r="F285" s="415" t="s">
        <v>583</v>
      </c>
      <c r="G285" s="414" t="s">
        <v>1036</v>
      </c>
      <c r="H285" s="414" t="s">
        <v>1037</v>
      </c>
      <c r="I285" s="417">
        <v>539.969970703125</v>
      </c>
      <c r="J285" s="417">
        <v>2</v>
      </c>
      <c r="K285" s="418">
        <v>1079.9300537109375</v>
      </c>
    </row>
    <row r="286" spans="1:11" ht="14.4" customHeight="1" x14ac:dyDescent="0.3">
      <c r="A286" s="412" t="s">
        <v>385</v>
      </c>
      <c r="B286" s="413" t="s">
        <v>386</v>
      </c>
      <c r="C286" s="414" t="s">
        <v>399</v>
      </c>
      <c r="D286" s="415" t="s">
        <v>400</v>
      </c>
      <c r="E286" s="414" t="s">
        <v>582</v>
      </c>
      <c r="F286" s="415" t="s">
        <v>583</v>
      </c>
      <c r="G286" s="414" t="s">
        <v>1038</v>
      </c>
      <c r="H286" s="414" t="s">
        <v>1039</v>
      </c>
      <c r="I286" s="417">
        <v>539.969970703125</v>
      </c>
      <c r="J286" s="417">
        <v>2</v>
      </c>
      <c r="K286" s="418">
        <v>1079.9300537109375</v>
      </c>
    </row>
    <row r="287" spans="1:11" ht="14.4" customHeight="1" x14ac:dyDescent="0.3">
      <c r="A287" s="412" t="s">
        <v>385</v>
      </c>
      <c r="B287" s="413" t="s">
        <v>386</v>
      </c>
      <c r="C287" s="414" t="s">
        <v>399</v>
      </c>
      <c r="D287" s="415" t="s">
        <v>400</v>
      </c>
      <c r="E287" s="414" t="s">
        <v>582</v>
      </c>
      <c r="F287" s="415" t="s">
        <v>583</v>
      </c>
      <c r="G287" s="414" t="s">
        <v>584</v>
      </c>
      <c r="H287" s="414" t="s">
        <v>585</v>
      </c>
      <c r="I287" s="417">
        <v>16.979999542236328</v>
      </c>
      <c r="J287" s="417">
        <v>40</v>
      </c>
      <c r="K287" s="418">
        <v>679.20001220703125</v>
      </c>
    </row>
    <row r="288" spans="1:11" ht="14.4" customHeight="1" x14ac:dyDescent="0.3">
      <c r="A288" s="412" t="s">
        <v>385</v>
      </c>
      <c r="B288" s="413" t="s">
        <v>386</v>
      </c>
      <c r="C288" s="414" t="s">
        <v>399</v>
      </c>
      <c r="D288" s="415" t="s">
        <v>400</v>
      </c>
      <c r="E288" s="414" t="s">
        <v>582</v>
      </c>
      <c r="F288" s="415" t="s">
        <v>583</v>
      </c>
      <c r="G288" s="414" t="s">
        <v>588</v>
      </c>
      <c r="H288" s="414" t="s">
        <v>589</v>
      </c>
      <c r="I288" s="417">
        <v>11.680000305175781</v>
      </c>
      <c r="J288" s="417">
        <v>40</v>
      </c>
      <c r="K288" s="418">
        <v>467.20001220703125</v>
      </c>
    </row>
    <row r="289" spans="1:11" ht="14.4" customHeight="1" x14ac:dyDescent="0.3">
      <c r="A289" s="412" t="s">
        <v>385</v>
      </c>
      <c r="B289" s="413" t="s">
        <v>386</v>
      </c>
      <c r="C289" s="414" t="s">
        <v>399</v>
      </c>
      <c r="D289" s="415" t="s">
        <v>400</v>
      </c>
      <c r="E289" s="414" t="s">
        <v>582</v>
      </c>
      <c r="F289" s="415" t="s">
        <v>583</v>
      </c>
      <c r="G289" s="414" t="s">
        <v>594</v>
      </c>
      <c r="H289" s="414" t="s">
        <v>595</v>
      </c>
      <c r="I289" s="417">
        <v>2.9050000905990601</v>
      </c>
      <c r="J289" s="417">
        <v>500</v>
      </c>
      <c r="K289" s="418">
        <v>1453</v>
      </c>
    </row>
    <row r="290" spans="1:11" ht="14.4" customHeight="1" x14ac:dyDescent="0.3">
      <c r="A290" s="412" t="s">
        <v>385</v>
      </c>
      <c r="B290" s="413" t="s">
        <v>386</v>
      </c>
      <c r="C290" s="414" t="s">
        <v>399</v>
      </c>
      <c r="D290" s="415" t="s">
        <v>400</v>
      </c>
      <c r="E290" s="414" t="s">
        <v>582</v>
      </c>
      <c r="F290" s="415" t="s">
        <v>583</v>
      </c>
      <c r="G290" s="414" t="s">
        <v>602</v>
      </c>
      <c r="H290" s="414" t="s">
        <v>603</v>
      </c>
      <c r="I290" s="417">
        <v>8.4700002670288086</v>
      </c>
      <c r="J290" s="417">
        <v>200</v>
      </c>
      <c r="K290" s="418">
        <v>1694</v>
      </c>
    </row>
    <row r="291" spans="1:11" ht="14.4" customHeight="1" x14ac:dyDescent="0.3">
      <c r="A291" s="412" t="s">
        <v>385</v>
      </c>
      <c r="B291" s="413" t="s">
        <v>386</v>
      </c>
      <c r="C291" s="414" t="s">
        <v>399</v>
      </c>
      <c r="D291" s="415" t="s">
        <v>400</v>
      </c>
      <c r="E291" s="414" t="s">
        <v>582</v>
      </c>
      <c r="F291" s="415" t="s">
        <v>583</v>
      </c>
      <c r="G291" s="414" t="s">
        <v>1040</v>
      </c>
      <c r="H291" s="414" t="s">
        <v>1041</v>
      </c>
      <c r="I291" s="417">
        <v>839.97998046875</v>
      </c>
      <c r="J291" s="417">
        <v>60</v>
      </c>
      <c r="K291" s="418">
        <v>50398.560546875</v>
      </c>
    </row>
    <row r="292" spans="1:11" ht="14.4" customHeight="1" x14ac:dyDescent="0.3">
      <c r="A292" s="412" t="s">
        <v>385</v>
      </c>
      <c r="B292" s="413" t="s">
        <v>386</v>
      </c>
      <c r="C292" s="414" t="s">
        <v>399</v>
      </c>
      <c r="D292" s="415" t="s">
        <v>400</v>
      </c>
      <c r="E292" s="414" t="s">
        <v>582</v>
      </c>
      <c r="F292" s="415" t="s">
        <v>583</v>
      </c>
      <c r="G292" s="414" t="s">
        <v>618</v>
      </c>
      <c r="H292" s="414" t="s">
        <v>619</v>
      </c>
      <c r="I292" s="417">
        <v>87.819999694824219</v>
      </c>
      <c r="J292" s="417">
        <v>100</v>
      </c>
      <c r="K292" s="418">
        <v>8782.1796875</v>
      </c>
    </row>
    <row r="293" spans="1:11" ht="14.4" customHeight="1" x14ac:dyDescent="0.3">
      <c r="A293" s="412" t="s">
        <v>385</v>
      </c>
      <c r="B293" s="413" t="s">
        <v>386</v>
      </c>
      <c r="C293" s="414" t="s">
        <v>399</v>
      </c>
      <c r="D293" s="415" t="s">
        <v>400</v>
      </c>
      <c r="E293" s="414" t="s">
        <v>582</v>
      </c>
      <c r="F293" s="415" t="s">
        <v>583</v>
      </c>
      <c r="G293" s="414" t="s">
        <v>620</v>
      </c>
      <c r="H293" s="414" t="s">
        <v>621</v>
      </c>
      <c r="I293" s="417">
        <v>61.530000686645508</v>
      </c>
      <c r="J293" s="417">
        <v>500</v>
      </c>
      <c r="K293" s="418">
        <v>30867.099609375</v>
      </c>
    </row>
    <row r="294" spans="1:11" ht="14.4" customHeight="1" x14ac:dyDescent="0.3">
      <c r="A294" s="412" t="s">
        <v>385</v>
      </c>
      <c r="B294" s="413" t="s">
        <v>386</v>
      </c>
      <c r="C294" s="414" t="s">
        <v>399</v>
      </c>
      <c r="D294" s="415" t="s">
        <v>400</v>
      </c>
      <c r="E294" s="414" t="s">
        <v>582</v>
      </c>
      <c r="F294" s="415" t="s">
        <v>583</v>
      </c>
      <c r="G294" s="414" t="s">
        <v>622</v>
      </c>
      <c r="H294" s="414" t="s">
        <v>623</v>
      </c>
      <c r="I294" s="417">
        <v>57.720001220703125</v>
      </c>
      <c r="J294" s="417">
        <v>900</v>
      </c>
      <c r="K294" s="418">
        <v>51945.2998046875</v>
      </c>
    </row>
    <row r="295" spans="1:11" ht="14.4" customHeight="1" x14ac:dyDescent="0.3">
      <c r="A295" s="412" t="s">
        <v>385</v>
      </c>
      <c r="B295" s="413" t="s">
        <v>386</v>
      </c>
      <c r="C295" s="414" t="s">
        <v>399</v>
      </c>
      <c r="D295" s="415" t="s">
        <v>400</v>
      </c>
      <c r="E295" s="414" t="s">
        <v>582</v>
      </c>
      <c r="F295" s="415" t="s">
        <v>583</v>
      </c>
      <c r="G295" s="414" t="s">
        <v>1042</v>
      </c>
      <c r="H295" s="414" t="s">
        <v>1043</v>
      </c>
      <c r="I295" s="417">
        <v>23173.919921875</v>
      </c>
      <c r="J295" s="417">
        <v>1</v>
      </c>
      <c r="K295" s="418">
        <v>23173.919921875</v>
      </c>
    </row>
    <row r="296" spans="1:11" ht="14.4" customHeight="1" x14ac:dyDescent="0.3">
      <c r="A296" s="412" t="s">
        <v>385</v>
      </c>
      <c r="B296" s="413" t="s">
        <v>386</v>
      </c>
      <c r="C296" s="414" t="s">
        <v>399</v>
      </c>
      <c r="D296" s="415" t="s">
        <v>400</v>
      </c>
      <c r="E296" s="414" t="s">
        <v>582</v>
      </c>
      <c r="F296" s="415" t="s">
        <v>583</v>
      </c>
      <c r="G296" s="414" t="s">
        <v>1044</v>
      </c>
      <c r="H296" s="414" t="s">
        <v>1045</v>
      </c>
      <c r="I296" s="417">
        <v>2142.550048828125</v>
      </c>
      <c r="J296" s="417">
        <v>3</v>
      </c>
      <c r="K296" s="418">
        <v>6427.64013671875</v>
      </c>
    </row>
    <row r="297" spans="1:11" ht="14.4" customHeight="1" x14ac:dyDescent="0.3">
      <c r="A297" s="412" t="s">
        <v>385</v>
      </c>
      <c r="B297" s="413" t="s">
        <v>386</v>
      </c>
      <c r="C297" s="414" t="s">
        <v>399</v>
      </c>
      <c r="D297" s="415" t="s">
        <v>400</v>
      </c>
      <c r="E297" s="414" t="s">
        <v>582</v>
      </c>
      <c r="F297" s="415" t="s">
        <v>583</v>
      </c>
      <c r="G297" s="414" t="s">
        <v>1046</v>
      </c>
      <c r="H297" s="414" t="s">
        <v>1047</v>
      </c>
      <c r="I297" s="417">
        <v>64.129997253417969</v>
      </c>
      <c r="J297" s="417">
        <v>36</v>
      </c>
      <c r="K297" s="418">
        <v>2308.679931640625</v>
      </c>
    </row>
    <row r="298" spans="1:11" ht="14.4" customHeight="1" x14ac:dyDescent="0.3">
      <c r="A298" s="412" t="s">
        <v>385</v>
      </c>
      <c r="B298" s="413" t="s">
        <v>386</v>
      </c>
      <c r="C298" s="414" t="s">
        <v>399</v>
      </c>
      <c r="D298" s="415" t="s">
        <v>400</v>
      </c>
      <c r="E298" s="414" t="s">
        <v>582</v>
      </c>
      <c r="F298" s="415" t="s">
        <v>583</v>
      </c>
      <c r="G298" s="414" t="s">
        <v>642</v>
      </c>
      <c r="H298" s="414" t="s">
        <v>643</v>
      </c>
      <c r="I298" s="417">
        <v>80.575000762939453</v>
      </c>
      <c r="J298" s="417">
        <v>360</v>
      </c>
      <c r="K298" s="418">
        <v>29007.2001953125</v>
      </c>
    </row>
    <row r="299" spans="1:11" ht="14.4" customHeight="1" x14ac:dyDescent="0.3">
      <c r="A299" s="412" t="s">
        <v>385</v>
      </c>
      <c r="B299" s="413" t="s">
        <v>386</v>
      </c>
      <c r="C299" s="414" t="s">
        <v>399</v>
      </c>
      <c r="D299" s="415" t="s">
        <v>400</v>
      </c>
      <c r="E299" s="414" t="s">
        <v>582</v>
      </c>
      <c r="F299" s="415" t="s">
        <v>583</v>
      </c>
      <c r="G299" s="414" t="s">
        <v>652</v>
      </c>
      <c r="H299" s="414" t="s">
        <v>653</v>
      </c>
      <c r="I299" s="417">
        <v>20.149999618530273</v>
      </c>
      <c r="J299" s="417">
        <v>70</v>
      </c>
      <c r="K299" s="418">
        <v>1410.260009765625</v>
      </c>
    </row>
    <row r="300" spans="1:11" ht="14.4" customHeight="1" x14ac:dyDescent="0.3">
      <c r="A300" s="412" t="s">
        <v>385</v>
      </c>
      <c r="B300" s="413" t="s">
        <v>386</v>
      </c>
      <c r="C300" s="414" t="s">
        <v>399</v>
      </c>
      <c r="D300" s="415" t="s">
        <v>400</v>
      </c>
      <c r="E300" s="414" t="s">
        <v>582</v>
      </c>
      <c r="F300" s="415" t="s">
        <v>583</v>
      </c>
      <c r="G300" s="414" t="s">
        <v>654</v>
      </c>
      <c r="H300" s="414" t="s">
        <v>655</v>
      </c>
      <c r="I300" s="417">
        <v>5.3600001335144043</v>
      </c>
      <c r="J300" s="417">
        <v>100</v>
      </c>
      <c r="K300" s="418">
        <v>536.04998779296875</v>
      </c>
    </row>
    <row r="301" spans="1:11" ht="14.4" customHeight="1" x14ac:dyDescent="0.3">
      <c r="A301" s="412" t="s">
        <v>385</v>
      </c>
      <c r="B301" s="413" t="s">
        <v>386</v>
      </c>
      <c r="C301" s="414" t="s">
        <v>399</v>
      </c>
      <c r="D301" s="415" t="s">
        <v>400</v>
      </c>
      <c r="E301" s="414" t="s">
        <v>582</v>
      </c>
      <c r="F301" s="415" t="s">
        <v>583</v>
      </c>
      <c r="G301" s="414" t="s">
        <v>658</v>
      </c>
      <c r="H301" s="414" t="s">
        <v>659</v>
      </c>
      <c r="I301" s="417">
        <v>83.800003051757813</v>
      </c>
      <c r="J301" s="417">
        <v>60</v>
      </c>
      <c r="K301" s="418">
        <v>5028</v>
      </c>
    </row>
    <row r="302" spans="1:11" ht="14.4" customHeight="1" x14ac:dyDescent="0.3">
      <c r="A302" s="412" t="s">
        <v>385</v>
      </c>
      <c r="B302" s="413" t="s">
        <v>386</v>
      </c>
      <c r="C302" s="414" t="s">
        <v>399</v>
      </c>
      <c r="D302" s="415" t="s">
        <v>400</v>
      </c>
      <c r="E302" s="414" t="s">
        <v>582</v>
      </c>
      <c r="F302" s="415" t="s">
        <v>583</v>
      </c>
      <c r="G302" s="414" t="s">
        <v>662</v>
      </c>
      <c r="H302" s="414" t="s">
        <v>663</v>
      </c>
      <c r="I302" s="417">
        <v>79.620002746582031</v>
      </c>
      <c r="J302" s="417">
        <v>70</v>
      </c>
      <c r="K302" s="418">
        <v>5573.259765625</v>
      </c>
    </row>
    <row r="303" spans="1:11" ht="14.4" customHeight="1" x14ac:dyDescent="0.3">
      <c r="A303" s="412" t="s">
        <v>385</v>
      </c>
      <c r="B303" s="413" t="s">
        <v>386</v>
      </c>
      <c r="C303" s="414" t="s">
        <v>399</v>
      </c>
      <c r="D303" s="415" t="s">
        <v>400</v>
      </c>
      <c r="E303" s="414" t="s">
        <v>582</v>
      </c>
      <c r="F303" s="415" t="s">
        <v>583</v>
      </c>
      <c r="G303" s="414" t="s">
        <v>1048</v>
      </c>
      <c r="H303" s="414" t="s">
        <v>1049</v>
      </c>
      <c r="I303" s="417">
        <v>652.29998779296875</v>
      </c>
      <c r="J303" s="417">
        <v>4</v>
      </c>
      <c r="K303" s="418">
        <v>2609.199951171875</v>
      </c>
    </row>
    <row r="304" spans="1:11" ht="14.4" customHeight="1" x14ac:dyDescent="0.3">
      <c r="A304" s="412" t="s">
        <v>385</v>
      </c>
      <c r="B304" s="413" t="s">
        <v>386</v>
      </c>
      <c r="C304" s="414" t="s">
        <v>399</v>
      </c>
      <c r="D304" s="415" t="s">
        <v>400</v>
      </c>
      <c r="E304" s="414" t="s">
        <v>582</v>
      </c>
      <c r="F304" s="415" t="s">
        <v>583</v>
      </c>
      <c r="G304" s="414" t="s">
        <v>1050</v>
      </c>
      <c r="H304" s="414" t="s">
        <v>1051</v>
      </c>
      <c r="I304" s="417">
        <v>573.6400146484375</v>
      </c>
      <c r="J304" s="417">
        <v>10</v>
      </c>
      <c r="K304" s="418">
        <v>5736.3701171875</v>
      </c>
    </row>
    <row r="305" spans="1:11" ht="14.4" customHeight="1" x14ac:dyDescent="0.3">
      <c r="A305" s="412" t="s">
        <v>385</v>
      </c>
      <c r="B305" s="413" t="s">
        <v>386</v>
      </c>
      <c r="C305" s="414" t="s">
        <v>399</v>
      </c>
      <c r="D305" s="415" t="s">
        <v>400</v>
      </c>
      <c r="E305" s="414" t="s">
        <v>582</v>
      </c>
      <c r="F305" s="415" t="s">
        <v>583</v>
      </c>
      <c r="G305" s="414" t="s">
        <v>1052</v>
      </c>
      <c r="H305" s="414" t="s">
        <v>1053</v>
      </c>
      <c r="I305" s="417">
        <v>1755.8599853515625</v>
      </c>
      <c r="J305" s="417">
        <v>6</v>
      </c>
      <c r="K305" s="418">
        <v>10535.1298828125</v>
      </c>
    </row>
    <row r="306" spans="1:11" ht="14.4" customHeight="1" x14ac:dyDescent="0.3">
      <c r="A306" s="412" t="s">
        <v>385</v>
      </c>
      <c r="B306" s="413" t="s">
        <v>386</v>
      </c>
      <c r="C306" s="414" t="s">
        <v>399</v>
      </c>
      <c r="D306" s="415" t="s">
        <v>400</v>
      </c>
      <c r="E306" s="414" t="s">
        <v>582</v>
      </c>
      <c r="F306" s="415" t="s">
        <v>583</v>
      </c>
      <c r="G306" s="414" t="s">
        <v>1054</v>
      </c>
      <c r="H306" s="414" t="s">
        <v>1055</v>
      </c>
      <c r="I306" s="417">
        <v>496.35000610351563</v>
      </c>
      <c r="J306" s="417">
        <v>50</v>
      </c>
      <c r="K306" s="418">
        <v>24817.7001953125</v>
      </c>
    </row>
    <row r="307" spans="1:11" ht="14.4" customHeight="1" x14ac:dyDescent="0.3">
      <c r="A307" s="412" t="s">
        <v>385</v>
      </c>
      <c r="B307" s="413" t="s">
        <v>386</v>
      </c>
      <c r="C307" s="414" t="s">
        <v>399</v>
      </c>
      <c r="D307" s="415" t="s">
        <v>400</v>
      </c>
      <c r="E307" s="414" t="s">
        <v>582</v>
      </c>
      <c r="F307" s="415" t="s">
        <v>583</v>
      </c>
      <c r="G307" s="414" t="s">
        <v>688</v>
      </c>
      <c r="H307" s="414" t="s">
        <v>689</v>
      </c>
      <c r="I307" s="417">
        <v>6.1700000762939453</v>
      </c>
      <c r="J307" s="417">
        <v>50</v>
      </c>
      <c r="K307" s="418">
        <v>308.5</v>
      </c>
    </row>
    <row r="308" spans="1:11" ht="14.4" customHeight="1" x14ac:dyDescent="0.3">
      <c r="A308" s="412" t="s">
        <v>385</v>
      </c>
      <c r="B308" s="413" t="s">
        <v>386</v>
      </c>
      <c r="C308" s="414" t="s">
        <v>399</v>
      </c>
      <c r="D308" s="415" t="s">
        <v>400</v>
      </c>
      <c r="E308" s="414" t="s">
        <v>582</v>
      </c>
      <c r="F308" s="415" t="s">
        <v>583</v>
      </c>
      <c r="G308" s="414" t="s">
        <v>1056</v>
      </c>
      <c r="H308" s="414" t="s">
        <v>1057</v>
      </c>
      <c r="I308" s="417">
        <v>8.3599996566772461</v>
      </c>
      <c r="J308" s="417">
        <v>50</v>
      </c>
      <c r="K308" s="418">
        <v>418.19000244140625</v>
      </c>
    </row>
    <row r="309" spans="1:11" ht="14.4" customHeight="1" x14ac:dyDescent="0.3">
      <c r="A309" s="412" t="s">
        <v>385</v>
      </c>
      <c r="B309" s="413" t="s">
        <v>386</v>
      </c>
      <c r="C309" s="414" t="s">
        <v>399</v>
      </c>
      <c r="D309" s="415" t="s">
        <v>400</v>
      </c>
      <c r="E309" s="414" t="s">
        <v>582</v>
      </c>
      <c r="F309" s="415" t="s">
        <v>583</v>
      </c>
      <c r="G309" s="414" t="s">
        <v>1058</v>
      </c>
      <c r="H309" s="414" t="s">
        <v>1059</v>
      </c>
      <c r="I309" s="417">
        <v>37.509998321533203</v>
      </c>
      <c r="J309" s="417">
        <v>50</v>
      </c>
      <c r="K309" s="418">
        <v>1875.5</v>
      </c>
    </row>
    <row r="310" spans="1:11" ht="14.4" customHeight="1" x14ac:dyDescent="0.3">
      <c r="A310" s="412" t="s">
        <v>385</v>
      </c>
      <c r="B310" s="413" t="s">
        <v>386</v>
      </c>
      <c r="C310" s="414" t="s">
        <v>399</v>
      </c>
      <c r="D310" s="415" t="s">
        <v>400</v>
      </c>
      <c r="E310" s="414" t="s">
        <v>582</v>
      </c>
      <c r="F310" s="415" t="s">
        <v>583</v>
      </c>
      <c r="G310" s="414" t="s">
        <v>1060</v>
      </c>
      <c r="H310" s="414" t="s">
        <v>1061</v>
      </c>
      <c r="I310" s="417">
        <v>37.509998321533203</v>
      </c>
      <c r="J310" s="417">
        <v>300</v>
      </c>
      <c r="K310" s="418">
        <v>11253</v>
      </c>
    </row>
    <row r="311" spans="1:11" ht="14.4" customHeight="1" x14ac:dyDescent="0.3">
      <c r="A311" s="412" t="s">
        <v>385</v>
      </c>
      <c r="B311" s="413" t="s">
        <v>386</v>
      </c>
      <c r="C311" s="414" t="s">
        <v>399</v>
      </c>
      <c r="D311" s="415" t="s">
        <v>400</v>
      </c>
      <c r="E311" s="414" t="s">
        <v>582</v>
      </c>
      <c r="F311" s="415" t="s">
        <v>583</v>
      </c>
      <c r="G311" s="414" t="s">
        <v>1062</v>
      </c>
      <c r="H311" s="414" t="s">
        <v>1063</v>
      </c>
      <c r="I311" s="417">
        <v>313.08999633789063</v>
      </c>
      <c r="J311" s="417">
        <v>20</v>
      </c>
      <c r="K311" s="418">
        <v>6261.75</v>
      </c>
    </row>
    <row r="312" spans="1:11" ht="14.4" customHeight="1" x14ac:dyDescent="0.3">
      <c r="A312" s="412" t="s">
        <v>385</v>
      </c>
      <c r="B312" s="413" t="s">
        <v>386</v>
      </c>
      <c r="C312" s="414" t="s">
        <v>399</v>
      </c>
      <c r="D312" s="415" t="s">
        <v>400</v>
      </c>
      <c r="E312" s="414" t="s">
        <v>582</v>
      </c>
      <c r="F312" s="415" t="s">
        <v>583</v>
      </c>
      <c r="G312" s="414" t="s">
        <v>705</v>
      </c>
      <c r="H312" s="414" t="s">
        <v>706</v>
      </c>
      <c r="I312" s="417">
        <v>0.47499999403953552</v>
      </c>
      <c r="J312" s="417">
        <v>400</v>
      </c>
      <c r="K312" s="418">
        <v>190</v>
      </c>
    </row>
    <row r="313" spans="1:11" ht="14.4" customHeight="1" x14ac:dyDescent="0.3">
      <c r="A313" s="412" t="s">
        <v>385</v>
      </c>
      <c r="B313" s="413" t="s">
        <v>386</v>
      </c>
      <c r="C313" s="414" t="s">
        <v>399</v>
      </c>
      <c r="D313" s="415" t="s">
        <v>400</v>
      </c>
      <c r="E313" s="414" t="s">
        <v>582</v>
      </c>
      <c r="F313" s="415" t="s">
        <v>583</v>
      </c>
      <c r="G313" s="414" t="s">
        <v>711</v>
      </c>
      <c r="H313" s="414" t="s">
        <v>712</v>
      </c>
      <c r="I313" s="417">
        <v>0.67000001668930054</v>
      </c>
      <c r="J313" s="417">
        <v>400</v>
      </c>
      <c r="K313" s="418">
        <v>268</v>
      </c>
    </row>
    <row r="314" spans="1:11" ht="14.4" customHeight="1" x14ac:dyDescent="0.3">
      <c r="A314" s="412" t="s">
        <v>385</v>
      </c>
      <c r="B314" s="413" t="s">
        <v>386</v>
      </c>
      <c r="C314" s="414" t="s">
        <v>399</v>
      </c>
      <c r="D314" s="415" t="s">
        <v>400</v>
      </c>
      <c r="E314" s="414" t="s">
        <v>582</v>
      </c>
      <c r="F314" s="415" t="s">
        <v>583</v>
      </c>
      <c r="G314" s="414" t="s">
        <v>1064</v>
      </c>
      <c r="H314" s="414" t="s">
        <v>1065</v>
      </c>
      <c r="I314" s="417">
        <v>3894.1298828125</v>
      </c>
      <c r="J314" s="417">
        <v>4</v>
      </c>
      <c r="K314" s="418">
        <v>15576.51953125</v>
      </c>
    </row>
    <row r="315" spans="1:11" ht="14.4" customHeight="1" x14ac:dyDescent="0.3">
      <c r="A315" s="412" t="s">
        <v>385</v>
      </c>
      <c r="B315" s="413" t="s">
        <v>386</v>
      </c>
      <c r="C315" s="414" t="s">
        <v>399</v>
      </c>
      <c r="D315" s="415" t="s">
        <v>400</v>
      </c>
      <c r="E315" s="414" t="s">
        <v>582</v>
      </c>
      <c r="F315" s="415" t="s">
        <v>583</v>
      </c>
      <c r="G315" s="414" t="s">
        <v>1066</v>
      </c>
      <c r="H315" s="414" t="s">
        <v>1067</v>
      </c>
      <c r="I315" s="417">
        <v>912.3499755859375</v>
      </c>
      <c r="J315" s="417">
        <v>10</v>
      </c>
      <c r="K315" s="418">
        <v>9123.51953125</v>
      </c>
    </row>
    <row r="316" spans="1:11" ht="14.4" customHeight="1" x14ac:dyDescent="0.3">
      <c r="A316" s="412" t="s">
        <v>385</v>
      </c>
      <c r="B316" s="413" t="s">
        <v>386</v>
      </c>
      <c r="C316" s="414" t="s">
        <v>399</v>
      </c>
      <c r="D316" s="415" t="s">
        <v>400</v>
      </c>
      <c r="E316" s="414" t="s">
        <v>802</v>
      </c>
      <c r="F316" s="415" t="s">
        <v>803</v>
      </c>
      <c r="G316" s="414" t="s">
        <v>1068</v>
      </c>
      <c r="H316" s="414" t="s">
        <v>1069</v>
      </c>
      <c r="I316" s="417">
        <v>65.169998168945313</v>
      </c>
      <c r="J316" s="417">
        <v>144</v>
      </c>
      <c r="K316" s="418">
        <v>9384.919921875</v>
      </c>
    </row>
    <row r="317" spans="1:11" ht="14.4" customHeight="1" x14ac:dyDescent="0.3">
      <c r="A317" s="412" t="s">
        <v>385</v>
      </c>
      <c r="B317" s="413" t="s">
        <v>386</v>
      </c>
      <c r="C317" s="414" t="s">
        <v>399</v>
      </c>
      <c r="D317" s="415" t="s">
        <v>400</v>
      </c>
      <c r="E317" s="414" t="s">
        <v>802</v>
      </c>
      <c r="F317" s="415" t="s">
        <v>803</v>
      </c>
      <c r="G317" s="414" t="s">
        <v>842</v>
      </c>
      <c r="H317" s="414" t="s">
        <v>843</v>
      </c>
      <c r="I317" s="417">
        <v>103.39500045776367</v>
      </c>
      <c r="J317" s="417">
        <v>180</v>
      </c>
      <c r="K317" s="418">
        <v>18611.119873046875</v>
      </c>
    </row>
    <row r="318" spans="1:11" ht="14.4" customHeight="1" x14ac:dyDescent="0.3">
      <c r="A318" s="412" t="s">
        <v>385</v>
      </c>
      <c r="B318" s="413" t="s">
        <v>386</v>
      </c>
      <c r="C318" s="414" t="s">
        <v>399</v>
      </c>
      <c r="D318" s="415" t="s">
        <v>400</v>
      </c>
      <c r="E318" s="414" t="s">
        <v>802</v>
      </c>
      <c r="F318" s="415" t="s">
        <v>803</v>
      </c>
      <c r="G318" s="414" t="s">
        <v>854</v>
      </c>
      <c r="H318" s="414" t="s">
        <v>855</v>
      </c>
      <c r="I318" s="417">
        <v>32.409999847412109</v>
      </c>
      <c r="J318" s="417">
        <v>1020</v>
      </c>
      <c r="K318" s="418">
        <v>33059.0498046875</v>
      </c>
    </row>
    <row r="319" spans="1:11" ht="14.4" customHeight="1" x14ac:dyDescent="0.3">
      <c r="A319" s="412" t="s">
        <v>385</v>
      </c>
      <c r="B319" s="413" t="s">
        <v>386</v>
      </c>
      <c r="C319" s="414" t="s">
        <v>399</v>
      </c>
      <c r="D319" s="415" t="s">
        <v>400</v>
      </c>
      <c r="E319" s="414" t="s">
        <v>802</v>
      </c>
      <c r="F319" s="415" t="s">
        <v>803</v>
      </c>
      <c r="G319" s="414" t="s">
        <v>856</v>
      </c>
      <c r="H319" s="414" t="s">
        <v>857</v>
      </c>
      <c r="I319" s="417">
        <v>30.309999465942383</v>
      </c>
      <c r="J319" s="417">
        <v>1200</v>
      </c>
      <c r="K319" s="418">
        <v>36374.5107421875</v>
      </c>
    </row>
    <row r="320" spans="1:11" ht="14.4" customHeight="1" x14ac:dyDescent="0.3">
      <c r="A320" s="412" t="s">
        <v>385</v>
      </c>
      <c r="B320" s="413" t="s">
        <v>386</v>
      </c>
      <c r="C320" s="414" t="s">
        <v>399</v>
      </c>
      <c r="D320" s="415" t="s">
        <v>400</v>
      </c>
      <c r="E320" s="414" t="s">
        <v>802</v>
      </c>
      <c r="F320" s="415" t="s">
        <v>803</v>
      </c>
      <c r="G320" s="414" t="s">
        <v>862</v>
      </c>
      <c r="H320" s="414" t="s">
        <v>863</v>
      </c>
      <c r="I320" s="417">
        <v>40.139999389648438</v>
      </c>
      <c r="J320" s="417">
        <v>144</v>
      </c>
      <c r="K320" s="418">
        <v>5780.35986328125</v>
      </c>
    </row>
    <row r="321" spans="1:11" ht="14.4" customHeight="1" x14ac:dyDescent="0.3">
      <c r="A321" s="412" t="s">
        <v>385</v>
      </c>
      <c r="B321" s="413" t="s">
        <v>386</v>
      </c>
      <c r="C321" s="414" t="s">
        <v>399</v>
      </c>
      <c r="D321" s="415" t="s">
        <v>400</v>
      </c>
      <c r="E321" s="414" t="s">
        <v>802</v>
      </c>
      <c r="F321" s="415" t="s">
        <v>803</v>
      </c>
      <c r="G321" s="414" t="s">
        <v>864</v>
      </c>
      <c r="H321" s="414" t="s">
        <v>865</v>
      </c>
      <c r="I321" s="417">
        <v>31.360000610351563</v>
      </c>
      <c r="J321" s="417">
        <v>1560</v>
      </c>
      <c r="K321" s="418">
        <v>48916.380859375</v>
      </c>
    </row>
    <row r="322" spans="1:11" ht="14.4" customHeight="1" x14ac:dyDescent="0.3">
      <c r="A322" s="412" t="s">
        <v>385</v>
      </c>
      <c r="B322" s="413" t="s">
        <v>386</v>
      </c>
      <c r="C322" s="414" t="s">
        <v>399</v>
      </c>
      <c r="D322" s="415" t="s">
        <v>400</v>
      </c>
      <c r="E322" s="414" t="s">
        <v>802</v>
      </c>
      <c r="F322" s="415" t="s">
        <v>803</v>
      </c>
      <c r="G322" s="414" t="s">
        <v>1070</v>
      </c>
      <c r="H322" s="414" t="s">
        <v>1071</v>
      </c>
      <c r="I322" s="417">
        <v>53.209999084472656</v>
      </c>
      <c r="J322" s="417">
        <v>180</v>
      </c>
      <c r="K322" s="418">
        <v>9578.23046875</v>
      </c>
    </row>
    <row r="323" spans="1:11" ht="14.4" customHeight="1" x14ac:dyDescent="0.3">
      <c r="A323" s="412" t="s">
        <v>385</v>
      </c>
      <c r="B323" s="413" t="s">
        <v>386</v>
      </c>
      <c r="C323" s="414" t="s">
        <v>399</v>
      </c>
      <c r="D323" s="415" t="s">
        <v>400</v>
      </c>
      <c r="E323" s="414" t="s">
        <v>802</v>
      </c>
      <c r="F323" s="415" t="s">
        <v>803</v>
      </c>
      <c r="G323" s="414" t="s">
        <v>1072</v>
      </c>
      <c r="H323" s="414" t="s">
        <v>1073</v>
      </c>
      <c r="I323" s="417">
        <v>45.029998779296875</v>
      </c>
      <c r="J323" s="417">
        <v>108</v>
      </c>
      <c r="K323" s="418">
        <v>4862.77978515625</v>
      </c>
    </row>
    <row r="324" spans="1:11" ht="14.4" customHeight="1" x14ac:dyDescent="0.3">
      <c r="A324" s="412" t="s">
        <v>385</v>
      </c>
      <c r="B324" s="413" t="s">
        <v>386</v>
      </c>
      <c r="C324" s="414" t="s">
        <v>399</v>
      </c>
      <c r="D324" s="415" t="s">
        <v>400</v>
      </c>
      <c r="E324" s="414" t="s">
        <v>802</v>
      </c>
      <c r="F324" s="415" t="s">
        <v>803</v>
      </c>
      <c r="G324" s="414" t="s">
        <v>898</v>
      </c>
      <c r="H324" s="414" t="s">
        <v>899</v>
      </c>
      <c r="I324" s="417">
        <v>34.159999847412109</v>
      </c>
      <c r="J324" s="417">
        <v>288</v>
      </c>
      <c r="K324" s="418">
        <v>9837.559814453125</v>
      </c>
    </row>
    <row r="325" spans="1:11" ht="14.4" customHeight="1" x14ac:dyDescent="0.3">
      <c r="A325" s="412" t="s">
        <v>385</v>
      </c>
      <c r="B325" s="413" t="s">
        <v>386</v>
      </c>
      <c r="C325" s="414" t="s">
        <v>399</v>
      </c>
      <c r="D325" s="415" t="s">
        <v>400</v>
      </c>
      <c r="E325" s="414" t="s">
        <v>922</v>
      </c>
      <c r="F325" s="415" t="s">
        <v>923</v>
      </c>
      <c r="G325" s="414" t="s">
        <v>1074</v>
      </c>
      <c r="H325" s="414" t="s">
        <v>1075</v>
      </c>
      <c r="I325" s="417">
        <v>25.510000228881836</v>
      </c>
      <c r="J325" s="417">
        <v>48</v>
      </c>
      <c r="K325" s="418">
        <v>1224.52001953125</v>
      </c>
    </row>
    <row r="326" spans="1:11" ht="14.4" customHeight="1" x14ac:dyDescent="0.3">
      <c r="A326" s="412" t="s">
        <v>385</v>
      </c>
      <c r="B326" s="413" t="s">
        <v>386</v>
      </c>
      <c r="C326" s="414" t="s">
        <v>399</v>
      </c>
      <c r="D326" s="415" t="s">
        <v>400</v>
      </c>
      <c r="E326" s="414" t="s">
        <v>952</v>
      </c>
      <c r="F326" s="415" t="s">
        <v>953</v>
      </c>
      <c r="G326" s="414" t="s">
        <v>970</v>
      </c>
      <c r="H326" s="414" t="s">
        <v>971</v>
      </c>
      <c r="I326" s="417">
        <v>12.590000152587891</v>
      </c>
      <c r="J326" s="417">
        <v>50</v>
      </c>
      <c r="K326" s="418">
        <v>629.5</v>
      </c>
    </row>
    <row r="327" spans="1:11" ht="14.4" customHeight="1" x14ac:dyDescent="0.3">
      <c r="A327" s="412" t="s">
        <v>385</v>
      </c>
      <c r="B327" s="413" t="s">
        <v>386</v>
      </c>
      <c r="C327" s="414" t="s">
        <v>399</v>
      </c>
      <c r="D327" s="415" t="s">
        <v>400</v>
      </c>
      <c r="E327" s="414" t="s">
        <v>952</v>
      </c>
      <c r="F327" s="415" t="s">
        <v>953</v>
      </c>
      <c r="G327" s="414" t="s">
        <v>976</v>
      </c>
      <c r="H327" s="414" t="s">
        <v>977</v>
      </c>
      <c r="I327" s="417">
        <v>12.579999923706055</v>
      </c>
      <c r="J327" s="417">
        <v>50</v>
      </c>
      <c r="K327" s="418">
        <v>629</v>
      </c>
    </row>
    <row r="328" spans="1:11" ht="14.4" customHeight="1" x14ac:dyDescent="0.3">
      <c r="A328" s="412" t="s">
        <v>385</v>
      </c>
      <c r="B328" s="413" t="s">
        <v>386</v>
      </c>
      <c r="C328" s="414" t="s">
        <v>399</v>
      </c>
      <c r="D328" s="415" t="s">
        <v>400</v>
      </c>
      <c r="E328" s="414" t="s">
        <v>952</v>
      </c>
      <c r="F328" s="415" t="s">
        <v>953</v>
      </c>
      <c r="G328" s="414" t="s">
        <v>1076</v>
      </c>
      <c r="H328" s="414" t="s">
        <v>1077</v>
      </c>
      <c r="I328" s="417">
        <v>16.209999084472656</v>
      </c>
      <c r="J328" s="417">
        <v>200</v>
      </c>
      <c r="K328" s="418">
        <v>3242.800048828125</v>
      </c>
    </row>
    <row r="329" spans="1:11" ht="14.4" customHeight="1" x14ac:dyDescent="0.3">
      <c r="A329" s="412" t="s">
        <v>385</v>
      </c>
      <c r="B329" s="413" t="s">
        <v>386</v>
      </c>
      <c r="C329" s="414" t="s">
        <v>399</v>
      </c>
      <c r="D329" s="415" t="s">
        <v>400</v>
      </c>
      <c r="E329" s="414" t="s">
        <v>952</v>
      </c>
      <c r="F329" s="415" t="s">
        <v>953</v>
      </c>
      <c r="G329" s="414" t="s">
        <v>972</v>
      </c>
      <c r="H329" s="414" t="s">
        <v>991</v>
      </c>
      <c r="I329" s="417">
        <v>12.579999923706055</v>
      </c>
      <c r="J329" s="417">
        <v>200</v>
      </c>
      <c r="K329" s="418">
        <v>2516</v>
      </c>
    </row>
    <row r="330" spans="1:11" ht="14.4" customHeight="1" x14ac:dyDescent="0.3">
      <c r="A330" s="412" t="s">
        <v>385</v>
      </c>
      <c r="B330" s="413" t="s">
        <v>386</v>
      </c>
      <c r="C330" s="414" t="s">
        <v>399</v>
      </c>
      <c r="D330" s="415" t="s">
        <v>400</v>
      </c>
      <c r="E330" s="414" t="s">
        <v>1078</v>
      </c>
      <c r="F330" s="415" t="s">
        <v>1079</v>
      </c>
      <c r="G330" s="414" t="s">
        <v>1080</v>
      </c>
      <c r="H330" s="414" t="s">
        <v>1081</v>
      </c>
      <c r="I330" s="417">
        <v>58408.51953125</v>
      </c>
      <c r="J330" s="417">
        <v>2</v>
      </c>
      <c r="K330" s="418">
        <v>116817.0390625</v>
      </c>
    </row>
    <row r="331" spans="1:11" ht="14.4" customHeight="1" thickBot="1" x14ac:dyDescent="0.35">
      <c r="A331" s="419" t="s">
        <v>385</v>
      </c>
      <c r="B331" s="420" t="s">
        <v>386</v>
      </c>
      <c r="C331" s="421" t="s">
        <v>399</v>
      </c>
      <c r="D331" s="422" t="s">
        <v>400</v>
      </c>
      <c r="E331" s="421" t="s">
        <v>1078</v>
      </c>
      <c r="F331" s="422" t="s">
        <v>1079</v>
      </c>
      <c r="G331" s="421" t="s">
        <v>1082</v>
      </c>
      <c r="H331" s="421" t="s">
        <v>1083</v>
      </c>
      <c r="I331" s="424">
        <v>170.69999694824219</v>
      </c>
      <c r="J331" s="424">
        <v>36</v>
      </c>
      <c r="K331" s="425">
        <v>6145.2001953125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18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82" customWidth="1"/>
    <col min="18" max="18" width="7.33203125" style="217" customWidth="1"/>
    <col min="19" max="19" width="8" style="182" customWidth="1"/>
    <col min="21" max="21" width="11.21875" bestFit="1" customWidth="1"/>
  </cols>
  <sheetData>
    <row r="1" spans="1:19" ht="18.600000000000001" thickBot="1" x14ac:dyDescent="0.4">
      <c r="A1" s="325" t="s">
        <v>63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5" thickBot="1" x14ac:dyDescent="0.35">
      <c r="A2" s="183" t="s">
        <v>205</v>
      </c>
      <c r="B2" s="184"/>
    </row>
    <row r="3" spans="1:19" x14ac:dyDescent="0.3">
      <c r="A3" s="339" t="s">
        <v>132</v>
      </c>
      <c r="B3" s="340"/>
      <c r="C3" s="341" t="s">
        <v>121</v>
      </c>
      <c r="D3" s="342"/>
      <c r="E3" s="342"/>
      <c r="F3" s="343"/>
      <c r="G3" s="344" t="s">
        <v>122</v>
      </c>
      <c r="H3" s="345"/>
      <c r="I3" s="345"/>
      <c r="J3" s="346"/>
      <c r="K3" s="347" t="s">
        <v>131</v>
      </c>
      <c r="L3" s="348"/>
      <c r="M3" s="348"/>
      <c r="N3" s="348"/>
      <c r="O3" s="349"/>
      <c r="P3" s="345" t="s">
        <v>180</v>
      </c>
      <c r="Q3" s="345"/>
      <c r="R3" s="345"/>
      <c r="S3" s="346"/>
    </row>
    <row r="4" spans="1:19" ht="15" thickBot="1" x14ac:dyDescent="0.35">
      <c r="A4" s="358">
        <v>2018</v>
      </c>
      <c r="B4" s="359"/>
      <c r="C4" s="360" t="s">
        <v>179</v>
      </c>
      <c r="D4" s="362" t="s">
        <v>64</v>
      </c>
      <c r="E4" s="362" t="s">
        <v>59</v>
      </c>
      <c r="F4" s="337" t="s">
        <v>54</v>
      </c>
      <c r="G4" s="352" t="s">
        <v>123</v>
      </c>
      <c r="H4" s="354" t="s">
        <v>127</v>
      </c>
      <c r="I4" s="354" t="s">
        <v>178</v>
      </c>
      <c r="J4" s="356" t="s">
        <v>124</v>
      </c>
      <c r="K4" s="334" t="s">
        <v>177</v>
      </c>
      <c r="L4" s="335"/>
      <c r="M4" s="335"/>
      <c r="N4" s="336"/>
      <c r="O4" s="337" t="s">
        <v>176</v>
      </c>
      <c r="P4" s="326" t="s">
        <v>175</v>
      </c>
      <c r="Q4" s="326" t="s">
        <v>134</v>
      </c>
      <c r="R4" s="328" t="s">
        <v>59</v>
      </c>
      <c r="S4" s="330" t="s">
        <v>133</v>
      </c>
    </row>
    <row r="5" spans="1:19" s="252" customFormat="1" ht="19.2" customHeight="1" x14ac:dyDescent="0.3">
      <c r="A5" s="332" t="s">
        <v>174</v>
      </c>
      <c r="B5" s="333"/>
      <c r="C5" s="361"/>
      <c r="D5" s="363"/>
      <c r="E5" s="363"/>
      <c r="F5" s="338"/>
      <c r="G5" s="353"/>
      <c r="H5" s="355"/>
      <c r="I5" s="355"/>
      <c r="J5" s="357"/>
      <c r="K5" s="255" t="s">
        <v>125</v>
      </c>
      <c r="L5" s="254" t="s">
        <v>126</v>
      </c>
      <c r="M5" s="254" t="s">
        <v>173</v>
      </c>
      <c r="N5" s="253" t="s">
        <v>3</v>
      </c>
      <c r="O5" s="338"/>
      <c r="P5" s="327"/>
      <c r="Q5" s="327"/>
      <c r="R5" s="329"/>
      <c r="S5" s="331"/>
    </row>
    <row r="6" spans="1:19" ht="15" thickBot="1" x14ac:dyDescent="0.35">
      <c r="A6" s="350" t="s">
        <v>120</v>
      </c>
      <c r="B6" s="351"/>
      <c r="C6" s="251">
        <f ca="1">SUM(Tabulka[01 uv_sk])/2</f>
        <v>51.9</v>
      </c>
      <c r="D6" s="249"/>
      <c r="E6" s="249"/>
      <c r="F6" s="248"/>
      <c r="G6" s="250">
        <f ca="1">SUM(Tabulka[05 h_vram])/2</f>
        <v>39167.4</v>
      </c>
      <c r="H6" s="249">
        <f ca="1">SUM(Tabulka[06 h_naduv])/2</f>
        <v>2010</v>
      </c>
      <c r="I6" s="249">
        <f ca="1">SUM(Tabulka[07 h_nadzk])/2</f>
        <v>60.5</v>
      </c>
      <c r="J6" s="248">
        <f ca="1">SUM(Tabulka[08 h_oon])/2</f>
        <v>0</v>
      </c>
      <c r="K6" s="250">
        <f ca="1">SUM(Tabulka[09 m_kl])/2</f>
        <v>0</v>
      </c>
      <c r="L6" s="249">
        <f ca="1">SUM(Tabulka[10 m_gr])/2</f>
        <v>0</v>
      </c>
      <c r="M6" s="249">
        <f ca="1">SUM(Tabulka[11 m_jo])/2</f>
        <v>49048</v>
      </c>
      <c r="N6" s="249">
        <f ca="1">SUM(Tabulka[12 m_oc])/2</f>
        <v>49048</v>
      </c>
      <c r="O6" s="248">
        <f ca="1">SUM(Tabulka[13 m_sk])/2</f>
        <v>9676260</v>
      </c>
      <c r="P6" s="247">
        <f ca="1">SUM(Tabulka[14_vzsk])/2</f>
        <v>33660</v>
      </c>
      <c r="Q6" s="247">
        <f ca="1">SUM(Tabulka[15_vzpl])/2</f>
        <v>14583.333333333332</v>
      </c>
      <c r="R6" s="246">
        <f ca="1">IF(Q6=0,0,P6/Q6)</f>
        <v>2.3081142857142858</v>
      </c>
      <c r="S6" s="245">
        <f ca="1">Q6-P6</f>
        <v>-19076.666666666668</v>
      </c>
    </row>
    <row r="7" spans="1:19" hidden="1" x14ac:dyDescent="0.3">
      <c r="A7" s="244" t="s">
        <v>172</v>
      </c>
      <c r="B7" s="243" t="s">
        <v>171</v>
      </c>
      <c r="C7" s="242" t="s">
        <v>170</v>
      </c>
      <c r="D7" s="241" t="s">
        <v>169</v>
      </c>
      <c r="E7" s="240" t="s">
        <v>168</v>
      </c>
      <c r="F7" s="239" t="s">
        <v>167</v>
      </c>
      <c r="G7" s="238" t="s">
        <v>166</v>
      </c>
      <c r="H7" s="236" t="s">
        <v>165</v>
      </c>
      <c r="I7" s="236" t="s">
        <v>164</v>
      </c>
      <c r="J7" s="235" t="s">
        <v>163</v>
      </c>
      <c r="K7" s="237" t="s">
        <v>162</v>
      </c>
      <c r="L7" s="236" t="s">
        <v>161</v>
      </c>
      <c r="M7" s="236" t="s">
        <v>160</v>
      </c>
      <c r="N7" s="235" t="s">
        <v>159</v>
      </c>
      <c r="O7" s="234" t="s">
        <v>158</v>
      </c>
      <c r="P7" s="233" t="s">
        <v>157</v>
      </c>
      <c r="Q7" s="232" t="s">
        <v>156</v>
      </c>
      <c r="R7" s="231" t="s">
        <v>155</v>
      </c>
      <c r="S7" s="230" t="s">
        <v>154</v>
      </c>
    </row>
    <row r="8" spans="1:19" x14ac:dyDescent="0.3">
      <c r="A8" s="227" t="s">
        <v>153</v>
      </c>
      <c r="B8" s="226"/>
      <c r="C8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</v>
      </c>
      <c r="D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166.39999999999998</v>
      </c>
      <c r="H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77629</v>
      </c>
      <c r="P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8" s="229" t="str">
        <f ca="1">IF(Tabulka[[#This Row],[15_vzpl]]=0,"",Tabulka[[#This Row],[14_vzsk]]/Tabulka[[#This Row],[15_vzpl]])</f>
        <v/>
      </c>
      <c r="S8" s="228" t="str">
        <f ca="1">IF(Tabulka[[#This Row],[15_vzpl]]-Tabulka[[#This Row],[14_vzsk]]=0,"",Tabulka[[#This Row],[15_vzpl]]-Tabulka[[#This Row],[14_vzsk]])</f>
        <v/>
      </c>
    </row>
    <row r="9" spans="1:19" x14ac:dyDescent="0.3">
      <c r="A9" s="227">
        <v>101</v>
      </c>
      <c r="B9" s="226" t="s">
        <v>1092</v>
      </c>
      <c r="C9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</v>
      </c>
      <c r="D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166.39999999999998</v>
      </c>
      <c r="H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77629</v>
      </c>
      <c r="P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229" t="str">
        <f ca="1">IF(Tabulka[[#This Row],[15_vzpl]]=0,"",Tabulka[[#This Row],[14_vzsk]]/Tabulka[[#This Row],[15_vzpl]])</f>
        <v/>
      </c>
      <c r="S9" s="228" t="str">
        <f ca="1">IF(Tabulka[[#This Row],[15_vzpl]]-Tabulka[[#This Row],[14_vzsk]]=0,"",Tabulka[[#This Row],[15_vzpl]]-Tabulka[[#This Row],[14_vzsk]])</f>
        <v/>
      </c>
    </row>
    <row r="10" spans="1:19" x14ac:dyDescent="0.3">
      <c r="A10" s="227" t="s">
        <v>1085</v>
      </c>
      <c r="B10" s="226"/>
      <c r="C10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51.7</v>
      </c>
      <c r="D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39001</v>
      </c>
      <c r="H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2010</v>
      </c>
      <c r="I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60.5</v>
      </c>
      <c r="J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49048</v>
      </c>
      <c r="N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49048</v>
      </c>
      <c r="O10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9598631</v>
      </c>
      <c r="P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33660</v>
      </c>
      <c r="Q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14583.333333333332</v>
      </c>
      <c r="R10" s="229">
        <f ca="1">IF(Tabulka[[#This Row],[15_vzpl]]=0,"",Tabulka[[#This Row],[14_vzsk]]/Tabulka[[#This Row],[15_vzpl]])</f>
        <v>2.3081142857142858</v>
      </c>
      <c r="S10" s="228">
        <f ca="1">IF(Tabulka[[#This Row],[15_vzpl]]-Tabulka[[#This Row],[14_vzsk]]=0,"",Tabulka[[#This Row],[15_vzpl]]-Tabulka[[#This Row],[14_vzsk]])</f>
        <v>-19076.666666666668</v>
      </c>
    </row>
    <row r="11" spans="1:19" x14ac:dyDescent="0.3">
      <c r="A11" s="227">
        <v>303</v>
      </c>
      <c r="B11" s="226" t="s">
        <v>1093</v>
      </c>
      <c r="C11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14.7</v>
      </c>
      <c r="D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10678.5</v>
      </c>
      <c r="H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266</v>
      </c>
      <c r="I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60.5</v>
      </c>
      <c r="J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12648</v>
      </c>
      <c r="N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12648</v>
      </c>
      <c r="O11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2571398</v>
      </c>
      <c r="P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33660</v>
      </c>
      <c r="Q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14583.333333333332</v>
      </c>
      <c r="R11" s="229">
        <f ca="1">IF(Tabulka[[#This Row],[15_vzpl]]=0,"",Tabulka[[#This Row],[14_vzsk]]/Tabulka[[#This Row],[15_vzpl]])</f>
        <v>2.3081142857142858</v>
      </c>
      <c r="S11" s="228">
        <f ca="1">IF(Tabulka[[#This Row],[15_vzpl]]-Tabulka[[#This Row],[14_vzsk]]=0,"",Tabulka[[#This Row],[15_vzpl]]-Tabulka[[#This Row],[14_vzsk]])</f>
        <v>-19076.666666666668</v>
      </c>
    </row>
    <row r="12" spans="1:19" x14ac:dyDescent="0.3">
      <c r="A12" s="227">
        <v>304</v>
      </c>
      <c r="B12" s="226" t="s">
        <v>1094</v>
      </c>
      <c r="C12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19</v>
      </c>
      <c r="D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14622.5</v>
      </c>
      <c r="H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412.5</v>
      </c>
      <c r="I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34400</v>
      </c>
      <c r="N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34400</v>
      </c>
      <c r="O12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3994801</v>
      </c>
      <c r="P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29" t="str">
        <f ca="1">IF(Tabulka[[#This Row],[15_vzpl]]=0,"",Tabulka[[#This Row],[14_vzsk]]/Tabulka[[#This Row],[15_vzpl]])</f>
        <v/>
      </c>
      <c r="S12" s="228" t="str">
        <f ca="1">IF(Tabulka[[#This Row],[15_vzpl]]-Tabulka[[#This Row],[14_vzsk]]=0,"",Tabulka[[#This Row],[15_vzpl]]-Tabulka[[#This Row],[14_vzsk]])</f>
        <v/>
      </c>
    </row>
    <row r="13" spans="1:19" x14ac:dyDescent="0.3">
      <c r="A13" s="227">
        <v>305</v>
      </c>
      <c r="B13" s="226" t="s">
        <v>1095</v>
      </c>
      <c r="C13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2095</v>
      </c>
      <c r="H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</v>
      </c>
      <c r="I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772330</v>
      </c>
      <c r="P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29" t="str">
        <f ca="1">IF(Tabulka[[#This Row],[15_vzpl]]=0,"",Tabulka[[#This Row],[14_vzsk]]/Tabulka[[#This Row],[15_vzpl]])</f>
        <v/>
      </c>
      <c r="S13" s="228" t="str">
        <f ca="1">IF(Tabulka[[#This Row],[15_vzpl]]-Tabulka[[#This Row],[14_vzsk]]=0,"",Tabulka[[#This Row],[15_vzpl]]-Tabulka[[#This Row],[14_vzsk]])</f>
        <v/>
      </c>
    </row>
    <row r="14" spans="1:19" x14ac:dyDescent="0.3">
      <c r="A14" s="227">
        <v>306</v>
      </c>
      <c r="B14" s="226" t="s">
        <v>1096</v>
      </c>
      <c r="C14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697.5</v>
      </c>
      <c r="H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</v>
      </c>
      <c r="I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233614</v>
      </c>
      <c r="P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29" t="str">
        <f ca="1">IF(Tabulka[[#This Row],[15_vzpl]]=0,"",Tabulka[[#This Row],[14_vzsk]]/Tabulka[[#This Row],[15_vzpl]])</f>
        <v/>
      </c>
      <c r="S14" s="228" t="str">
        <f ca="1">IF(Tabulka[[#This Row],[15_vzpl]]-Tabulka[[#This Row],[14_vzsk]]=0,"",Tabulka[[#This Row],[15_vzpl]]-Tabulka[[#This Row],[14_vzsk]])</f>
        <v/>
      </c>
    </row>
    <row r="15" spans="1:19" x14ac:dyDescent="0.3">
      <c r="A15" s="227">
        <v>642</v>
      </c>
      <c r="B15" s="226" t="s">
        <v>1097</v>
      </c>
      <c r="C15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</v>
      </c>
      <c r="D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10907.5</v>
      </c>
      <c r="H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1184.5</v>
      </c>
      <c r="I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</v>
      </c>
      <c r="N15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</v>
      </c>
      <c r="O15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2026488</v>
      </c>
      <c r="P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29" t="str">
        <f ca="1">IF(Tabulka[[#This Row],[15_vzpl]]=0,"",Tabulka[[#This Row],[14_vzsk]]/Tabulka[[#This Row],[15_vzpl]])</f>
        <v/>
      </c>
      <c r="S15" s="228" t="str">
        <f ca="1">IF(Tabulka[[#This Row],[15_vzpl]]-Tabulka[[#This Row],[14_vzsk]]=0,"",Tabulka[[#This Row],[15_vzpl]]-Tabulka[[#This Row],[14_vzsk]])</f>
        <v/>
      </c>
    </row>
    <row r="16" spans="1:19" x14ac:dyDescent="0.3">
      <c r="A16" t="s">
        <v>182</v>
      </c>
    </row>
    <row r="17" spans="1:1" x14ac:dyDescent="0.3">
      <c r="A17" s="90" t="s">
        <v>102</v>
      </c>
    </row>
    <row r="18" spans="1:1" x14ac:dyDescent="0.3">
      <c r="A18" s="91" t="s">
        <v>152</v>
      </c>
    </row>
    <row r="19" spans="1:1" x14ac:dyDescent="0.3">
      <c r="A19" s="219" t="s">
        <v>151</v>
      </c>
    </row>
    <row r="20" spans="1:1" x14ac:dyDescent="0.3">
      <c r="A20" s="186" t="s">
        <v>130</v>
      </c>
    </row>
    <row r="21" spans="1:1" x14ac:dyDescent="0.3">
      <c r="A21" s="188" t="s">
        <v>135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5">
    <cfRule type="cellIs" dxfId="3" priority="3" operator="lessThan">
      <formula>0</formula>
    </cfRule>
  </conditionalFormatting>
  <conditionalFormatting sqref="R6:R15">
    <cfRule type="cellIs" dxfId="2" priority="4" operator="greaterThan">
      <formula>1</formula>
    </cfRule>
  </conditionalFormatting>
  <conditionalFormatting sqref="A8:S15">
    <cfRule type="expression" dxfId="1" priority="2">
      <formula>$B8=""</formula>
    </cfRule>
  </conditionalFormatting>
  <conditionalFormatting sqref="P8:S15">
    <cfRule type="expression" dxfId="0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48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1091</v>
      </c>
    </row>
    <row r="2" spans="1:19" x14ac:dyDescent="0.3">
      <c r="A2" s="183" t="s">
        <v>205</v>
      </c>
    </row>
    <row r="3" spans="1:19" x14ac:dyDescent="0.3">
      <c r="A3" s="265" t="s">
        <v>107</v>
      </c>
      <c r="B3" s="264">
        <v>2018</v>
      </c>
      <c r="C3" t="s">
        <v>181</v>
      </c>
      <c r="D3" t="s">
        <v>172</v>
      </c>
      <c r="E3" t="s">
        <v>170</v>
      </c>
      <c r="F3" t="s">
        <v>169</v>
      </c>
      <c r="G3" t="s">
        <v>168</v>
      </c>
      <c r="H3" t="s">
        <v>167</v>
      </c>
      <c r="I3" t="s">
        <v>166</v>
      </c>
      <c r="J3" t="s">
        <v>165</v>
      </c>
      <c r="K3" t="s">
        <v>164</v>
      </c>
      <c r="L3" t="s">
        <v>163</v>
      </c>
      <c r="M3" t="s">
        <v>162</v>
      </c>
      <c r="N3" t="s">
        <v>161</v>
      </c>
      <c r="O3" t="s">
        <v>160</v>
      </c>
      <c r="P3" t="s">
        <v>159</v>
      </c>
      <c r="Q3" t="s">
        <v>158</v>
      </c>
      <c r="R3" t="s">
        <v>157</v>
      </c>
      <c r="S3" t="s">
        <v>156</v>
      </c>
    </row>
    <row r="4" spans="1:19" x14ac:dyDescent="0.3">
      <c r="A4" s="263" t="s">
        <v>108</v>
      </c>
      <c r="B4" s="262">
        <v>1</v>
      </c>
      <c r="C4" s="257">
        <v>1</v>
      </c>
      <c r="D4" s="257" t="s">
        <v>153</v>
      </c>
      <c r="E4" s="256">
        <v>0.2</v>
      </c>
      <c r="F4" s="256"/>
      <c r="G4" s="256"/>
      <c r="H4" s="256"/>
      <c r="I4" s="256">
        <v>36.799999999999997</v>
      </c>
      <c r="J4" s="256"/>
      <c r="K4" s="256"/>
      <c r="L4" s="256"/>
      <c r="M4" s="256"/>
      <c r="N4" s="256"/>
      <c r="O4" s="256"/>
      <c r="P4" s="256"/>
      <c r="Q4" s="256">
        <v>13024</v>
      </c>
      <c r="R4" s="256"/>
      <c r="S4" s="256"/>
    </row>
    <row r="5" spans="1:19" x14ac:dyDescent="0.3">
      <c r="A5" s="261" t="s">
        <v>109</v>
      </c>
      <c r="B5" s="260">
        <v>2</v>
      </c>
      <c r="C5">
        <v>1</v>
      </c>
      <c r="D5">
        <v>101</v>
      </c>
      <c r="E5">
        <v>0.2</v>
      </c>
      <c r="I5">
        <v>36.799999999999997</v>
      </c>
      <c r="Q5">
        <v>13024</v>
      </c>
    </row>
    <row r="6" spans="1:19" x14ac:dyDescent="0.3">
      <c r="A6" s="263" t="s">
        <v>110</v>
      </c>
      <c r="B6" s="262">
        <v>3</v>
      </c>
      <c r="C6">
        <v>1</v>
      </c>
      <c r="D6" t="s">
        <v>1085</v>
      </c>
      <c r="E6">
        <v>52.1</v>
      </c>
      <c r="I6">
        <v>8341</v>
      </c>
      <c r="J6">
        <v>138</v>
      </c>
      <c r="Q6">
        <v>1844913</v>
      </c>
      <c r="R6">
        <v>15612</v>
      </c>
      <c r="S6">
        <v>2916.6666666666665</v>
      </c>
    </row>
    <row r="7" spans="1:19" x14ac:dyDescent="0.3">
      <c r="A7" s="261" t="s">
        <v>111</v>
      </c>
      <c r="B7" s="260">
        <v>4</v>
      </c>
      <c r="C7">
        <v>1</v>
      </c>
      <c r="D7">
        <v>303</v>
      </c>
      <c r="E7">
        <v>14.5</v>
      </c>
      <c r="I7">
        <v>2216.5</v>
      </c>
      <c r="Q7">
        <v>480903</v>
      </c>
      <c r="R7">
        <v>15612</v>
      </c>
      <c r="S7">
        <v>2916.6666666666665</v>
      </c>
    </row>
    <row r="8" spans="1:19" x14ac:dyDescent="0.3">
      <c r="A8" s="263" t="s">
        <v>112</v>
      </c>
      <c r="B8" s="262">
        <v>5</v>
      </c>
      <c r="C8">
        <v>1</v>
      </c>
      <c r="D8">
        <v>304</v>
      </c>
      <c r="E8">
        <v>19.600000000000001</v>
      </c>
      <c r="I8">
        <v>3335.5</v>
      </c>
      <c r="Q8">
        <v>800483</v>
      </c>
    </row>
    <row r="9" spans="1:19" x14ac:dyDescent="0.3">
      <c r="A9" s="261" t="s">
        <v>113</v>
      </c>
      <c r="B9" s="260">
        <v>6</v>
      </c>
      <c r="C9">
        <v>1</v>
      </c>
      <c r="D9">
        <v>305</v>
      </c>
      <c r="E9">
        <v>3</v>
      </c>
      <c r="I9">
        <v>405.5</v>
      </c>
      <c r="Q9">
        <v>138244</v>
      </c>
    </row>
    <row r="10" spans="1:19" x14ac:dyDescent="0.3">
      <c r="A10" s="263" t="s">
        <v>114</v>
      </c>
      <c r="B10" s="262">
        <v>7</v>
      </c>
      <c r="C10">
        <v>1</v>
      </c>
      <c r="D10">
        <v>306</v>
      </c>
      <c r="E10">
        <v>1</v>
      </c>
      <c r="I10">
        <v>145.5</v>
      </c>
      <c r="Q10">
        <v>46354</v>
      </c>
    </row>
    <row r="11" spans="1:19" x14ac:dyDescent="0.3">
      <c r="A11" s="261" t="s">
        <v>115</v>
      </c>
      <c r="B11" s="260">
        <v>8</v>
      </c>
      <c r="C11">
        <v>1</v>
      </c>
      <c r="D11">
        <v>642</v>
      </c>
      <c r="E11">
        <v>14</v>
      </c>
      <c r="I11">
        <v>2238</v>
      </c>
      <c r="J11">
        <v>138</v>
      </c>
      <c r="Q11">
        <v>378929</v>
      </c>
    </row>
    <row r="12" spans="1:19" x14ac:dyDescent="0.3">
      <c r="A12" s="263" t="s">
        <v>116</v>
      </c>
      <c r="B12" s="262">
        <v>9</v>
      </c>
      <c r="C12" t="s">
        <v>1086</v>
      </c>
      <c r="E12">
        <v>52.3</v>
      </c>
      <c r="I12">
        <v>8377.7999999999993</v>
      </c>
      <c r="J12">
        <v>138</v>
      </c>
      <c r="Q12">
        <v>1857937</v>
      </c>
      <c r="R12">
        <v>15612</v>
      </c>
      <c r="S12">
        <v>2916.6666666666665</v>
      </c>
    </row>
    <row r="13" spans="1:19" x14ac:dyDescent="0.3">
      <c r="A13" s="261" t="s">
        <v>117</v>
      </c>
      <c r="B13" s="260">
        <v>10</v>
      </c>
      <c r="C13">
        <v>2</v>
      </c>
      <c r="D13" t="s">
        <v>153</v>
      </c>
      <c r="E13">
        <v>0.2</v>
      </c>
      <c r="I13">
        <v>32</v>
      </c>
      <c r="Q13">
        <v>13024</v>
      </c>
    </row>
    <row r="14" spans="1:19" x14ac:dyDescent="0.3">
      <c r="A14" s="263" t="s">
        <v>118</v>
      </c>
      <c r="B14" s="262">
        <v>11</v>
      </c>
      <c r="C14">
        <v>2</v>
      </c>
      <c r="D14">
        <v>101</v>
      </c>
      <c r="E14">
        <v>0.2</v>
      </c>
      <c r="I14">
        <v>32</v>
      </c>
      <c r="Q14">
        <v>13024</v>
      </c>
    </row>
    <row r="15" spans="1:19" x14ac:dyDescent="0.3">
      <c r="A15" s="261" t="s">
        <v>119</v>
      </c>
      <c r="B15" s="260">
        <v>12</v>
      </c>
      <c r="C15">
        <v>2</v>
      </c>
      <c r="D15" t="s">
        <v>1085</v>
      </c>
      <c r="E15">
        <v>52.35</v>
      </c>
      <c r="I15">
        <v>7495.5</v>
      </c>
      <c r="J15">
        <v>304</v>
      </c>
      <c r="O15">
        <v>25000</v>
      </c>
      <c r="P15">
        <v>25000</v>
      </c>
      <c r="Q15">
        <v>1883632</v>
      </c>
      <c r="S15">
        <v>2916.6666666666665</v>
      </c>
    </row>
    <row r="16" spans="1:19" x14ac:dyDescent="0.3">
      <c r="A16" s="259" t="s">
        <v>107</v>
      </c>
      <c r="B16" s="258">
        <v>2018</v>
      </c>
      <c r="C16">
        <v>2</v>
      </c>
      <c r="D16">
        <v>303</v>
      </c>
      <c r="E16">
        <v>14.75</v>
      </c>
      <c r="I16">
        <v>2080</v>
      </c>
      <c r="J16">
        <v>10</v>
      </c>
      <c r="Q16">
        <v>491876</v>
      </c>
      <c r="S16">
        <v>2916.6666666666665</v>
      </c>
    </row>
    <row r="17" spans="3:19" x14ac:dyDescent="0.3">
      <c r="C17">
        <v>2</v>
      </c>
      <c r="D17">
        <v>304</v>
      </c>
      <c r="E17">
        <v>19.600000000000001</v>
      </c>
      <c r="I17">
        <v>2842</v>
      </c>
      <c r="J17">
        <v>45</v>
      </c>
      <c r="O17">
        <v>25000</v>
      </c>
      <c r="P17">
        <v>25000</v>
      </c>
      <c r="Q17">
        <v>805630</v>
      </c>
    </row>
    <row r="18" spans="3:19" x14ac:dyDescent="0.3">
      <c r="C18">
        <v>2</v>
      </c>
      <c r="D18">
        <v>305</v>
      </c>
      <c r="E18">
        <v>3</v>
      </c>
      <c r="I18">
        <v>351</v>
      </c>
      <c r="J18">
        <v>10</v>
      </c>
      <c r="Q18">
        <v>149152</v>
      </c>
    </row>
    <row r="19" spans="3:19" x14ac:dyDescent="0.3">
      <c r="C19">
        <v>2</v>
      </c>
      <c r="D19">
        <v>306</v>
      </c>
      <c r="E19">
        <v>1</v>
      </c>
      <c r="I19">
        <v>155.5</v>
      </c>
      <c r="Q19">
        <v>42782</v>
      </c>
    </row>
    <row r="20" spans="3:19" x14ac:dyDescent="0.3">
      <c r="C20">
        <v>2</v>
      </c>
      <c r="D20">
        <v>642</v>
      </c>
      <c r="E20">
        <v>14</v>
      </c>
      <c r="I20">
        <v>2067</v>
      </c>
      <c r="J20">
        <v>239</v>
      </c>
      <c r="Q20">
        <v>394192</v>
      </c>
    </row>
    <row r="21" spans="3:19" x14ac:dyDescent="0.3">
      <c r="C21" t="s">
        <v>1087</v>
      </c>
      <c r="E21">
        <v>52.55</v>
      </c>
      <c r="I21">
        <v>7527.5</v>
      </c>
      <c r="J21">
        <v>304</v>
      </c>
      <c r="O21">
        <v>25000</v>
      </c>
      <c r="P21">
        <v>25000</v>
      </c>
      <c r="Q21">
        <v>1896656</v>
      </c>
      <c r="S21">
        <v>2916.6666666666665</v>
      </c>
    </row>
    <row r="22" spans="3:19" x14ac:dyDescent="0.3">
      <c r="C22">
        <v>3</v>
      </c>
      <c r="D22" t="s">
        <v>153</v>
      </c>
      <c r="E22">
        <v>0.2</v>
      </c>
      <c r="I22">
        <v>35.200000000000003</v>
      </c>
      <c r="Q22">
        <v>13024</v>
      </c>
    </row>
    <row r="23" spans="3:19" x14ac:dyDescent="0.3">
      <c r="C23">
        <v>3</v>
      </c>
      <c r="D23">
        <v>101</v>
      </c>
      <c r="E23">
        <v>0.2</v>
      </c>
      <c r="I23">
        <v>35.200000000000003</v>
      </c>
      <c r="Q23">
        <v>13024</v>
      </c>
    </row>
    <row r="24" spans="3:19" x14ac:dyDescent="0.3">
      <c r="C24">
        <v>3</v>
      </c>
      <c r="D24" t="s">
        <v>1085</v>
      </c>
      <c r="E24">
        <v>51.35</v>
      </c>
      <c r="I24">
        <v>7598.5</v>
      </c>
      <c r="J24">
        <v>423</v>
      </c>
      <c r="K24">
        <v>10</v>
      </c>
      <c r="Q24">
        <v>1911237</v>
      </c>
      <c r="S24">
        <v>2916.6666666666665</v>
      </c>
    </row>
    <row r="25" spans="3:19" x14ac:dyDescent="0.3">
      <c r="C25">
        <v>3</v>
      </c>
      <c r="D25">
        <v>303</v>
      </c>
      <c r="E25">
        <v>14.75</v>
      </c>
      <c r="I25">
        <v>2067.5</v>
      </c>
      <c r="J25">
        <v>50</v>
      </c>
      <c r="K25">
        <v>10</v>
      </c>
      <c r="Q25">
        <v>517652</v>
      </c>
      <c r="S25">
        <v>2916.6666666666665</v>
      </c>
    </row>
    <row r="26" spans="3:19" x14ac:dyDescent="0.3">
      <c r="C26">
        <v>3</v>
      </c>
      <c r="D26">
        <v>304</v>
      </c>
      <c r="E26">
        <v>18.600000000000001</v>
      </c>
      <c r="I26">
        <v>2810</v>
      </c>
      <c r="J26">
        <v>63</v>
      </c>
      <c r="Q26">
        <v>779486</v>
      </c>
    </row>
    <row r="27" spans="3:19" x14ac:dyDescent="0.3">
      <c r="C27">
        <v>3</v>
      </c>
      <c r="D27">
        <v>305</v>
      </c>
      <c r="E27">
        <v>3</v>
      </c>
      <c r="I27">
        <v>370</v>
      </c>
      <c r="J27">
        <v>30</v>
      </c>
      <c r="Q27">
        <v>161724</v>
      </c>
    </row>
    <row r="28" spans="3:19" x14ac:dyDescent="0.3">
      <c r="C28">
        <v>3</v>
      </c>
      <c r="D28">
        <v>306</v>
      </c>
      <c r="E28">
        <v>1</v>
      </c>
      <c r="I28">
        <v>142.5</v>
      </c>
      <c r="Q28">
        <v>45946</v>
      </c>
    </row>
    <row r="29" spans="3:19" x14ac:dyDescent="0.3">
      <c r="C29">
        <v>3</v>
      </c>
      <c r="D29">
        <v>642</v>
      </c>
      <c r="E29">
        <v>14</v>
      </c>
      <c r="I29">
        <v>2208.5</v>
      </c>
      <c r="J29">
        <v>280</v>
      </c>
      <c r="Q29">
        <v>406429</v>
      </c>
    </row>
    <row r="30" spans="3:19" x14ac:dyDescent="0.3">
      <c r="C30" t="s">
        <v>1088</v>
      </c>
      <c r="E30">
        <v>51.55</v>
      </c>
      <c r="I30">
        <v>7633.7</v>
      </c>
      <c r="J30">
        <v>423</v>
      </c>
      <c r="K30">
        <v>10</v>
      </c>
      <c r="Q30">
        <v>1924261</v>
      </c>
      <c r="S30">
        <v>2916.6666666666665</v>
      </c>
    </row>
    <row r="31" spans="3:19" x14ac:dyDescent="0.3">
      <c r="C31">
        <v>4</v>
      </c>
      <c r="D31" t="s">
        <v>153</v>
      </c>
      <c r="E31">
        <v>0.2</v>
      </c>
      <c r="I31">
        <v>25.6</v>
      </c>
      <c r="Q31">
        <v>19313</v>
      </c>
    </row>
    <row r="32" spans="3:19" x14ac:dyDescent="0.3">
      <c r="C32">
        <v>4</v>
      </c>
      <c r="D32">
        <v>101</v>
      </c>
      <c r="E32">
        <v>0.2</v>
      </c>
      <c r="I32">
        <v>25.6</v>
      </c>
      <c r="Q32">
        <v>19313</v>
      </c>
    </row>
    <row r="33" spans="3:19" x14ac:dyDescent="0.3">
      <c r="C33">
        <v>4</v>
      </c>
      <c r="D33" t="s">
        <v>1085</v>
      </c>
      <c r="E33">
        <v>51.35</v>
      </c>
      <c r="I33">
        <v>7324.5</v>
      </c>
      <c r="J33">
        <v>643.25</v>
      </c>
      <c r="K33">
        <v>25.5</v>
      </c>
      <c r="O33">
        <v>24048</v>
      </c>
      <c r="P33">
        <v>24048</v>
      </c>
      <c r="Q33">
        <v>1970487</v>
      </c>
      <c r="R33">
        <v>1800</v>
      </c>
      <c r="S33">
        <v>2916.6666666666665</v>
      </c>
    </row>
    <row r="34" spans="3:19" x14ac:dyDescent="0.3">
      <c r="C34">
        <v>4</v>
      </c>
      <c r="D34">
        <v>303</v>
      </c>
      <c r="E34">
        <v>14.75</v>
      </c>
      <c r="I34">
        <v>1984</v>
      </c>
      <c r="J34">
        <v>112</v>
      </c>
      <c r="K34">
        <v>25.5</v>
      </c>
      <c r="O34">
        <v>12648</v>
      </c>
      <c r="P34">
        <v>12648</v>
      </c>
      <c r="Q34">
        <v>534466</v>
      </c>
      <c r="R34">
        <v>1800</v>
      </c>
      <c r="S34">
        <v>2916.6666666666665</v>
      </c>
    </row>
    <row r="35" spans="3:19" x14ac:dyDescent="0.3">
      <c r="C35">
        <v>4</v>
      </c>
      <c r="D35">
        <v>304</v>
      </c>
      <c r="E35">
        <v>18.600000000000001</v>
      </c>
      <c r="I35">
        <v>2665</v>
      </c>
      <c r="J35">
        <v>181.5</v>
      </c>
      <c r="O35">
        <v>9400</v>
      </c>
      <c r="P35">
        <v>9400</v>
      </c>
      <c r="Q35">
        <v>799465</v>
      </c>
    </row>
    <row r="36" spans="3:19" x14ac:dyDescent="0.3">
      <c r="C36">
        <v>4</v>
      </c>
      <c r="D36">
        <v>305</v>
      </c>
      <c r="E36">
        <v>3</v>
      </c>
      <c r="I36">
        <v>463</v>
      </c>
      <c r="J36">
        <v>39</v>
      </c>
      <c r="Q36">
        <v>163981</v>
      </c>
    </row>
    <row r="37" spans="3:19" x14ac:dyDescent="0.3">
      <c r="C37">
        <v>4</v>
      </c>
      <c r="D37">
        <v>306</v>
      </c>
      <c r="E37">
        <v>1</v>
      </c>
      <c r="I37">
        <v>157.5</v>
      </c>
      <c r="J37">
        <v>13</v>
      </c>
      <c r="Q37">
        <v>47991</v>
      </c>
    </row>
    <row r="38" spans="3:19" x14ac:dyDescent="0.3">
      <c r="C38">
        <v>4</v>
      </c>
      <c r="D38">
        <v>642</v>
      </c>
      <c r="E38">
        <v>14</v>
      </c>
      <c r="I38">
        <v>2055</v>
      </c>
      <c r="J38">
        <v>297.75</v>
      </c>
      <c r="O38">
        <v>2000</v>
      </c>
      <c r="P38">
        <v>2000</v>
      </c>
      <c r="Q38">
        <v>424584</v>
      </c>
    </row>
    <row r="39" spans="3:19" x14ac:dyDescent="0.3">
      <c r="C39" t="s">
        <v>1089</v>
      </c>
      <c r="E39">
        <v>51.55</v>
      </c>
      <c r="I39">
        <v>7350.1</v>
      </c>
      <c r="J39">
        <v>643.25</v>
      </c>
      <c r="K39">
        <v>25.5</v>
      </c>
      <c r="O39">
        <v>24048</v>
      </c>
      <c r="P39">
        <v>24048</v>
      </c>
      <c r="Q39">
        <v>1989800</v>
      </c>
      <c r="R39">
        <v>1800</v>
      </c>
      <c r="S39">
        <v>2916.6666666666665</v>
      </c>
    </row>
    <row r="40" spans="3:19" x14ac:dyDescent="0.3">
      <c r="C40">
        <v>5</v>
      </c>
      <c r="D40" t="s">
        <v>153</v>
      </c>
      <c r="E40">
        <v>0.2</v>
      </c>
      <c r="I40">
        <v>36.799999999999997</v>
      </c>
      <c r="Q40">
        <v>19244</v>
      </c>
    </row>
    <row r="41" spans="3:19" x14ac:dyDescent="0.3">
      <c r="C41">
        <v>5</v>
      </c>
      <c r="D41">
        <v>101</v>
      </c>
      <c r="E41">
        <v>0.2</v>
      </c>
      <c r="I41">
        <v>36.799999999999997</v>
      </c>
      <c r="Q41">
        <v>19244</v>
      </c>
    </row>
    <row r="42" spans="3:19" x14ac:dyDescent="0.3">
      <c r="C42">
        <v>5</v>
      </c>
      <c r="D42" t="s">
        <v>1085</v>
      </c>
      <c r="E42">
        <v>51.35</v>
      </c>
      <c r="I42">
        <v>8241.5</v>
      </c>
      <c r="J42">
        <v>501.75</v>
      </c>
      <c r="K42">
        <v>25</v>
      </c>
      <c r="Q42">
        <v>1988362</v>
      </c>
      <c r="R42">
        <v>16248</v>
      </c>
      <c r="S42">
        <v>2916.6666666666665</v>
      </c>
    </row>
    <row r="43" spans="3:19" x14ac:dyDescent="0.3">
      <c r="C43">
        <v>5</v>
      </c>
      <c r="D43">
        <v>303</v>
      </c>
      <c r="E43">
        <v>14.75</v>
      </c>
      <c r="I43">
        <v>2330.5</v>
      </c>
      <c r="J43">
        <v>94</v>
      </c>
      <c r="K43">
        <v>25</v>
      </c>
      <c r="Q43">
        <v>546501</v>
      </c>
      <c r="R43">
        <v>16248</v>
      </c>
      <c r="S43">
        <v>2916.6666666666665</v>
      </c>
    </row>
    <row r="44" spans="3:19" x14ac:dyDescent="0.3">
      <c r="C44">
        <v>5</v>
      </c>
      <c r="D44">
        <v>304</v>
      </c>
      <c r="E44">
        <v>18.600000000000001</v>
      </c>
      <c r="I44">
        <v>2970</v>
      </c>
      <c r="J44">
        <v>123</v>
      </c>
      <c r="Q44">
        <v>809737</v>
      </c>
    </row>
    <row r="45" spans="3:19" x14ac:dyDescent="0.3">
      <c r="C45">
        <v>5</v>
      </c>
      <c r="D45">
        <v>305</v>
      </c>
      <c r="E45">
        <v>3</v>
      </c>
      <c r="I45">
        <v>505.5</v>
      </c>
      <c r="J45">
        <v>25</v>
      </c>
      <c r="Q45">
        <v>159229</v>
      </c>
    </row>
    <row r="46" spans="3:19" x14ac:dyDescent="0.3">
      <c r="C46">
        <v>5</v>
      </c>
      <c r="D46">
        <v>306</v>
      </c>
      <c r="E46">
        <v>1</v>
      </c>
      <c r="I46">
        <v>96.5</v>
      </c>
      <c r="J46">
        <v>30</v>
      </c>
      <c r="Q46">
        <v>50541</v>
      </c>
    </row>
    <row r="47" spans="3:19" x14ac:dyDescent="0.3">
      <c r="C47">
        <v>5</v>
      </c>
      <c r="D47">
        <v>642</v>
      </c>
      <c r="E47">
        <v>14</v>
      </c>
      <c r="I47">
        <v>2339</v>
      </c>
      <c r="J47">
        <v>229.75</v>
      </c>
      <c r="Q47">
        <v>422354</v>
      </c>
    </row>
    <row r="48" spans="3:19" x14ac:dyDescent="0.3">
      <c r="C48" t="s">
        <v>1090</v>
      </c>
      <c r="E48">
        <v>51.55</v>
      </c>
      <c r="I48">
        <v>8278.2999999999993</v>
      </c>
      <c r="J48">
        <v>501.75</v>
      </c>
      <c r="K48">
        <v>25</v>
      </c>
      <c r="Q48">
        <v>2007606</v>
      </c>
      <c r="R48">
        <v>16248</v>
      </c>
      <c r="S48">
        <v>2916.6666666666665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70" t="s">
        <v>75</v>
      </c>
      <c r="B1" s="270"/>
      <c r="C1" s="271"/>
      <c r="D1" s="271"/>
      <c r="E1" s="271"/>
    </row>
    <row r="2" spans="1:5" ht="14.4" customHeight="1" thickBot="1" x14ac:dyDescent="0.35">
      <c r="A2" s="183" t="s">
        <v>205</v>
      </c>
      <c r="B2" s="125"/>
    </row>
    <row r="3" spans="1:5" ht="14.4" customHeight="1" thickBot="1" x14ac:dyDescent="0.35">
      <c r="A3" s="128"/>
      <c r="C3" s="129" t="s">
        <v>64</v>
      </c>
      <c r="D3" s="130" t="s">
        <v>57</v>
      </c>
      <c r="E3" s="131" t="s">
        <v>59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32786.421355873106</v>
      </c>
      <c r="D4" s="134">
        <f ca="1">IF(ISERROR(VLOOKUP("Náklady celkem",INDIRECT("HI!$A:$G"),5,0)),0,VLOOKUP("Náklady celkem",INDIRECT("HI!$A:$G"),5,0))</f>
        <v>27938.227340000005</v>
      </c>
      <c r="E4" s="135">
        <f ca="1">IF(C4=0,0,D4/C4)</f>
        <v>0.85212799032717146</v>
      </c>
    </row>
    <row r="5" spans="1:5" ht="14.4" customHeight="1" x14ac:dyDescent="0.3">
      <c r="A5" s="136" t="s">
        <v>94</v>
      </c>
      <c r="B5" s="137"/>
      <c r="C5" s="138"/>
      <c r="D5" s="138"/>
      <c r="E5" s="139"/>
    </row>
    <row r="6" spans="1:5" ht="14.4" customHeight="1" x14ac:dyDescent="0.3">
      <c r="A6" s="140" t="s">
        <v>99</v>
      </c>
      <c r="B6" s="141"/>
      <c r="C6" s="142"/>
      <c r="D6" s="142"/>
      <c r="E6" s="139"/>
    </row>
    <row r="7" spans="1:5" ht="14.4" customHeight="1" x14ac:dyDescent="0.3">
      <c r="A7" s="20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68</v>
      </c>
      <c r="C7" s="142">
        <f>IF(ISERROR(HI!F5),"",HI!F5)</f>
        <v>376.24999902343751</v>
      </c>
      <c r="D7" s="142">
        <f>IF(ISERROR(HI!E5),"",HI!E5)</f>
        <v>362.90192000000002</v>
      </c>
      <c r="E7" s="139">
        <f t="shared" ref="E7:E13" si="0">IF(C7=0,0,D7/C7)</f>
        <v>0.96452337791871723</v>
      </c>
    </row>
    <row r="8" spans="1:5" ht="14.4" customHeight="1" x14ac:dyDescent="0.3">
      <c r="A8" s="208" t="str">
        <f>HYPERLINK("#'LŽ PL'!A1","Plnění pozitivního listu (min. 90%)")</f>
        <v>Plnění pozitivního listu (min. 90%)</v>
      </c>
      <c r="B8" s="141" t="s">
        <v>92</v>
      </c>
      <c r="C8" s="143">
        <v>0.9</v>
      </c>
      <c r="D8" s="143">
        <f>IF(ISERROR(VLOOKUP("celkem",'LŽ PL'!$A:$F,5,0)),0,VLOOKUP("celkem",'LŽ PL'!$A:$F,5,0))</f>
        <v>1</v>
      </c>
      <c r="E8" s="139">
        <f t="shared" si="0"/>
        <v>1.1111111111111112</v>
      </c>
    </row>
    <row r="9" spans="1:5" ht="14.4" customHeight="1" x14ac:dyDescent="0.3">
      <c r="A9" s="208" t="str">
        <f>HYPERLINK("#'LŽ Statim'!A1","Podíl statimových žádanek (max. 30%)")</f>
        <v>Podíl statimových žádanek (max. 30%)</v>
      </c>
      <c r="B9" s="206" t="s">
        <v>147</v>
      </c>
      <c r="C9" s="207">
        <v>0.3</v>
      </c>
      <c r="D9" s="207">
        <f>IF('LŽ Statim'!G3="",0,'LŽ Statim'!G3)</f>
        <v>4.5112781954887216E-2</v>
      </c>
      <c r="E9" s="139">
        <f>IF(C9=0,0,D9/C9)</f>
        <v>0.15037593984962405</v>
      </c>
    </row>
    <row r="10" spans="1:5" ht="14.4" customHeight="1" x14ac:dyDescent="0.3">
      <c r="A10" s="144" t="s">
        <v>95</v>
      </c>
      <c r="B10" s="141"/>
      <c r="C10" s="142"/>
      <c r="D10" s="142"/>
      <c r="E10" s="139"/>
    </row>
    <row r="11" spans="1:5" ht="14.4" customHeight="1" x14ac:dyDescent="0.3">
      <c r="A11" s="144" t="s">
        <v>96</v>
      </c>
      <c r="B11" s="141"/>
      <c r="C11" s="142"/>
      <c r="D11" s="142"/>
      <c r="E11" s="139"/>
    </row>
    <row r="12" spans="1:5" ht="14.4" customHeight="1" x14ac:dyDescent="0.3">
      <c r="A12" s="145" t="s">
        <v>100</v>
      </c>
      <c r="B12" s="141"/>
      <c r="C12" s="138"/>
      <c r="D12" s="138"/>
      <c r="E12" s="139"/>
    </row>
    <row r="13" spans="1:5" ht="14.4" customHeight="1" x14ac:dyDescent="0.3">
      <c r="A13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41" t="s">
        <v>68</v>
      </c>
      <c r="C13" s="142">
        <f>IF(ISERROR(HI!F6),"",HI!F6)</f>
        <v>4472.91664050293</v>
      </c>
      <c r="D13" s="142">
        <f>IF(ISERROR(HI!E6),"",HI!E6)</f>
        <v>4413.4756499999985</v>
      </c>
      <c r="E13" s="139">
        <f t="shared" si="0"/>
        <v>0.98671091028956714</v>
      </c>
    </row>
    <row r="14" spans="1:5" ht="14.4" customHeight="1" thickBot="1" x14ac:dyDescent="0.35">
      <c r="A14" s="147" t="str">
        <f>HYPERLINK("#HI!A1","Osobní náklady")</f>
        <v>Osobní náklady</v>
      </c>
      <c r="B14" s="141"/>
      <c r="C14" s="138">
        <f ca="1">IF(ISERROR(VLOOKUP("Osobní náklady (Kč) *",INDIRECT("HI!$A:$G"),6,0)),0,VLOOKUP("Osobní náklady (Kč) *",INDIRECT("HI!$A:$G"),6,0))</f>
        <v>13187.86958203125</v>
      </c>
      <c r="D14" s="138">
        <f ca="1">IF(ISERROR(VLOOKUP("Osobní náklady (Kč) *",INDIRECT("HI!$A:$G"),5,0)),0,VLOOKUP("Osobní náklady (Kč) *",INDIRECT("HI!$A:$G"),5,0))</f>
        <v>13180.50578</v>
      </c>
      <c r="E14" s="139">
        <f ca="1">IF(C14=0,0,D14/C14)</f>
        <v>0.99944162307752249</v>
      </c>
    </row>
    <row r="15" spans="1:5" ht="14.4" customHeight="1" thickBot="1" x14ac:dyDescent="0.35">
      <c r="A15" s="151"/>
      <c r="B15" s="152"/>
      <c r="C15" s="153"/>
      <c r="D15" s="153"/>
      <c r="E15" s="154"/>
    </row>
    <row r="16" spans="1:5" ht="14.4" customHeight="1" thickBot="1" x14ac:dyDescent="0.35">
      <c r="A16" s="155" t="str">
        <f>HYPERLINK("#HI!A1","VÝNOSY CELKEM (v tisících)")</f>
        <v>VÝNOSY CELKEM (v tisících)</v>
      </c>
      <c r="B16" s="156"/>
      <c r="C16" s="157">
        <f ca="1">IF(ISERROR(VLOOKUP("Výnosy celkem",INDIRECT("HI!$A:$G"),6,0)),0,VLOOKUP("Výnosy celkem",INDIRECT("HI!$A:$G"),6,0))</f>
        <v>0</v>
      </c>
      <c r="D16" s="157">
        <f ca="1">IF(ISERROR(VLOOKUP("Výnosy celkem",INDIRECT("HI!$A:$G"),5,0)),0,VLOOKUP("Výnosy celkem",INDIRECT("HI!$A:$G"),5,0))</f>
        <v>0</v>
      </c>
      <c r="E16" s="158">
        <f t="shared" ref="E16:E17" ca="1" si="1">IF(C16=0,0,D16/C16)</f>
        <v>0</v>
      </c>
    </row>
    <row r="17" spans="1:5" ht="14.4" customHeight="1" x14ac:dyDescent="0.3">
      <c r="A17" s="159" t="str">
        <f>HYPERLINK("#HI!A1","Ambulance (body za výkony + Kč za ZUM a ZULP)")</f>
        <v>Ambulance (body za výkony + Kč za ZUM a ZULP)</v>
      </c>
      <c r="B17" s="137"/>
      <c r="C17" s="138">
        <f ca="1">IF(ISERROR(VLOOKUP("Ambulance *",INDIRECT("HI!$A:$G"),6,0)),0,VLOOKUP("Ambulance *",INDIRECT("HI!$A:$G"),6,0))</f>
        <v>0</v>
      </c>
      <c r="D17" s="138">
        <f ca="1">IF(ISERROR(VLOOKUP("Ambulance *",INDIRECT("HI!$A:$G"),5,0)),0,VLOOKUP("Ambulance *",INDIRECT("HI!$A:$G"),5,0))</f>
        <v>0</v>
      </c>
      <c r="E17" s="139">
        <f t="shared" ca="1" si="1"/>
        <v>0</v>
      </c>
    </row>
    <row r="18" spans="1:5" ht="14.4" customHeight="1" x14ac:dyDescent="0.3">
      <c r="A18" s="160" t="str">
        <f>HYPERLINK("#HI!A1","Hospitalizace (casemix * 30000)")</f>
        <v>Hospitalizace (casemix * 30000)</v>
      </c>
      <c r="B18" s="141"/>
      <c r="C18" s="138">
        <f ca="1">IF(ISERROR(VLOOKUP("Hospitalizace *",INDIRECT("HI!$A:$G"),6,0)),0,VLOOKUP("Hospitalizace *",INDIRECT("HI!$A:$G"),6,0))</f>
        <v>0</v>
      </c>
      <c r="D18" s="138">
        <f ca="1">IF(ISERROR(VLOOKUP("Hospitalizace *",INDIRECT("HI!$A:$G"),5,0)),0,VLOOKUP("Hospitalizace *",INDIRECT("HI!$A:$G"),5,0))</f>
        <v>0</v>
      </c>
      <c r="E18" s="139">
        <f ca="1">IF(C18=0,0,D18/C18)</f>
        <v>0</v>
      </c>
    </row>
    <row r="19" spans="1:5" ht="14.4" customHeight="1" thickBot="1" x14ac:dyDescent="0.35">
      <c r="A19" s="161" t="s">
        <v>97</v>
      </c>
      <c r="B19" s="148"/>
      <c r="C19" s="149"/>
      <c r="D19" s="149"/>
      <c r="E19" s="150"/>
    </row>
    <row r="20" spans="1:5" ht="14.4" customHeight="1" thickBot="1" x14ac:dyDescent="0.35">
      <c r="A20" s="162"/>
      <c r="B20" s="163"/>
      <c r="C20" s="164"/>
      <c r="D20" s="164"/>
      <c r="E20" s="165"/>
    </row>
    <row r="21" spans="1:5" ht="14.4" customHeight="1" thickBot="1" x14ac:dyDescent="0.35">
      <c r="A21" s="166" t="s">
        <v>98</v>
      </c>
      <c r="B21" s="167"/>
      <c r="C21" s="168"/>
      <c r="D21" s="168"/>
      <c r="E21" s="169"/>
    </row>
  </sheetData>
  <mergeCells count="1">
    <mergeCell ref="A1:E1"/>
  </mergeCells>
  <conditionalFormatting sqref="E5">
    <cfRule type="cellIs" dxfId="5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8">
    <cfRule type="cellIs" dxfId="4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4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">
    <cfRule type="cellIs" dxfId="4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6" bestFit="1" customWidth="1"/>
    <col min="2" max="2" width="9.5546875" style="106" hidden="1" customWidth="1" outlineLevel="1"/>
    <col min="3" max="3" width="9.5546875" style="106" customWidth="1" collapsed="1"/>
    <col min="4" max="4" width="2.21875" style="106" customWidth="1"/>
    <col min="5" max="8" width="9.5546875" style="106" customWidth="1"/>
    <col min="9" max="10" width="9.77734375" style="106" hidden="1" customWidth="1" outlineLevel="1"/>
    <col min="11" max="11" width="8.88671875" style="106" collapsed="1"/>
    <col min="12" max="16384" width="8.88671875" style="106"/>
  </cols>
  <sheetData>
    <row r="1" spans="1:10" ht="18.600000000000001" customHeight="1" thickBot="1" x14ac:dyDescent="0.4">
      <c r="A1" s="281" t="s">
        <v>85</v>
      </c>
      <c r="B1" s="281"/>
      <c r="C1" s="281"/>
      <c r="D1" s="281"/>
      <c r="E1" s="281"/>
      <c r="F1" s="281"/>
      <c r="G1" s="281"/>
      <c r="H1" s="281"/>
      <c r="I1" s="281"/>
      <c r="J1" s="281"/>
    </row>
    <row r="2" spans="1:10" ht="14.4" customHeight="1" thickBot="1" x14ac:dyDescent="0.35">
      <c r="A2" s="183" t="s">
        <v>205</v>
      </c>
      <c r="B2" s="88"/>
      <c r="C2" s="88"/>
      <c r="D2" s="88"/>
      <c r="E2" s="88"/>
      <c r="F2" s="88"/>
    </row>
    <row r="3" spans="1:10" ht="14.4" customHeight="1" x14ac:dyDescent="0.3">
      <c r="A3" s="272"/>
      <c r="B3" s="84">
        <v>2015</v>
      </c>
      <c r="C3" s="40">
        <v>2017</v>
      </c>
      <c r="D3" s="7"/>
      <c r="E3" s="276">
        <v>2018</v>
      </c>
      <c r="F3" s="277"/>
      <c r="G3" s="277"/>
      <c r="H3" s="278"/>
      <c r="I3" s="279">
        <v>2017</v>
      </c>
      <c r="J3" s="280"/>
    </row>
    <row r="4" spans="1:10" ht="14.4" customHeight="1" thickBot="1" x14ac:dyDescent="0.35">
      <c r="A4" s="273"/>
      <c r="B4" s="274" t="s">
        <v>57</v>
      </c>
      <c r="C4" s="275"/>
      <c r="D4" s="7"/>
      <c r="E4" s="105" t="s">
        <v>57</v>
      </c>
      <c r="F4" s="86" t="s">
        <v>58</v>
      </c>
      <c r="G4" s="86" t="s">
        <v>54</v>
      </c>
      <c r="H4" s="87" t="s">
        <v>59</v>
      </c>
      <c r="I4" s="211" t="s">
        <v>149</v>
      </c>
      <c r="J4" s="212" t="s">
        <v>150</v>
      </c>
    </row>
    <row r="5" spans="1:10" ht="14.4" customHeight="1" x14ac:dyDescent="0.3">
      <c r="A5" s="89" t="str">
        <f>HYPERLINK("#'Léky Žádanky'!A1","Léky (Kč)")</f>
        <v>Léky (Kč)</v>
      </c>
      <c r="B5" s="27">
        <v>395.24713000000008</v>
      </c>
      <c r="C5" s="29">
        <v>360.69761999999997</v>
      </c>
      <c r="D5" s="8"/>
      <c r="E5" s="94">
        <v>362.90192000000002</v>
      </c>
      <c r="F5" s="28">
        <v>376.24999902343751</v>
      </c>
      <c r="G5" s="93">
        <f>E5-F5</f>
        <v>-13.348079023437492</v>
      </c>
      <c r="H5" s="99">
        <f>IF(F5&lt;0.00000001,"",E5/F5)</f>
        <v>0.96452337791871723</v>
      </c>
    </row>
    <row r="6" spans="1:10" ht="14.4" customHeight="1" x14ac:dyDescent="0.3">
      <c r="A6" s="89" t="str">
        <f>HYPERLINK("#'Materiál Žádanky'!A1","Materiál - SZM (Kč)")</f>
        <v>Materiál - SZM (Kč)</v>
      </c>
      <c r="B6" s="10">
        <v>4892.5441200000023</v>
      </c>
      <c r="C6" s="31">
        <v>5057.2527899999995</v>
      </c>
      <c r="D6" s="8"/>
      <c r="E6" s="95">
        <v>4413.4756499999985</v>
      </c>
      <c r="F6" s="30">
        <v>4472.91664050293</v>
      </c>
      <c r="G6" s="96">
        <f>E6-F6</f>
        <v>-59.440990502931527</v>
      </c>
      <c r="H6" s="100">
        <f>IF(F6&lt;0.00000001,"",E6/F6)</f>
        <v>0.98671091028956714</v>
      </c>
    </row>
    <row r="7" spans="1:10" ht="14.4" customHeight="1" x14ac:dyDescent="0.3">
      <c r="A7" s="89" t="str">
        <f>HYPERLINK("#'Osobní náklady'!A1","Osobní náklady (Kč) *")</f>
        <v>Osobní náklady (Kč) *</v>
      </c>
      <c r="B7" s="10">
        <v>9910.8192500000005</v>
      </c>
      <c r="C7" s="31">
        <v>11435.147440000001</v>
      </c>
      <c r="D7" s="8"/>
      <c r="E7" s="95">
        <v>13180.50578</v>
      </c>
      <c r="F7" s="30">
        <v>13187.86958203125</v>
      </c>
      <c r="G7" s="96">
        <f>E7-F7</f>
        <v>-7.3638020312500885</v>
      </c>
      <c r="H7" s="100">
        <f>IF(F7&lt;0.00000001,"",E7/F7)</f>
        <v>0.99944162307752249</v>
      </c>
    </row>
    <row r="8" spans="1:10" ht="14.4" customHeight="1" thickBot="1" x14ac:dyDescent="0.35">
      <c r="A8" s="1" t="s">
        <v>60</v>
      </c>
      <c r="B8" s="11">
        <v>18673.447079999998</v>
      </c>
      <c r="C8" s="33">
        <v>13111.228159999995</v>
      </c>
      <c r="D8" s="8"/>
      <c r="E8" s="97">
        <v>9981.3439900000103</v>
      </c>
      <c r="F8" s="32">
        <v>14749.385134315487</v>
      </c>
      <c r="G8" s="98">
        <f>E8-F8</f>
        <v>-4768.0411443154771</v>
      </c>
      <c r="H8" s="101">
        <f>IF(F8&lt;0.00000001,"",E8/F8)</f>
        <v>0.67672949747428501</v>
      </c>
    </row>
    <row r="9" spans="1:10" ht="14.4" customHeight="1" thickBot="1" x14ac:dyDescent="0.35">
      <c r="A9" s="2" t="s">
        <v>61</v>
      </c>
      <c r="B9" s="3">
        <v>33872.057580000001</v>
      </c>
      <c r="C9" s="35">
        <v>29964.326009999993</v>
      </c>
      <c r="D9" s="8"/>
      <c r="E9" s="3">
        <v>27938.227340000005</v>
      </c>
      <c r="F9" s="34">
        <v>32786.421355873106</v>
      </c>
      <c r="G9" s="34">
        <f>E9-F9</f>
        <v>-4848.1940158731013</v>
      </c>
      <c r="H9" s="102">
        <f>IF(F9&lt;0.00000001,"",E9/F9)</f>
        <v>0.85212799032717146</v>
      </c>
    </row>
    <row r="10" spans="1:10" ht="14.4" customHeight="1" thickBot="1" x14ac:dyDescent="0.35">
      <c r="A10" s="12"/>
      <c r="B10" s="12"/>
      <c r="C10" s="85"/>
      <c r="D10" s="8"/>
      <c r="E10" s="12"/>
      <c r="F10" s="13"/>
    </row>
    <row r="11" spans="1:10" ht="14.4" customHeight="1" x14ac:dyDescent="0.3">
      <c r="A11" s="10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94">
        <f>IF(ISERROR(VLOOKUP("Celkem:",#REF!,8,0)),0,VLOOKUP("Celkem:",#REF!,8,0)/1000)</f>
        <v>0</v>
      </c>
      <c r="F11" s="28">
        <f>C11</f>
        <v>0</v>
      </c>
      <c r="G11" s="93">
        <f>E11-F11</f>
        <v>0</v>
      </c>
      <c r="H11" s="99" t="str">
        <f>IF(F11&lt;0.00000001,"",E11/F11)</f>
        <v/>
      </c>
      <c r="I11" s="93">
        <f>E11-B11</f>
        <v>0</v>
      </c>
      <c r="J11" s="99" t="str">
        <f>IF(B11&lt;0.00000001,"",E11/B11)</f>
        <v/>
      </c>
    </row>
    <row r="12" spans="1:10" ht="14.4" customHeight="1" thickBot="1" x14ac:dyDescent="0.35">
      <c r="A12" s="11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7">
        <f>IF(ISERROR(VLOOKUP("Celkem",#REF!,4,0)),0,VLOOKUP("Celkem",#REF!,4,0)*30)</f>
        <v>0</v>
      </c>
      <c r="F12" s="32">
        <f>C12</f>
        <v>0</v>
      </c>
      <c r="G12" s="98">
        <f>E12-F12</f>
        <v>0</v>
      </c>
      <c r="H12" s="101" t="str">
        <f>IF(F12&lt;0.00000001,"",E12/F12)</f>
        <v/>
      </c>
      <c r="I12" s="98">
        <f>E12-B12</f>
        <v>0</v>
      </c>
      <c r="J12" s="101" t="str">
        <f>IF(B12&lt;0.00000001,"",E12/B12)</f>
        <v/>
      </c>
    </row>
    <row r="13" spans="1:10" ht="14.4" customHeight="1" thickBot="1" x14ac:dyDescent="0.35">
      <c r="A13" s="4" t="s">
        <v>62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103" t="str">
        <f>IF(F13&lt;0.00000001,"",E13/F13)</f>
        <v/>
      </c>
      <c r="I13" s="36">
        <f>SUM(I11:I12)</f>
        <v>0</v>
      </c>
      <c r="J13" s="103" t="str">
        <f>IF(B13&lt;0.00000001,"",E13/B13)</f>
        <v/>
      </c>
    </row>
    <row r="14" spans="1:10" ht="14.4" customHeight="1" thickBot="1" x14ac:dyDescent="0.35">
      <c r="A14" s="12"/>
      <c r="B14" s="12"/>
      <c r="C14" s="85"/>
      <c r="D14" s="8"/>
      <c r="E14" s="12"/>
      <c r="F14" s="13"/>
    </row>
    <row r="15" spans="1:10" ht="14.4" customHeight="1" thickBot="1" x14ac:dyDescent="0.35">
      <c r="A15" s="11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104" t="str">
        <f>IF(ISERROR(F15-E15),"",IF(F15&lt;0.00000001,"",E15/F15))</f>
        <v/>
      </c>
    </row>
    <row r="17" spans="1:8" ht="14.4" customHeight="1" x14ac:dyDescent="0.3">
      <c r="A17" s="90" t="s">
        <v>102</v>
      </c>
    </row>
    <row r="18" spans="1:8" ht="14.4" customHeight="1" x14ac:dyDescent="0.3">
      <c r="A18" s="186" t="s">
        <v>129</v>
      </c>
      <c r="B18" s="187"/>
      <c r="C18" s="187"/>
      <c r="D18" s="187"/>
      <c r="E18" s="187"/>
      <c r="F18" s="187"/>
      <c r="G18" s="187"/>
      <c r="H18" s="187"/>
    </row>
    <row r="19" spans="1:8" x14ac:dyDescent="0.3">
      <c r="A19" s="185" t="s">
        <v>128</v>
      </c>
      <c r="B19" s="187"/>
      <c r="C19" s="187"/>
      <c r="D19" s="187"/>
      <c r="E19" s="187"/>
      <c r="F19" s="187"/>
      <c r="G19" s="187"/>
      <c r="H19" s="187"/>
    </row>
    <row r="20" spans="1:8" ht="14.4" customHeight="1" x14ac:dyDescent="0.3">
      <c r="A20" s="91" t="s">
        <v>148</v>
      </c>
    </row>
    <row r="21" spans="1:8" ht="14.4" customHeight="1" x14ac:dyDescent="0.3">
      <c r="A21" s="91" t="s">
        <v>103</v>
      </c>
    </row>
    <row r="22" spans="1:8" ht="14.4" customHeight="1" x14ac:dyDescent="0.3">
      <c r="A22" s="92" t="s">
        <v>183</v>
      </c>
    </row>
    <row r="23" spans="1:8" ht="14.4" customHeight="1" x14ac:dyDescent="0.3">
      <c r="A23" s="92" t="s">
        <v>104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4" priority="8" operator="greaterThan">
      <formula>0</formula>
    </cfRule>
  </conditionalFormatting>
  <conditionalFormatting sqref="G11:G13 G15">
    <cfRule type="cellIs" dxfId="43" priority="7" operator="lessThan">
      <formula>0</formula>
    </cfRule>
  </conditionalFormatting>
  <conditionalFormatting sqref="H5:H9">
    <cfRule type="cellIs" dxfId="42" priority="6" operator="greaterThan">
      <formula>1</formula>
    </cfRule>
  </conditionalFormatting>
  <conditionalFormatting sqref="H11:H13 H15">
    <cfRule type="cellIs" dxfId="41" priority="5" operator="lessThan">
      <formula>1</formula>
    </cfRule>
  </conditionalFormatting>
  <conditionalFormatting sqref="I11:I13">
    <cfRule type="cellIs" dxfId="40" priority="4" operator="lessThan">
      <formula>0</formula>
    </cfRule>
  </conditionalFormatting>
  <conditionalFormatting sqref="J11:J13">
    <cfRule type="cellIs" dxfId="39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6" bestFit="1" customWidth="1"/>
    <col min="2" max="2" width="12.77734375" style="106" bestFit="1" customWidth="1"/>
    <col min="3" max="3" width="13.6640625" style="106" bestFit="1" customWidth="1"/>
    <col min="4" max="15" width="7.77734375" style="106" bestFit="1" customWidth="1"/>
    <col min="16" max="16" width="8.88671875" style="106" customWidth="1"/>
    <col min="17" max="17" width="6.6640625" style="106" bestFit="1" customWidth="1"/>
    <col min="18" max="16384" width="8.88671875" style="106"/>
  </cols>
  <sheetData>
    <row r="1" spans="1:17" s="170" customFormat="1" ht="18.600000000000001" customHeight="1" thickBot="1" x14ac:dyDescent="0.4">
      <c r="A1" s="282" t="s">
        <v>207</v>
      </c>
      <c r="B1" s="282"/>
      <c r="C1" s="282"/>
      <c r="D1" s="282"/>
      <c r="E1" s="282"/>
      <c r="F1" s="282"/>
      <c r="G1" s="282"/>
      <c r="H1" s="270"/>
      <c r="I1" s="270"/>
      <c r="J1" s="270"/>
      <c r="K1" s="270"/>
      <c r="L1" s="270"/>
      <c r="M1" s="270"/>
      <c r="N1" s="270"/>
      <c r="O1" s="270"/>
      <c r="P1" s="270"/>
      <c r="Q1" s="270"/>
    </row>
    <row r="2" spans="1:17" s="170" customFormat="1" ht="14.4" customHeight="1" thickBot="1" x14ac:dyDescent="0.3">
      <c r="A2" s="183" t="s">
        <v>205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</row>
    <row r="3" spans="1:17" ht="14.4" customHeight="1" x14ac:dyDescent="0.3">
      <c r="A3" s="66"/>
      <c r="B3" s="283" t="s">
        <v>16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114"/>
      <c r="Q3" s="116"/>
    </row>
    <row r="4" spans="1:17" ht="14.4" customHeight="1" x14ac:dyDescent="0.3">
      <c r="A4" s="67"/>
      <c r="B4" s="20">
        <v>2018</v>
      </c>
      <c r="C4" s="115" t="s">
        <v>17</v>
      </c>
      <c r="D4" s="210" t="s">
        <v>184</v>
      </c>
      <c r="E4" s="210" t="s">
        <v>185</v>
      </c>
      <c r="F4" s="210" t="s">
        <v>186</v>
      </c>
      <c r="G4" s="210" t="s">
        <v>187</v>
      </c>
      <c r="H4" s="210" t="s">
        <v>188</v>
      </c>
      <c r="I4" s="210" t="s">
        <v>189</v>
      </c>
      <c r="J4" s="210" t="s">
        <v>190</v>
      </c>
      <c r="K4" s="210" t="s">
        <v>191</v>
      </c>
      <c r="L4" s="210" t="s">
        <v>192</v>
      </c>
      <c r="M4" s="210" t="s">
        <v>193</v>
      </c>
      <c r="N4" s="210" t="s">
        <v>194</v>
      </c>
      <c r="O4" s="210" t="s">
        <v>195</v>
      </c>
      <c r="P4" s="285" t="s">
        <v>3</v>
      </c>
      <c r="Q4" s="286"/>
    </row>
    <row r="5" spans="1:17" ht="14.4" customHeight="1" thickBot="1" x14ac:dyDescent="0.35">
      <c r="A5" s="68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77" t="s">
        <v>206</v>
      </c>
    </row>
    <row r="7" spans="1:17" ht="14.4" customHeight="1" x14ac:dyDescent="0.3">
      <c r="A7" s="15" t="s">
        <v>22</v>
      </c>
      <c r="B7" s="51">
        <v>903</v>
      </c>
      <c r="C7" s="52">
        <v>75.25</v>
      </c>
      <c r="D7" s="52">
        <v>54.18083</v>
      </c>
      <c r="E7" s="52">
        <v>83.019840000000002</v>
      </c>
      <c r="F7" s="52">
        <v>62.715049999999998</v>
      </c>
      <c r="G7" s="52">
        <v>82.111760000000004</v>
      </c>
      <c r="H7" s="52">
        <v>80.874440000000007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362.90192000000098</v>
      </c>
      <c r="Q7" s="78">
        <v>0.96452337541499999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78" t="s">
        <v>206</v>
      </c>
    </row>
    <row r="9" spans="1:17" ht="14.4" customHeight="1" x14ac:dyDescent="0.3">
      <c r="A9" s="15" t="s">
        <v>24</v>
      </c>
      <c r="B9" s="51">
        <v>10735</v>
      </c>
      <c r="C9" s="52">
        <v>894.58333333333303</v>
      </c>
      <c r="D9" s="52">
        <v>-368.27555000000001</v>
      </c>
      <c r="E9" s="52">
        <v>424.70290999999997</v>
      </c>
      <c r="F9" s="52">
        <v>1582.22225</v>
      </c>
      <c r="G9" s="52">
        <v>2051.8352800000098</v>
      </c>
      <c r="H9" s="52">
        <v>722.99076000000105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4413.4756500000103</v>
      </c>
      <c r="Q9" s="78">
        <v>0.98671090451700005</v>
      </c>
    </row>
    <row r="10" spans="1:17" ht="14.4" customHeight="1" x14ac:dyDescent="0.3">
      <c r="A10" s="15" t="s">
        <v>25</v>
      </c>
      <c r="B10" s="51">
        <v>28.335709562184999</v>
      </c>
      <c r="C10" s="52">
        <v>2.3613091301820002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78">
        <v>0</v>
      </c>
    </row>
    <row r="11" spans="1:17" ht="14.4" customHeight="1" x14ac:dyDescent="0.3">
      <c r="A11" s="15" t="s">
        <v>26</v>
      </c>
      <c r="B11" s="51">
        <v>739.90325741865195</v>
      </c>
      <c r="C11" s="52">
        <v>61.658604784886997</v>
      </c>
      <c r="D11" s="52">
        <v>73.387979999999999</v>
      </c>
      <c r="E11" s="52">
        <v>41.079120000000003</v>
      </c>
      <c r="F11" s="52">
        <v>72.575140000000005</v>
      </c>
      <c r="G11" s="52">
        <v>60.37988</v>
      </c>
      <c r="H11" s="52">
        <v>60.418089999999999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307.84021000000001</v>
      </c>
      <c r="Q11" s="78">
        <v>0.998531222281</v>
      </c>
    </row>
    <row r="12" spans="1:17" ht="14.4" customHeight="1" x14ac:dyDescent="0.3">
      <c r="A12" s="15" t="s">
        <v>27</v>
      </c>
      <c r="B12" s="51">
        <v>345.78257655402001</v>
      </c>
      <c r="C12" s="52">
        <v>28.815214712835001</v>
      </c>
      <c r="D12" s="52">
        <v>6.1388400000000001</v>
      </c>
      <c r="E12" s="52">
        <v>6.88436</v>
      </c>
      <c r="F12" s="52">
        <v>5.9510300000000003</v>
      </c>
      <c r="G12" s="52">
        <v>0.25924999999999998</v>
      </c>
      <c r="H12" s="52">
        <v>1.72255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20.956029999999998</v>
      </c>
      <c r="Q12" s="78">
        <v>0.14545114592300001</v>
      </c>
    </row>
    <row r="13" spans="1:17" ht="14.4" customHeight="1" x14ac:dyDescent="0.3">
      <c r="A13" s="15" t="s">
        <v>28</v>
      </c>
      <c r="B13" s="51">
        <v>7039.3833806057701</v>
      </c>
      <c r="C13" s="52">
        <v>586.61528171714804</v>
      </c>
      <c r="D13" s="52">
        <v>519.11657000000002</v>
      </c>
      <c r="E13" s="52">
        <v>516.20284000000004</v>
      </c>
      <c r="F13" s="52">
        <v>594.73505000000205</v>
      </c>
      <c r="G13" s="52">
        <v>707.10049000000299</v>
      </c>
      <c r="H13" s="52">
        <v>655.66774999999996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2992.8227000000002</v>
      </c>
      <c r="Q13" s="78">
        <v>1.0203698380440001</v>
      </c>
    </row>
    <row r="14" spans="1:17" ht="14.4" customHeight="1" x14ac:dyDescent="0.3">
      <c r="A14" s="15" t="s">
        <v>29</v>
      </c>
      <c r="B14" s="51">
        <v>2260.3670495137799</v>
      </c>
      <c r="C14" s="52">
        <v>188.36392079281501</v>
      </c>
      <c r="D14" s="52">
        <v>252.636</v>
      </c>
      <c r="E14" s="52">
        <v>222.09</v>
      </c>
      <c r="F14" s="52">
        <v>225.36900000000099</v>
      </c>
      <c r="G14" s="52">
        <v>171.74100000000101</v>
      </c>
      <c r="H14" s="52">
        <v>160.66300000000001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1032.499</v>
      </c>
      <c r="Q14" s="78">
        <v>1.096281066622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78" t="s">
        <v>206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78" t="s">
        <v>206</v>
      </c>
    </row>
    <row r="17" spans="1:17" ht="14.4" customHeight="1" x14ac:dyDescent="0.3">
      <c r="A17" s="15" t="s">
        <v>32</v>
      </c>
      <c r="B17" s="51">
        <v>1615.9609658163099</v>
      </c>
      <c r="C17" s="52">
        <v>134.66341381802599</v>
      </c>
      <c r="D17" s="52">
        <v>28.80585</v>
      </c>
      <c r="E17" s="52">
        <v>122.11725</v>
      </c>
      <c r="F17" s="52">
        <v>263.50499000000099</v>
      </c>
      <c r="G17" s="52">
        <v>52.815309999999997</v>
      </c>
      <c r="H17" s="52">
        <v>114.86149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582.10489000000098</v>
      </c>
      <c r="Q17" s="78">
        <v>0.86453309550900004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6.5720000000000001</v>
      </c>
      <c r="F18" s="52">
        <v>0.11899999999999999</v>
      </c>
      <c r="G18" s="52">
        <v>13.162739999999999</v>
      </c>
      <c r="H18" s="52">
        <v>0.19700000000000001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20.050740000000001</v>
      </c>
      <c r="Q18" s="78" t="s">
        <v>206</v>
      </c>
    </row>
    <row r="19" spans="1:17" ht="14.4" customHeight="1" x14ac:dyDescent="0.3">
      <c r="A19" s="15" t="s">
        <v>34</v>
      </c>
      <c r="B19" s="51">
        <v>8398.8016525502208</v>
      </c>
      <c r="C19" s="52">
        <v>699.90013771251904</v>
      </c>
      <c r="D19" s="52">
        <v>498.09663</v>
      </c>
      <c r="E19" s="52">
        <v>380.51047999999997</v>
      </c>
      <c r="F19" s="52">
        <v>337.79911000000101</v>
      </c>
      <c r="G19" s="52">
        <v>281.28087000000102</v>
      </c>
      <c r="H19" s="52">
        <v>391.85998000000001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1889.5470700000001</v>
      </c>
      <c r="Q19" s="78">
        <v>0.53994762057699996</v>
      </c>
    </row>
    <row r="20" spans="1:17" ht="14.4" customHeight="1" x14ac:dyDescent="0.3">
      <c r="A20" s="15" t="s">
        <v>35</v>
      </c>
      <c r="B20" s="51">
        <v>31650.886999999901</v>
      </c>
      <c r="C20" s="52">
        <v>2637.5739166666599</v>
      </c>
      <c r="D20" s="52">
        <v>2524.5777699999999</v>
      </c>
      <c r="E20" s="52">
        <v>2612.9560099999999</v>
      </c>
      <c r="F20" s="52">
        <v>2614.6638400000102</v>
      </c>
      <c r="G20" s="52">
        <v>2702.4588400000098</v>
      </c>
      <c r="H20" s="52">
        <v>2725.8493199999998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13180.50578</v>
      </c>
      <c r="Q20" s="78">
        <v>0.99944162297799999</v>
      </c>
    </row>
    <row r="21" spans="1:17" ht="14.4" customHeight="1" x14ac:dyDescent="0.3">
      <c r="A21" s="16" t="s">
        <v>36</v>
      </c>
      <c r="B21" s="51">
        <v>14932.0385750644</v>
      </c>
      <c r="C21" s="52">
        <v>1244.3365479220299</v>
      </c>
      <c r="D21" s="52">
        <v>506.66199999999998</v>
      </c>
      <c r="E21" s="52">
        <v>506.67399999999998</v>
      </c>
      <c r="F21" s="52">
        <v>540.25600000000099</v>
      </c>
      <c r="G21" s="52">
        <v>668.31700000000296</v>
      </c>
      <c r="H21" s="52">
        <v>666.07500000000005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2887.9839999999999</v>
      </c>
      <c r="Q21" s="78">
        <v>0.46418053135499998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7.6835000000000004</v>
      </c>
      <c r="E22" s="52">
        <v>33.465069999999997</v>
      </c>
      <c r="F22" s="52">
        <v>16.04871</v>
      </c>
      <c r="G22" s="52">
        <v>0</v>
      </c>
      <c r="H22" s="52">
        <v>129.57169999999999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186.76898</v>
      </c>
      <c r="Q22" s="78" t="s">
        <v>206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78" t="s">
        <v>206</v>
      </c>
    </row>
    <row r="24" spans="1:17" ht="14.4" customHeight="1" x14ac:dyDescent="0.3">
      <c r="A24" s="16" t="s">
        <v>39</v>
      </c>
      <c r="B24" s="51">
        <v>1.45519152283669E-11</v>
      </c>
      <c r="C24" s="52">
        <v>0</v>
      </c>
      <c r="D24" s="52">
        <v>1.8553599999999999</v>
      </c>
      <c r="E24" s="52">
        <v>16.860849999999999</v>
      </c>
      <c r="F24" s="52">
        <v>10.338289999998</v>
      </c>
      <c r="G24" s="52">
        <v>0.32150999999899998</v>
      </c>
      <c r="H24" s="52">
        <v>31.394359999999999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60.77037</v>
      </c>
      <c r="Q24" s="78">
        <v>10022659265887.5</v>
      </c>
    </row>
    <row r="25" spans="1:17" ht="14.4" customHeight="1" x14ac:dyDescent="0.3">
      <c r="A25" s="17" t="s">
        <v>40</v>
      </c>
      <c r="B25" s="54">
        <v>78649.460167085301</v>
      </c>
      <c r="C25" s="55">
        <v>6554.1216805904396</v>
      </c>
      <c r="D25" s="55">
        <v>4104.8657800000001</v>
      </c>
      <c r="E25" s="55">
        <v>4973.1347299999998</v>
      </c>
      <c r="F25" s="55">
        <v>6326.2974600000198</v>
      </c>
      <c r="G25" s="55">
        <v>6791.7839300000296</v>
      </c>
      <c r="H25" s="55">
        <v>5742.1454400000002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27938.227340000001</v>
      </c>
      <c r="Q25" s="79">
        <v>0.85253917157900005</v>
      </c>
    </row>
    <row r="26" spans="1:17" ht="14.4" customHeight="1" x14ac:dyDescent="0.3">
      <c r="A26" s="15" t="s">
        <v>41</v>
      </c>
      <c r="B26" s="51">
        <v>4434.8280700159403</v>
      </c>
      <c r="C26" s="52">
        <v>369.56900583466199</v>
      </c>
      <c r="D26" s="52">
        <v>352.14771999999999</v>
      </c>
      <c r="E26" s="52">
        <v>365.49038999999999</v>
      </c>
      <c r="F26" s="52">
        <v>355.03667000000002</v>
      </c>
      <c r="G26" s="52">
        <v>393.89517999999998</v>
      </c>
      <c r="H26" s="52">
        <v>362.55038000000002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1829.1203399999999</v>
      </c>
      <c r="Q26" s="78">
        <v>0.98986674267700003</v>
      </c>
    </row>
    <row r="27" spans="1:17" ht="14.4" customHeight="1" x14ac:dyDescent="0.3">
      <c r="A27" s="18" t="s">
        <v>42</v>
      </c>
      <c r="B27" s="54">
        <v>83084.288237101195</v>
      </c>
      <c r="C27" s="55">
        <v>6923.6906864250996</v>
      </c>
      <c r="D27" s="55">
        <v>4457.0135</v>
      </c>
      <c r="E27" s="55">
        <v>5338.6251199999997</v>
      </c>
      <c r="F27" s="55">
        <v>6681.3341300000202</v>
      </c>
      <c r="G27" s="55">
        <v>7185.6791100000301</v>
      </c>
      <c r="H27" s="55">
        <v>6104.6958199999999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29767.347679999999</v>
      </c>
      <c r="Q27" s="79">
        <v>0.85986936817799997</v>
      </c>
    </row>
    <row r="28" spans="1:17" ht="14.4" customHeight="1" x14ac:dyDescent="0.3">
      <c r="A28" s="16" t="s">
        <v>43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78">
        <v>12.5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78" t="s">
        <v>206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78">
        <v>10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0" t="s">
        <v>206</v>
      </c>
    </row>
    <row r="32" spans="1:17" ht="14.4" customHeight="1" x14ac:dyDescent="0.3"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</row>
    <row r="33" spans="1:17" ht="14.4" customHeight="1" x14ac:dyDescent="0.3">
      <c r="A33" s="90" t="s">
        <v>102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</row>
    <row r="34" spans="1:17" ht="14.4" customHeight="1" x14ac:dyDescent="0.3">
      <c r="A34" s="112" t="s">
        <v>204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</row>
    <row r="35" spans="1:17" ht="14.4" customHeight="1" x14ac:dyDescent="0.3">
      <c r="A35" s="113" t="s">
        <v>47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6" customWidth="1"/>
    <col min="2" max="11" width="10" style="106" customWidth="1"/>
    <col min="12" max="16384" width="8.88671875" style="106"/>
  </cols>
  <sheetData>
    <row r="1" spans="1:11" s="60" customFormat="1" ht="18.600000000000001" customHeight="1" thickBot="1" x14ac:dyDescent="0.4">
      <c r="A1" s="282" t="s">
        <v>48</v>
      </c>
      <c r="B1" s="282"/>
      <c r="C1" s="282"/>
      <c r="D1" s="282"/>
      <c r="E1" s="282"/>
      <c r="F1" s="282"/>
      <c r="G1" s="282"/>
      <c r="H1" s="287"/>
      <c r="I1" s="287"/>
      <c r="J1" s="287"/>
      <c r="K1" s="287"/>
    </row>
    <row r="2" spans="1:11" s="60" customFormat="1" ht="14.4" customHeight="1" thickBot="1" x14ac:dyDescent="0.35">
      <c r="A2" s="183" t="s">
        <v>205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6"/>
      <c r="B3" s="283" t="s">
        <v>49</v>
      </c>
      <c r="C3" s="284"/>
      <c r="D3" s="284"/>
      <c r="E3" s="284"/>
      <c r="F3" s="290" t="s">
        <v>50</v>
      </c>
      <c r="G3" s="284"/>
      <c r="H3" s="284"/>
      <c r="I3" s="284"/>
      <c r="J3" s="284"/>
      <c r="K3" s="291"/>
    </row>
    <row r="4" spans="1:11" ht="14.4" customHeight="1" x14ac:dyDescent="0.3">
      <c r="A4" s="67"/>
      <c r="B4" s="288"/>
      <c r="C4" s="289"/>
      <c r="D4" s="289"/>
      <c r="E4" s="289"/>
      <c r="F4" s="292" t="s">
        <v>200</v>
      </c>
      <c r="G4" s="294" t="s">
        <v>51</v>
      </c>
      <c r="H4" s="117" t="s">
        <v>89</v>
      </c>
      <c r="I4" s="292" t="s">
        <v>52</v>
      </c>
      <c r="J4" s="294" t="s">
        <v>202</v>
      </c>
      <c r="K4" s="295" t="s">
        <v>203</v>
      </c>
    </row>
    <row r="5" spans="1:11" ht="42" thickBot="1" x14ac:dyDescent="0.35">
      <c r="A5" s="68"/>
      <c r="B5" s="24" t="s">
        <v>196</v>
      </c>
      <c r="C5" s="25" t="s">
        <v>197</v>
      </c>
      <c r="D5" s="26" t="s">
        <v>198</v>
      </c>
      <c r="E5" s="26" t="s">
        <v>199</v>
      </c>
      <c r="F5" s="293"/>
      <c r="G5" s="293"/>
      <c r="H5" s="25" t="s">
        <v>201</v>
      </c>
      <c r="I5" s="293"/>
      <c r="J5" s="293"/>
      <c r="K5" s="296"/>
    </row>
    <row r="6" spans="1:11" ht="14.4" customHeight="1" thickBot="1" x14ac:dyDescent="0.35">
      <c r="A6" s="382" t="s">
        <v>208</v>
      </c>
      <c r="B6" s="364">
        <v>77036.282121820506</v>
      </c>
      <c r="C6" s="364">
        <v>80211.616550000006</v>
      </c>
      <c r="D6" s="365">
        <v>3175.3344281794898</v>
      </c>
      <c r="E6" s="366">
        <v>1.04121868736</v>
      </c>
      <c r="F6" s="364">
        <v>78649.460167085301</v>
      </c>
      <c r="G6" s="365">
        <v>32770.608402952203</v>
      </c>
      <c r="H6" s="367">
        <v>5742.1454400000002</v>
      </c>
      <c r="I6" s="364">
        <v>27938.227340000001</v>
      </c>
      <c r="J6" s="365">
        <v>-4832.3810629521604</v>
      </c>
      <c r="K6" s="368">
        <v>0.35522465482400001</v>
      </c>
    </row>
    <row r="7" spans="1:11" ht="14.4" customHeight="1" thickBot="1" x14ac:dyDescent="0.35">
      <c r="A7" s="383" t="s">
        <v>209</v>
      </c>
      <c r="B7" s="364">
        <v>22668.387811323799</v>
      </c>
      <c r="C7" s="364">
        <v>25658.295829999999</v>
      </c>
      <c r="D7" s="365">
        <v>2989.9080186761698</v>
      </c>
      <c r="E7" s="366">
        <v>1.1318976913379999</v>
      </c>
      <c r="F7" s="364">
        <v>22051.771973654399</v>
      </c>
      <c r="G7" s="365">
        <v>9188.2383223559991</v>
      </c>
      <c r="H7" s="367">
        <v>1682.34467</v>
      </c>
      <c r="I7" s="364">
        <v>9130.5188000000198</v>
      </c>
      <c r="J7" s="365">
        <v>-57.719522355982001</v>
      </c>
      <c r="K7" s="368">
        <v>0.414049211596</v>
      </c>
    </row>
    <row r="8" spans="1:11" ht="14.4" customHeight="1" thickBot="1" x14ac:dyDescent="0.35">
      <c r="A8" s="384" t="s">
        <v>210</v>
      </c>
      <c r="B8" s="364">
        <v>20353.682161816101</v>
      </c>
      <c r="C8" s="364">
        <v>23439.802830000001</v>
      </c>
      <c r="D8" s="365">
        <v>3086.1206681838999</v>
      </c>
      <c r="E8" s="366">
        <v>1.151624686071</v>
      </c>
      <c r="F8" s="364">
        <v>19791.404924140599</v>
      </c>
      <c r="G8" s="365">
        <v>8246.4187183919294</v>
      </c>
      <c r="H8" s="367">
        <v>1521.6816699999999</v>
      </c>
      <c r="I8" s="364">
        <v>8098.01980000002</v>
      </c>
      <c r="J8" s="365">
        <v>-148.39891839190901</v>
      </c>
      <c r="K8" s="368">
        <v>0.40916851689099998</v>
      </c>
    </row>
    <row r="9" spans="1:11" ht="14.4" customHeight="1" thickBot="1" x14ac:dyDescent="0.35">
      <c r="A9" s="385" t="s">
        <v>211</v>
      </c>
      <c r="B9" s="369">
        <v>0</v>
      </c>
      <c r="C9" s="369">
        <v>4.65E-2</v>
      </c>
      <c r="D9" s="370">
        <v>4.65E-2</v>
      </c>
      <c r="E9" s="371" t="s">
        <v>206</v>
      </c>
      <c r="F9" s="369">
        <v>0</v>
      </c>
      <c r="G9" s="370">
        <v>0</v>
      </c>
      <c r="H9" s="372">
        <v>8.0800000000000004E-3</v>
      </c>
      <c r="I9" s="369">
        <v>2.3290000000000002E-2</v>
      </c>
      <c r="J9" s="370">
        <v>2.3290000000000002E-2</v>
      </c>
      <c r="K9" s="373" t="s">
        <v>206</v>
      </c>
    </row>
    <row r="10" spans="1:11" ht="14.4" customHeight="1" thickBot="1" x14ac:dyDescent="0.35">
      <c r="A10" s="386" t="s">
        <v>212</v>
      </c>
      <c r="B10" s="364">
        <v>0</v>
      </c>
      <c r="C10" s="364">
        <v>4.65E-2</v>
      </c>
      <c r="D10" s="365">
        <v>4.65E-2</v>
      </c>
      <c r="E10" s="374" t="s">
        <v>206</v>
      </c>
      <c r="F10" s="364">
        <v>0</v>
      </c>
      <c r="G10" s="365">
        <v>0</v>
      </c>
      <c r="H10" s="367">
        <v>8.0800000000000004E-3</v>
      </c>
      <c r="I10" s="364">
        <v>2.3290000000000002E-2</v>
      </c>
      <c r="J10" s="365">
        <v>2.3290000000000002E-2</v>
      </c>
      <c r="K10" s="375" t="s">
        <v>206</v>
      </c>
    </row>
    <row r="11" spans="1:11" ht="14.4" customHeight="1" thickBot="1" x14ac:dyDescent="0.35">
      <c r="A11" s="385" t="s">
        <v>213</v>
      </c>
      <c r="B11" s="369">
        <v>903</v>
      </c>
      <c r="C11" s="369">
        <v>858.49964</v>
      </c>
      <c r="D11" s="370">
        <v>-44.500359999998999</v>
      </c>
      <c r="E11" s="376">
        <v>0.95071942414099997</v>
      </c>
      <c r="F11" s="369">
        <v>903</v>
      </c>
      <c r="G11" s="370">
        <v>376.25</v>
      </c>
      <c r="H11" s="372">
        <v>80.874440000000007</v>
      </c>
      <c r="I11" s="369">
        <v>362.90192000000098</v>
      </c>
      <c r="J11" s="370">
        <v>-13.348079999998999</v>
      </c>
      <c r="K11" s="377">
        <v>0.40188473975599998</v>
      </c>
    </row>
    <row r="12" spans="1:11" ht="14.4" customHeight="1" thickBot="1" x14ac:dyDescent="0.35">
      <c r="A12" s="386" t="s">
        <v>214</v>
      </c>
      <c r="B12" s="364">
        <v>698</v>
      </c>
      <c r="C12" s="364">
        <v>649.28881999999999</v>
      </c>
      <c r="D12" s="365">
        <v>-48.711179999998997</v>
      </c>
      <c r="E12" s="366">
        <v>0.93021320916899997</v>
      </c>
      <c r="F12" s="364">
        <v>673</v>
      </c>
      <c r="G12" s="365">
        <v>280.41666666666703</v>
      </c>
      <c r="H12" s="367">
        <v>67.472610000000003</v>
      </c>
      <c r="I12" s="364">
        <v>290.13197000000002</v>
      </c>
      <c r="J12" s="365">
        <v>9.7153033333330008</v>
      </c>
      <c r="K12" s="368">
        <v>0.43110248142599999</v>
      </c>
    </row>
    <row r="13" spans="1:11" ht="14.4" customHeight="1" thickBot="1" x14ac:dyDescent="0.35">
      <c r="A13" s="386" t="s">
        <v>215</v>
      </c>
      <c r="B13" s="364">
        <v>0</v>
      </c>
      <c r="C13" s="364">
        <v>29.178799999999999</v>
      </c>
      <c r="D13" s="365">
        <v>29.178799999999999</v>
      </c>
      <c r="E13" s="374" t="s">
        <v>216</v>
      </c>
      <c r="F13" s="364">
        <v>40</v>
      </c>
      <c r="G13" s="365">
        <v>16.666666666666</v>
      </c>
      <c r="H13" s="367">
        <v>0</v>
      </c>
      <c r="I13" s="364">
        <v>0</v>
      </c>
      <c r="J13" s="365">
        <v>-16.666666666666</v>
      </c>
      <c r="K13" s="368">
        <v>0</v>
      </c>
    </row>
    <row r="14" spans="1:11" ht="14.4" customHeight="1" thickBot="1" x14ac:dyDescent="0.35">
      <c r="A14" s="386" t="s">
        <v>217</v>
      </c>
      <c r="B14" s="364">
        <v>15</v>
      </c>
      <c r="C14" s="364">
        <v>10.822570000000001</v>
      </c>
      <c r="D14" s="365">
        <v>-4.1774299999990001</v>
      </c>
      <c r="E14" s="366">
        <v>0.72150466666599999</v>
      </c>
      <c r="F14" s="364">
        <v>15</v>
      </c>
      <c r="G14" s="365">
        <v>6.25</v>
      </c>
      <c r="H14" s="367">
        <v>0.78420000000000001</v>
      </c>
      <c r="I14" s="364">
        <v>6.0857000000000001</v>
      </c>
      <c r="J14" s="365">
        <v>-0.164299999999</v>
      </c>
      <c r="K14" s="368">
        <v>0.40571333333300003</v>
      </c>
    </row>
    <row r="15" spans="1:11" ht="14.4" customHeight="1" thickBot="1" x14ac:dyDescent="0.35">
      <c r="A15" s="386" t="s">
        <v>218</v>
      </c>
      <c r="B15" s="364">
        <v>190</v>
      </c>
      <c r="C15" s="364">
        <v>169.20945</v>
      </c>
      <c r="D15" s="365">
        <v>-20.79055</v>
      </c>
      <c r="E15" s="366">
        <v>0.89057605263100004</v>
      </c>
      <c r="F15" s="364">
        <v>175</v>
      </c>
      <c r="G15" s="365">
        <v>72.916666666666003</v>
      </c>
      <c r="H15" s="367">
        <v>12.61763</v>
      </c>
      <c r="I15" s="364">
        <v>66.684250000000006</v>
      </c>
      <c r="J15" s="365">
        <v>-6.2324166666660004</v>
      </c>
      <c r="K15" s="368">
        <v>0.38105285714199999</v>
      </c>
    </row>
    <row r="16" spans="1:11" ht="14.4" customHeight="1" thickBot="1" x14ac:dyDescent="0.35">
      <c r="A16" s="385" t="s">
        <v>219</v>
      </c>
      <c r="B16" s="369">
        <v>11192.470512783701</v>
      </c>
      <c r="C16" s="369">
        <v>14830.270469999999</v>
      </c>
      <c r="D16" s="370">
        <v>3637.7999572163399</v>
      </c>
      <c r="E16" s="376">
        <v>1.325022072031</v>
      </c>
      <c r="F16" s="369">
        <v>10735</v>
      </c>
      <c r="G16" s="370">
        <v>4472.9166666666697</v>
      </c>
      <c r="H16" s="372">
        <v>722.99076000000105</v>
      </c>
      <c r="I16" s="369">
        <v>4413.4756500000103</v>
      </c>
      <c r="J16" s="370">
        <v>-59.441016666652999</v>
      </c>
      <c r="K16" s="377">
        <v>0.411129543549</v>
      </c>
    </row>
    <row r="17" spans="1:11" ht="14.4" customHeight="1" thickBot="1" x14ac:dyDescent="0.35">
      <c r="A17" s="386" t="s">
        <v>220</v>
      </c>
      <c r="B17" s="364">
        <v>0</v>
      </c>
      <c r="C17" s="364">
        <v>-3.0000000000000001E-5</v>
      </c>
      <c r="D17" s="365">
        <v>-3.0000000000000001E-5</v>
      </c>
      <c r="E17" s="374" t="s">
        <v>216</v>
      </c>
      <c r="F17" s="364">
        <v>0</v>
      </c>
      <c r="G17" s="365">
        <v>0</v>
      </c>
      <c r="H17" s="367">
        <v>0</v>
      </c>
      <c r="I17" s="364">
        <v>0</v>
      </c>
      <c r="J17" s="365">
        <v>0</v>
      </c>
      <c r="K17" s="375" t="s">
        <v>206</v>
      </c>
    </row>
    <row r="18" spans="1:11" ht="14.4" customHeight="1" thickBot="1" x14ac:dyDescent="0.35">
      <c r="A18" s="386" t="s">
        <v>221</v>
      </c>
      <c r="B18" s="364">
        <v>0</v>
      </c>
      <c r="C18" s="364">
        <v>1.3604099999999999</v>
      </c>
      <c r="D18" s="365">
        <v>1.3604099999999999</v>
      </c>
      <c r="E18" s="374" t="s">
        <v>216</v>
      </c>
      <c r="F18" s="364">
        <v>2</v>
      </c>
      <c r="G18" s="365">
        <v>0.83333333333299997</v>
      </c>
      <c r="H18" s="367">
        <v>0</v>
      </c>
      <c r="I18" s="364">
        <v>0</v>
      </c>
      <c r="J18" s="365">
        <v>-0.83333333333299997</v>
      </c>
      <c r="K18" s="368">
        <v>0</v>
      </c>
    </row>
    <row r="19" spans="1:11" ht="14.4" customHeight="1" thickBot="1" x14ac:dyDescent="0.35">
      <c r="A19" s="386" t="s">
        <v>222</v>
      </c>
      <c r="B19" s="364">
        <v>3667.6730770647</v>
      </c>
      <c r="C19" s="364">
        <v>3183.7679600000001</v>
      </c>
      <c r="D19" s="365">
        <v>-483.90511706469499</v>
      </c>
      <c r="E19" s="366">
        <v>0.86806209089599995</v>
      </c>
      <c r="F19" s="364">
        <v>3400</v>
      </c>
      <c r="G19" s="365">
        <v>1416.6666666666699</v>
      </c>
      <c r="H19" s="367">
        <v>192.58154999999999</v>
      </c>
      <c r="I19" s="364">
        <v>1246.4076600000001</v>
      </c>
      <c r="J19" s="365">
        <v>-170.25900666666499</v>
      </c>
      <c r="K19" s="368">
        <v>0.36659048823500001</v>
      </c>
    </row>
    <row r="20" spans="1:11" ht="14.4" customHeight="1" thickBot="1" x14ac:dyDescent="0.35">
      <c r="A20" s="386" t="s">
        <v>223</v>
      </c>
      <c r="B20" s="364">
        <v>1799.75550337501</v>
      </c>
      <c r="C20" s="364">
        <v>2153.8783800000001</v>
      </c>
      <c r="D20" s="365">
        <v>354.12287662498699</v>
      </c>
      <c r="E20" s="366">
        <v>1.1967616578810001</v>
      </c>
      <c r="F20" s="364">
        <v>1800</v>
      </c>
      <c r="G20" s="365">
        <v>750</v>
      </c>
      <c r="H20" s="367">
        <v>217.50815</v>
      </c>
      <c r="I20" s="364">
        <v>779.80592000000104</v>
      </c>
      <c r="J20" s="365">
        <v>29.805920000000999</v>
      </c>
      <c r="K20" s="368">
        <v>0.43322551111099999</v>
      </c>
    </row>
    <row r="21" spans="1:11" ht="14.4" customHeight="1" thickBot="1" x14ac:dyDescent="0.35">
      <c r="A21" s="386" t="s">
        <v>224</v>
      </c>
      <c r="B21" s="364">
        <v>0</v>
      </c>
      <c r="C21" s="364">
        <v>4428.2249700000002</v>
      </c>
      <c r="D21" s="365">
        <v>4428.2249700000002</v>
      </c>
      <c r="E21" s="374" t="s">
        <v>206</v>
      </c>
      <c r="F21" s="364">
        <v>0</v>
      </c>
      <c r="G21" s="365">
        <v>0</v>
      </c>
      <c r="H21" s="367">
        <v>-36.957289999998999</v>
      </c>
      <c r="I21" s="364">
        <v>298.28188000000603</v>
      </c>
      <c r="J21" s="365">
        <v>298.28188000000603</v>
      </c>
      <c r="K21" s="375" t="s">
        <v>206</v>
      </c>
    </row>
    <row r="22" spans="1:11" ht="14.4" customHeight="1" thickBot="1" x14ac:dyDescent="0.35">
      <c r="A22" s="386" t="s">
        <v>225</v>
      </c>
      <c r="B22" s="364">
        <v>50</v>
      </c>
      <c r="C22" s="364">
        <v>34.542819999999999</v>
      </c>
      <c r="D22" s="365">
        <v>-15.457179999999999</v>
      </c>
      <c r="E22" s="366">
        <v>0.69085640000000004</v>
      </c>
      <c r="F22" s="364">
        <v>40</v>
      </c>
      <c r="G22" s="365">
        <v>16.666666666666</v>
      </c>
      <c r="H22" s="367">
        <v>6.1251300000000004</v>
      </c>
      <c r="I22" s="364">
        <v>15.90798</v>
      </c>
      <c r="J22" s="365">
        <v>-0.75868666666600004</v>
      </c>
      <c r="K22" s="368">
        <v>0.39769949999999998</v>
      </c>
    </row>
    <row r="23" spans="1:11" ht="14.4" customHeight="1" thickBot="1" x14ac:dyDescent="0.35">
      <c r="A23" s="386" t="s">
        <v>226</v>
      </c>
      <c r="B23" s="364">
        <v>4000</v>
      </c>
      <c r="C23" s="364">
        <v>3775.5798599999998</v>
      </c>
      <c r="D23" s="365">
        <v>-224.42014</v>
      </c>
      <c r="E23" s="366">
        <v>0.94389496500000003</v>
      </c>
      <c r="F23" s="364">
        <v>3900</v>
      </c>
      <c r="G23" s="365">
        <v>1625</v>
      </c>
      <c r="H23" s="367">
        <v>303.65109999999999</v>
      </c>
      <c r="I23" s="364">
        <v>1652.6535100000001</v>
      </c>
      <c r="J23" s="365">
        <v>27.653510000002999</v>
      </c>
      <c r="K23" s="368">
        <v>0.423757310256</v>
      </c>
    </row>
    <row r="24" spans="1:11" ht="14.4" customHeight="1" thickBot="1" x14ac:dyDescent="0.35">
      <c r="A24" s="386" t="s">
        <v>227</v>
      </c>
      <c r="B24" s="364">
        <v>100</v>
      </c>
      <c r="C24" s="364">
        <v>111.8275</v>
      </c>
      <c r="D24" s="365">
        <v>11.827499999999</v>
      </c>
      <c r="E24" s="366">
        <v>1.1182749999999999</v>
      </c>
      <c r="F24" s="364">
        <v>100</v>
      </c>
      <c r="G24" s="365">
        <v>41.666666666666003</v>
      </c>
      <c r="H24" s="367">
        <v>0.36451</v>
      </c>
      <c r="I24" s="364">
        <v>26.897500000000001</v>
      </c>
      <c r="J24" s="365">
        <v>-14.769166666666001</v>
      </c>
      <c r="K24" s="368">
        <v>0.26897500000000002</v>
      </c>
    </row>
    <row r="25" spans="1:11" ht="14.4" customHeight="1" thickBot="1" x14ac:dyDescent="0.35">
      <c r="A25" s="386" t="s">
        <v>228</v>
      </c>
      <c r="B25" s="364">
        <v>800</v>
      </c>
      <c r="C25" s="364">
        <v>782.05787999999995</v>
      </c>
      <c r="D25" s="365">
        <v>-17.942119999999999</v>
      </c>
      <c r="E25" s="366">
        <v>0.977572349999</v>
      </c>
      <c r="F25" s="364">
        <v>770</v>
      </c>
      <c r="G25" s="365">
        <v>320.83333333333297</v>
      </c>
      <c r="H25" s="367">
        <v>21.110230000000001</v>
      </c>
      <c r="I25" s="364">
        <v>173.02796000000001</v>
      </c>
      <c r="J25" s="365">
        <v>-147.80537333333299</v>
      </c>
      <c r="K25" s="368">
        <v>0.22471163636300001</v>
      </c>
    </row>
    <row r="26" spans="1:11" ht="14.4" customHeight="1" thickBot="1" x14ac:dyDescent="0.35">
      <c r="A26" s="386" t="s">
        <v>229</v>
      </c>
      <c r="B26" s="364">
        <v>0</v>
      </c>
      <c r="C26" s="364">
        <v>0.86514999999999997</v>
      </c>
      <c r="D26" s="365">
        <v>0.86514999999999997</v>
      </c>
      <c r="E26" s="374" t="s">
        <v>206</v>
      </c>
      <c r="F26" s="364">
        <v>5</v>
      </c>
      <c r="G26" s="365">
        <v>2.083333333333</v>
      </c>
      <c r="H26" s="367">
        <v>0</v>
      </c>
      <c r="I26" s="364">
        <v>0.86514999999999997</v>
      </c>
      <c r="J26" s="365">
        <v>-1.2181833333330001</v>
      </c>
      <c r="K26" s="368">
        <v>0.17302999999999999</v>
      </c>
    </row>
    <row r="27" spans="1:11" ht="14.4" customHeight="1" thickBot="1" x14ac:dyDescent="0.35">
      <c r="A27" s="386" t="s">
        <v>230</v>
      </c>
      <c r="B27" s="364">
        <v>175.04193234394899</v>
      </c>
      <c r="C27" s="364">
        <v>163.76220000000001</v>
      </c>
      <c r="D27" s="365">
        <v>-11.279732343949</v>
      </c>
      <c r="E27" s="366">
        <v>0.935559827334</v>
      </c>
      <c r="F27" s="364">
        <v>180</v>
      </c>
      <c r="G27" s="365">
        <v>75</v>
      </c>
      <c r="H27" s="367">
        <v>18.607379999999999</v>
      </c>
      <c r="I27" s="364">
        <v>96.665850000000006</v>
      </c>
      <c r="J27" s="365">
        <v>21.665849999999999</v>
      </c>
      <c r="K27" s="368">
        <v>0.53703250000000002</v>
      </c>
    </row>
    <row r="28" spans="1:11" ht="14.4" customHeight="1" thickBot="1" x14ac:dyDescent="0.35">
      <c r="A28" s="386" t="s">
        <v>231</v>
      </c>
      <c r="B28" s="364">
        <v>600</v>
      </c>
      <c r="C28" s="364">
        <v>194.40337</v>
      </c>
      <c r="D28" s="365">
        <v>-405.59663</v>
      </c>
      <c r="E28" s="366">
        <v>0.32400561666599997</v>
      </c>
      <c r="F28" s="364">
        <v>538</v>
      </c>
      <c r="G28" s="365">
        <v>224.166666666667</v>
      </c>
      <c r="H28" s="367">
        <v>0</v>
      </c>
      <c r="I28" s="364">
        <v>122.96223999999999</v>
      </c>
      <c r="J28" s="365">
        <v>-101.204426666666</v>
      </c>
      <c r="K28" s="368">
        <v>0.22855434944200001</v>
      </c>
    </row>
    <row r="29" spans="1:11" ht="14.4" customHeight="1" thickBot="1" x14ac:dyDescent="0.35">
      <c r="A29" s="385" t="s">
        <v>232</v>
      </c>
      <c r="B29" s="369">
        <v>0</v>
      </c>
      <c r="C29" s="369">
        <v>27.46313</v>
      </c>
      <c r="D29" s="370">
        <v>27.46313</v>
      </c>
      <c r="E29" s="371" t="s">
        <v>216</v>
      </c>
      <c r="F29" s="369">
        <v>28.335709562184999</v>
      </c>
      <c r="G29" s="370">
        <v>11.80654565091</v>
      </c>
      <c r="H29" s="372">
        <v>0</v>
      </c>
      <c r="I29" s="369">
        <v>0</v>
      </c>
      <c r="J29" s="370">
        <v>-11.80654565091</v>
      </c>
      <c r="K29" s="377">
        <v>0</v>
      </c>
    </row>
    <row r="30" spans="1:11" ht="14.4" customHeight="1" thickBot="1" x14ac:dyDescent="0.35">
      <c r="A30" s="386" t="s">
        <v>233</v>
      </c>
      <c r="B30" s="364">
        <v>0</v>
      </c>
      <c r="C30" s="364">
        <v>27.46313</v>
      </c>
      <c r="D30" s="365">
        <v>27.46313</v>
      </c>
      <c r="E30" s="374" t="s">
        <v>216</v>
      </c>
      <c r="F30" s="364">
        <v>28.335709562184999</v>
      </c>
      <c r="G30" s="365">
        <v>11.80654565091</v>
      </c>
      <c r="H30" s="367">
        <v>0</v>
      </c>
      <c r="I30" s="364">
        <v>0</v>
      </c>
      <c r="J30" s="365">
        <v>-11.80654565091</v>
      </c>
      <c r="K30" s="368">
        <v>0</v>
      </c>
    </row>
    <row r="31" spans="1:11" ht="14.4" customHeight="1" thickBot="1" x14ac:dyDescent="0.35">
      <c r="A31" s="385" t="s">
        <v>234</v>
      </c>
      <c r="B31" s="369">
        <v>715.91634812738698</v>
      </c>
      <c r="C31" s="369">
        <v>707.03186000000005</v>
      </c>
      <c r="D31" s="370">
        <v>-8.8844881273859997</v>
      </c>
      <c r="E31" s="376">
        <v>0.98759004714599996</v>
      </c>
      <c r="F31" s="369">
        <v>739.90325741865195</v>
      </c>
      <c r="G31" s="370">
        <v>308.29302392443799</v>
      </c>
      <c r="H31" s="372">
        <v>60.418089999999999</v>
      </c>
      <c r="I31" s="369">
        <v>307.84021000000001</v>
      </c>
      <c r="J31" s="370">
        <v>-0.45281392443700003</v>
      </c>
      <c r="K31" s="377">
        <v>0.41605467595000001</v>
      </c>
    </row>
    <row r="32" spans="1:11" ht="14.4" customHeight="1" thickBot="1" x14ac:dyDescent="0.35">
      <c r="A32" s="386" t="s">
        <v>235</v>
      </c>
      <c r="B32" s="364">
        <v>0</v>
      </c>
      <c r="C32" s="364">
        <v>3.0402399999990002</v>
      </c>
      <c r="D32" s="365">
        <v>3.0402399999990002</v>
      </c>
      <c r="E32" s="374" t="s">
        <v>206</v>
      </c>
      <c r="F32" s="364">
        <v>0</v>
      </c>
      <c r="G32" s="365">
        <v>0</v>
      </c>
      <c r="H32" s="367">
        <v>0</v>
      </c>
      <c r="I32" s="364">
        <v>7.1054273576010003E-15</v>
      </c>
      <c r="J32" s="365">
        <v>7.1054273576010003E-15</v>
      </c>
      <c r="K32" s="375" t="s">
        <v>206</v>
      </c>
    </row>
    <row r="33" spans="1:11" ht="14.4" customHeight="1" thickBot="1" x14ac:dyDescent="0.35">
      <c r="A33" s="386" t="s">
        <v>236</v>
      </c>
      <c r="B33" s="364">
        <v>20</v>
      </c>
      <c r="C33" s="364">
        <v>20.849240000000002</v>
      </c>
      <c r="D33" s="365">
        <v>0.84923999999900002</v>
      </c>
      <c r="E33" s="366">
        <v>1.042462</v>
      </c>
      <c r="F33" s="364">
        <v>21</v>
      </c>
      <c r="G33" s="365">
        <v>8.75</v>
      </c>
      <c r="H33" s="367">
        <v>1.7518199999999999</v>
      </c>
      <c r="I33" s="364">
        <v>7.2376100000000001</v>
      </c>
      <c r="J33" s="365">
        <v>-1.512389999999</v>
      </c>
      <c r="K33" s="368">
        <v>0.344648095238</v>
      </c>
    </row>
    <row r="34" spans="1:11" ht="14.4" customHeight="1" thickBot="1" x14ac:dyDescent="0.35">
      <c r="A34" s="386" t="s">
        <v>237</v>
      </c>
      <c r="B34" s="364">
        <v>469.87497700089699</v>
      </c>
      <c r="C34" s="364">
        <v>459.11374999999998</v>
      </c>
      <c r="D34" s="365">
        <v>-10.761227000897</v>
      </c>
      <c r="E34" s="366">
        <v>0.97709768017499998</v>
      </c>
      <c r="F34" s="364">
        <v>455.75082291579002</v>
      </c>
      <c r="G34" s="365">
        <v>189.896176214912</v>
      </c>
      <c r="H34" s="367">
        <v>39.270980000000002</v>
      </c>
      <c r="I34" s="364">
        <v>184.71745999999999</v>
      </c>
      <c r="J34" s="365">
        <v>-5.1787162149119998</v>
      </c>
      <c r="K34" s="368">
        <v>0.40530362362900002</v>
      </c>
    </row>
    <row r="35" spans="1:11" ht="14.4" customHeight="1" thickBot="1" x14ac:dyDescent="0.35">
      <c r="A35" s="386" t="s">
        <v>238</v>
      </c>
      <c r="B35" s="364">
        <v>25</v>
      </c>
      <c r="C35" s="364">
        <v>26.98516</v>
      </c>
      <c r="D35" s="365">
        <v>1.9851599999989999</v>
      </c>
      <c r="E35" s="366">
        <v>1.0794064000000001</v>
      </c>
      <c r="F35" s="364">
        <v>25</v>
      </c>
      <c r="G35" s="365">
        <v>10.416666666666</v>
      </c>
      <c r="H35" s="367">
        <v>1.538</v>
      </c>
      <c r="I35" s="364">
        <v>10.7874</v>
      </c>
      <c r="J35" s="365">
        <v>0.37073333333300001</v>
      </c>
      <c r="K35" s="368">
        <v>0.43149599999999999</v>
      </c>
    </row>
    <row r="36" spans="1:11" ht="14.4" customHeight="1" thickBot="1" x14ac:dyDescent="0.35">
      <c r="A36" s="386" t="s">
        <v>239</v>
      </c>
      <c r="B36" s="364">
        <v>15.799875775728999</v>
      </c>
      <c r="C36" s="364">
        <v>9.1949299999989993</v>
      </c>
      <c r="D36" s="365">
        <v>-6.6049457757279999</v>
      </c>
      <c r="E36" s="366">
        <v>0.58196217049499999</v>
      </c>
      <c r="F36" s="364">
        <v>9.7007164980410003</v>
      </c>
      <c r="G36" s="365">
        <v>4.0419652075170003</v>
      </c>
      <c r="H36" s="367">
        <v>0</v>
      </c>
      <c r="I36" s="364">
        <v>3.4518900000000001</v>
      </c>
      <c r="J36" s="365">
        <v>-0.59007520751700004</v>
      </c>
      <c r="K36" s="368">
        <v>0.35583866415400001</v>
      </c>
    </row>
    <row r="37" spans="1:11" ht="14.4" customHeight="1" thickBot="1" x14ac:dyDescent="0.35">
      <c r="A37" s="386" t="s">
        <v>240</v>
      </c>
      <c r="B37" s="364">
        <v>0</v>
      </c>
      <c r="C37" s="364">
        <v>0.52795000000000003</v>
      </c>
      <c r="D37" s="365">
        <v>0.52795000000000003</v>
      </c>
      <c r="E37" s="374" t="s">
        <v>206</v>
      </c>
      <c r="F37" s="364">
        <v>0.456220923783</v>
      </c>
      <c r="G37" s="365">
        <v>0.19009205157600001</v>
      </c>
      <c r="H37" s="367">
        <v>0.20932000000000001</v>
      </c>
      <c r="I37" s="364">
        <v>0.75436999999999999</v>
      </c>
      <c r="J37" s="365">
        <v>0.56427794842300005</v>
      </c>
      <c r="K37" s="368">
        <v>1.6535190752410001</v>
      </c>
    </row>
    <row r="38" spans="1:11" ht="14.4" customHeight="1" thickBot="1" x14ac:dyDescent="0.35">
      <c r="A38" s="386" t="s">
        <v>241</v>
      </c>
      <c r="B38" s="364">
        <v>0</v>
      </c>
      <c r="C38" s="364">
        <v>3.1339000000000001</v>
      </c>
      <c r="D38" s="365">
        <v>3.1339000000000001</v>
      </c>
      <c r="E38" s="374" t="s">
        <v>206</v>
      </c>
      <c r="F38" s="364">
        <v>0</v>
      </c>
      <c r="G38" s="365">
        <v>0</v>
      </c>
      <c r="H38" s="367">
        <v>0.46948000000000001</v>
      </c>
      <c r="I38" s="364">
        <v>1.03</v>
      </c>
      <c r="J38" s="365">
        <v>1.03</v>
      </c>
      <c r="K38" s="375" t="s">
        <v>206</v>
      </c>
    </row>
    <row r="39" spans="1:11" ht="14.4" customHeight="1" thickBot="1" x14ac:dyDescent="0.35">
      <c r="A39" s="386" t="s">
        <v>242</v>
      </c>
      <c r="B39" s="364">
        <v>7</v>
      </c>
      <c r="C39" s="364">
        <v>8.2996599999999994</v>
      </c>
      <c r="D39" s="365">
        <v>1.2996599999989999</v>
      </c>
      <c r="E39" s="366">
        <v>1.185665714285</v>
      </c>
      <c r="F39" s="364">
        <v>12.983729200228</v>
      </c>
      <c r="G39" s="365">
        <v>5.409887166761</v>
      </c>
      <c r="H39" s="367">
        <v>0.33542</v>
      </c>
      <c r="I39" s="364">
        <v>1.1739900000000001</v>
      </c>
      <c r="J39" s="365">
        <v>-4.2358971667610001</v>
      </c>
      <c r="K39" s="368">
        <v>9.0420092862999998E-2</v>
      </c>
    </row>
    <row r="40" spans="1:11" ht="14.4" customHeight="1" thickBot="1" x14ac:dyDescent="0.35">
      <c r="A40" s="386" t="s">
        <v>243</v>
      </c>
      <c r="B40" s="364">
        <v>67</v>
      </c>
      <c r="C40" s="364">
        <v>46.351570000000002</v>
      </c>
      <c r="D40" s="365">
        <v>-20.648430000000001</v>
      </c>
      <c r="E40" s="366">
        <v>0.69181447761100001</v>
      </c>
      <c r="F40" s="364">
        <v>50</v>
      </c>
      <c r="G40" s="365">
        <v>20.833333333333002</v>
      </c>
      <c r="H40" s="367">
        <v>0</v>
      </c>
      <c r="I40" s="364">
        <v>6.1649500000000002</v>
      </c>
      <c r="J40" s="365">
        <v>-14.668383333333001</v>
      </c>
      <c r="K40" s="368">
        <v>0.12329900000000001</v>
      </c>
    </row>
    <row r="41" spans="1:11" ht="14.4" customHeight="1" thickBot="1" x14ac:dyDescent="0.35">
      <c r="A41" s="386" t="s">
        <v>244</v>
      </c>
      <c r="B41" s="364">
        <v>13.246368790654</v>
      </c>
      <c r="C41" s="364">
        <v>14.53833</v>
      </c>
      <c r="D41" s="365">
        <v>1.2919612093449999</v>
      </c>
      <c r="E41" s="366">
        <v>1.0975332356930001</v>
      </c>
      <c r="F41" s="364">
        <v>14.527331025458</v>
      </c>
      <c r="G41" s="365">
        <v>6.0530545939409999</v>
      </c>
      <c r="H41" s="367">
        <v>0.76471999999999996</v>
      </c>
      <c r="I41" s="364">
        <v>2.8677000000000001</v>
      </c>
      <c r="J41" s="365">
        <v>-3.1853545939410002</v>
      </c>
      <c r="K41" s="368">
        <v>0.19740033423700001</v>
      </c>
    </row>
    <row r="42" spans="1:11" ht="14.4" customHeight="1" thickBot="1" x14ac:dyDescent="0.35">
      <c r="A42" s="386" t="s">
        <v>245</v>
      </c>
      <c r="B42" s="364">
        <v>0</v>
      </c>
      <c r="C42" s="364">
        <v>0</v>
      </c>
      <c r="D42" s="365">
        <v>0</v>
      </c>
      <c r="E42" s="366">
        <v>1</v>
      </c>
      <c r="F42" s="364">
        <v>0</v>
      </c>
      <c r="G42" s="365">
        <v>0</v>
      </c>
      <c r="H42" s="367">
        <v>0</v>
      </c>
      <c r="I42" s="364">
        <v>1.21</v>
      </c>
      <c r="J42" s="365">
        <v>1.21</v>
      </c>
      <c r="K42" s="375" t="s">
        <v>216</v>
      </c>
    </row>
    <row r="43" spans="1:11" ht="14.4" customHeight="1" thickBot="1" x14ac:dyDescent="0.35">
      <c r="A43" s="386" t="s">
        <v>246</v>
      </c>
      <c r="B43" s="364">
        <v>97.995126560105007</v>
      </c>
      <c r="C43" s="364">
        <v>114.99713</v>
      </c>
      <c r="D43" s="365">
        <v>17.002003439894001</v>
      </c>
      <c r="E43" s="366">
        <v>1.1734984589199999</v>
      </c>
      <c r="F43" s="364">
        <v>150.48443685535099</v>
      </c>
      <c r="G43" s="365">
        <v>62.701848689728997</v>
      </c>
      <c r="H43" s="367">
        <v>16.07835</v>
      </c>
      <c r="I43" s="364">
        <v>88.444839999999999</v>
      </c>
      <c r="J43" s="365">
        <v>25.74299131027</v>
      </c>
      <c r="K43" s="368">
        <v>0.58773413283200004</v>
      </c>
    </row>
    <row r="44" spans="1:11" ht="14.4" customHeight="1" thickBot="1" x14ac:dyDescent="0.35">
      <c r="A44" s="385" t="s">
        <v>247</v>
      </c>
      <c r="B44" s="369">
        <v>482.45691578771499</v>
      </c>
      <c r="C44" s="369">
        <v>309.57756999999998</v>
      </c>
      <c r="D44" s="370">
        <v>-172.87934578771501</v>
      </c>
      <c r="E44" s="376">
        <v>0.64166884102900001</v>
      </c>
      <c r="F44" s="369">
        <v>345.78257655402001</v>
      </c>
      <c r="G44" s="370">
        <v>144.076073564175</v>
      </c>
      <c r="H44" s="372">
        <v>1.72255</v>
      </c>
      <c r="I44" s="369">
        <v>20.956029999999998</v>
      </c>
      <c r="J44" s="370">
        <v>-123.12004356417501</v>
      </c>
      <c r="K44" s="377">
        <v>6.0604644133999998E-2</v>
      </c>
    </row>
    <row r="45" spans="1:11" ht="14.4" customHeight="1" thickBot="1" x14ac:dyDescent="0.35">
      <c r="A45" s="386" t="s">
        <v>248</v>
      </c>
      <c r="B45" s="364">
        <v>138.595005225839</v>
      </c>
      <c r="C45" s="364">
        <v>127.91336</v>
      </c>
      <c r="D45" s="365">
        <v>-10.681645225838</v>
      </c>
      <c r="E45" s="366">
        <v>0.92292907519599998</v>
      </c>
      <c r="F45" s="364">
        <v>128.47939177330599</v>
      </c>
      <c r="G45" s="365">
        <v>53.533079905544</v>
      </c>
      <c r="H45" s="367">
        <v>0</v>
      </c>
      <c r="I45" s="364">
        <v>0.83299999999999996</v>
      </c>
      <c r="J45" s="365">
        <v>-52.700079905544001</v>
      </c>
      <c r="K45" s="368">
        <v>6.4835300700000001E-3</v>
      </c>
    </row>
    <row r="46" spans="1:11" ht="14.4" customHeight="1" thickBot="1" x14ac:dyDescent="0.35">
      <c r="A46" s="386" t="s">
        <v>249</v>
      </c>
      <c r="B46" s="364">
        <v>337.98104826028498</v>
      </c>
      <c r="C46" s="364">
        <v>158.90474</v>
      </c>
      <c r="D46" s="365">
        <v>-179.076308260285</v>
      </c>
      <c r="E46" s="366">
        <v>0.470158728774</v>
      </c>
      <c r="F46" s="364">
        <v>184.09478257749899</v>
      </c>
      <c r="G46" s="365">
        <v>76.706159407290997</v>
      </c>
      <c r="H46" s="367">
        <v>0</v>
      </c>
      <c r="I46" s="364">
        <v>11.566850000000001</v>
      </c>
      <c r="J46" s="365">
        <v>-65.139309407290995</v>
      </c>
      <c r="K46" s="368">
        <v>6.2830949568000005E-2</v>
      </c>
    </row>
    <row r="47" spans="1:11" ht="14.4" customHeight="1" thickBot="1" x14ac:dyDescent="0.35">
      <c r="A47" s="386" t="s">
        <v>250</v>
      </c>
      <c r="B47" s="364">
        <v>0</v>
      </c>
      <c r="C47" s="364">
        <v>1.9333</v>
      </c>
      <c r="D47" s="365">
        <v>1.9333</v>
      </c>
      <c r="E47" s="374" t="s">
        <v>216</v>
      </c>
      <c r="F47" s="364">
        <v>0</v>
      </c>
      <c r="G47" s="365">
        <v>0</v>
      </c>
      <c r="H47" s="367">
        <v>0</v>
      </c>
      <c r="I47" s="364">
        <v>1.089</v>
      </c>
      <c r="J47" s="365">
        <v>1.089</v>
      </c>
      <c r="K47" s="375" t="s">
        <v>206</v>
      </c>
    </row>
    <row r="48" spans="1:11" ht="14.4" customHeight="1" thickBot="1" x14ac:dyDescent="0.35">
      <c r="A48" s="386" t="s">
        <v>251</v>
      </c>
      <c r="B48" s="364">
        <v>5.8808623015899997</v>
      </c>
      <c r="C48" s="364">
        <v>20.826170000000001</v>
      </c>
      <c r="D48" s="365">
        <v>14.945307698409</v>
      </c>
      <c r="E48" s="366">
        <v>3.5413463080679999</v>
      </c>
      <c r="F48" s="364">
        <v>33.208402203214</v>
      </c>
      <c r="G48" s="365">
        <v>13.836834251339001</v>
      </c>
      <c r="H48" s="367">
        <v>1.72255</v>
      </c>
      <c r="I48" s="364">
        <v>7.4671799999999999</v>
      </c>
      <c r="J48" s="365">
        <v>-6.369654251339</v>
      </c>
      <c r="K48" s="368">
        <v>0.224858153496</v>
      </c>
    </row>
    <row r="49" spans="1:11" ht="14.4" customHeight="1" thickBot="1" x14ac:dyDescent="0.35">
      <c r="A49" s="385" t="s">
        <v>252</v>
      </c>
      <c r="B49" s="369">
        <v>7059.8383851173403</v>
      </c>
      <c r="C49" s="369">
        <v>6706.9136600000002</v>
      </c>
      <c r="D49" s="370">
        <v>-352.92472511733803</v>
      </c>
      <c r="E49" s="376">
        <v>0.95000951780099996</v>
      </c>
      <c r="F49" s="369">
        <v>7039.3833806057701</v>
      </c>
      <c r="G49" s="370">
        <v>2933.07640858574</v>
      </c>
      <c r="H49" s="372">
        <v>655.66774999999996</v>
      </c>
      <c r="I49" s="369">
        <v>2992.8227000000002</v>
      </c>
      <c r="J49" s="370">
        <v>59.746291414265997</v>
      </c>
      <c r="K49" s="377">
        <v>0.42515409918500002</v>
      </c>
    </row>
    <row r="50" spans="1:11" ht="14.4" customHeight="1" thickBot="1" x14ac:dyDescent="0.35">
      <c r="A50" s="386" t="s">
        <v>253</v>
      </c>
      <c r="B50" s="364">
        <v>61</v>
      </c>
      <c r="C50" s="364">
        <v>34.864960000000004</v>
      </c>
      <c r="D50" s="365">
        <v>-26.13504</v>
      </c>
      <c r="E50" s="366">
        <v>0.57155672131099999</v>
      </c>
      <c r="F50" s="364">
        <v>38.997494655375</v>
      </c>
      <c r="G50" s="365">
        <v>16.248956106405998</v>
      </c>
      <c r="H50" s="367">
        <v>2.1412300000000002</v>
      </c>
      <c r="I50" s="364">
        <v>25.237770000000001</v>
      </c>
      <c r="J50" s="365">
        <v>8.9888138935930009</v>
      </c>
      <c r="K50" s="368">
        <v>0.64716388124400004</v>
      </c>
    </row>
    <row r="51" spans="1:11" ht="14.4" customHeight="1" thickBot="1" x14ac:dyDescent="0.35">
      <c r="A51" s="386" t="s">
        <v>254</v>
      </c>
      <c r="B51" s="364">
        <v>0</v>
      </c>
      <c r="C51" s="364">
        <v>0</v>
      </c>
      <c r="D51" s="365">
        <v>0</v>
      </c>
      <c r="E51" s="374" t="s">
        <v>206</v>
      </c>
      <c r="F51" s="364">
        <v>0</v>
      </c>
      <c r="G51" s="365">
        <v>0</v>
      </c>
      <c r="H51" s="367">
        <v>0</v>
      </c>
      <c r="I51" s="364">
        <v>1.33585</v>
      </c>
      <c r="J51" s="365">
        <v>1.33585</v>
      </c>
      <c r="K51" s="375" t="s">
        <v>216</v>
      </c>
    </row>
    <row r="52" spans="1:11" ht="14.4" customHeight="1" thickBot="1" x14ac:dyDescent="0.35">
      <c r="A52" s="386" t="s">
        <v>255</v>
      </c>
      <c r="B52" s="364">
        <v>0</v>
      </c>
      <c r="C52" s="364">
        <v>-0.53239999999999998</v>
      </c>
      <c r="D52" s="365">
        <v>-0.53239999999999998</v>
      </c>
      <c r="E52" s="374" t="s">
        <v>216</v>
      </c>
      <c r="F52" s="364">
        <v>0</v>
      </c>
      <c r="G52" s="365">
        <v>0</v>
      </c>
      <c r="H52" s="367">
        <v>0</v>
      </c>
      <c r="I52" s="364">
        <v>0</v>
      </c>
      <c r="J52" s="365">
        <v>0</v>
      </c>
      <c r="K52" s="375" t="s">
        <v>206</v>
      </c>
    </row>
    <row r="53" spans="1:11" ht="14.4" customHeight="1" thickBot="1" x14ac:dyDescent="0.35">
      <c r="A53" s="386" t="s">
        <v>256</v>
      </c>
      <c r="B53" s="364">
        <v>2170</v>
      </c>
      <c r="C53" s="364">
        <v>2201.4257499999999</v>
      </c>
      <c r="D53" s="365">
        <v>31.425750000000001</v>
      </c>
      <c r="E53" s="366">
        <v>1.0144819124419999</v>
      </c>
      <c r="F53" s="364">
        <v>2660.3858859503998</v>
      </c>
      <c r="G53" s="365">
        <v>1108.494119146</v>
      </c>
      <c r="H53" s="367">
        <v>209.05117999999999</v>
      </c>
      <c r="I53" s="364">
        <v>1028.09222</v>
      </c>
      <c r="J53" s="365">
        <v>-80.401899145997007</v>
      </c>
      <c r="K53" s="368">
        <v>0.38644477307899999</v>
      </c>
    </row>
    <row r="54" spans="1:11" ht="14.4" customHeight="1" thickBot="1" x14ac:dyDescent="0.35">
      <c r="A54" s="386" t="s">
        <v>257</v>
      </c>
      <c r="B54" s="364">
        <v>3549.9374277636998</v>
      </c>
      <c r="C54" s="364">
        <v>3509.9497500000002</v>
      </c>
      <c r="D54" s="365">
        <v>-39.987677763698997</v>
      </c>
      <c r="E54" s="366">
        <v>0.98873566687299996</v>
      </c>
      <c r="F54" s="364">
        <v>3340</v>
      </c>
      <c r="G54" s="365">
        <v>1391.6666666666699</v>
      </c>
      <c r="H54" s="367">
        <v>381.83832999999998</v>
      </c>
      <c r="I54" s="364">
        <v>1517.41291</v>
      </c>
      <c r="J54" s="365">
        <v>125.746243333336</v>
      </c>
      <c r="K54" s="368">
        <v>0.45431524251400002</v>
      </c>
    </row>
    <row r="55" spans="1:11" ht="14.4" customHeight="1" thickBot="1" x14ac:dyDescent="0.35">
      <c r="A55" s="386" t="s">
        <v>258</v>
      </c>
      <c r="B55" s="364">
        <v>1278.90095735364</v>
      </c>
      <c r="C55" s="364">
        <v>961.2056</v>
      </c>
      <c r="D55" s="365">
        <v>-317.695357353639</v>
      </c>
      <c r="E55" s="366">
        <v>0.75158720812000002</v>
      </c>
      <c r="F55" s="364">
        <v>1000</v>
      </c>
      <c r="G55" s="365">
        <v>416.66666666666703</v>
      </c>
      <c r="H55" s="367">
        <v>62.637009999999997</v>
      </c>
      <c r="I55" s="364">
        <v>420.74395000000101</v>
      </c>
      <c r="J55" s="365">
        <v>4.0772833333339999</v>
      </c>
      <c r="K55" s="368">
        <v>0.42074394999999998</v>
      </c>
    </row>
    <row r="56" spans="1:11" ht="14.4" customHeight="1" thickBot="1" x14ac:dyDescent="0.35">
      <c r="A56" s="384" t="s">
        <v>29</v>
      </c>
      <c r="B56" s="364">
        <v>2314.70564950774</v>
      </c>
      <c r="C56" s="364">
        <v>2218.4929999999999</v>
      </c>
      <c r="D56" s="365">
        <v>-96.212649507734</v>
      </c>
      <c r="E56" s="366">
        <v>0.95843417519200003</v>
      </c>
      <c r="F56" s="364">
        <v>2260.3670495137799</v>
      </c>
      <c r="G56" s="365">
        <v>941.81960396407601</v>
      </c>
      <c r="H56" s="367">
        <v>160.66300000000001</v>
      </c>
      <c r="I56" s="364">
        <v>1032.499</v>
      </c>
      <c r="J56" s="365">
        <v>90.679396035924995</v>
      </c>
      <c r="K56" s="368">
        <v>0.45678377775899998</v>
      </c>
    </row>
    <row r="57" spans="1:11" ht="14.4" customHeight="1" thickBot="1" x14ac:dyDescent="0.35">
      <c r="A57" s="385" t="s">
        <v>259</v>
      </c>
      <c r="B57" s="369">
        <v>2314.70564950774</v>
      </c>
      <c r="C57" s="369">
        <v>2218.4929999999999</v>
      </c>
      <c r="D57" s="370">
        <v>-96.212649507734</v>
      </c>
      <c r="E57" s="376">
        <v>0.95843417519200003</v>
      </c>
      <c r="F57" s="369">
        <v>2260.3670495137799</v>
      </c>
      <c r="G57" s="370">
        <v>941.81960396407601</v>
      </c>
      <c r="H57" s="372">
        <v>160.66300000000001</v>
      </c>
      <c r="I57" s="369">
        <v>1032.499</v>
      </c>
      <c r="J57" s="370">
        <v>90.679396035924995</v>
      </c>
      <c r="K57" s="377">
        <v>0.45678377775899998</v>
      </c>
    </row>
    <row r="58" spans="1:11" ht="14.4" customHeight="1" thickBot="1" x14ac:dyDescent="0.35">
      <c r="A58" s="386" t="s">
        <v>260</v>
      </c>
      <c r="B58" s="364">
        <v>488.99999999999801</v>
      </c>
      <c r="C58" s="364">
        <v>497.745</v>
      </c>
      <c r="D58" s="365">
        <v>8.7450000000019994</v>
      </c>
      <c r="E58" s="366">
        <v>1.0178834355819999</v>
      </c>
      <c r="F58" s="364">
        <v>492.06731778775202</v>
      </c>
      <c r="G58" s="365">
        <v>205.02804907823</v>
      </c>
      <c r="H58" s="367">
        <v>42.417999999999999</v>
      </c>
      <c r="I58" s="364">
        <v>201.697</v>
      </c>
      <c r="J58" s="365">
        <v>-3.3310490782289999</v>
      </c>
      <c r="K58" s="368">
        <v>0.40989716794600001</v>
      </c>
    </row>
    <row r="59" spans="1:11" ht="14.4" customHeight="1" thickBot="1" x14ac:dyDescent="0.35">
      <c r="A59" s="386" t="s">
        <v>261</v>
      </c>
      <c r="B59" s="364">
        <v>1050.70564950774</v>
      </c>
      <c r="C59" s="364">
        <v>962.45600000000002</v>
      </c>
      <c r="D59" s="365">
        <v>-88.249649507740003</v>
      </c>
      <c r="E59" s="366">
        <v>0.91600916055799997</v>
      </c>
      <c r="F59" s="364">
        <v>1023.44275009489</v>
      </c>
      <c r="G59" s="365">
        <v>426.43447920620201</v>
      </c>
      <c r="H59" s="367">
        <v>90.68</v>
      </c>
      <c r="I59" s="364">
        <v>464.662000000001</v>
      </c>
      <c r="J59" s="365">
        <v>38.227520793798</v>
      </c>
      <c r="K59" s="368">
        <v>0.45401855644200001</v>
      </c>
    </row>
    <row r="60" spans="1:11" ht="14.4" customHeight="1" thickBot="1" x14ac:dyDescent="0.35">
      <c r="A60" s="386" t="s">
        <v>262</v>
      </c>
      <c r="B60" s="364">
        <v>774.99999999999704</v>
      </c>
      <c r="C60" s="364">
        <v>758.29200000000003</v>
      </c>
      <c r="D60" s="365">
        <v>-16.707999999996002</v>
      </c>
      <c r="E60" s="366">
        <v>0.978441290322</v>
      </c>
      <c r="F60" s="364">
        <v>744.856981631145</v>
      </c>
      <c r="G60" s="365">
        <v>310.35707567964403</v>
      </c>
      <c r="H60" s="367">
        <v>27.565000000000001</v>
      </c>
      <c r="I60" s="364">
        <v>366.14</v>
      </c>
      <c r="J60" s="365">
        <v>55.782924320356003</v>
      </c>
      <c r="K60" s="368">
        <v>0.49155745200599998</v>
      </c>
    </row>
    <row r="61" spans="1:11" ht="14.4" customHeight="1" thickBot="1" x14ac:dyDescent="0.35">
      <c r="A61" s="387" t="s">
        <v>263</v>
      </c>
      <c r="B61" s="369">
        <v>13033.8943104967</v>
      </c>
      <c r="C61" s="369">
        <v>10073.67872</v>
      </c>
      <c r="D61" s="370">
        <v>-2960.2155904966598</v>
      </c>
      <c r="E61" s="376">
        <v>0.77288325960100002</v>
      </c>
      <c r="F61" s="369">
        <v>10014.7626183665</v>
      </c>
      <c r="G61" s="370">
        <v>4172.8177576527196</v>
      </c>
      <c r="H61" s="372">
        <v>506.91847000000001</v>
      </c>
      <c r="I61" s="369">
        <v>2491.7026999999998</v>
      </c>
      <c r="J61" s="370">
        <v>-1681.11505765272</v>
      </c>
      <c r="K61" s="377">
        <v>0.248802971668</v>
      </c>
    </row>
    <row r="62" spans="1:11" ht="14.4" customHeight="1" thickBot="1" x14ac:dyDescent="0.35">
      <c r="A62" s="384" t="s">
        <v>32</v>
      </c>
      <c r="B62" s="364">
        <v>2644.0998670291501</v>
      </c>
      <c r="C62" s="364">
        <v>1742.57358</v>
      </c>
      <c r="D62" s="365">
        <v>-901.52628702914706</v>
      </c>
      <c r="E62" s="366">
        <v>0.65904227057700004</v>
      </c>
      <c r="F62" s="364">
        <v>1615.9609658163099</v>
      </c>
      <c r="G62" s="365">
        <v>673.31706909012803</v>
      </c>
      <c r="H62" s="367">
        <v>114.86149</v>
      </c>
      <c r="I62" s="364">
        <v>582.10489000000098</v>
      </c>
      <c r="J62" s="365">
        <v>-91.212179090126995</v>
      </c>
      <c r="K62" s="368">
        <v>0.36022212312899998</v>
      </c>
    </row>
    <row r="63" spans="1:11" ht="14.4" customHeight="1" thickBot="1" x14ac:dyDescent="0.35">
      <c r="A63" s="388" t="s">
        <v>264</v>
      </c>
      <c r="B63" s="364">
        <v>2644.0998670291501</v>
      </c>
      <c r="C63" s="364">
        <v>1742.57358</v>
      </c>
      <c r="D63" s="365">
        <v>-901.52628702914706</v>
      </c>
      <c r="E63" s="366">
        <v>0.65904227057700004</v>
      </c>
      <c r="F63" s="364">
        <v>1615.9609658163099</v>
      </c>
      <c r="G63" s="365">
        <v>673.31706909012803</v>
      </c>
      <c r="H63" s="367">
        <v>114.86149</v>
      </c>
      <c r="I63" s="364">
        <v>582.10489000000098</v>
      </c>
      <c r="J63" s="365">
        <v>-91.212179090126995</v>
      </c>
      <c r="K63" s="368">
        <v>0.36022212312899998</v>
      </c>
    </row>
    <row r="64" spans="1:11" ht="14.4" customHeight="1" thickBot="1" x14ac:dyDescent="0.35">
      <c r="A64" s="386" t="s">
        <v>265</v>
      </c>
      <c r="B64" s="364">
        <v>2214.1091679060301</v>
      </c>
      <c r="C64" s="364">
        <v>1306.3578399999999</v>
      </c>
      <c r="D64" s="365">
        <v>-907.75132790602504</v>
      </c>
      <c r="E64" s="366">
        <v>0.59001509904500005</v>
      </c>
      <c r="F64" s="364">
        <v>1191.1991024958199</v>
      </c>
      <c r="G64" s="365">
        <v>496.33295937325897</v>
      </c>
      <c r="H64" s="367">
        <v>98.13064</v>
      </c>
      <c r="I64" s="364">
        <v>354.86207999999999</v>
      </c>
      <c r="J64" s="365">
        <v>-141.47087937325901</v>
      </c>
      <c r="K64" s="368">
        <v>0.29790324661599998</v>
      </c>
    </row>
    <row r="65" spans="1:11" ht="14.4" customHeight="1" thickBot="1" x14ac:dyDescent="0.35">
      <c r="A65" s="386" t="s">
        <v>266</v>
      </c>
      <c r="B65" s="364">
        <v>143.35634769305099</v>
      </c>
      <c r="C65" s="364">
        <v>90.9542</v>
      </c>
      <c r="D65" s="365">
        <v>-52.402147693050999</v>
      </c>
      <c r="E65" s="366">
        <v>0.63446231341399995</v>
      </c>
      <c r="F65" s="364">
        <v>75.305616903569998</v>
      </c>
      <c r="G65" s="365">
        <v>31.377340376486998</v>
      </c>
      <c r="H65" s="367">
        <v>0.66739000000000004</v>
      </c>
      <c r="I65" s="364">
        <v>97.962680000000006</v>
      </c>
      <c r="J65" s="365">
        <v>66.585339623511999</v>
      </c>
      <c r="K65" s="368">
        <v>1.300868169308</v>
      </c>
    </row>
    <row r="66" spans="1:11" ht="14.4" customHeight="1" thickBot="1" x14ac:dyDescent="0.35">
      <c r="A66" s="386" t="s">
        <v>267</v>
      </c>
      <c r="B66" s="364">
        <v>216.63435143007001</v>
      </c>
      <c r="C66" s="364">
        <v>241.45477</v>
      </c>
      <c r="D66" s="365">
        <v>24.820418569929998</v>
      </c>
      <c r="E66" s="366">
        <v>1.114572866242</v>
      </c>
      <c r="F66" s="364">
        <v>277.947932746292</v>
      </c>
      <c r="G66" s="365">
        <v>115.811638644288</v>
      </c>
      <c r="H66" s="367">
        <v>3.5864400000000001</v>
      </c>
      <c r="I66" s="364">
        <v>74.891620000000003</v>
      </c>
      <c r="J66" s="365">
        <v>-40.920018644288</v>
      </c>
      <c r="K66" s="368">
        <v>0.26944478147399997</v>
      </c>
    </row>
    <row r="67" spans="1:11" ht="14.4" customHeight="1" thickBot="1" x14ac:dyDescent="0.35">
      <c r="A67" s="386" t="s">
        <v>268</v>
      </c>
      <c r="B67" s="364">
        <v>69.999999999999005</v>
      </c>
      <c r="C67" s="364">
        <v>103.80677</v>
      </c>
      <c r="D67" s="365">
        <v>33.80677</v>
      </c>
      <c r="E67" s="366">
        <v>1.482953857142</v>
      </c>
      <c r="F67" s="364">
        <v>71.508313670622996</v>
      </c>
      <c r="G67" s="365">
        <v>29.795130696093</v>
      </c>
      <c r="H67" s="367">
        <v>12.47702</v>
      </c>
      <c r="I67" s="364">
        <v>54.388509999999997</v>
      </c>
      <c r="J67" s="365">
        <v>24.593379303906001</v>
      </c>
      <c r="K67" s="368">
        <v>0.76059002384700003</v>
      </c>
    </row>
    <row r="68" spans="1:11" ht="14.4" customHeight="1" thickBot="1" x14ac:dyDescent="0.35">
      <c r="A68" s="389" t="s">
        <v>33</v>
      </c>
      <c r="B68" s="369">
        <v>0</v>
      </c>
      <c r="C68" s="369">
        <v>31.925000000000001</v>
      </c>
      <c r="D68" s="370">
        <v>31.925000000000001</v>
      </c>
      <c r="E68" s="371" t="s">
        <v>206</v>
      </c>
      <c r="F68" s="369">
        <v>0</v>
      </c>
      <c r="G68" s="370">
        <v>0</v>
      </c>
      <c r="H68" s="372">
        <v>0.19700000000000001</v>
      </c>
      <c r="I68" s="369">
        <v>20.050740000000001</v>
      </c>
      <c r="J68" s="370">
        <v>20.050740000000001</v>
      </c>
      <c r="K68" s="373" t="s">
        <v>206</v>
      </c>
    </row>
    <row r="69" spans="1:11" ht="14.4" customHeight="1" thickBot="1" x14ac:dyDescent="0.35">
      <c r="A69" s="385" t="s">
        <v>269</v>
      </c>
      <c r="B69" s="369">
        <v>0</v>
      </c>
      <c r="C69" s="369">
        <v>22.981999999999999</v>
      </c>
      <c r="D69" s="370">
        <v>22.981999999999999</v>
      </c>
      <c r="E69" s="371" t="s">
        <v>206</v>
      </c>
      <c r="F69" s="369">
        <v>0</v>
      </c>
      <c r="G69" s="370">
        <v>0</v>
      </c>
      <c r="H69" s="372">
        <v>0.19700000000000001</v>
      </c>
      <c r="I69" s="369">
        <v>14.09</v>
      </c>
      <c r="J69" s="370">
        <v>14.09</v>
      </c>
      <c r="K69" s="373" t="s">
        <v>206</v>
      </c>
    </row>
    <row r="70" spans="1:11" ht="14.4" customHeight="1" thickBot="1" x14ac:dyDescent="0.35">
      <c r="A70" s="386" t="s">
        <v>270</v>
      </c>
      <c r="B70" s="364">
        <v>0</v>
      </c>
      <c r="C70" s="364">
        <v>14.587</v>
      </c>
      <c r="D70" s="365">
        <v>14.587</v>
      </c>
      <c r="E70" s="374" t="s">
        <v>206</v>
      </c>
      <c r="F70" s="364">
        <v>0</v>
      </c>
      <c r="G70" s="365">
        <v>0</v>
      </c>
      <c r="H70" s="367">
        <v>0.19700000000000001</v>
      </c>
      <c r="I70" s="364">
        <v>5.5860000000000003</v>
      </c>
      <c r="J70" s="365">
        <v>5.5860000000000003</v>
      </c>
      <c r="K70" s="375" t="s">
        <v>206</v>
      </c>
    </row>
    <row r="71" spans="1:11" ht="14.4" customHeight="1" thickBot="1" x14ac:dyDescent="0.35">
      <c r="A71" s="386" t="s">
        <v>271</v>
      </c>
      <c r="B71" s="364">
        <v>0</v>
      </c>
      <c r="C71" s="364">
        <v>8.3949999999989995</v>
      </c>
      <c r="D71" s="365">
        <v>8.3949999999989995</v>
      </c>
      <c r="E71" s="374" t="s">
        <v>206</v>
      </c>
      <c r="F71" s="364">
        <v>0</v>
      </c>
      <c r="G71" s="365">
        <v>0</v>
      </c>
      <c r="H71" s="367">
        <v>0</v>
      </c>
      <c r="I71" s="364">
        <v>8.5039999999999996</v>
      </c>
      <c r="J71" s="365">
        <v>8.5039999999999996</v>
      </c>
      <c r="K71" s="375" t="s">
        <v>206</v>
      </c>
    </row>
    <row r="72" spans="1:11" ht="14.4" customHeight="1" thickBot="1" x14ac:dyDescent="0.35">
      <c r="A72" s="385" t="s">
        <v>272</v>
      </c>
      <c r="B72" s="369">
        <v>0</v>
      </c>
      <c r="C72" s="369">
        <v>8.9429999999999996</v>
      </c>
      <c r="D72" s="370">
        <v>8.9429999999999996</v>
      </c>
      <c r="E72" s="371" t="s">
        <v>216</v>
      </c>
      <c r="F72" s="369">
        <v>0</v>
      </c>
      <c r="G72" s="370">
        <v>0</v>
      </c>
      <c r="H72" s="372">
        <v>0</v>
      </c>
      <c r="I72" s="369">
        <v>5.9607400000000004</v>
      </c>
      <c r="J72" s="370">
        <v>5.9607400000000004</v>
      </c>
      <c r="K72" s="373" t="s">
        <v>206</v>
      </c>
    </row>
    <row r="73" spans="1:11" ht="14.4" customHeight="1" thickBot="1" x14ac:dyDescent="0.35">
      <c r="A73" s="386" t="s">
        <v>273</v>
      </c>
      <c r="B73" s="364">
        <v>0</v>
      </c>
      <c r="C73" s="364">
        <v>8.9429999999999996</v>
      </c>
      <c r="D73" s="365">
        <v>8.9429999999999996</v>
      </c>
      <c r="E73" s="374" t="s">
        <v>216</v>
      </c>
      <c r="F73" s="364">
        <v>0</v>
      </c>
      <c r="G73" s="365">
        <v>0</v>
      </c>
      <c r="H73" s="367">
        <v>0</v>
      </c>
      <c r="I73" s="364">
        <v>0</v>
      </c>
      <c r="J73" s="365">
        <v>0</v>
      </c>
      <c r="K73" s="375" t="s">
        <v>206</v>
      </c>
    </row>
    <row r="74" spans="1:11" ht="14.4" customHeight="1" thickBot="1" x14ac:dyDescent="0.35">
      <c r="A74" s="386" t="s">
        <v>274</v>
      </c>
      <c r="B74" s="364">
        <v>0</v>
      </c>
      <c r="C74" s="364">
        <v>0</v>
      </c>
      <c r="D74" s="365">
        <v>0</v>
      </c>
      <c r="E74" s="366">
        <v>1</v>
      </c>
      <c r="F74" s="364">
        <v>0</v>
      </c>
      <c r="G74" s="365">
        <v>0</v>
      </c>
      <c r="H74" s="367">
        <v>0</v>
      </c>
      <c r="I74" s="364">
        <v>5.9607400000000004</v>
      </c>
      <c r="J74" s="365">
        <v>5.9607400000000004</v>
      </c>
      <c r="K74" s="375" t="s">
        <v>216</v>
      </c>
    </row>
    <row r="75" spans="1:11" ht="14.4" customHeight="1" thickBot="1" x14ac:dyDescent="0.35">
      <c r="A75" s="384" t="s">
        <v>34</v>
      </c>
      <c r="B75" s="364">
        <v>10389.794443467499</v>
      </c>
      <c r="C75" s="364">
        <v>8299.1801400000004</v>
      </c>
      <c r="D75" s="365">
        <v>-2090.6143034675201</v>
      </c>
      <c r="E75" s="366">
        <v>0.79878193790600005</v>
      </c>
      <c r="F75" s="364">
        <v>8398.8016525502208</v>
      </c>
      <c r="G75" s="365">
        <v>3499.5006885625899</v>
      </c>
      <c r="H75" s="367">
        <v>391.85998000000001</v>
      </c>
      <c r="I75" s="364">
        <v>1889.5470700000001</v>
      </c>
      <c r="J75" s="365">
        <v>-1609.95361856259</v>
      </c>
      <c r="K75" s="368">
        <v>0.22497817523999999</v>
      </c>
    </row>
    <row r="76" spans="1:11" ht="14.4" customHeight="1" thickBot="1" x14ac:dyDescent="0.35">
      <c r="A76" s="385" t="s">
        <v>275</v>
      </c>
      <c r="B76" s="369">
        <v>0.15184136647900001</v>
      </c>
      <c r="C76" s="369">
        <v>0</v>
      </c>
      <c r="D76" s="370">
        <v>-0.15184136647900001</v>
      </c>
      <c r="E76" s="376">
        <v>0</v>
      </c>
      <c r="F76" s="369">
        <v>0</v>
      </c>
      <c r="G76" s="370">
        <v>0</v>
      </c>
      <c r="H76" s="372">
        <v>0</v>
      </c>
      <c r="I76" s="369">
        <v>0</v>
      </c>
      <c r="J76" s="370">
        <v>0</v>
      </c>
      <c r="K76" s="377">
        <v>5</v>
      </c>
    </row>
    <row r="77" spans="1:11" ht="14.4" customHeight="1" thickBot="1" x14ac:dyDescent="0.35">
      <c r="A77" s="386" t="s">
        <v>276</v>
      </c>
      <c r="B77" s="364">
        <v>0.15184136647900001</v>
      </c>
      <c r="C77" s="364">
        <v>0</v>
      </c>
      <c r="D77" s="365">
        <v>-0.15184136647900001</v>
      </c>
      <c r="E77" s="366">
        <v>0</v>
      </c>
      <c r="F77" s="364">
        <v>0</v>
      </c>
      <c r="G77" s="365">
        <v>0</v>
      </c>
      <c r="H77" s="367">
        <v>0</v>
      </c>
      <c r="I77" s="364">
        <v>0</v>
      </c>
      <c r="J77" s="365">
        <v>0</v>
      </c>
      <c r="K77" s="368">
        <v>5</v>
      </c>
    </row>
    <row r="78" spans="1:11" ht="14.4" customHeight="1" thickBot="1" x14ac:dyDescent="0.35">
      <c r="A78" s="385" t="s">
        <v>277</v>
      </c>
      <c r="B78" s="369">
        <v>3.2755072941479999</v>
      </c>
      <c r="C78" s="369">
        <v>3.7100599999999999</v>
      </c>
      <c r="D78" s="370">
        <v>0.43455270585099998</v>
      </c>
      <c r="E78" s="376">
        <v>1.1326672990860001</v>
      </c>
      <c r="F78" s="369">
        <v>3.8154604336309998</v>
      </c>
      <c r="G78" s="370">
        <v>1.5897751806789999</v>
      </c>
      <c r="H78" s="372">
        <v>0.57937000000000005</v>
      </c>
      <c r="I78" s="369">
        <v>3.5992600000000001</v>
      </c>
      <c r="J78" s="370">
        <v>2.0094848193199999</v>
      </c>
      <c r="K78" s="377">
        <v>0.94333568978299998</v>
      </c>
    </row>
    <row r="79" spans="1:11" ht="14.4" customHeight="1" thickBot="1" x14ac:dyDescent="0.35">
      <c r="A79" s="386" t="s">
        <v>278</v>
      </c>
      <c r="B79" s="364">
        <v>3.2755072941479999</v>
      </c>
      <c r="C79" s="364">
        <v>3.7100599999999999</v>
      </c>
      <c r="D79" s="365">
        <v>0.43455270585099998</v>
      </c>
      <c r="E79" s="366">
        <v>1.1326672990860001</v>
      </c>
      <c r="F79" s="364">
        <v>3.8154604336309998</v>
      </c>
      <c r="G79" s="365">
        <v>1.5897751806789999</v>
      </c>
      <c r="H79" s="367">
        <v>0.57937000000000005</v>
      </c>
      <c r="I79" s="364">
        <v>3.5992600000000001</v>
      </c>
      <c r="J79" s="365">
        <v>2.0094848193199999</v>
      </c>
      <c r="K79" s="368">
        <v>0.94333568978299998</v>
      </c>
    </row>
    <row r="80" spans="1:11" ht="14.4" customHeight="1" thickBot="1" x14ac:dyDescent="0.35">
      <c r="A80" s="385" t="s">
        <v>279</v>
      </c>
      <c r="B80" s="369">
        <v>21</v>
      </c>
      <c r="C80" s="369">
        <v>28.491040000000002</v>
      </c>
      <c r="D80" s="370">
        <v>7.4910399999989998</v>
      </c>
      <c r="E80" s="376">
        <v>1.3567161904759999</v>
      </c>
      <c r="F80" s="369">
        <v>37.051652865320001</v>
      </c>
      <c r="G80" s="370">
        <v>15.438188693882999</v>
      </c>
      <c r="H80" s="372">
        <v>0.65268000000000004</v>
      </c>
      <c r="I80" s="369">
        <v>18.35801</v>
      </c>
      <c r="J80" s="370">
        <v>2.9198213061159999</v>
      </c>
      <c r="K80" s="377">
        <v>0.49547074368600003</v>
      </c>
    </row>
    <row r="81" spans="1:11" ht="14.4" customHeight="1" thickBot="1" x14ac:dyDescent="0.35">
      <c r="A81" s="386" t="s">
        <v>280</v>
      </c>
      <c r="B81" s="364">
        <v>6</v>
      </c>
      <c r="C81" s="364">
        <v>6.48</v>
      </c>
      <c r="D81" s="365">
        <v>0.479999999999</v>
      </c>
      <c r="E81" s="366">
        <v>1.08</v>
      </c>
      <c r="F81" s="364">
        <v>6.8146478873229999</v>
      </c>
      <c r="G81" s="365">
        <v>2.8394366197180001</v>
      </c>
      <c r="H81" s="367">
        <v>0</v>
      </c>
      <c r="I81" s="364">
        <v>3.24</v>
      </c>
      <c r="J81" s="365">
        <v>0.40056338028100003</v>
      </c>
      <c r="K81" s="368">
        <v>0.475446428571</v>
      </c>
    </row>
    <row r="82" spans="1:11" ht="14.4" customHeight="1" thickBot="1" x14ac:dyDescent="0.35">
      <c r="A82" s="386" t="s">
        <v>281</v>
      </c>
      <c r="B82" s="364">
        <v>15</v>
      </c>
      <c r="C82" s="364">
        <v>22.011040000000001</v>
      </c>
      <c r="D82" s="365">
        <v>7.0110399999990003</v>
      </c>
      <c r="E82" s="366">
        <v>1.4674026666660001</v>
      </c>
      <c r="F82" s="364">
        <v>30.237004977996001</v>
      </c>
      <c r="G82" s="365">
        <v>12.598752074165001</v>
      </c>
      <c r="H82" s="367">
        <v>0.65268000000000004</v>
      </c>
      <c r="I82" s="364">
        <v>15.11801</v>
      </c>
      <c r="J82" s="365">
        <v>2.5192579258340002</v>
      </c>
      <c r="K82" s="368">
        <v>0.49998371237400002</v>
      </c>
    </row>
    <row r="83" spans="1:11" ht="14.4" customHeight="1" thickBot="1" x14ac:dyDescent="0.35">
      <c r="A83" s="385" t="s">
        <v>282</v>
      </c>
      <c r="B83" s="369">
        <v>2773.9174441896498</v>
      </c>
      <c r="C83" s="369">
        <v>2927.1750499999998</v>
      </c>
      <c r="D83" s="370">
        <v>153.25760581034899</v>
      </c>
      <c r="E83" s="376">
        <v>1.0552495194580001</v>
      </c>
      <c r="F83" s="369">
        <v>3297.8573459286699</v>
      </c>
      <c r="G83" s="370">
        <v>1374.1072274702799</v>
      </c>
      <c r="H83" s="372">
        <v>336.56103000000002</v>
      </c>
      <c r="I83" s="369">
        <v>1488.77457</v>
      </c>
      <c r="J83" s="370">
        <v>114.66734252972201</v>
      </c>
      <c r="K83" s="377">
        <v>0.451436922169</v>
      </c>
    </row>
    <row r="84" spans="1:11" ht="14.4" customHeight="1" thickBot="1" x14ac:dyDescent="0.35">
      <c r="A84" s="386" t="s">
        <v>283</v>
      </c>
      <c r="B84" s="364">
        <v>2334</v>
      </c>
      <c r="C84" s="364">
        <v>2494.4370100000001</v>
      </c>
      <c r="D84" s="365">
        <v>160.437009999998</v>
      </c>
      <c r="E84" s="366">
        <v>1.0687390788340001</v>
      </c>
      <c r="F84" s="364">
        <v>2858.42902036652</v>
      </c>
      <c r="G84" s="365">
        <v>1191.01209181938</v>
      </c>
      <c r="H84" s="367">
        <v>269.65210999999999</v>
      </c>
      <c r="I84" s="364">
        <v>1304.52945</v>
      </c>
      <c r="J84" s="365">
        <v>113.517358180619</v>
      </c>
      <c r="K84" s="368">
        <v>0.45637986484999998</v>
      </c>
    </row>
    <row r="85" spans="1:11" ht="14.4" customHeight="1" thickBot="1" x14ac:dyDescent="0.35">
      <c r="A85" s="386" t="s">
        <v>284</v>
      </c>
      <c r="B85" s="364">
        <v>0</v>
      </c>
      <c r="C85" s="364">
        <v>51.9816</v>
      </c>
      <c r="D85" s="365">
        <v>51.9816</v>
      </c>
      <c r="E85" s="374" t="s">
        <v>206</v>
      </c>
      <c r="F85" s="364">
        <v>52.742948564635</v>
      </c>
      <c r="G85" s="365">
        <v>21.976228568597001</v>
      </c>
      <c r="H85" s="367">
        <v>6.8243999999999998</v>
      </c>
      <c r="I85" s="364">
        <v>32.089199999999998</v>
      </c>
      <c r="J85" s="365">
        <v>10.112971431402</v>
      </c>
      <c r="K85" s="368">
        <v>0.60840739612100003</v>
      </c>
    </row>
    <row r="86" spans="1:11" ht="14.4" customHeight="1" thickBot="1" x14ac:dyDescent="0.35">
      <c r="A86" s="386" t="s">
        <v>285</v>
      </c>
      <c r="B86" s="364">
        <v>4.0425223442000002E-2</v>
      </c>
      <c r="C86" s="364">
        <v>0</v>
      </c>
      <c r="D86" s="365">
        <v>-4.0425223442000002E-2</v>
      </c>
      <c r="E86" s="366">
        <v>0</v>
      </c>
      <c r="F86" s="364">
        <v>0</v>
      </c>
      <c r="G86" s="365">
        <v>0</v>
      </c>
      <c r="H86" s="367">
        <v>0</v>
      </c>
      <c r="I86" s="364">
        <v>1.464</v>
      </c>
      <c r="J86" s="365">
        <v>1.464</v>
      </c>
      <c r="K86" s="375" t="s">
        <v>216</v>
      </c>
    </row>
    <row r="87" spans="1:11" ht="14.4" customHeight="1" thickBot="1" x14ac:dyDescent="0.35">
      <c r="A87" s="386" t="s">
        <v>286</v>
      </c>
      <c r="B87" s="364">
        <v>439.877018966207</v>
      </c>
      <c r="C87" s="364">
        <v>380.75644</v>
      </c>
      <c r="D87" s="365">
        <v>-59.120578966205997</v>
      </c>
      <c r="E87" s="366">
        <v>0.86559748198399999</v>
      </c>
      <c r="F87" s="364">
        <v>386.68537699751602</v>
      </c>
      <c r="G87" s="365">
        <v>161.11890708229799</v>
      </c>
      <c r="H87" s="367">
        <v>60.084519999999998</v>
      </c>
      <c r="I87" s="364">
        <v>150.69192000000001</v>
      </c>
      <c r="J87" s="365">
        <v>-10.426987082298</v>
      </c>
      <c r="K87" s="368">
        <v>0.38970162556900001</v>
      </c>
    </row>
    <row r="88" spans="1:11" ht="14.4" customHeight="1" thickBot="1" x14ac:dyDescent="0.35">
      <c r="A88" s="385" t="s">
        <v>287</v>
      </c>
      <c r="B88" s="369">
        <v>7348.11801918938</v>
      </c>
      <c r="C88" s="369">
        <v>4892.7400799999996</v>
      </c>
      <c r="D88" s="370">
        <v>-2455.37793918938</v>
      </c>
      <c r="E88" s="376">
        <v>0.66584941439699996</v>
      </c>
      <c r="F88" s="369">
        <v>4723.5377199121904</v>
      </c>
      <c r="G88" s="370">
        <v>1968.1407166300801</v>
      </c>
      <c r="H88" s="372">
        <v>38.145719999999997</v>
      </c>
      <c r="I88" s="369">
        <v>274.15507000000002</v>
      </c>
      <c r="J88" s="370">
        <v>-1693.9856466300801</v>
      </c>
      <c r="K88" s="377">
        <v>5.8040199159000001E-2</v>
      </c>
    </row>
    <row r="89" spans="1:11" ht="14.4" customHeight="1" thickBot="1" x14ac:dyDescent="0.35">
      <c r="A89" s="386" t="s">
        <v>288</v>
      </c>
      <c r="B89" s="364">
        <v>43.978999999998997</v>
      </c>
      <c r="C89" s="364">
        <v>63.915999999999997</v>
      </c>
      <c r="D89" s="365">
        <v>19.937000000000001</v>
      </c>
      <c r="E89" s="366">
        <v>1.4533299984079999</v>
      </c>
      <c r="F89" s="364">
        <v>0</v>
      </c>
      <c r="G89" s="365">
        <v>0</v>
      </c>
      <c r="H89" s="367">
        <v>0</v>
      </c>
      <c r="I89" s="364">
        <v>0</v>
      </c>
      <c r="J89" s="365">
        <v>0</v>
      </c>
      <c r="K89" s="375" t="s">
        <v>206</v>
      </c>
    </row>
    <row r="90" spans="1:11" ht="14.4" customHeight="1" thickBot="1" x14ac:dyDescent="0.35">
      <c r="A90" s="386" t="s">
        <v>289</v>
      </c>
      <c r="B90" s="364">
        <v>1003.27567721477</v>
      </c>
      <c r="C90" s="364">
        <v>634.79615999999999</v>
      </c>
      <c r="D90" s="365">
        <v>-368.47951721477398</v>
      </c>
      <c r="E90" s="366">
        <v>0.632723561845</v>
      </c>
      <c r="F90" s="364">
        <v>724.31582267720603</v>
      </c>
      <c r="G90" s="365">
        <v>301.79825944883601</v>
      </c>
      <c r="H90" s="367">
        <v>34.839689999999997</v>
      </c>
      <c r="I90" s="364">
        <v>203.37769</v>
      </c>
      <c r="J90" s="365">
        <v>-98.420569448834996</v>
      </c>
      <c r="K90" s="368">
        <v>0.28078592739800001</v>
      </c>
    </row>
    <row r="91" spans="1:11" ht="14.4" customHeight="1" thickBot="1" x14ac:dyDescent="0.35">
      <c r="A91" s="386" t="s">
        <v>290</v>
      </c>
      <c r="B91" s="364">
        <v>8</v>
      </c>
      <c r="C91" s="364">
        <v>0</v>
      </c>
      <c r="D91" s="365">
        <v>-8</v>
      </c>
      <c r="E91" s="366">
        <v>0</v>
      </c>
      <c r="F91" s="364">
        <v>0</v>
      </c>
      <c r="G91" s="365">
        <v>0</v>
      </c>
      <c r="H91" s="367">
        <v>0</v>
      </c>
      <c r="I91" s="364">
        <v>2.5249999999999999</v>
      </c>
      <c r="J91" s="365">
        <v>2.5249999999999999</v>
      </c>
      <c r="K91" s="375" t="s">
        <v>216</v>
      </c>
    </row>
    <row r="92" spans="1:11" ht="14.4" customHeight="1" thickBot="1" x14ac:dyDescent="0.35">
      <c r="A92" s="386" t="s">
        <v>291</v>
      </c>
      <c r="B92" s="364">
        <v>2.6148587720130001</v>
      </c>
      <c r="C92" s="364">
        <v>0</v>
      </c>
      <c r="D92" s="365">
        <v>-2.6148587720130001</v>
      </c>
      <c r="E92" s="366">
        <v>0</v>
      </c>
      <c r="F92" s="364">
        <v>0</v>
      </c>
      <c r="G92" s="365">
        <v>0</v>
      </c>
      <c r="H92" s="367">
        <v>3.3060299999999998</v>
      </c>
      <c r="I92" s="364">
        <v>3.3060299999999998</v>
      </c>
      <c r="J92" s="365">
        <v>3.3060299999999998</v>
      </c>
      <c r="K92" s="375" t="s">
        <v>216</v>
      </c>
    </row>
    <row r="93" spans="1:11" ht="14.4" customHeight="1" thickBot="1" x14ac:dyDescent="0.35">
      <c r="A93" s="386" t="s">
        <v>292</v>
      </c>
      <c r="B93" s="364">
        <v>6290.2484832025903</v>
      </c>
      <c r="C93" s="364">
        <v>4189.0681199999999</v>
      </c>
      <c r="D93" s="365">
        <v>-2101.1803632025899</v>
      </c>
      <c r="E93" s="366">
        <v>0.66596226384099999</v>
      </c>
      <c r="F93" s="364">
        <v>3999.2218972349801</v>
      </c>
      <c r="G93" s="365">
        <v>1666.34245718124</v>
      </c>
      <c r="H93" s="367">
        <v>0</v>
      </c>
      <c r="I93" s="364">
        <v>64.946349999999995</v>
      </c>
      <c r="J93" s="365">
        <v>-1601.39610718124</v>
      </c>
      <c r="K93" s="368">
        <v>1.6239746547E-2</v>
      </c>
    </row>
    <row r="94" spans="1:11" ht="14.4" customHeight="1" thickBot="1" x14ac:dyDescent="0.35">
      <c r="A94" s="386" t="s">
        <v>293</v>
      </c>
      <c r="B94" s="364">
        <v>0</v>
      </c>
      <c r="C94" s="364">
        <v>4.9598000000000004</v>
      </c>
      <c r="D94" s="365">
        <v>4.9598000000000004</v>
      </c>
      <c r="E94" s="374" t="s">
        <v>216</v>
      </c>
      <c r="F94" s="364">
        <v>0</v>
      </c>
      <c r="G94" s="365">
        <v>0</v>
      </c>
      <c r="H94" s="367">
        <v>0</v>
      </c>
      <c r="I94" s="364">
        <v>0</v>
      </c>
      <c r="J94" s="365">
        <v>0</v>
      </c>
      <c r="K94" s="375" t="s">
        <v>206</v>
      </c>
    </row>
    <row r="95" spans="1:11" ht="14.4" customHeight="1" thickBot="1" x14ac:dyDescent="0.35">
      <c r="A95" s="385" t="s">
        <v>294</v>
      </c>
      <c r="B95" s="369">
        <v>243.33163142785301</v>
      </c>
      <c r="C95" s="369">
        <v>447.06391000000002</v>
      </c>
      <c r="D95" s="370">
        <v>203.73227857214701</v>
      </c>
      <c r="E95" s="376">
        <v>1.8372617952570001</v>
      </c>
      <c r="F95" s="369">
        <v>336.53947341041101</v>
      </c>
      <c r="G95" s="370">
        <v>140.22478058767101</v>
      </c>
      <c r="H95" s="372">
        <v>15.92118</v>
      </c>
      <c r="I95" s="369">
        <v>104.66016</v>
      </c>
      <c r="J95" s="370">
        <v>-35.564620587671001</v>
      </c>
      <c r="K95" s="377">
        <v>0.31098925466100003</v>
      </c>
    </row>
    <row r="96" spans="1:11" ht="14.4" customHeight="1" thickBot="1" x14ac:dyDescent="0.35">
      <c r="A96" s="386" t="s">
        <v>295</v>
      </c>
      <c r="B96" s="364">
        <v>243.33163142785301</v>
      </c>
      <c r="C96" s="364">
        <v>446.02490999999998</v>
      </c>
      <c r="D96" s="365">
        <v>202.69327857214699</v>
      </c>
      <c r="E96" s="366">
        <v>1.832991902379</v>
      </c>
      <c r="F96" s="364">
        <v>336.53947341041101</v>
      </c>
      <c r="G96" s="365">
        <v>140.22478058767101</v>
      </c>
      <c r="H96" s="367">
        <v>14.78983</v>
      </c>
      <c r="I96" s="364">
        <v>103.52880999999999</v>
      </c>
      <c r="J96" s="365">
        <v>-36.695970587670999</v>
      </c>
      <c r="K96" s="368">
        <v>0.30762753905399998</v>
      </c>
    </row>
    <row r="97" spans="1:11" ht="14.4" customHeight="1" thickBot="1" x14ac:dyDescent="0.35">
      <c r="A97" s="386" t="s">
        <v>296</v>
      </c>
      <c r="B97" s="364">
        <v>0</v>
      </c>
      <c r="C97" s="364">
        <v>1.0389999999999999</v>
      </c>
      <c r="D97" s="365">
        <v>1.0389999999999999</v>
      </c>
      <c r="E97" s="374" t="s">
        <v>216</v>
      </c>
      <c r="F97" s="364">
        <v>0</v>
      </c>
      <c r="G97" s="365">
        <v>0</v>
      </c>
      <c r="H97" s="367">
        <v>0</v>
      </c>
      <c r="I97" s="364">
        <v>0</v>
      </c>
      <c r="J97" s="365">
        <v>0</v>
      </c>
      <c r="K97" s="375" t="s">
        <v>206</v>
      </c>
    </row>
    <row r="98" spans="1:11" ht="14.4" customHeight="1" thickBot="1" x14ac:dyDescent="0.35">
      <c r="A98" s="386" t="s">
        <v>297</v>
      </c>
      <c r="B98" s="364">
        <v>0</v>
      </c>
      <c r="C98" s="364">
        <v>0</v>
      </c>
      <c r="D98" s="365">
        <v>0</v>
      </c>
      <c r="E98" s="366">
        <v>1</v>
      </c>
      <c r="F98" s="364">
        <v>0</v>
      </c>
      <c r="G98" s="365">
        <v>0</v>
      </c>
      <c r="H98" s="367">
        <v>1.1313500000000001</v>
      </c>
      <c r="I98" s="364">
        <v>1.1313500000000001</v>
      </c>
      <c r="J98" s="365">
        <v>1.1313500000000001</v>
      </c>
      <c r="K98" s="375" t="s">
        <v>216</v>
      </c>
    </row>
    <row r="99" spans="1:11" ht="14.4" customHeight="1" thickBot="1" x14ac:dyDescent="0.35">
      <c r="A99" s="383" t="s">
        <v>35</v>
      </c>
      <c r="B99" s="364">
        <v>26938</v>
      </c>
      <c r="C99" s="364">
        <v>30154.527839999999</v>
      </c>
      <c r="D99" s="365">
        <v>3216.5278400000002</v>
      </c>
      <c r="E99" s="366">
        <v>1.1194048496539999</v>
      </c>
      <c r="F99" s="364">
        <v>31650.886999999901</v>
      </c>
      <c r="G99" s="365">
        <v>13187.8695833333</v>
      </c>
      <c r="H99" s="367">
        <v>2725.8493199999998</v>
      </c>
      <c r="I99" s="364">
        <v>13180.50578</v>
      </c>
      <c r="J99" s="365">
        <v>-7.3638033332840003</v>
      </c>
      <c r="K99" s="368">
        <v>0.41643400957400001</v>
      </c>
    </row>
    <row r="100" spans="1:11" ht="14.4" customHeight="1" thickBot="1" x14ac:dyDescent="0.35">
      <c r="A100" s="389" t="s">
        <v>298</v>
      </c>
      <c r="B100" s="369">
        <v>19822</v>
      </c>
      <c r="C100" s="369">
        <v>22195.195</v>
      </c>
      <c r="D100" s="370">
        <v>2373.1949999999902</v>
      </c>
      <c r="E100" s="376">
        <v>1.1197253052160001</v>
      </c>
      <c r="F100" s="369">
        <v>23287.3669999999</v>
      </c>
      <c r="G100" s="370">
        <v>9703.0695833332993</v>
      </c>
      <c r="H100" s="372">
        <v>2007.606</v>
      </c>
      <c r="I100" s="369">
        <v>9701.2600000000093</v>
      </c>
      <c r="J100" s="370">
        <v>-1.8095833332889999</v>
      </c>
      <c r="K100" s="377">
        <v>0.41658896001399998</v>
      </c>
    </row>
    <row r="101" spans="1:11" ht="14.4" customHeight="1" thickBot="1" x14ac:dyDescent="0.35">
      <c r="A101" s="385" t="s">
        <v>299</v>
      </c>
      <c r="B101" s="369">
        <v>19767</v>
      </c>
      <c r="C101" s="369">
        <v>22030.600999999999</v>
      </c>
      <c r="D101" s="370">
        <v>2263.6009999999801</v>
      </c>
      <c r="E101" s="376">
        <v>1.114514139727</v>
      </c>
      <c r="F101" s="369">
        <v>23231.999999999902</v>
      </c>
      <c r="G101" s="370">
        <v>9679.9999999999709</v>
      </c>
      <c r="H101" s="372">
        <v>1994.3889999999999</v>
      </c>
      <c r="I101" s="369">
        <v>9638.8750000000091</v>
      </c>
      <c r="J101" s="370">
        <v>-41.124999999956003</v>
      </c>
      <c r="K101" s="377">
        <v>0.41489647899400001</v>
      </c>
    </row>
    <row r="102" spans="1:11" ht="14.4" customHeight="1" thickBot="1" x14ac:dyDescent="0.35">
      <c r="A102" s="386" t="s">
        <v>300</v>
      </c>
      <c r="B102" s="364">
        <v>19767</v>
      </c>
      <c r="C102" s="364">
        <v>22030.600999999999</v>
      </c>
      <c r="D102" s="365">
        <v>2263.6009999999801</v>
      </c>
      <c r="E102" s="366">
        <v>1.114514139727</v>
      </c>
      <c r="F102" s="364">
        <v>23231.999999999902</v>
      </c>
      <c r="G102" s="365">
        <v>9679.9999999999709</v>
      </c>
      <c r="H102" s="367">
        <v>1994.3889999999999</v>
      </c>
      <c r="I102" s="364">
        <v>9638.8750000000091</v>
      </c>
      <c r="J102" s="365">
        <v>-41.124999999956003</v>
      </c>
      <c r="K102" s="368">
        <v>0.41489647899400001</v>
      </c>
    </row>
    <row r="103" spans="1:11" ht="14.4" customHeight="1" thickBot="1" x14ac:dyDescent="0.35">
      <c r="A103" s="385" t="s">
        <v>301</v>
      </c>
      <c r="B103" s="369">
        <v>55</v>
      </c>
      <c r="C103" s="369">
        <v>86.343999999999994</v>
      </c>
      <c r="D103" s="370">
        <v>31.344000000000001</v>
      </c>
      <c r="E103" s="376">
        <v>1.56989090909</v>
      </c>
      <c r="F103" s="369">
        <v>55.366999999999997</v>
      </c>
      <c r="G103" s="370">
        <v>23.069583333333</v>
      </c>
      <c r="H103" s="372">
        <v>13.217000000000001</v>
      </c>
      <c r="I103" s="369">
        <v>37.384999999999998</v>
      </c>
      <c r="J103" s="370">
        <v>14.315416666666</v>
      </c>
      <c r="K103" s="377">
        <v>0.67522170245799995</v>
      </c>
    </row>
    <row r="104" spans="1:11" ht="14.4" customHeight="1" thickBot="1" x14ac:dyDescent="0.35">
      <c r="A104" s="386" t="s">
        <v>302</v>
      </c>
      <c r="B104" s="364">
        <v>55</v>
      </c>
      <c r="C104" s="364">
        <v>86.343999999999994</v>
      </c>
      <c r="D104" s="365">
        <v>31.344000000000001</v>
      </c>
      <c r="E104" s="366">
        <v>1.56989090909</v>
      </c>
      <c r="F104" s="364">
        <v>55.366999999999997</v>
      </c>
      <c r="G104" s="365">
        <v>23.069583333333</v>
      </c>
      <c r="H104" s="367">
        <v>13.217000000000001</v>
      </c>
      <c r="I104" s="364">
        <v>37.384999999999998</v>
      </c>
      <c r="J104" s="365">
        <v>14.315416666666</v>
      </c>
      <c r="K104" s="368">
        <v>0.67522170245799995</v>
      </c>
    </row>
    <row r="105" spans="1:11" ht="14.4" customHeight="1" thickBot="1" x14ac:dyDescent="0.35">
      <c r="A105" s="388" t="s">
        <v>303</v>
      </c>
      <c r="B105" s="364">
        <v>0</v>
      </c>
      <c r="C105" s="364">
        <v>78.25</v>
      </c>
      <c r="D105" s="365">
        <v>78.25</v>
      </c>
      <c r="E105" s="374" t="s">
        <v>216</v>
      </c>
      <c r="F105" s="364">
        <v>0</v>
      </c>
      <c r="G105" s="365">
        <v>0</v>
      </c>
      <c r="H105" s="367">
        <v>0</v>
      </c>
      <c r="I105" s="364">
        <v>25</v>
      </c>
      <c r="J105" s="365">
        <v>25</v>
      </c>
      <c r="K105" s="375" t="s">
        <v>206</v>
      </c>
    </row>
    <row r="106" spans="1:11" ht="14.4" customHeight="1" thickBot="1" x14ac:dyDescent="0.35">
      <c r="A106" s="386" t="s">
        <v>304</v>
      </c>
      <c r="B106" s="364">
        <v>0</v>
      </c>
      <c r="C106" s="364">
        <v>78.25</v>
      </c>
      <c r="D106" s="365">
        <v>78.25</v>
      </c>
      <c r="E106" s="374" t="s">
        <v>216</v>
      </c>
      <c r="F106" s="364">
        <v>0</v>
      </c>
      <c r="G106" s="365">
        <v>0</v>
      </c>
      <c r="H106" s="367">
        <v>0</v>
      </c>
      <c r="I106" s="364">
        <v>25</v>
      </c>
      <c r="J106" s="365">
        <v>25</v>
      </c>
      <c r="K106" s="375" t="s">
        <v>206</v>
      </c>
    </row>
    <row r="107" spans="1:11" ht="14.4" customHeight="1" thickBot="1" x14ac:dyDescent="0.35">
      <c r="A107" s="384" t="s">
        <v>305</v>
      </c>
      <c r="B107" s="364">
        <v>6720.99999999999</v>
      </c>
      <c r="C107" s="364">
        <v>7516.9919499999996</v>
      </c>
      <c r="D107" s="365">
        <v>795.99195000000702</v>
      </c>
      <c r="E107" s="366">
        <v>1.118433558994</v>
      </c>
      <c r="F107" s="364">
        <v>7898.88</v>
      </c>
      <c r="G107" s="365">
        <v>3291.2</v>
      </c>
      <c r="H107" s="367">
        <v>678.09304999999995</v>
      </c>
      <c r="I107" s="364">
        <v>3285.7230500000001</v>
      </c>
      <c r="J107" s="365">
        <v>-5.4769499999929998</v>
      </c>
      <c r="K107" s="368">
        <v>0.41597328355399998</v>
      </c>
    </row>
    <row r="108" spans="1:11" ht="14.4" customHeight="1" thickBot="1" x14ac:dyDescent="0.35">
      <c r="A108" s="385" t="s">
        <v>306</v>
      </c>
      <c r="B108" s="369">
        <v>1778.99999999999</v>
      </c>
      <c r="C108" s="369">
        <v>1989.7791999999999</v>
      </c>
      <c r="D108" s="370">
        <v>210.77920000000699</v>
      </c>
      <c r="E108" s="376">
        <v>1.1184818437320001</v>
      </c>
      <c r="F108" s="369">
        <v>2090.8800000000101</v>
      </c>
      <c r="G108" s="370">
        <v>871.20000000000198</v>
      </c>
      <c r="H108" s="372">
        <v>179.4958</v>
      </c>
      <c r="I108" s="369">
        <v>869.75430000000097</v>
      </c>
      <c r="J108" s="370">
        <v>-1.4457</v>
      </c>
      <c r="K108" s="377">
        <v>0.41597523530699998</v>
      </c>
    </row>
    <row r="109" spans="1:11" ht="14.4" customHeight="1" thickBot="1" x14ac:dyDescent="0.35">
      <c r="A109" s="386" t="s">
        <v>307</v>
      </c>
      <c r="B109" s="364">
        <v>1778.99999999999</v>
      </c>
      <c r="C109" s="364">
        <v>1989.7791999999999</v>
      </c>
      <c r="D109" s="365">
        <v>210.77920000000699</v>
      </c>
      <c r="E109" s="366">
        <v>1.1184818437320001</v>
      </c>
      <c r="F109" s="364">
        <v>2090.8800000000101</v>
      </c>
      <c r="G109" s="365">
        <v>871.20000000000198</v>
      </c>
      <c r="H109" s="367">
        <v>179.4958</v>
      </c>
      <c r="I109" s="364">
        <v>869.75430000000097</v>
      </c>
      <c r="J109" s="365">
        <v>-1.4457</v>
      </c>
      <c r="K109" s="368">
        <v>0.41597523530699998</v>
      </c>
    </row>
    <row r="110" spans="1:11" ht="14.4" customHeight="1" thickBot="1" x14ac:dyDescent="0.35">
      <c r="A110" s="385" t="s">
        <v>308</v>
      </c>
      <c r="B110" s="369">
        <v>4942</v>
      </c>
      <c r="C110" s="369">
        <v>5527.2127499999997</v>
      </c>
      <c r="D110" s="370">
        <v>585.21275000000003</v>
      </c>
      <c r="E110" s="376">
        <v>1.1184161776599999</v>
      </c>
      <c r="F110" s="369">
        <v>5807.99999999999</v>
      </c>
      <c r="G110" s="370">
        <v>2420</v>
      </c>
      <c r="H110" s="372">
        <v>498.59724999999997</v>
      </c>
      <c r="I110" s="369">
        <v>2415.96875</v>
      </c>
      <c r="J110" s="370">
        <v>-4.0312499999930003</v>
      </c>
      <c r="K110" s="377">
        <v>0.41597258092200001</v>
      </c>
    </row>
    <row r="111" spans="1:11" ht="14.4" customHeight="1" thickBot="1" x14ac:dyDescent="0.35">
      <c r="A111" s="386" t="s">
        <v>309</v>
      </c>
      <c r="B111" s="364">
        <v>4942</v>
      </c>
      <c r="C111" s="364">
        <v>5527.2127499999997</v>
      </c>
      <c r="D111" s="365">
        <v>585.21275000000003</v>
      </c>
      <c r="E111" s="366">
        <v>1.1184161776599999</v>
      </c>
      <c r="F111" s="364">
        <v>5807.99999999999</v>
      </c>
      <c r="G111" s="365">
        <v>2420</v>
      </c>
      <c r="H111" s="367">
        <v>498.59724999999997</v>
      </c>
      <c r="I111" s="364">
        <v>2415.96875</v>
      </c>
      <c r="J111" s="365">
        <v>-4.0312499999930003</v>
      </c>
      <c r="K111" s="368">
        <v>0.41597258092200001</v>
      </c>
    </row>
    <row r="112" spans="1:11" ht="14.4" customHeight="1" thickBot="1" x14ac:dyDescent="0.35">
      <c r="A112" s="384" t="s">
        <v>310</v>
      </c>
      <c r="B112" s="364">
        <v>395</v>
      </c>
      <c r="C112" s="364">
        <v>442.34089</v>
      </c>
      <c r="D112" s="365">
        <v>47.340889999999</v>
      </c>
      <c r="E112" s="366">
        <v>1.11985035443</v>
      </c>
      <c r="F112" s="364">
        <v>464.64000000000198</v>
      </c>
      <c r="G112" s="365">
        <v>193.60000000000099</v>
      </c>
      <c r="H112" s="367">
        <v>40.150269999999999</v>
      </c>
      <c r="I112" s="364">
        <v>193.52273</v>
      </c>
      <c r="J112" s="365">
        <v>-7.7270000000000005E-2</v>
      </c>
      <c r="K112" s="368">
        <v>0.41650036587400002</v>
      </c>
    </row>
    <row r="113" spans="1:11" ht="14.4" customHeight="1" thickBot="1" x14ac:dyDescent="0.35">
      <c r="A113" s="385" t="s">
        <v>311</v>
      </c>
      <c r="B113" s="369">
        <v>395</v>
      </c>
      <c r="C113" s="369">
        <v>442.34089</v>
      </c>
      <c r="D113" s="370">
        <v>47.340889999999</v>
      </c>
      <c r="E113" s="376">
        <v>1.11985035443</v>
      </c>
      <c r="F113" s="369">
        <v>464.64000000000198</v>
      </c>
      <c r="G113" s="370">
        <v>193.60000000000099</v>
      </c>
      <c r="H113" s="372">
        <v>40.150269999999999</v>
      </c>
      <c r="I113" s="369">
        <v>193.52273</v>
      </c>
      <c r="J113" s="370">
        <v>-7.7270000000000005E-2</v>
      </c>
      <c r="K113" s="377">
        <v>0.41650036587400002</v>
      </c>
    </row>
    <row r="114" spans="1:11" ht="14.4" customHeight="1" thickBot="1" x14ac:dyDescent="0.35">
      <c r="A114" s="386" t="s">
        <v>312</v>
      </c>
      <c r="B114" s="364">
        <v>395</v>
      </c>
      <c r="C114" s="364">
        <v>442.34089</v>
      </c>
      <c r="D114" s="365">
        <v>47.340889999999</v>
      </c>
      <c r="E114" s="366">
        <v>1.11985035443</v>
      </c>
      <c r="F114" s="364">
        <v>464.64000000000198</v>
      </c>
      <c r="G114" s="365">
        <v>193.60000000000099</v>
      </c>
      <c r="H114" s="367">
        <v>40.150269999999999</v>
      </c>
      <c r="I114" s="364">
        <v>193.52273</v>
      </c>
      <c r="J114" s="365">
        <v>-7.7270000000000005E-2</v>
      </c>
      <c r="K114" s="368">
        <v>0.41650036587400002</v>
      </c>
    </row>
    <row r="115" spans="1:11" ht="14.4" customHeight="1" thickBot="1" x14ac:dyDescent="0.35">
      <c r="A115" s="383" t="s">
        <v>313</v>
      </c>
      <c r="B115" s="364">
        <v>0</v>
      </c>
      <c r="C115" s="364">
        <v>63.963769999999997</v>
      </c>
      <c r="D115" s="365">
        <v>63.963769999999997</v>
      </c>
      <c r="E115" s="374" t="s">
        <v>206</v>
      </c>
      <c r="F115" s="364">
        <v>0</v>
      </c>
      <c r="G115" s="365">
        <v>0</v>
      </c>
      <c r="H115" s="367">
        <v>0.85</v>
      </c>
      <c r="I115" s="364">
        <v>16.7</v>
      </c>
      <c r="J115" s="365">
        <v>16.7</v>
      </c>
      <c r="K115" s="375" t="s">
        <v>206</v>
      </c>
    </row>
    <row r="116" spans="1:11" ht="14.4" customHeight="1" thickBot="1" x14ac:dyDescent="0.35">
      <c r="A116" s="384" t="s">
        <v>314</v>
      </c>
      <c r="B116" s="364">
        <v>0</v>
      </c>
      <c r="C116" s="364">
        <v>63.963769999999997</v>
      </c>
      <c r="D116" s="365">
        <v>63.963769999999997</v>
      </c>
      <c r="E116" s="374" t="s">
        <v>206</v>
      </c>
      <c r="F116" s="364">
        <v>0</v>
      </c>
      <c r="G116" s="365">
        <v>0</v>
      </c>
      <c r="H116" s="367">
        <v>0.85</v>
      </c>
      <c r="I116" s="364">
        <v>16.7</v>
      </c>
      <c r="J116" s="365">
        <v>16.7</v>
      </c>
      <c r="K116" s="375" t="s">
        <v>206</v>
      </c>
    </row>
    <row r="117" spans="1:11" ht="14.4" customHeight="1" thickBot="1" x14ac:dyDescent="0.35">
      <c r="A117" s="385" t="s">
        <v>315</v>
      </c>
      <c r="B117" s="369">
        <v>0</v>
      </c>
      <c r="C117" s="369">
        <v>34.679769999999998</v>
      </c>
      <c r="D117" s="370">
        <v>34.679769999999998</v>
      </c>
      <c r="E117" s="371" t="s">
        <v>206</v>
      </c>
      <c r="F117" s="369">
        <v>0</v>
      </c>
      <c r="G117" s="370">
        <v>0</v>
      </c>
      <c r="H117" s="372">
        <v>0</v>
      </c>
      <c r="I117" s="369">
        <v>15.85</v>
      </c>
      <c r="J117" s="370">
        <v>15.85</v>
      </c>
      <c r="K117" s="373" t="s">
        <v>206</v>
      </c>
    </row>
    <row r="118" spans="1:11" ht="14.4" customHeight="1" thickBot="1" x14ac:dyDescent="0.35">
      <c r="A118" s="386" t="s">
        <v>316</v>
      </c>
      <c r="B118" s="364">
        <v>0</v>
      </c>
      <c r="C118" s="364">
        <v>4.7141000000000002</v>
      </c>
      <c r="D118" s="365">
        <v>4.7141000000000002</v>
      </c>
      <c r="E118" s="374" t="s">
        <v>206</v>
      </c>
      <c r="F118" s="364">
        <v>0</v>
      </c>
      <c r="G118" s="365">
        <v>0</v>
      </c>
      <c r="H118" s="367">
        <v>0</v>
      </c>
      <c r="I118" s="364">
        <v>0.23799999999999999</v>
      </c>
      <c r="J118" s="365">
        <v>0.23799999999999999</v>
      </c>
      <c r="K118" s="375" t="s">
        <v>206</v>
      </c>
    </row>
    <row r="119" spans="1:11" ht="14.4" customHeight="1" thickBot="1" x14ac:dyDescent="0.35">
      <c r="A119" s="386" t="s">
        <v>317</v>
      </c>
      <c r="B119" s="364">
        <v>0</v>
      </c>
      <c r="C119" s="364">
        <v>29.965669999999999</v>
      </c>
      <c r="D119" s="365">
        <v>29.965669999999999</v>
      </c>
      <c r="E119" s="374" t="s">
        <v>206</v>
      </c>
      <c r="F119" s="364">
        <v>0</v>
      </c>
      <c r="G119" s="365">
        <v>0</v>
      </c>
      <c r="H119" s="367">
        <v>0</v>
      </c>
      <c r="I119" s="364">
        <v>15.612</v>
      </c>
      <c r="J119" s="365">
        <v>15.612</v>
      </c>
      <c r="K119" s="375" t="s">
        <v>206</v>
      </c>
    </row>
    <row r="120" spans="1:11" ht="14.4" customHeight="1" thickBot="1" x14ac:dyDescent="0.35">
      <c r="A120" s="388" t="s">
        <v>318</v>
      </c>
      <c r="B120" s="364">
        <v>0</v>
      </c>
      <c r="C120" s="364">
        <v>22.404</v>
      </c>
      <c r="D120" s="365">
        <v>22.404</v>
      </c>
      <c r="E120" s="374" t="s">
        <v>216</v>
      </c>
      <c r="F120" s="364">
        <v>0</v>
      </c>
      <c r="G120" s="365">
        <v>0</v>
      </c>
      <c r="H120" s="367">
        <v>0</v>
      </c>
      <c r="I120" s="364">
        <v>0</v>
      </c>
      <c r="J120" s="365">
        <v>0</v>
      </c>
      <c r="K120" s="375" t="s">
        <v>206</v>
      </c>
    </row>
    <row r="121" spans="1:11" ht="14.4" customHeight="1" thickBot="1" x14ac:dyDescent="0.35">
      <c r="A121" s="386" t="s">
        <v>319</v>
      </c>
      <c r="B121" s="364">
        <v>0</v>
      </c>
      <c r="C121" s="364">
        <v>22.404</v>
      </c>
      <c r="D121" s="365">
        <v>22.404</v>
      </c>
      <c r="E121" s="374" t="s">
        <v>216</v>
      </c>
      <c r="F121" s="364">
        <v>0</v>
      </c>
      <c r="G121" s="365">
        <v>0</v>
      </c>
      <c r="H121" s="367">
        <v>0</v>
      </c>
      <c r="I121" s="364">
        <v>0</v>
      </c>
      <c r="J121" s="365">
        <v>0</v>
      </c>
      <c r="K121" s="375" t="s">
        <v>206</v>
      </c>
    </row>
    <row r="122" spans="1:11" ht="14.4" customHeight="1" thickBot="1" x14ac:dyDescent="0.35">
      <c r="A122" s="388" t="s">
        <v>320</v>
      </c>
      <c r="B122" s="364">
        <v>0</v>
      </c>
      <c r="C122" s="364">
        <v>6.88</v>
      </c>
      <c r="D122" s="365">
        <v>6.88</v>
      </c>
      <c r="E122" s="374" t="s">
        <v>206</v>
      </c>
      <c r="F122" s="364">
        <v>0</v>
      </c>
      <c r="G122" s="365">
        <v>0</v>
      </c>
      <c r="H122" s="367">
        <v>0.85</v>
      </c>
      <c r="I122" s="364">
        <v>0.85</v>
      </c>
      <c r="J122" s="365">
        <v>0.85</v>
      </c>
      <c r="K122" s="375" t="s">
        <v>206</v>
      </c>
    </row>
    <row r="123" spans="1:11" ht="14.4" customHeight="1" thickBot="1" x14ac:dyDescent="0.35">
      <c r="A123" s="386" t="s">
        <v>321</v>
      </c>
      <c r="B123" s="364">
        <v>0</v>
      </c>
      <c r="C123" s="364">
        <v>6.88</v>
      </c>
      <c r="D123" s="365">
        <v>6.88</v>
      </c>
      <c r="E123" s="374" t="s">
        <v>206</v>
      </c>
      <c r="F123" s="364">
        <v>0</v>
      </c>
      <c r="G123" s="365">
        <v>0</v>
      </c>
      <c r="H123" s="367">
        <v>0.85</v>
      </c>
      <c r="I123" s="364">
        <v>0.85</v>
      </c>
      <c r="J123" s="365">
        <v>0.85</v>
      </c>
      <c r="K123" s="375" t="s">
        <v>206</v>
      </c>
    </row>
    <row r="124" spans="1:11" ht="14.4" customHeight="1" thickBot="1" x14ac:dyDescent="0.35">
      <c r="A124" s="383" t="s">
        <v>322</v>
      </c>
      <c r="B124" s="364">
        <v>14396</v>
      </c>
      <c r="C124" s="364">
        <v>14204.084800000001</v>
      </c>
      <c r="D124" s="365">
        <v>-191.91520000001799</v>
      </c>
      <c r="E124" s="366">
        <v>0.98666885245900005</v>
      </c>
      <c r="F124" s="364">
        <v>14932.0385750644</v>
      </c>
      <c r="G124" s="365">
        <v>6221.6827396101698</v>
      </c>
      <c r="H124" s="367">
        <v>795.64670000000001</v>
      </c>
      <c r="I124" s="364">
        <v>3074.7529800000002</v>
      </c>
      <c r="J124" s="365">
        <v>-3146.9297596101701</v>
      </c>
      <c r="K124" s="368">
        <v>0.20591649054</v>
      </c>
    </row>
    <row r="125" spans="1:11" ht="14.4" customHeight="1" thickBot="1" x14ac:dyDescent="0.35">
      <c r="A125" s="384" t="s">
        <v>323</v>
      </c>
      <c r="B125" s="364">
        <v>14372</v>
      </c>
      <c r="C125" s="364">
        <v>14057.805</v>
      </c>
      <c r="D125" s="365">
        <v>-314.19500000001801</v>
      </c>
      <c r="E125" s="366">
        <v>0.97813839409900005</v>
      </c>
      <c r="F125" s="364">
        <v>14932.0385750644</v>
      </c>
      <c r="G125" s="365">
        <v>6221.6827396101698</v>
      </c>
      <c r="H125" s="367">
        <v>666.07500000000005</v>
      </c>
      <c r="I125" s="364">
        <v>2887.9839999999999</v>
      </c>
      <c r="J125" s="365">
        <v>-3333.6987396101699</v>
      </c>
      <c r="K125" s="368">
        <v>0.19340855473099999</v>
      </c>
    </row>
    <row r="126" spans="1:11" ht="14.4" customHeight="1" thickBot="1" x14ac:dyDescent="0.35">
      <c r="A126" s="385" t="s">
        <v>324</v>
      </c>
      <c r="B126" s="369">
        <v>14372</v>
      </c>
      <c r="C126" s="369">
        <v>14057.805</v>
      </c>
      <c r="D126" s="370">
        <v>-314.19500000001801</v>
      </c>
      <c r="E126" s="376">
        <v>0.97813839409900005</v>
      </c>
      <c r="F126" s="369">
        <v>14932.0385750644</v>
      </c>
      <c r="G126" s="370">
        <v>6221.6827396101698</v>
      </c>
      <c r="H126" s="372">
        <v>666.07500000000005</v>
      </c>
      <c r="I126" s="369">
        <v>2887.9839999999999</v>
      </c>
      <c r="J126" s="370">
        <v>-3333.6987396101699</v>
      </c>
      <c r="K126" s="377">
        <v>0.19340855473099999</v>
      </c>
    </row>
    <row r="127" spans="1:11" ht="14.4" customHeight="1" thickBot="1" x14ac:dyDescent="0.35">
      <c r="A127" s="386" t="s">
        <v>325</v>
      </c>
      <c r="B127" s="364">
        <v>381.00000000000102</v>
      </c>
      <c r="C127" s="364">
        <v>387.56700000000001</v>
      </c>
      <c r="D127" s="365">
        <v>6.5669999999990001</v>
      </c>
      <c r="E127" s="366">
        <v>1.017236220472</v>
      </c>
      <c r="F127" s="364">
        <v>411.315268444232</v>
      </c>
      <c r="G127" s="365">
        <v>171.38136185176299</v>
      </c>
      <c r="H127" s="367">
        <v>31.244</v>
      </c>
      <c r="I127" s="364">
        <v>156.209</v>
      </c>
      <c r="J127" s="365">
        <v>-15.172361851763</v>
      </c>
      <c r="K127" s="368">
        <v>0.379779239878</v>
      </c>
    </row>
    <row r="128" spans="1:11" ht="14.4" customHeight="1" thickBot="1" x14ac:dyDescent="0.35">
      <c r="A128" s="386" t="s">
        <v>326</v>
      </c>
      <c r="B128" s="364">
        <v>5847.00000000001</v>
      </c>
      <c r="C128" s="364">
        <v>5524.2449999999999</v>
      </c>
      <c r="D128" s="365">
        <v>-322.75500000000699</v>
      </c>
      <c r="E128" s="366">
        <v>0.94479989738299996</v>
      </c>
      <c r="F128" s="364">
        <v>5863.6648619552798</v>
      </c>
      <c r="G128" s="365">
        <v>2443.1936924813599</v>
      </c>
      <c r="H128" s="367">
        <v>229.14699999999999</v>
      </c>
      <c r="I128" s="364">
        <v>1146.963</v>
      </c>
      <c r="J128" s="365">
        <v>-1296.2306924813599</v>
      </c>
      <c r="K128" s="368">
        <v>0.19560514234699999</v>
      </c>
    </row>
    <row r="129" spans="1:11" ht="14.4" customHeight="1" thickBot="1" x14ac:dyDescent="0.35">
      <c r="A129" s="386" t="s">
        <v>327</v>
      </c>
      <c r="B129" s="364">
        <v>394.00000000000102</v>
      </c>
      <c r="C129" s="364">
        <v>394.02</v>
      </c>
      <c r="D129" s="365">
        <v>1.9999999999000002E-2</v>
      </c>
      <c r="E129" s="366">
        <v>1.0000507614209999</v>
      </c>
      <c r="F129" s="364">
        <v>418.74712118895201</v>
      </c>
      <c r="G129" s="365">
        <v>174.47796716206301</v>
      </c>
      <c r="H129" s="367">
        <v>32.835000000000001</v>
      </c>
      <c r="I129" s="364">
        <v>164.17500000000001</v>
      </c>
      <c r="J129" s="365">
        <v>-10.302967162062</v>
      </c>
      <c r="K129" s="368">
        <v>0.392062396832</v>
      </c>
    </row>
    <row r="130" spans="1:11" ht="14.4" customHeight="1" thickBot="1" x14ac:dyDescent="0.35">
      <c r="A130" s="386" t="s">
        <v>328</v>
      </c>
      <c r="B130" s="364">
        <v>2202</v>
      </c>
      <c r="C130" s="364">
        <v>2203.3200000000002</v>
      </c>
      <c r="D130" s="365">
        <v>1.3199999999959999</v>
      </c>
      <c r="E130" s="366">
        <v>1.0005994550399999</v>
      </c>
      <c r="F130" s="364">
        <v>2341.4470266726498</v>
      </c>
      <c r="G130" s="365">
        <v>975.60292778027201</v>
      </c>
      <c r="H130" s="367">
        <v>181.49199999999999</v>
      </c>
      <c r="I130" s="364">
        <v>907.45900000000097</v>
      </c>
      <c r="J130" s="365">
        <v>-68.143927780271</v>
      </c>
      <c r="K130" s="368">
        <v>0.38756332714800001</v>
      </c>
    </row>
    <row r="131" spans="1:11" ht="14.4" customHeight="1" thickBot="1" x14ac:dyDescent="0.35">
      <c r="A131" s="386" t="s">
        <v>329</v>
      </c>
      <c r="B131" s="364">
        <v>5520.00000000001</v>
      </c>
      <c r="C131" s="364">
        <v>5520.2110000000002</v>
      </c>
      <c r="D131" s="365">
        <v>0.21099999999399999</v>
      </c>
      <c r="E131" s="366">
        <v>1.0000382246370001</v>
      </c>
      <c r="F131" s="364">
        <v>5866.63739050196</v>
      </c>
      <c r="G131" s="365">
        <v>2444.4322460424801</v>
      </c>
      <c r="H131" s="367">
        <v>159.27500000000001</v>
      </c>
      <c r="I131" s="364">
        <v>412.19200000000097</v>
      </c>
      <c r="J131" s="365">
        <v>-2032.2402460424801</v>
      </c>
      <c r="K131" s="368">
        <v>7.0260350617000006E-2</v>
      </c>
    </row>
    <row r="132" spans="1:11" ht="14.4" customHeight="1" thickBot="1" x14ac:dyDescent="0.35">
      <c r="A132" s="386" t="s">
        <v>330</v>
      </c>
      <c r="B132" s="364">
        <v>28</v>
      </c>
      <c r="C132" s="364">
        <v>28.442</v>
      </c>
      <c r="D132" s="365">
        <v>0.44199999999900003</v>
      </c>
      <c r="E132" s="366">
        <v>1.015785714285</v>
      </c>
      <c r="F132" s="364">
        <v>30.226906301345</v>
      </c>
      <c r="G132" s="365">
        <v>12.594544292227001</v>
      </c>
      <c r="H132" s="367">
        <v>32.082000000000001</v>
      </c>
      <c r="I132" s="364">
        <v>100.986</v>
      </c>
      <c r="J132" s="365">
        <v>88.391455707771996</v>
      </c>
      <c r="K132" s="368">
        <v>3.3409307255330001</v>
      </c>
    </row>
    <row r="133" spans="1:11" ht="14.4" customHeight="1" thickBot="1" x14ac:dyDescent="0.35">
      <c r="A133" s="384" t="s">
        <v>331</v>
      </c>
      <c r="B133" s="364">
        <v>24</v>
      </c>
      <c r="C133" s="364">
        <v>146.27979999999999</v>
      </c>
      <c r="D133" s="365">
        <v>122.27979999999999</v>
      </c>
      <c r="E133" s="366">
        <v>6.094991666666</v>
      </c>
      <c r="F133" s="364">
        <v>0</v>
      </c>
      <c r="G133" s="365">
        <v>0</v>
      </c>
      <c r="H133" s="367">
        <v>129.57169999999999</v>
      </c>
      <c r="I133" s="364">
        <v>186.76898</v>
      </c>
      <c r="J133" s="365">
        <v>186.76898</v>
      </c>
      <c r="K133" s="375" t="s">
        <v>206</v>
      </c>
    </row>
    <row r="134" spans="1:11" ht="14.4" customHeight="1" thickBot="1" x14ac:dyDescent="0.35">
      <c r="A134" s="385" t="s">
        <v>332</v>
      </c>
      <c r="B134" s="369">
        <v>24</v>
      </c>
      <c r="C134" s="369">
        <v>32.394599999999997</v>
      </c>
      <c r="D134" s="370">
        <v>8.3946000000000005</v>
      </c>
      <c r="E134" s="376">
        <v>1.3497749999999999</v>
      </c>
      <c r="F134" s="369">
        <v>0</v>
      </c>
      <c r="G134" s="370">
        <v>0</v>
      </c>
      <c r="H134" s="372">
        <v>125.01</v>
      </c>
      <c r="I134" s="369">
        <v>174.52377999999999</v>
      </c>
      <c r="J134" s="370">
        <v>174.52377999999999</v>
      </c>
      <c r="K134" s="373" t="s">
        <v>206</v>
      </c>
    </row>
    <row r="135" spans="1:11" ht="14.4" customHeight="1" thickBot="1" x14ac:dyDescent="0.35">
      <c r="A135" s="386" t="s">
        <v>333</v>
      </c>
      <c r="B135" s="364">
        <v>24</v>
      </c>
      <c r="C135" s="364">
        <v>0</v>
      </c>
      <c r="D135" s="365">
        <v>-24</v>
      </c>
      <c r="E135" s="366">
        <v>0</v>
      </c>
      <c r="F135" s="364">
        <v>0</v>
      </c>
      <c r="G135" s="365">
        <v>0</v>
      </c>
      <c r="H135" s="367">
        <v>125.01</v>
      </c>
      <c r="I135" s="364">
        <v>125.01</v>
      </c>
      <c r="J135" s="365">
        <v>125.01</v>
      </c>
      <c r="K135" s="375" t="s">
        <v>216</v>
      </c>
    </row>
    <row r="136" spans="1:11" ht="14.4" customHeight="1" thickBot="1" x14ac:dyDescent="0.35">
      <c r="A136" s="386" t="s">
        <v>334</v>
      </c>
      <c r="B136" s="364">
        <v>0</v>
      </c>
      <c r="C136" s="364">
        <v>32.394599999999997</v>
      </c>
      <c r="D136" s="365">
        <v>32.394599999999997</v>
      </c>
      <c r="E136" s="374" t="s">
        <v>206</v>
      </c>
      <c r="F136" s="364">
        <v>0</v>
      </c>
      <c r="G136" s="365">
        <v>0</v>
      </c>
      <c r="H136" s="367">
        <v>0</v>
      </c>
      <c r="I136" s="364">
        <v>49.513779999999997</v>
      </c>
      <c r="J136" s="365">
        <v>49.513779999999997</v>
      </c>
      <c r="K136" s="375" t="s">
        <v>206</v>
      </c>
    </row>
    <row r="137" spans="1:11" ht="14.4" customHeight="1" thickBot="1" x14ac:dyDescent="0.35">
      <c r="A137" s="385" t="s">
        <v>335</v>
      </c>
      <c r="B137" s="369">
        <v>0</v>
      </c>
      <c r="C137" s="369">
        <v>15.3912</v>
      </c>
      <c r="D137" s="370">
        <v>15.3912</v>
      </c>
      <c r="E137" s="371" t="s">
        <v>216</v>
      </c>
      <c r="F137" s="369">
        <v>0</v>
      </c>
      <c r="G137" s="370">
        <v>0</v>
      </c>
      <c r="H137" s="372">
        <v>4.5617000000000001</v>
      </c>
      <c r="I137" s="369">
        <v>12.245200000000001</v>
      </c>
      <c r="J137" s="370">
        <v>12.245200000000001</v>
      </c>
      <c r="K137" s="373" t="s">
        <v>206</v>
      </c>
    </row>
    <row r="138" spans="1:11" ht="14.4" customHeight="1" thickBot="1" x14ac:dyDescent="0.35">
      <c r="A138" s="386" t="s">
        <v>336</v>
      </c>
      <c r="B138" s="364">
        <v>0</v>
      </c>
      <c r="C138" s="364">
        <v>15.3912</v>
      </c>
      <c r="D138" s="365">
        <v>15.3912</v>
      </c>
      <c r="E138" s="374" t="s">
        <v>216</v>
      </c>
      <c r="F138" s="364">
        <v>0</v>
      </c>
      <c r="G138" s="365">
        <v>0</v>
      </c>
      <c r="H138" s="367">
        <v>4.5617000000000001</v>
      </c>
      <c r="I138" s="364">
        <v>12.245200000000001</v>
      </c>
      <c r="J138" s="365">
        <v>12.245200000000001</v>
      </c>
      <c r="K138" s="375" t="s">
        <v>206</v>
      </c>
    </row>
    <row r="139" spans="1:11" ht="14.4" customHeight="1" thickBot="1" x14ac:dyDescent="0.35">
      <c r="A139" s="385" t="s">
        <v>337</v>
      </c>
      <c r="B139" s="369">
        <v>0</v>
      </c>
      <c r="C139" s="369">
        <v>98.494</v>
      </c>
      <c r="D139" s="370">
        <v>98.494</v>
      </c>
      <c r="E139" s="371" t="s">
        <v>206</v>
      </c>
      <c r="F139" s="369">
        <v>0</v>
      </c>
      <c r="G139" s="370">
        <v>0</v>
      </c>
      <c r="H139" s="372">
        <v>0</v>
      </c>
      <c r="I139" s="369">
        <v>0</v>
      </c>
      <c r="J139" s="370">
        <v>0</v>
      </c>
      <c r="K139" s="373" t="s">
        <v>206</v>
      </c>
    </row>
    <row r="140" spans="1:11" ht="14.4" customHeight="1" thickBot="1" x14ac:dyDescent="0.35">
      <c r="A140" s="386" t="s">
        <v>338</v>
      </c>
      <c r="B140" s="364">
        <v>0</v>
      </c>
      <c r="C140" s="364">
        <v>98.494</v>
      </c>
      <c r="D140" s="365">
        <v>98.494</v>
      </c>
      <c r="E140" s="374" t="s">
        <v>206</v>
      </c>
      <c r="F140" s="364">
        <v>0</v>
      </c>
      <c r="G140" s="365">
        <v>0</v>
      </c>
      <c r="H140" s="367">
        <v>0</v>
      </c>
      <c r="I140" s="364">
        <v>0</v>
      </c>
      <c r="J140" s="365">
        <v>0</v>
      </c>
      <c r="K140" s="375" t="s">
        <v>206</v>
      </c>
    </row>
    <row r="141" spans="1:11" ht="14.4" customHeight="1" thickBot="1" x14ac:dyDescent="0.35">
      <c r="A141" s="383" t="s">
        <v>339</v>
      </c>
      <c r="B141" s="364">
        <v>0</v>
      </c>
      <c r="C141" s="364">
        <v>57.06559</v>
      </c>
      <c r="D141" s="365">
        <v>57.06559</v>
      </c>
      <c r="E141" s="374" t="s">
        <v>206</v>
      </c>
      <c r="F141" s="364">
        <v>0</v>
      </c>
      <c r="G141" s="365">
        <v>0</v>
      </c>
      <c r="H141" s="367">
        <v>30.536280000000001</v>
      </c>
      <c r="I141" s="364">
        <v>44.047080000000001</v>
      </c>
      <c r="J141" s="365">
        <v>44.047080000000001</v>
      </c>
      <c r="K141" s="375" t="s">
        <v>206</v>
      </c>
    </row>
    <row r="142" spans="1:11" ht="14.4" customHeight="1" thickBot="1" x14ac:dyDescent="0.35">
      <c r="A142" s="384" t="s">
        <v>340</v>
      </c>
      <c r="B142" s="364">
        <v>0</v>
      </c>
      <c r="C142" s="364">
        <v>57.06559</v>
      </c>
      <c r="D142" s="365">
        <v>57.06559</v>
      </c>
      <c r="E142" s="374" t="s">
        <v>206</v>
      </c>
      <c r="F142" s="364">
        <v>0</v>
      </c>
      <c r="G142" s="365">
        <v>0</v>
      </c>
      <c r="H142" s="367">
        <v>30.536280000000001</v>
      </c>
      <c r="I142" s="364">
        <v>44.047080000000001</v>
      </c>
      <c r="J142" s="365">
        <v>44.047080000000001</v>
      </c>
      <c r="K142" s="375" t="s">
        <v>206</v>
      </c>
    </row>
    <row r="143" spans="1:11" ht="14.4" customHeight="1" thickBot="1" x14ac:dyDescent="0.35">
      <c r="A143" s="385" t="s">
        <v>341</v>
      </c>
      <c r="B143" s="369">
        <v>0</v>
      </c>
      <c r="C143" s="369">
        <v>57.06559</v>
      </c>
      <c r="D143" s="370">
        <v>57.06559</v>
      </c>
      <c r="E143" s="371" t="s">
        <v>206</v>
      </c>
      <c r="F143" s="369">
        <v>0</v>
      </c>
      <c r="G143" s="370">
        <v>0</v>
      </c>
      <c r="H143" s="372">
        <v>30.536280000000001</v>
      </c>
      <c r="I143" s="369">
        <v>44.047080000000001</v>
      </c>
      <c r="J143" s="370">
        <v>44.047080000000001</v>
      </c>
      <c r="K143" s="373" t="s">
        <v>206</v>
      </c>
    </row>
    <row r="144" spans="1:11" ht="14.4" customHeight="1" thickBot="1" x14ac:dyDescent="0.35">
      <c r="A144" s="386" t="s">
        <v>342</v>
      </c>
      <c r="B144" s="364">
        <v>0</v>
      </c>
      <c r="C144" s="364">
        <v>57.06559</v>
      </c>
      <c r="D144" s="365">
        <v>57.06559</v>
      </c>
      <c r="E144" s="374" t="s">
        <v>206</v>
      </c>
      <c r="F144" s="364">
        <v>0</v>
      </c>
      <c r="G144" s="365">
        <v>0</v>
      </c>
      <c r="H144" s="367">
        <v>30.536280000000001</v>
      </c>
      <c r="I144" s="364">
        <v>44.047080000000001</v>
      </c>
      <c r="J144" s="365">
        <v>44.047080000000001</v>
      </c>
      <c r="K144" s="375" t="s">
        <v>206</v>
      </c>
    </row>
    <row r="145" spans="1:11" ht="14.4" customHeight="1" thickBot="1" x14ac:dyDescent="0.35">
      <c r="A145" s="382" t="s">
        <v>343</v>
      </c>
      <c r="B145" s="364">
        <v>26.700846153850001</v>
      </c>
      <c r="C145" s="364">
        <v>650.66727000000003</v>
      </c>
      <c r="D145" s="365">
        <v>623.96642384614995</v>
      </c>
      <c r="E145" s="366">
        <v>24.368788399096001</v>
      </c>
      <c r="F145" s="364">
        <v>10.263191115606</v>
      </c>
      <c r="G145" s="365">
        <v>4.2763296315019996</v>
      </c>
      <c r="H145" s="367">
        <v>5.157</v>
      </c>
      <c r="I145" s="364">
        <v>65.904480000000007</v>
      </c>
      <c r="J145" s="365">
        <v>61.628150368497003</v>
      </c>
      <c r="K145" s="368">
        <v>6.4214413682479998</v>
      </c>
    </row>
    <row r="146" spans="1:11" ht="14.4" customHeight="1" thickBot="1" x14ac:dyDescent="0.35">
      <c r="A146" s="383" t="s">
        <v>344</v>
      </c>
      <c r="B146" s="364">
        <v>4.1150187620000001</v>
      </c>
      <c r="C146" s="364">
        <v>89.902929999999998</v>
      </c>
      <c r="D146" s="365">
        <v>85.787911237998998</v>
      </c>
      <c r="E146" s="366">
        <v>21.847513996823</v>
      </c>
      <c r="F146" s="364">
        <v>10.263191115606</v>
      </c>
      <c r="G146" s="365">
        <v>4.2763296315019996</v>
      </c>
      <c r="H146" s="367">
        <v>0</v>
      </c>
      <c r="I146" s="364">
        <v>39.280999999999999</v>
      </c>
      <c r="J146" s="365">
        <v>35.004670368497003</v>
      </c>
      <c r="K146" s="368">
        <v>3.8273670983539998</v>
      </c>
    </row>
    <row r="147" spans="1:11" ht="14.4" customHeight="1" thickBot="1" x14ac:dyDescent="0.35">
      <c r="A147" s="384" t="s">
        <v>345</v>
      </c>
      <c r="B147" s="364">
        <v>0</v>
      </c>
      <c r="C147" s="364">
        <v>78.25</v>
      </c>
      <c r="D147" s="365">
        <v>78.25</v>
      </c>
      <c r="E147" s="374" t="s">
        <v>216</v>
      </c>
      <c r="F147" s="364">
        <v>0</v>
      </c>
      <c r="G147" s="365">
        <v>0</v>
      </c>
      <c r="H147" s="367">
        <v>0</v>
      </c>
      <c r="I147" s="364">
        <v>25</v>
      </c>
      <c r="J147" s="365">
        <v>25</v>
      </c>
      <c r="K147" s="375" t="s">
        <v>206</v>
      </c>
    </row>
    <row r="148" spans="1:11" ht="14.4" customHeight="1" thickBot="1" x14ac:dyDescent="0.35">
      <c r="A148" s="385" t="s">
        <v>346</v>
      </c>
      <c r="B148" s="369">
        <v>0</v>
      </c>
      <c r="C148" s="369">
        <v>78.25</v>
      </c>
      <c r="D148" s="370">
        <v>78.25</v>
      </c>
      <c r="E148" s="371" t="s">
        <v>216</v>
      </c>
      <c r="F148" s="369">
        <v>0</v>
      </c>
      <c r="G148" s="370">
        <v>0</v>
      </c>
      <c r="H148" s="372">
        <v>0</v>
      </c>
      <c r="I148" s="369">
        <v>25</v>
      </c>
      <c r="J148" s="370">
        <v>25</v>
      </c>
      <c r="K148" s="373" t="s">
        <v>206</v>
      </c>
    </row>
    <row r="149" spans="1:11" ht="14.4" customHeight="1" thickBot="1" x14ac:dyDescent="0.35">
      <c r="A149" s="386" t="s">
        <v>347</v>
      </c>
      <c r="B149" s="364">
        <v>0</v>
      </c>
      <c r="C149" s="364">
        <v>78.25</v>
      </c>
      <c r="D149" s="365">
        <v>78.25</v>
      </c>
      <c r="E149" s="374" t="s">
        <v>216</v>
      </c>
      <c r="F149" s="364">
        <v>0</v>
      </c>
      <c r="G149" s="365">
        <v>0</v>
      </c>
      <c r="H149" s="367">
        <v>0</v>
      </c>
      <c r="I149" s="364">
        <v>25</v>
      </c>
      <c r="J149" s="365">
        <v>25</v>
      </c>
      <c r="K149" s="375" t="s">
        <v>206</v>
      </c>
    </row>
    <row r="150" spans="1:11" ht="14.4" customHeight="1" thickBot="1" x14ac:dyDescent="0.35">
      <c r="A150" s="389" t="s">
        <v>348</v>
      </c>
      <c r="B150" s="369">
        <v>4.1150187620000001</v>
      </c>
      <c r="C150" s="369">
        <v>11.65293</v>
      </c>
      <c r="D150" s="370">
        <v>7.5379112379990003</v>
      </c>
      <c r="E150" s="376">
        <v>2.8318048285959998</v>
      </c>
      <c r="F150" s="369">
        <v>10.263191115606</v>
      </c>
      <c r="G150" s="370">
        <v>4.2763296315019996</v>
      </c>
      <c r="H150" s="372">
        <v>0</v>
      </c>
      <c r="I150" s="369">
        <v>14.281000000000001</v>
      </c>
      <c r="J150" s="370">
        <v>10.004670368497001</v>
      </c>
      <c r="K150" s="377">
        <v>1.3914775472009999</v>
      </c>
    </row>
    <row r="151" spans="1:11" ht="14.4" customHeight="1" thickBot="1" x14ac:dyDescent="0.35">
      <c r="A151" s="385" t="s">
        <v>349</v>
      </c>
      <c r="B151" s="369">
        <v>0</v>
      </c>
      <c r="C151" s="369">
        <v>1.2999999999999999E-4</v>
      </c>
      <c r="D151" s="370">
        <v>1.2999999999999999E-4</v>
      </c>
      <c r="E151" s="371" t="s">
        <v>206</v>
      </c>
      <c r="F151" s="369">
        <v>0</v>
      </c>
      <c r="G151" s="370">
        <v>0</v>
      </c>
      <c r="H151" s="372">
        <v>0</v>
      </c>
      <c r="I151" s="369">
        <v>4.0000000000000003E-5</v>
      </c>
      <c r="J151" s="370">
        <v>4.0000000000000003E-5</v>
      </c>
      <c r="K151" s="373" t="s">
        <v>206</v>
      </c>
    </row>
    <row r="152" spans="1:11" ht="14.4" customHeight="1" thickBot="1" x14ac:dyDescent="0.35">
      <c r="A152" s="386" t="s">
        <v>350</v>
      </c>
      <c r="B152" s="364">
        <v>0</v>
      </c>
      <c r="C152" s="364">
        <v>1.2999999999999999E-4</v>
      </c>
      <c r="D152" s="365">
        <v>1.2999999999999999E-4</v>
      </c>
      <c r="E152" s="374" t="s">
        <v>206</v>
      </c>
      <c r="F152" s="364">
        <v>0</v>
      </c>
      <c r="G152" s="365">
        <v>0</v>
      </c>
      <c r="H152" s="367">
        <v>0</v>
      </c>
      <c r="I152" s="364">
        <v>4.0000000000000003E-5</v>
      </c>
      <c r="J152" s="365">
        <v>4.0000000000000003E-5</v>
      </c>
      <c r="K152" s="375" t="s">
        <v>206</v>
      </c>
    </row>
    <row r="153" spans="1:11" ht="14.4" customHeight="1" thickBot="1" x14ac:dyDescent="0.35">
      <c r="A153" s="385" t="s">
        <v>351</v>
      </c>
      <c r="B153" s="369">
        <v>4.1150187620000001</v>
      </c>
      <c r="C153" s="369">
        <v>11.652799999999999</v>
      </c>
      <c r="D153" s="370">
        <v>7.5377812379989999</v>
      </c>
      <c r="E153" s="376">
        <v>2.831773237003</v>
      </c>
      <c r="F153" s="369">
        <v>10.263191115606</v>
      </c>
      <c r="G153" s="370">
        <v>4.2763296315019996</v>
      </c>
      <c r="H153" s="372">
        <v>0</v>
      </c>
      <c r="I153" s="369">
        <v>14.28096</v>
      </c>
      <c r="J153" s="370">
        <v>10.004630368497001</v>
      </c>
      <c r="K153" s="377">
        <v>1.3914736497769999</v>
      </c>
    </row>
    <row r="154" spans="1:11" ht="14.4" customHeight="1" thickBot="1" x14ac:dyDescent="0.35">
      <c r="A154" s="386" t="s">
        <v>352</v>
      </c>
      <c r="B154" s="364">
        <v>4.1150187620000001</v>
      </c>
      <c r="C154" s="364">
        <v>11.652799999999999</v>
      </c>
      <c r="D154" s="365">
        <v>7.5377812379989999</v>
      </c>
      <c r="E154" s="366">
        <v>2.831773237003</v>
      </c>
      <c r="F154" s="364">
        <v>10.263191115606</v>
      </c>
      <c r="G154" s="365">
        <v>4.2763296315019996</v>
      </c>
      <c r="H154" s="367">
        <v>0</v>
      </c>
      <c r="I154" s="364">
        <v>14.28096</v>
      </c>
      <c r="J154" s="365">
        <v>10.004630368497001</v>
      </c>
      <c r="K154" s="368">
        <v>1.3914736497769999</v>
      </c>
    </row>
    <row r="155" spans="1:11" ht="14.4" customHeight="1" thickBot="1" x14ac:dyDescent="0.35">
      <c r="A155" s="383" t="s">
        <v>353</v>
      </c>
      <c r="B155" s="364">
        <v>0</v>
      </c>
      <c r="C155" s="364">
        <v>110.94934000000001</v>
      </c>
      <c r="D155" s="365">
        <v>110.94934000000001</v>
      </c>
      <c r="E155" s="374" t="s">
        <v>206</v>
      </c>
      <c r="F155" s="364">
        <v>0</v>
      </c>
      <c r="G155" s="365">
        <v>0</v>
      </c>
      <c r="H155" s="367">
        <v>0</v>
      </c>
      <c r="I155" s="364">
        <v>0.84048</v>
      </c>
      <c r="J155" s="365">
        <v>0.84048</v>
      </c>
      <c r="K155" s="375" t="s">
        <v>206</v>
      </c>
    </row>
    <row r="156" spans="1:11" ht="14.4" customHeight="1" thickBot="1" x14ac:dyDescent="0.35">
      <c r="A156" s="389" t="s">
        <v>354</v>
      </c>
      <c r="B156" s="369">
        <v>0</v>
      </c>
      <c r="C156" s="369">
        <v>110.94934000000001</v>
      </c>
      <c r="D156" s="370">
        <v>110.94934000000001</v>
      </c>
      <c r="E156" s="371" t="s">
        <v>206</v>
      </c>
      <c r="F156" s="369">
        <v>0</v>
      </c>
      <c r="G156" s="370">
        <v>0</v>
      </c>
      <c r="H156" s="372">
        <v>0</v>
      </c>
      <c r="I156" s="369">
        <v>0.84048</v>
      </c>
      <c r="J156" s="370">
        <v>0.84048</v>
      </c>
      <c r="K156" s="373" t="s">
        <v>206</v>
      </c>
    </row>
    <row r="157" spans="1:11" ht="14.4" customHeight="1" thickBot="1" x14ac:dyDescent="0.35">
      <c r="A157" s="385" t="s">
        <v>355</v>
      </c>
      <c r="B157" s="369">
        <v>0</v>
      </c>
      <c r="C157" s="369">
        <v>110.94934000000001</v>
      </c>
      <c r="D157" s="370">
        <v>110.94934000000001</v>
      </c>
      <c r="E157" s="371" t="s">
        <v>206</v>
      </c>
      <c r="F157" s="369">
        <v>0</v>
      </c>
      <c r="G157" s="370">
        <v>0</v>
      </c>
      <c r="H157" s="372">
        <v>0</v>
      </c>
      <c r="I157" s="369">
        <v>0.84048</v>
      </c>
      <c r="J157" s="370">
        <v>0.84048</v>
      </c>
      <c r="K157" s="373" t="s">
        <v>206</v>
      </c>
    </row>
    <row r="158" spans="1:11" ht="14.4" customHeight="1" thickBot="1" x14ac:dyDescent="0.35">
      <c r="A158" s="386" t="s">
        <v>356</v>
      </c>
      <c r="B158" s="364">
        <v>0</v>
      </c>
      <c r="C158" s="364">
        <v>110.94934000000001</v>
      </c>
      <c r="D158" s="365">
        <v>110.94934000000001</v>
      </c>
      <c r="E158" s="374" t="s">
        <v>206</v>
      </c>
      <c r="F158" s="364">
        <v>0</v>
      </c>
      <c r="G158" s="365">
        <v>0</v>
      </c>
      <c r="H158" s="367">
        <v>0</v>
      </c>
      <c r="I158" s="364">
        <v>0.84048</v>
      </c>
      <c r="J158" s="365">
        <v>0.84048</v>
      </c>
      <c r="K158" s="375" t="s">
        <v>206</v>
      </c>
    </row>
    <row r="159" spans="1:11" ht="14.4" customHeight="1" thickBot="1" x14ac:dyDescent="0.35">
      <c r="A159" s="383" t="s">
        <v>357</v>
      </c>
      <c r="B159" s="364">
        <v>22.585827391849001</v>
      </c>
      <c r="C159" s="364">
        <v>449.815</v>
      </c>
      <c r="D159" s="365">
        <v>427.22917260815098</v>
      </c>
      <c r="E159" s="366">
        <v>19.91580791777</v>
      </c>
      <c r="F159" s="364">
        <v>0</v>
      </c>
      <c r="G159" s="365">
        <v>0</v>
      </c>
      <c r="H159" s="367">
        <v>5.157</v>
      </c>
      <c r="I159" s="364">
        <v>25.783000000000001</v>
      </c>
      <c r="J159" s="365">
        <v>25.783000000000001</v>
      </c>
      <c r="K159" s="375" t="s">
        <v>206</v>
      </c>
    </row>
    <row r="160" spans="1:11" ht="14.4" customHeight="1" thickBot="1" x14ac:dyDescent="0.35">
      <c r="A160" s="389" t="s">
        <v>358</v>
      </c>
      <c r="B160" s="369">
        <v>22.585827391849001</v>
      </c>
      <c r="C160" s="369">
        <v>449.815</v>
      </c>
      <c r="D160" s="370">
        <v>427.22917260815098</v>
      </c>
      <c r="E160" s="376">
        <v>19.91580791777</v>
      </c>
      <c r="F160" s="369">
        <v>0</v>
      </c>
      <c r="G160" s="370">
        <v>0</v>
      </c>
      <c r="H160" s="372">
        <v>5.157</v>
      </c>
      <c r="I160" s="369">
        <v>25.783000000000001</v>
      </c>
      <c r="J160" s="370">
        <v>25.783000000000001</v>
      </c>
      <c r="K160" s="373" t="s">
        <v>206</v>
      </c>
    </row>
    <row r="161" spans="1:11" ht="14.4" customHeight="1" thickBot="1" x14ac:dyDescent="0.35">
      <c r="A161" s="385" t="s">
        <v>359</v>
      </c>
      <c r="B161" s="369">
        <v>22.585827391849001</v>
      </c>
      <c r="C161" s="369">
        <v>387.93900000000002</v>
      </c>
      <c r="D161" s="370">
        <v>365.353172608151</v>
      </c>
      <c r="E161" s="376">
        <v>17.176213794142001</v>
      </c>
      <c r="F161" s="369">
        <v>0</v>
      </c>
      <c r="G161" s="370">
        <v>0</v>
      </c>
      <c r="H161" s="372">
        <v>0</v>
      </c>
      <c r="I161" s="369">
        <v>0</v>
      </c>
      <c r="J161" s="370">
        <v>0</v>
      </c>
      <c r="K161" s="377">
        <v>5</v>
      </c>
    </row>
    <row r="162" spans="1:11" ht="14.4" customHeight="1" thickBot="1" x14ac:dyDescent="0.35">
      <c r="A162" s="386" t="s">
        <v>360</v>
      </c>
      <c r="B162" s="364">
        <v>0</v>
      </c>
      <c r="C162" s="364">
        <v>387.93900000000002</v>
      </c>
      <c r="D162" s="365">
        <v>387.93900000000002</v>
      </c>
      <c r="E162" s="374" t="s">
        <v>216</v>
      </c>
      <c r="F162" s="364">
        <v>0</v>
      </c>
      <c r="G162" s="365">
        <v>0</v>
      </c>
      <c r="H162" s="367">
        <v>0</v>
      </c>
      <c r="I162" s="364">
        <v>0</v>
      </c>
      <c r="J162" s="365">
        <v>0</v>
      </c>
      <c r="K162" s="368">
        <v>5</v>
      </c>
    </row>
    <row r="163" spans="1:11" ht="14.4" customHeight="1" thickBot="1" x14ac:dyDescent="0.35">
      <c r="A163" s="386" t="s">
        <v>361</v>
      </c>
      <c r="B163" s="364">
        <v>22.585827391849001</v>
      </c>
      <c r="C163" s="364">
        <v>0</v>
      </c>
      <c r="D163" s="365">
        <v>-22.585827391849001</v>
      </c>
      <c r="E163" s="366">
        <v>0</v>
      </c>
      <c r="F163" s="364">
        <v>0</v>
      </c>
      <c r="G163" s="365">
        <v>0</v>
      </c>
      <c r="H163" s="367">
        <v>0</v>
      </c>
      <c r="I163" s="364">
        <v>0</v>
      </c>
      <c r="J163" s="365">
        <v>0</v>
      </c>
      <c r="K163" s="368">
        <v>5</v>
      </c>
    </row>
    <row r="164" spans="1:11" ht="14.4" customHeight="1" thickBot="1" x14ac:dyDescent="0.35">
      <c r="A164" s="388" t="s">
        <v>362</v>
      </c>
      <c r="B164" s="364">
        <v>0</v>
      </c>
      <c r="C164" s="364">
        <v>61.875999999999998</v>
      </c>
      <c r="D164" s="365">
        <v>61.875999999999998</v>
      </c>
      <c r="E164" s="374" t="s">
        <v>206</v>
      </c>
      <c r="F164" s="364">
        <v>0</v>
      </c>
      <c r="G164" s="365">
        <v>0</v>
      </c>
      <c r="H164" s="367">
        <v>5.157</v>
      </c>
      <c r="I164" s="364">
        <v>25.783000000000001</v>
      </c>
      <c r="J164" s="365">
        <v>25.783000000000001</v>
      </c>
      <c r="K164" s="375" t="s">
        <v>206</v>
      </c>
    </row>
    <row r="165" spans="1:11" ht="14.4" customHeight="1" thickBot="1" x14ac:dyDescent="0.35">
      <c r="A165" s="386" t="s">
        <v>363</v>
      </c>
      <c r="B165" s="364">
        <v>0</v>
      </c>
      <c r="C165" s="364">
        <v>61.875999999999998</v>
      </c>
      <c r="D165" s="365">
        <v>61.875999999999998</v>
      </c>
      <c r="E165" s="374" t="s">
        <v>206</v>
      </c>
      <c r="F165" s="364">
        <v>0</v>
      </c>
      <c r="G165" s="365">
        <v>0</v>
      </c>
      <c r="H165" s="367">
        <v>5.157</v>
      </c>
      <c r="I165" s="364">
        <v>25.783000000000001</v>
      </c>
      <c r="J165" s="365">
        <v>25.783000000000001</v>
      </c>
      <c r="K165" s="375" t="s">
        <v>206</v>
      </c>
    </row>
    <row r="166" spans="1:11" ht="14.4" customHeight="1" thickBot="1" x14ac:dyDescent="0.35">
      <c r="A166" s="382" t="s">
        <v>364</v>
      </c>
      <c r="B166" s="364">
        <v>3593.0573513791801</v>
      </c>
      <c r="C166" s="364">
        <v>4192.7314399999996</v>
      </c>
      <c r="D166" s="365">
        <v>599.67408862082402</v>
      </c>
      <c r="E166" s="366">
        <v>1.1668980007759999</v>
      </c>
      <c r="F166" s="364">
        <v>4434.8280700159403</v>
      </c>
      <c r="G166" s="365">
        <v>1847.84502917331</v>
      </c>
      <c r="H166" s="367">
        <v>362.55038000000002</v>
      </c>
      <c r="I166" s="364">
        <v>1829.1203399999999</v>
      </c>
      <c r="J166" s="365">
        <v>-18.724689173306999</v>
      </c>
      <c r="K166" s="368">
        <v>0.41244447611500001</v>
      </c>
    </row>
    <row r="167" spans="1:11" ht="14.4" customHeight="1" thickBot="1" x14ac:dyDescent="0.35">
      <c r="A167" s="387" t="s">
        <v>365</v>
      </c>
      <c r="B167" s="369">
        <v>3593.0573513791801</v>
      </c>
      <c r="C167" s="369">
        <v>4192.7314399999996</v>
      </c>
      <c r="D167" s="370">
        <v>599.67408862082402</v>
      </c>
      <c r="E167" s="376">
        <v>1.1668980007759999</v>
      </c>
      <c r="F167" s="369">
        <v>4434.8280700159403</v>
      </c>
      <c r="G167" s="370">
        <v>1847.84502917331</v>
      </c>
      <c r="H167" s="372">
        <v>362.55038000000002</v>
      </c>
      <c r="I167" s="369">
        <v>1829.1203399999999</v>
      </c>
      <c r="J167" s="370">
        <v>-18.724689173306999</v>
      </c>
      <c r="K167" s="377">
        <v>0.41244447611500001</v>
      </c>
    </row>
    <row r="168" spans="1:11" ht="14.4" customHeight="1" thickBot="1" x14ac:dyDescent="0.35">
      <c r="A168" s="389" t="s">
        <v>41</v>
      </c>
      <c r="B168" s="369">
        <v>3593.0573513791801</v>
      </c>
      <c r="C168" s="369">
        <v>4192.7314399999996</v>
      </c>
      <c r="D168" s="370">
        <v>599.67408862082402</v>
      </c>
      <c r="E168" s="376">
        <v>1.1668980007759999</v>
      </c>
      <c r="F168" s="369">
        <v>4434.8280700159403</v>
      </c>
      <c r="G168" s="370">
        <v>1847.84502917331</v>
      </c>
      <c r="H168" s="372">
        <v>362.55038000000002</v>
      </c>
      <c r="I168" s="369">
        <v>1829.1203399999999</v>
      </c>
      <c r="J168" s="370">
        <v>-18.724689173306999</v>
      </c>
      <c r="K168" s="377">
        <v>0.41244447611500001</v>
      </c>
    </row>
    <row r="169" spans="1:11" ht="14.4" customHeight="1" thickBot="1" x14ac:dyDescent="0.35">
      <c r="A169" s="388" t="s">
        <v>366</v>
      </c>
      <c r="B169" s="364">
        <v>3.0983290467820002</v>
      </c>
      <c r="C169" s="364">
        <v>6.0999600000000003</v>
      </c>
      <c r="D169" s="365">
        <v>3.001630953217</v>
      </c>
      <c r="E169" s="366">
        <v>1.968790243997</v>
      </c>
      <c r="F169" s="364">
        <v>0</v>
      </c>
      <c r="G169" s="365">
        <v>0</v>
      </c>
      <c r="H169" s="367">
        <v>0.11643000000000001</v>
      </c>
      <c r="I169" s="364">
        <v>12.346780000000001</v>
      </c>
      <c r="J169" s="365">
        <v>12.346780000000001</v>
      </c>
      <c r="K169" s="375" t="s">
        <v>216</v>
      </c>
    </row>
    <row r="170" spans="1:11" ht="14.4" customHeight="1" thickBot="1" x14ac:dyDescent="0.35">
      <c r="A170" s="386" t="s">
        <v>367</v>
      </c>
      <c r="B170" s="364">
        <v>3.0983290467820002</v>
      </c>
      <c r="C170" s="364">
        <v>6.0999600000000003</v>
      </c>
      <c r="D170" s="365">
        <v>3.001630953217</v>
      </c>
      <c r="E170" s="366">
        <v>1.968790243997</v>
      </c>
      <c r="F170" s="364">
        <v>0</v>
      </c>
      <c r="G170" s="365">
        <v>0</v>
      </c>
      <c r="H170" s="367">
        <v>0.11643000000000001</v>
      </c>
      <c r="I170" s="364">
        <v>12.346780000000001</v>
      </c>
      <c r="J170" s="365">
        <v>12.346780000000001</v>
      </c>
      <c r="K170" s="375" t="s">
        <v>216</v>
      </c>
    </row>
    <row r="171" spans="1:11" ht="14.4" customHeight="1" thickBot="1" x14ac:dyDescent="0.35">
      <c r="A171" s="385" t="s">
        <v>368</v>
      </c>
      <c r="B171" s="369">
        <v>26.573888807132999</v>
      </c>
      <c r="C171" s="369">
        <v>24.6</v>
      </c>
      <c r="D171" s="370">
        <v>-1.9738888071330001</v>
      </c>
      <c r="E171" s="376">
        <v>0.92572073957699996</v>
      </c>
      <c r="F171" s="369">
        <v>82.462242851582999</v>
      </c>
      <c r="G171" s="370">
        <v>34.359267854826001</v>
      </c>
      <c r="H171" s="372">
        <v>7.6124999999999998</v>
      </c>
      <c r="I171" s="369">
        <v>29.115500000000001</v>
      </c>
      <c r="J171" s="370">
        <v>-5.2437678548260003</v>
      </c>
      <c r="K171" s="377">
        <v>0.35307674146500001</v>
      </c>
    </row>
    <row r="172" spans="1:11" ht="14.4" customHeight="1" thickBot="1" x14ac:dyDescent="0.35">
      <c r="A172" s="386" t="s">
        <v>369</v>
      </c>
      <c r="B172" s="364">
        <v>26.573888807132999</v>
      </c>
      <c r="C172" s="364">
        <v>24.6</v>
      </c>
      <c r="D172" s="365">
        <v>-1.9738888071330001</v>
      </c>
      <c r="E172" s="366">
        <v>0.92572073957699996</v>
      </c>
      <c r="F172" s="364">
        <v>82.462242851582999</v>
      </c>
      <c r="G172" s="365">
        <v>34.359267854826001</v>
      </c>
      <c r="H172" s="367">
        <v>7.6124999999999998</v>
      </c>
      <c r="I172" s="364">
        <v>29.115500000000001</v>
      </c>
      <c r="J172" s="365">
        <v>-5.2437678548260003</v>
      </c>
      <c r="K172" s="368">
        <v>0.35307674146500001</v>
      </c>
    </row>
    <row r="173" spans="1:11" ht="14.4" customHeight="1" thickBot="1" x14ac:dyDescent="0.35">
      <c r="A173" s="385" t="s">
        <v>370</v>
      </c>
      <c r="B173" s="369">
        <v>139.162049169103</v>
      </c>
      <c r="C173" s="369">
        <v>145.2817</v>
      </c>
      <c r="D173" s="370">
        <v>6.119650830896</v>
      </c>
      <c r="E173" s="376">
        <v>1.043974997978</v>
      </c>
      <c r="F173" s="369">
        <v>181.70754848733699</v>
      </c>
      <c r="G173" s="370">
        <v>75.711478536390004</v>
      </c>
      <c r="H173" s="372">
        <v>26.9239</v>
      </c>
      <c r="I173" s="369">
        <v>77.272999999999996</v>
      </c>
      <c r="J173" s="370">
        <v>1.561521463609</v>
      </c>
      <c r="K173" s="377">
        <v>0.42526026377699999</v>
      </c>
    </row>
    <row r="174" spans="1:11" ht="14.4" customHeight="1" thickBot="1" x14ac:dyDescent="0.35">
      <c r="A174" s="386" t="s">
        <v>371</v>
      </c>
      <c r="B174" s="364">
        <v>0</v>
      </c>
      <c r="C174" s="364">
        <v>3.03</v>
      </c>
      <c r="D174" s="365">
        <v>3.03</v>
      </c>
      <c r="E174" s="374" t="s">
        <v>216</v>
      </c>
      <c r="F174" s="364">
        <v>10.580846485984001</v>
      </c>
      <c r="G174" s="365">
        <v>4.4086860358270004</v>
      </c>
      <c r="H174" s="367">
        <v>14.486000000000001</v>
      </c>
      <c r="I174" s="364">
        <v>16.600000000000001</v>
      </c>
      <c r="J174" s="365">
        <v>12.191313964173</v>
      </c>
      <c r="K174" s="368">
        <v>1.568872587083</v>
      </c>
    </row>
    <row r="175" spans="1:11" ht="14.4" customHeight="1" thickBot="1" x14ac:dyDescent="0.35">
      <c r="A175" s="386" t="s">
        <v>372</v>
      </c>
      <c r="B175" s="364">
        <v>1.3738715356569999</v>
      </c>
      <c r="C175" s="364">
        <v>0.75149999999999995</v>
      </c>
      <c r="D175" s="365">
        <v>-0.62237153565699999</v>
      </c>
      <c r="E175" s="366">
        <v>0.546994373561</v>
      </c>
      <c r="F175" s="364">
        <v>0</v>
      </c>
      <c r="G175" s="365">
        <v>0</v>
      </c>
      <c r="H175" s="367">
        <v>0.2369</v>
      </c>
      <c r="I175" s="364">
        <v>0.2369</v>
      </c>
      <c r="J175" s="365">
        <v>0.2369</v>
      </c>
      <c r="K175" s="375" t="s">
        <v>216</v>
      </c>
    </row>
    <row r="176" spans="1:11" ht="14.4" customHeight="1" thickBot="1" x14ac:dyDescent="0.35">
      <c r="A176" s="386" t="s">
        <v>373</v>
      </c>
      <c r="B176" s="364">
        <v>137.788177633446</v>
      </c>
      <c r="C176" s="364">
        <v>141.50020000000001</v>
      </c>
      <c r="D176" s="365">
        <v>3.7120223665530001</v>
      </c>
      <c r="E176" s="366">
        <v>1.0269400643090001</v>
      </c>
      <c r="F176" s="364">
        <v>171.12670200135199</v>
      </c>
      <c r="G176" s="365">
        <v>71.302792500563001</v>
      </c>
      <c r="H176" s="367">
        <v>12.201000000000001</v>
      </c>
      <c r="I176" s="364">
        <v>60.436100000000003</v>
      </c>
      <c r="J176" s="365">
        <v>-10.866692500563</v>
      </c>
      <c r="K176" s="368">
        <v>0.35316580810100001</v>
      </c>
    </row>
    <row r="177" spans="1:11" ht="14.4" customHeight="1" thickBot="1" x14ac:dyDescent="0.35">
      <c r="A177" s="385" t="s">
        <v>374</v>
      </c>
      <c r="B177" s="369">
        <v>71.421965203823007</v>
      </c>
      <c r="C177" s="369">
        <v>82.120890000000003</v>
      </c>
      <c r="D177" s="370">
        <v>10.698924796176</v>
      </c>
      <c r="E177" s="376">
        <v>1.14979880161</v>
      </c>
      <c r="F177" s="369">
        <v>67.874844395628998</v>
      </c>
      <c r="G177" s="370">
        <v>28.281185164844999</v>
      </c>
      <c r="H177" s="372">
        <v>7.1369999999999996</v>
      </c>
      <c r="I177" s="369">
        <v>33.241399999999999</v>
      </c>
      <c r="J177" s="370">
        <v>4.9602148351539999</v>
      </c>
      <c r="K177" s="377">
        <v>0.48974550580499998</v>
      </c>
    </row>
    <row r="178" spans="1:11" ht="14.4" customHeight="1" thickBot="1" x14ac:dyDescent="0.35">
      <c r="A178" s="386" t="s">
        <v>375</v>
      </c>
      <c r="B178" s="364">
        <v>71.421965203823007</v>
      </c>
      <c r="C178" s="364">
        <v>82.120890000000003</v>
      </c>
      <c r="D178" s="365">
        <v>10.698924796176</v>
      </c>
      <c r="E178" s="366">
        <v>1.14979880161</v>
      </c>
      <c r="F178" s="364">
        <v>67.874844395628998</v>
      </c>
      <c r="G178" s="365">
        <v>28.281185164844999</v>
      </c>
      <c r="H178" s="367">
        <v>7.1369999999999996</v>
      </c>
      <c r="I178" s="364">
        <v>33.241399999999999</v>
      </c>
      <c r="J178" s="365">
        <v>4.9602148351539999</v>
      </c>
      <c r="K178" s="368">
        <v>0.48974550580499998</v>
      </c>
    </row>
    <row r="179" spans="1:11" ht="14.4" customHeight="1" thickBot="1" x14ac:dyDescent="0.35">
      <c r="A179" s="385" t="s">
        <v>376</v>
      </c>
      <c r="B179" s="369">
        <v>850.19445950622605</v>
      </c>
      <c r="C179" s="369">
        <v>871.88912000000005</v>
      </c>
      <c r="D179" s="370">
        <v>21.694660493773998</v>
      </c>
      <c r="E179" s="376">
        <v>1.0255172922510001</v>
      </c>
      <c r="F179" s="369">
        <v>962.33148941776301</v>
      </c>
      <c r="G179" s="370">
        <v>400.97145392406799</v>
      </c>
      <c r="H179" s="372">
        <v>60.371989999999997</v>
      </c>
      <c r="I179" s="369">
        <v>295.23451</v>
      </c>
      <c r="J179" s="370">
        <v>-105.736943924068</v>
      </c>
      <c r="K179" s="377">
        <v>0.30679086494199997</v>
      </c>
    </row>
    <row r="180" spans="1:11" ht="14.4" customHeight="1" thickBot="1" x14ac:dyDescent="0.35">
      <c r="A180" s="386" t="s">
        <v>377</v>
      </c>
      <c r="B180" s="364">
        <v>850.19445950622605</v>
      </c>
      <c r="C180" s="364">
        <v>871.88912000000005</v>
      </c>
      <c r="D180" s="365">
        <v>21.694660493773998</v>
      </c>
      <c r="E180" s="366">
        <v>1.0255172922510001</v>
      </c>
      <c r="F180" s="364">
        <v>962.33148941776301</v>
      </c>
      <c r="G180" s="365">
        <v>400.97145392406799</v>
      </c>
      <c r="H180" s="367">
        <v>60.371989999999997</v>
      </c>
      <c r="I180" s="364">
        <v>295.23451</v>
      </c>
      <c r="J180" s="365">
        <v>-105.736943924068</v>
      </c>
      <c r="K180" s="368">
        <v>0.30679086494199997</v>
      </c>
    </row>
    <row r="181" spans="1:11" ht="14.4" customHeight="1" thickBot="1" x14ac:dyDescent="0.35">
      <c r="A181" s="385" t="s">
        <v>378</v>
      </c>
      <c r="B181" s="369">
        <v>2502.6066596461101</v>
      </c>
      <c r="C181" s="369">
        <v>3062.7397700000001</v>
      </c>
      <c r="D181" s="370">
        <v>560.13311035389097</v>
      </c>
      <c r="E181" s="376">
        <v>1.2238198752460001</v>
      </c>
      <c r="F181" s="369">
        <v>3140.4519448636302</v>
      </c>
      <c r="G181" s="370">
        <v>1308.5216436931801</v>
      </c>
      <c r="H181" s="372">
        <v>260.38855999999998</v>
      </c>
      <c r="I181" s="369">
        <v>1381.90915</v>
      </c>
      <c r="J181" s="370">
        <v>73.387506306822004</v>
      </c>
      <c r="K181" s="377">
        <v>0.44003512050499999</v>
      </c>
    </row>
    <row r="182" spans="1:11" ht="14.4" customHeight="1" thickBot="1" x14ac:dyDescent="0.35">
      <c r="A182" s="386" t="s">
        <v>379</v>
      </c>
      <c r="B182" s="364">
        <v>2502.6066596461101</v>
      </c>
      <c r="C182" s="364">
        <v>3062.7397700000001</v>
      </c>
      <c r="D182" s="365">
        <v>560.13311035389097</v>
      </c>
      <c r="E182" s="366">
        <v>1.2238198752460001</v>
      </c>
      <c r="F182" s="364">
        <v>3140.4519448636302</v>
      </c>
      <c r="G182" s="365">
        <v>1308.5216436931801</v>
      </c>
      <c r="H182" s="367">
        <v>260.38855999999998</v>
      </c>
      <c r="I182" s="364">
        <v>1381.90915</v>
      </c>
      <c r="J182" s="365">
        <v>73.387506306822004</v>
      </c>
      <c r="K182" s="368">
        <v>0.44003512050499999</v>
      </c>
    </row>
    <row r="183" spans="1:11" ht="14.4" customHeight="1" thickBot="1" x14ac:dyDescent="0.35">
      <c r="A183" s="382" t="s">
        <v>380</v>
      </c>
      <c r="B183" s="364">
        <v>0</v>
      </c>
      <c r="C183" s="364">
        <v>0</v>
      </c>
      <c r="D183" s="365">
        <v>0</v>
      </c>
      <c r="E183" s="366">
        <v>1</v>
      </c>
      <c r="F183" s="364">
        <v>0</v>
      </c>
      <c r="G183" s="365">
        <v>0</v>
      </c>
      <c r="H183" s="367">
        <v>1</v>
      </c>
      <c r="I183" s="364">
        <v>1</v>
      </c>
      <c r="J183" s="365">
        <v>1</v>
      </c>
      <c r="K183" s="375" t="s">
        <v>206</v>
      </c>
    </row>
    <row r="184" spans="1:11" ht="14.4" customHeight="1" thickBot="1" x14ac:dyDescent="0.35">
      <c r="A184" s="387" t="s">
        <v>381</v>
      </c>
      <c r="B184" s="369">
        <v>0</v>
      </c>
      <c r="C184" s="369">
        <v>0</v>
      </c>
      <c r="D184" s="370">
        <v>0</v>
      </c>
      <c r="E184" s="376">
        <v>1</v>
      </c>
      <c r="F184" s="369">
        <v>0</v>
      </c>
      <c r="G184" s="370">
        <v>0</v>
      </c>
      <c r="H184" s="372">
        <v>1</v>
      </c>
      <c r="I184" s="369">
        <v>1</v>
      </c>
      <c r="J184" s="370">
        <v>1</v>
      </c>
      <c r="K184" s="373" t="s">
        <v>206</v>
      </c>
    </row>
    <row r="185" spans="1:11" ht="14.4" customHeight="1" thickBot="1" x14ac:dyDescent="0.35">
      <c r="A185" s="389" t="s">
        <v>382</v>
      </c>
      <c r="B185" s="369">
        <v>0</v>
      </c>
      <c r="C185" s="369">
        <v>0</v>
      </c>
      <c r="D185" s="370">
        <v>0</v>
      </c>
      <c r="E185" s="376">
        <v>1</v>
      </c>
      <c r="F185" s="369">
        <v>0</v>
      </c>
      <c r="G185" s="370">
        <v>0</v>
      </c>
      <c r="H185" s="372">
        <v>1</v>
      </c>
      <c r="I185" s="369">
        <v>1</v>
      </c>
      <c r="J185" s="370">
        <v>1</v>
      </c>
      <c r="K185" s="373" t="s">
        <v>206</v>
      </c>
    </row>
    <row r="186" spans="1:11" ht="14.4" customHeight="1" thickBot="1" x14ac:dyDescent="0.35">
      <c r="A186" s="385" t="s">
        <v>383</v>
      </c>
      <c r="B186" s="369">
        <v>0</v>
      </c>
      <c r="C186" s="369">
        <v>0</v>
      </c>
      <c r="D186" s="370">
        <v>0</v>
      </c>
      <c r="E186" s="376">
        <v>1</v>
      </c>
      <c r="F186" s="369">
        <v>0</v>
      </c>
      <c r="G186" s="370">
        <v>0</v>
      </c>
      <c r="H186" s="372">
        <v>1</v>
      </c>
      <c r="I186" s="369">
        <v>1</v>
      </c>
      <c r="J186" s="370">
        <v>1</v>
      </c>
      <c r="K186" s="373" t="s">
        <v>216</v>
      </c>
    </row>
    <row r="187" spans="1:11" ht="14.4" customHeight="1" thickBot="1" x14ac:dyDescent="0.35">
      <c r="A187" s="386" t="s">
        <v>384</v>
      </c>
      <c r="B187" s="364">
        <v>0</v>
      </c>
      <c r="C187" s="364">
        <v>0</v>
      </c>
      <c r="D187" s="365">
        <v>0</v>
      </c>
      <c r="E187" s="366">
        <v>1</v>
      </c>
      <c r="F187" s="364">
        <v>0</v>
      </c>
      <c r="G187" s="365">
        <v>0</v>
      </c>
      <c r="H187" s="367">
        <v>1</v>
      </c>
      <c r="I187" s="364">
        <v>1</v>
      </c>
      <c r="J187" s="365">
        <v>1</v>
      </c>
      <c r="K187" s="375" t="s">
        <v>216</v>
      </c>
    </row>
    <row r="188" spans="1:11" ht="14.4" customHeight="1" thickBot="1" x14ac:dyDescent="0.35">
      <c r="A188" s="390"/>
      <c r="B188" s="364">
        <v>-80602.638627045802</v>
      </c>
      <c r="C188" s="364">
        <v>-83753.680720000004</v>
      </c>
      <c r="D188" s="365">
        <v>-3151.0420929541601</v>
      </c>
      <c r="E188" s="366">
        <v>1.039093535231</v>
      </c>
      <c r="F188" s="364">
        <v>-83074.025045985603</v>
      </c>
      <c r="G188" s="365">
        <v>-34614.177102494003</v>
      </c>
      <c r="H188" s="367">
        <v>-6098.5388199999998</v>
      </c>
      <c r="I188" s="364">
        <v>-29700.443200000002</v>
      </c>
      <c r="J188" s="365">
        <v>4913.7339024939602</v>
      </c>
      <c r="K188" s="368">
        <v>0.35751780636000002</v>
      </c>
    </row>
    <row r="189" spans="1:11" ht="14.4" customHeight="1" thickBot="1" x14ac:dyDescent="0.35">
      <c r="A189" s="391" t="s">
        <v>53</v>
      </c>
      <c r="B189" s="378">
        <v>-80602.638627045802</v>
      </c>
      <c r="C189" s="378">
        <v>-83753.680720000004</v>
      </c>
      <c r="D189" s="379">
        <v>-3151.0420929541601</v>
      </c>
      <c r="E189" s="380">
        <v>23.160671710959001</v>
      </c>
      <c r="F189" s="378">
        <v>-83074.025045985603</v>
      </c>
      <c r="G189" s="379">
        <v>-34614.177102494003</v>
      </c>
      <c r="H189" s="378">
        <v>-6098.5388199999998</v>
      </c>
      <c r="I189" s="378">
        <v>-29700.443200000002</v>
      </c>
      <c r="J189" s="379">
        <v>4913.7339024939702</v>
      </c>
      <c r="K189" s="381">
        <v>0.35751780636000002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74" customWidth="1"/>
    <col min="2" max="2" width="61.109375" style="174" customWidth="1"/>
    <col min="3" max="3" width="9.5546875" style="106" hidden="1" customWidth="1" outlineLevel="1"/>
    <col min="4" max="4" width="9.5546875" style="175" customWidth="1" collapsed="1"/>
    <col min="5" max="5" width="2.21875" style="175" customWidth="1"/>
    <col min="6" max="6" width="9.5546875" style="176" customWidth="1"/>
    <col min="7" max="7" width="9.5546875" style="173" customWidth="1"/>
    <col min="8" max="9" width="9.5546875" style="106" customWidth="1"/>
    <col min="10" max="10" width="0" style="106" hidden="1" customWidth="1"/>
    <col min="11" max="16384" width="8.88671875" style="106"/>
  </cols>
  <sheetData>
    <row r="1" spans="1:10" ht="18.600000000000001" customHeight="1" thickBot="1" x14ac:dyDescent="0.4">
      <c r="A1" s="300" t="s">
        <v>86</v>
      </c>
      <c r="B1" s="301"/>
      <c r="C1" s="301"/>
      <c r="D1" s="301"/>
      <c r="E1" s="301"/>
      <c r="F1" s="301"/>
      <c r="G1" s="271"/>
      <c r="H1" s="302"/>
      <c r="I1" s="302"/>
    </row>
    <row r="2" spans="1:10" ht="14.4" customHeight="1" thickBot="1" x14ac:dyDescent="0.35">
      <c r="A2" s="183" t="s">
        <v>205</v>
      </c>
      <c r="B2" s="172"/>
      <c r="C2" s="172"/>
      <c r="D2" s="172"/>
      <c r="E2" s="172"/>
      <c r="F2" s="172"/>
    </row>
    <row r="3" spans="1:10" ht="14.4" customHeight="1" thickBot="1" x14ac:dyDescent="0.35">
      <c r="A3" s="183"/>
      <c r="B3" s="214"/>
      <c r="C3" s="213">
        <v>2015</v>
      </c>
      <c r="D3" s="190">
        <v>2017</v>
      </c>
      <c r="E3" s="7"/>
      <c r="F3" s="279">
        <v>2018</v>
      </c>
      <c r="G3" s="297"/>
      <c r="H3" s="297"/>
      <c r="I3" s="280"/>
    </row>
    <row r="4" spans="1:10" ht="14.4" customHeight="1" thickBot="1" x14ac:dyDescent="0.35">
      <c r="A4" s="194" t="s">
        <v>0</v>
      </c>
      <c r="B4" s="195" t="s">
        <v>136</v>
      </c>
      <c r="C4" s="298" t="s">
        <v>57</v>
      </c>
      <c r="D4" s="299"/>
      <c r="E4" s="196"/>
      <c r="F4" s="191" t="s">
        <v>57</v>
      </c>
      <c r="G4" s="192" t="s">
        <v>58</v>
      </c>
      <c r="H4" s="192" t="s">
        <v>54</v>
      </c>
      <c r="I4" s="193" t="s">
        <v>59</v>
      </c>
    </row>
    <row r="5" spans="1:10" ht="14.4" customHeight="1" x14ac:dyDescent="0.3">
      <c r="A5" s="392" t="s">
        <v>385</v>
      </c>
      <c r="B5" s="393" t="s">
        <v>386</v>
      </c>
      <c r="C5" s="394" t="s">
        <v>387</v>
      </c>
      <c r="D5" s="394" t="s">
        <v>387</v>
      </c>
      <c r="E5" s="394"/>
      <c r="F5" s="394" t="s">
        <v>387</v>
      </c>
      <c r="G5" s="394" t="s">
        <v>387</v>
      </c>
      <c r="H5" s="394" t="s">
        <v>387</v>
      </c>
      <c r="I5" s="395" t="s">
        <v>387</v>
      </c>
      <c r="J5" s="396" t="s">
        <v>55</v>
      </c>
    </row>
    <row r="6" spans="1:10" ht="14.4" customHeight="1" x14ac:dyDescent="0.3">
      <c r="A6" s="392" t="s">
        <v>385</v>
      </c>
      <c r="B6" s="393" t="s">
        <v>388</v>
      </c>
      <c r="C6" s="394">
        <v>295.34181999999998</v>
      </c>
      <c r="D6" s="394">
        <v>275.65458999999998</v>
      </c>
      <c r="E6" s="394"/>
      <c r="F6" s="394">
        <v>290.13197000000002</v>
      </c>
      <c r="G6" s="394">
        <v>280.41666894531249</v>
      </c>
      <c r="H6" s="394">
        <v>9.7153010546875294</v>
      </c>
      <c r="I6" s="395">
        <v>1.0346459470160179</v>
      </c>
      <c r="J6" s="396" t="s">
        <v>1</v>
      </c>
    </row>
    <row r="7" spans="1:10" ht="14.4" customHeight="1" x14ac:dyDescent="0.3">
      <c r="A7" s="392" t="s">
        <v>385</v>
      </c>
      <c r="B7" s="393" t="s">
        <v>389</v>
      </c>
      <c r="C7" s="394">
        <v>0</v>
      </c>
      <c r="D7" s="394">
        <v>0</v>
      </c>
      <c r="E7" s="394"/>
      <c r="F7" s="394">
        <v>0</v>
      </c>
      <c r="G7" s="394">
        <v>16.666666015625001</v>
      </c>
      <c r="H7" s="394">
        <v>-16.666666015625001</v>
      </c>
      <c r="I7" s="395">
        <v>0</v>
      </c>
      <c r="J7" s="396" t="s">
        <v>1</v>
      </c>
    </row>
    <row r="8" spans="1:10" ht="14.4" customHeight="1" x14ac:dyDescent="0.3">
      <c r="A8" s="392" t="s">
        <v>385</v>
      </c>
      <c r="B8" s="393" t="s">
        <v>390</v>
      </c>
      <c r="C8" s="394">
        <v>6.65449</v>
      </c>
      <c r="D8" s="394">
        <v>6.1768600000000005</v>
      </c>
      <c r="E8" s="394"/>
      <c r="F8" s="394">
        <v>6.0857000000000001</v>
      </c>
      <c r="G8" s="394">
        <v>6.25</v>
      </c>
      <c r="H8" s="394">
        <v>-0.16429999999999989</v>
      </c>
      <c r="I8" s="395">
        <v>0.97371200000000002</v>
      </c>
      <c r="J8" s="396" t="s">
        <v>1</v>
      </c>
    </row>
    <row r="9" spans="1:10" ht="14.4" customHeight="1" x14ac:dyDescent="0.3">
      <c r="A9" s="392" t="s">
        <v>385</v>
      </c>
      <c r="B9" s="393" t="s">
        <v>391</v>
      </c>
      <c r="C9" s="394">
        <v>93.250820000000004</v>
      </c>
      <c r="D9" s="394">
        <v>78.866169999999997</v>
      </c>
      <c r="E9" s="394"/>
      <c r="F9" s="394">
        <v>66.684250000000006</v>
      </c>
      <c r="G9" s="394">
        <v>72.916664062500004</v>
      </c>
      <c r="H9" s="394">
        <v>-6.2324140624999984</v>
      </c>
      <c r="I9" s="395">
        <v>0.91452688980453178</v>
      </c>
      <c r="J9" s="396" t="s">
        <v>1</v>
      </c>
    </row>
    <row r="10" spans="1:10" ht="14.4" customHeight="1" x14ac:dyDescent="0.3">
      <c r="A10" s="392" t="s">
        <v>385</v>
      </c>
      <c r="B10" s="393" t="s">
        <v>392</v>
      </c>
      <c r="C10" s="394">
        <v>395.24712999999997</v>
      </c>
      <c r="D10" s="394">
        <v>360.69761999999997</v>
      </c>
      <c r="E10" s="394"/>
      <c r="F10" s="394">
        <v>362.90192000000002</v>
      </c>
      <c r="G10" s="394">
        <v>376.24999902343751</v>
      </c>
      <c r="H10" s="394">
        <v>-13.348079023437492</v>
      </c>
      <c r="I10" s="395">
        <v>0.96452337791871723</v>
      </c>
      <c r="J10" s="396" t="s">
        <v>393</v>
      </c>
    </row>
    <row r="12" spans="1:10" ht="14.4" customHeight="1" x14ac:dyDescent="0.3">
      <c r="A12" s="392" t="s">
        <v>385</v>
      </c>
      <c r="B12" s="393" t="s">
        <v>386</v>
      </c>
      <c r="C12" s="394" t="s">
        <v>387</v>
      </c>
      <c r="D12" s="394" t="s">
        <v>387</v>
      </c>
      <c r="E12" s="394"/>
      <c r="F12" s="394" t="s">
        <v>387</v>
      </c>
      <c r="G12" s="394" t="s">
        <v>387</v>
      </c>
      <c r="H12" s="394" t="s">
        <v>387</v>
      </c>
      <c r="I12" s="395" t="s">
        <v>387</v>
      </c>
      <c r="J12" s="396" t="s">
        <v>55</v>
      </c>
    </row>
    <row r="13" spans="1:10" ht="14.4" customHeight="1" x14ac:dyDescent="0.3">
      <c r="A13" s="392" t="s">
        <v>394</v>
      </c>
      <c r="B13" s="393" t="s">
        <v>395</v>
      </c>
      <c r="C13" s="394" t="s">
        <v>387</v>
      </c>
      <c r="D13" s="394" t="s">
        <v>387</v>
      </c>
      <c r="E13" s="394"/>
      <c r="F13" s="394" t="s">
        <v>387</v>
      </c>
      <c r="G13" s="394" t="s">
        <v>387</v>
      </c>
      <c r="H13" s="394" t="s">
        <v>387</v>
      </c>
      <c r="I13" s="395" t="s">
        <v>387</v>
      </c>
      <c r="J13" s="396" t="s">
        <v>0</v>
      </c>
    </row>
    <row r="14" spans="1:10" ht="14.4" customHeight="1" x14ac:dyDescent="0.3">
      <c r="A14" s="392" t="s">
        <v>394</v>
      </c>
      <c r="B14" s="393" t="s">
        <v>388</v>
      </c>
      <c r="C14" s="394">
        <v>289.10437999999999</v>
      </c>
      <c r="D14" s="394">
        <v>270.41007999999999</v>
      </c>
      <c r="E14" s="394"/>
      <c r="F14" s="394">
        <v>284.43777</v>
      </c>
      <c r="G14" s="394">
        <v>274</v>
      </c>
      <c r="H14" s="394">
        <v>10.43777</v>
      </c>
      <c r="I14" s="395">
        <v>1.0380940510948906</v>
      </c>
      <c r="J14" s="396" t="s">
        <v>1</v>
      </c>
    </row>
    <row r="15" spans="1:10" ht="14.4" customHeight="1" x14ac:dyDescent="0.3">
      <c r="A15" s="392" t="s">
        <v>394</v>
      </c>
      <c r="B15" s="393" t="s">
        <v>389</v>
      </c>
      <c r="C15" s="394">
        <v>0</v>
      </c>
      <c r="D15" s="394">
        <v>0</v>
      </c>
      <c r="E15" s="394"/>
      <c r="F15" s="394">
        <v>0</v>
      </c>
      <c r="G15" s="394">
        <v>17</v>
      </c>
      <c r="H15" s="394">
        <v>-17</v>
      </c>
      <c r="I15" s="395">
        <v>0</v>
      </c>
      <c r="J15" s="396" t="s">
        <v>1</v>
      </c>
    </row>
    <row r="16" spans="1:10" ht="14.4" customHeight="1" x14ac:dyDescent="0.3">
      <c r="A16" s="392" t="s">
        <v>394</v>
      </c>
      <c r="B16" s="393" t="s">
        <v>390</v>
      </c>
      <c r="C16" s="394">
        <v>6.65449</v>
      </c>
      <c r="D16" s="394">
        <v>6.1768600000000005</v>
      </c>
      <c r="E16" s="394"/>
      <c r="F16" s="394">
        <v>4.7054</v>
      </c>
      <c r="G16" s="394">
        <v>6</v>
      </c>
      <c r="H16" s="394">
        <v>-1.2946</v>
      </c>
      <c r="I16" s="395">
        <v>0.78423333333333334</v>
      </c>
      <c r="J16" s="396" t="s">
        <v>1</v>
      </c>
    </row>
    <row r="17" spans="1:10" ht="14.4" customHeight="1" x14ac:dyDescent="0.3">
      <c r="A17" s="392" t="s">
        <v>394</v>
      </c>
      <c r="B17" s="393" t="s">
        <v>391</v>
      </c>
      <c r="C17" s="394">
        <v>93.250820000000004</v>
      </c>
      <c r="D17" s="394">
        <v>78.866169999999997</v>
      </c>
      <c r="E17" s="394"/>
      <c r="F17" s="394">
        <v>66.684250000000006</v>
      </c>
      <c r="G17" s="394">
        <v>73</v>
      </c>
      <c r="H17" s="394">
        <v>-6.3157499999999942</v>
      </c>
      <c r="I17" s="395">
        <v>0.91348287671232886</v>
      </c>
      <c r="J17" s="396" t="s">
        <v>1</v>
      </c>
    </row>
    <row r="18" spans="1:10" ht="14.4" customHeight="1" x14ac:dyDescent="0.3">
      <c r="A18" s="392" t="s">
        <v>394</v>
      </c>
      <c r="B18" s="393" t="s">
        <v>396</v>
      </c>
      <c r="C18" s="394">
        <v>389.00968999999998</v>
      </c>
      <c r="D18" s="394">
        <v>355.45310999999998</v>
      </c>
      <c r="E18" s="394"/>
      <c r="F18" s="394">
        <v>355.82742000000002</v>
      </c>
      <c r="G18" s="394">
        <v>369</v>
      </c>
      <c r="H18" s="394">
        <v>-13.172579999999982</v>
      </c>
      <c r="I18" s="395">
        <v>0.96430195121951223</v>
      </c>
      <c r="J18" s="396" t="s">
        <v>397</v>
      </c>
    </row>
    <row r="19" spans="1:10" ht="14.4" customHeight="1" x14ac:dyDescent="0.3">
      <c r="A19" s="392" t="s">
        <v>387</v>
      </c>
      <c r="B19" s="393" t="s">
        <v>387</v>
      </c>
      <c r="C19" s="394" t="s">
        <v>387</v>
      </c>
      <c r="D19" s="394" t="s">
        <v>387</v>
      </c>
      <c r="E19" s="394"/>
      <c r="F19" s="394" t="s">
        <v>387</v>
      </c>
      <c r="G19" s="394" t="s">
        <v>387</v>
      </c>
      <c r="H19" s="394" t="s">
        <v>387</v>
      </c>
      <c r="I19" s="395" t="s">
        <v>387</v>
      </c>
      <c r="J19" s="396" t="s">
        <v>398</v>
      </c>
    </row>
    <row r="20" spans="1:10" ht="14.4" customHeight="1" x14ac:dyDescent="0.3">
      <c r="A20" s="392" t="s">
        <v>399</v>
      </c>
      <c r="B20" s="393" t="s">
        <v>400</v>
      </c>
      <c r="C20" s="394" t="s">
        <v>387</v>
      </c>
      <c r="D20" s="394" t="s">
        <v>387</v>
      </c>
      <c r="E20" s="394"/>
      <c r="F20" s="394" t="s">
        <v>387</v>
      </c>
      <c r="G20" s="394" t="s">
        <v>387</v>
      </c>
      <c r="H20" s="394" t="s">
        <v>387</v>
      </c>
      <c r="I20" s="395" t="s">
        <v>387</v>
      </c>
      <c r="J20" s="396" t="s">
        <v>0</v>
      </c>
    </row>
    <row r="21" spans="1:10" ht="14.4" customHeight="1" x14ac:dyDescent="0.3">
      <c r="A21" s="392" t="s">
        <v>399</v>
      </c>
      <c r="B21" s="393" t="s">
        <v>388</v>
      </c>
      <c r="C21" s="394">
        <v>6.2374400000000003</v>
      </c>
      <c r="D21" s="394">
        <v>5.2445100000000009</v>
      </c>
      <c r="E21" s="394"/>
      <c r="F21" s="394">
        <v>5.6941999999999995</v>
      </c>
      <c r="G21" s="394">
        <v>7</v>
      </c>
      <c r="H21" s="394">
        <v>-1.3058000000000005</v>
      </c>
      <c r="I21" s="395">
        <v>0.81345714285714277</v>
      </c>
      <c r="J21" s="396" t="s">
        <v>1</v>
      </c>
    </row>
    <row r="22" spans="1:10" ht="14.4" customHeight="1" x14ac:dyDescent="0.3">
      <c r="A22" s="392" t="s">
        <v>399</v>
      </c>
      <c r="B22" s="393" t="s">
        <v>390</v>
      </c>
      <c r="C22" s="394">
        <v>0</v>
      </c>
      <c r="D22" s="394">
        <v>0</v>
      </c>
      <c r="E22" s="394"/>
      <c r="F22" s="394">
        <v>1.3802999999999999</v>
      </c>
      <c r="G22" s="394">
        <v>0</v>
      </c>
      <c r="H22" s="394">
        <v>1.3802999999999999</v>
      </c>
      <c r="I22" s="395" t="s">
        <v>387</v>
      </c>
      <c r="J22" s="396" t="s">
        <v>1</v>
      </c>
    </row>
    <row r="23" spans="1:10" ht="14.4" customHeight="1" x14ac:dyDescent="0.3">
      <c r="A23" s="392" t="s">
        <v>399</v>
      </c>
      <c r="B23" s="393" t="s">
        <v>401</v>
      </c>
      <c r="C23" s="394">
        <v>6.2374400000000003</v>
      </c>
      <c r="D23" s="394">
        <v>5.2445100000000009</v>
      </c>
      <c r="E23" s="394"/>
      <c r="F23" s="394">
        <v>7.0744999999999996</v>
      </c>
      <c r="G23" s="394">
        <v>7</v>
      </c>
      <c r="H23" s="394">
        <v>7.4499999999999567E-2</v>
      </c>
      <c r="I23" s="395">
        <v>1.0106428571428572</v>
      </c>
      <c r="J23" s="396" t="s">
        <v>397</v>
      </c>
    </row>
    <row r="24" spans="1:10" ht="14.4" customHeight="1" x14ac:dyDescent="0.3">
      <c r="A24" s="392" t="s">
        <v>387</v>
      </c>
      <c r="B24" s="393" t="s">
        <v>387</v>
      </c>
      <c r="C24" s="394" t="s">
        <v>387</v>
      </c>
      <c r="D24" s="394" t="s">
        <v>387</v>
      </c>
      <c r="E24" s="394"/>
      <c r="F24" s="394" t="s">
        <v>387</v>
      </c>
      <c r="G24" s="394" t="s">
        <v>387</v>
      </c>
      <c r="H24" s="394" t="s">
        <v>387</v>
      </c>
      <c r="I24" s="395" t="s">
        <v>387</v>
      </c>
      <c r="J24" s="396" t="s">
        <v>398</v>
      </c>
    </row>
    <row r="25" spans="1:10" ht="14.4" customHeight="1" x14ac:dyDescent="0.3">
      <c r="A25" s="392" t="s">
        <v>385</v>
      </c>
      <c r="B25" s="393" t="s">
        <v>392</v>
      </c>
      <c r="C25" s="394">
        <v>395.24712999999997</v>
      </c>
      <c r="D25" s="394">
        <v>360.69761999999997</v>
      </c>
      <c r="E25" s="394"/>
      <c r="F25" s="394">
        <v>362.90192000000002</v>
      </c>
      <c r="G25" s="394">
        <v>376</v>
      </c>
      <c r="H25" s="394">
        <v>-13.098079999999982</v>
      </c>
      <c r="I25" s="395">
        <v>0.96516468085106388</v>
      </c>
      <c r="J25" s="396" t="s">
        <v>393</v>
      </c>
    </row>
  </sheetData>
  <mergeCells count="3">
    <mergeCell ref="F3:I3"/>
    <mergeCell ref="C4:D4"/>
    <mergeCell ref="A1:I1"/>
  </mergeCells>
  <conditionalFormatting sqref="F11 F26:F65537">
    <cfRule type="cellIs" dxfId="38" priority="18" stopIfTrue="1" operator="greaterThan">
      <formula>1</formula>
    </cfRule>
  </conditionalFormatting>
  <conditionalFormatting sqref="H5:H10">
    <cfRule type="expression" dxfId="37" priority="14">
      <formula>$H5&gt;0</formula>
    </cfRule>
  </conditionalFormatting>
  <conditionalFormatting sqref="I5:I10">
    <cfRule type="expression" dxfId="36" priority="15">
      <formula>$I5&gt;1</formula>
    </cfRule>
  </conditionalFormatting>
  <conditionalFormatting sqref="B5:B10">
    <cfRule type="expression" dxfId="35" priority="11">
      <formula>OR($J5="NS",$J5="SumaNS",$J5="Účet")</formula>
    </cfRule>
  </conditionalFormatting>
  <conditionalFormatting sqref="B5:D10 F5:I10">
    <cfRule type="expression" dxfId="34" priority="17">
      <formula>AND($J5&lt;&gt;"",$J5&lt;&gt;"mezeraKL")</formula>
    </cfRule>
  </conditionalFormatting>
  <conditionalFormatting sqref="B5:D10 F5:I10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2" priority="13">
      <formula>OR($J5="SumaNS",$J5="NS")</formula>
    </cfRule>
  </conditionalFormatting>
  <conditionalFormatting sqref="A5:A10">
    <cfRule type="expression" dxfId="31" priority="9">
      <formula>AND($J5&lt;&gt;"mezeraKL",$J5&lt;&gt;"")</formula>
    </cfRule>
  </conditionalFormatting>
  <conditionalFormatting sqref="A5:A10">
    <cfRule type="expression" dxfId="30" priority="10">
      <formula>AND($J5&lt;&gt;"",$J5&lt;&gt;"mezeraKL")</formula>
    </cfRule>
  </conditionalFormatting>
  <conditionalFormatting sqref="H12:H25">
    <cfRule type="expression" dxfId="29" priority="5">
      <formula>$H12&gt;0</formula>
    </cfRule>
  </conditionalFormatting>
  <conditionalFormatting sqref="A12:A25">
    <cfRule type="expression" dxfId="28" priority="2">
      <formula>AND($J12&lt;&gt;"mezeraKL",$J12&lt;&gt;"")</formula>
    </cfRule>
  </conditionalFormatting>
  <conditionalFormatting sqref="I12:I25">
    <cfRule type="expression" dxfId="27" priority="6">
      <formula>$I12&gt;1</formula>
    </cfRule>
  </conditionalFormatting>
  <conditionalFormatting sqref="B12:B25">
    <cfRule type="expression" dxfId="26" priority="1">
      <formula>OR($J12="NS",$J12="SumaNS",$J12="Účet")</formula>
    </cfRule>
  </conditionalFormatting>
  <conditionalFormatting sqref="A12:D25 F12:I25">
    <cfRule type="expression" dxfId="25" priority="8">
      <formula>AND($J12&lt;&gt;"",$J12&lt;&gt;"mezeraKL")</formula>
    </cfRule>
  </conditionalFormatting>
  <conditionalFormatting sqref="B12:D25 F12:I25">
    <cfRule type="expression" dxfId="24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5 F12:I25">
    <cfRule type="expression" dxfId="23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6" hidden="1" customWidth="1" outlineLevel="1"/>
    <col min="2" max="2" width="28.33203125" style="106" hidden="1" customWidth="1" outlineLevel="1"/>
    <col min="3" max="3" width="5.33203125" style="175" bestFit="1" customWidth="1" collapsed="1"/>
    <col min="4" max="4" width="18.77734375" style="179" customWidth="1"/>
    <col min="5" max="5" width="9" style="216" bestFit="1" customWidth="1"/>
    <col min="6" max="6" width="18.77734375" style="179" customWidth="1"/>
    <col min="7" max="7" width="5" style="175" customWidth="1"/>
    <col min="8" max="8" width="12.44140625" style="175" hidden="1" customWidth="1" outlineLevel="1"/>
    <col min="9" max="9" width="8.5546875" style="175" hidden="1" customWidth="1" outlineLevel="1"/>
    <col min="10" max="10" width="25.77734375" style="175" customWidth="1" collapsed="1"/>
    <col min="11" max="11" width="8.77734375" style="175" customWidth="1"/>
    <col min="12" max="13" width="7.77734375" style="173" customWidth="1"/>
    <col min="14" max="14" width="12.6640625" style="173" customWidth="1"/>
    <col min="15" max="16384" width="8.88671875" style="106"/>
  </cols>
  <sheetData>
    <row r="1" spans="1:14" ht="18.600000000000001" customHeight="1" thickBot="1" x14ac:dyDescent="0.4">
      <c r="A1" s="307" t="s">
        <v>105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14.4" customHeight="1" thickBot="1" x14ac:dyDescent="0.35">
      <c r="A2" s="183" t="s">
        <v>205</v>
      </c>
      <c r="B2" s="62"/>
      <c r="C2" s="177"/>
      <c r="D2" s="177"/>
      <c r="E2" s="215"/>
      <c r="F2" s="177"/>
      <c r="G2" s="177"/>
      <c r="H2" s="177"/>
      <c r="I2" s="177"/>
      <c r="J2" s="177"/>
      <c r="K2" s="177"/>
      <c r="L2" s="178"/>
      <c r="M2" s="178"/>
      <c r="N2" s="178"/>
    </row>
    <row r="3" spans="1:14" ht="14.4" customHeight="1" thickBot="1" x14ac:dyDescent="0.35">
      <c r="A3" s="62"/>
      <c r="B3" s="62"/>
      <c r="C3" s="303"/>
      <c r="D3" s="304"/>
      <c r="E3" s="304"/>
      <c r="F3" s="304"/>
      <c r="G3" s="304"/>
      <c r="H3" s="304"/>
      <c r="I3" s="304"/>
      <c r="J3" s="305" t="s">
        <v>77</v>
      </c>
      <c r="K3" s="306"/>
      <c r="L3" s="81">
        <f>IF(M3&lt;&gt;0,N3/M3,0)</f>
        <v>171.02636770808596</v>
      </c>
      <c r="M3" s="81">
        <f>SUBTOTAL(9,M5:M1048576)</f>
        <v>1732</v>
      </c>
      <c r="N3" s="82">
        <f>SUBTOTAL(9,N5:N1048576)</f>
        <v>296217.66887040489</v>
      </c>
    </row>
    <row r="4" spans="1:14" s="174" customFormat="1" ht="14.4" customHeight="1" thickBot="1" x14ac:dyDescent="0.35">
      <c r="A4" s="397" t="s">
        <v>4</v>
      </c>
      <c r="B4" s="398" t="s">
        <v>5</v>
      </c>
      <c r="C4" s="398" t="s">
        <v>0</v>
      </c>
      <c r="D4" s="398" t="s">
        <v>6</v>
      </c>
      <c r="E4" s="399" t="s">
        <v>7</v>
      </c>
      <c r="F4" s="398" t="s">
        <v>1</v>
      </c>
      <c r="G4" s="398" t="s">
        <v>8</v>
      </c>
      <c r="H4" s="398" t="s">
        <v>9</v>
      </c>
      <c r="I4" s="398" t="s">
        <v>10</v>
      </c>
      <c r="J4" s="400" t="s">
        <v>11</v>
      </c>
      <c r="K4" s="400" t="s">
        <v>12</v>
      </c>
      <c r="L4" s="401" t="s">
        <v>90</v>
      </c>
      <c r="M4" s="401" t="s">
        <v>13</v>
      </c>
      <c r="N4" s="402" t="s">
        <v>101</v>
      </c>
    </row>
    <row r="5" spans="1:14" ht="14.4" customHeight="1" x14ac:dyDescent="0.3">
      <c r="A5" s="405" t="s">
        <v>385</v>
      </c>
      <c r="B5" s="406" t="s">
        <v>386</v>
      </c>
      <c r="C5" s="407" t="s">
        <v>394</v>
      </c>
      <c r="D5" s="408" t="s">
        <v>395</v>
      </c>
      <c r="E5" s="409">
        <v>50113001</v>
      </c>
      <c r="F5" s="408" t="s">
        <v>402</v>
      </c>
      <c r="G5" s="407" t="s">
        <v>403</v>
      </c>
      <c r="H5" s="407">
        <v>100362</v>
      </c>
      <c r="I5" s="407">
        <v>362</v>
      </c>
      <c r="J5" s="407" t="s">
        <v>404</v>
      </c>
      <c r="K5" s="407" t="s">
        <v>405</v>
      </c>
      <c r="L5" s="410">
        <v>86.712727272727264</v>
      </c>
      <c r="M5" s="410">
        <v>22</v>
      </c>
      <c r="N5" s="411">
        <v>1907.6799999999998</v>
      </c>
    </row>
    <row r="6" spans="1:14" ht="14.4" customHeight="1" x14ac:dyDescent="0.3">
      <c r="A6" s="412" t="s">
        <v>385</v>
      </c>
      <c r="B6" s="413" t="s">
        <v>386</v>
      </c>
      <c r="C6" s="414" t="s">
        <v>394</v>
      </c>
      <c r="D6" s="415" t="s">
        <v>395</v>
      </c>
      <c r="E6" s="416">
        <v>50113001</v>
      </c>
      <c r="F6" s="415" t="s">
        <v>402</v>
      </c>
      <c r="G6" s="414" t="s">
        <v>403</v>
      </c>
      <c r="H6" s="414">
        <v>124935</v>
      </c>
      <c r="I6" s="414">
        <v>124935</v>
      </c>
      <c r="J6" s="414" t="s">
        <v>406</v>
      </c>
      <c r="K6" s="414" t="s">
        <v>407</v>
      </c>
      <c r="L6" s="417">
        <v>4820.5191106609445</v>
      </c>
      <c r="M6" s="417">
        <v>2</v>
      </c>
      <c r="N6" s="418">
        <v>9641.0382213218891</v>
      </c>
    </row>
    <row r="7" spans="1:14" ht="14.4" customHeight="1" x14ac:dyDescent="0.3">
      <c r="A7" s="412" t="s">
        <v>385</v>
      </c>
      <c r="B7" s="413" t="s">
        <v>386</v>
      </c>
      <c r="C7" s="414" t="s">
        <v>394</v>
      </c>
      <c r="D7" s="415" t="s">
        <v>395</v>
      </c>
      <c r="E7" s="416">
        <v>50113001</v>
      </c>
      <c r="F7" s="415" t="s">
        <v>402</v>
      </c>
      <c r="G7" s="414" t="s">
        <v>403</v>
      </c>
      <c r="H7" s="414">
        <v>124934</v>
      </c>
      <c r="I7" s="414">
        <v>124934</v>
      </c>
      <c r="J7" s="414" t="s">
        <v>408</v>
      </c>
      <c r="K7" s="414" t="s">
        <v>409</v>
      </c>
      <c r="L7" s="417">
        <v>2893.5602531996583</v>
      </c>
      <c r="M7" s="417">
        <v>4</v>
      </c>
      <c r="N7" s="418">
        <v>11574.241012798633</v>
      </c>
    </row>
    <row r="8" spans="1:14" ht="14.4" customHeight="1" x14ac:dyDescent="0.3">
      <c r="A8" s="412" t="s">
        <v>385</v>
      </c>
      <c r="B8" s="413" t="s">
        <v>386</v>
      </c>
      <c r="C8" s="414" t="s">
        <v>394</v>
      </c>
      <c r="D8" s="415" t="s">
        <v>395</v>
      </c>
      <c r="E8" s="416">
        <v>50113001</v>
      </c>
      <c r="F8" s="415" t="s">
        <v>402</v>
      </c>
      <c r="G8" s="414" t="s">
        <v>403</v>
      </c>
      <c r="H8" s="414">
        <v>162320</v>
      </c>
      <c r="I8" s="414">
        <v>62320</v>
      </c>
      <c r="J8" s="414" t="s">
        <v>410</v>
      </c>
      <c r="K8" s="414" t="s">
        <v>411</v>
      </c>
      <c r="L8" s="417">
        <v>74.251346153846157</v>
      </c>
      <c r="M8" s="417">
        <v>52</v>
      </c>
      <c r="N8" s="418">
        <v>3861.07</v>
      </c>
    </row>
    <row r="9" spans="1:14" ht="14.4" customHeight="1" x14ac:dyDescent="0.3">
      <c r="A9" s="412" t="s">
        <v>385</v>
      </c>
      <c r="B9" s="413" t="s">
        <v>386</v>
      </c>
      <c r="C9" s="414" t="s">
        <v>394</v>
      </c>
      <c r="D9" s="415" t="s">
        <v>395</v>
      </c>
      <c r="E9" s="416">
        <v>50113001</v>
      </c>
      <c r="F9" s="415" t="s">
        <v>402</v>
      </c>
      <c r="G9" s="414" t="s">
        <v>403</v>
      </c>
      <c r="H9" s="414">
        <v>116320</v>
      </c>
      <c r="I9" s="414">
        <v>16320</v>
      </c>
      <c r="J9" s="414" t="s">
        <v>412</v>
      </c>
      <c r="K9" s="414" t="s">
        <v>413</v>
      </c>
      <c r="L9" s="417">
        <v>118.68000000000002</v>
      </c>
      <c r="M9" s="417">
        <v>6</v>
      </c>
      <c r="N9" s="418">
        <v>712.08000000000015</v>
      </c>
    </row>
    <row r="10" spans="1:14" ht="14.4" customHeight="1" x14ac:dyDescent="0.3">
      <c r="A10" s="412" t="s">
        <v>385</v>
      </c>
      <c r="B10" s="413" t="s">
        <v>386</v>
      </c>
      <c r="C10" s="414" t="s">
        <v>394</v>
      </c>
      <c r="D10" s="415" t="s">
        <v>395</v>
      </c>
      <c r="E10" s="416">
        <v>50113001</v>
      </c>
      <c r="F10" s="415" t="s">
        <v>402</v>
      </c>
      <c r="G10" s="414" t="s">
        <v>403</v>
      </c>
      <c r="H10" s="414">
        <v>841498</v>
      </c>
      <c r="I10" s="414">
        <v>0</v>
      </c>
      <c r="J10" s="414" t="s">
        <v>414</v>
      </c>
      <c r="K10" s="414" t="s">
        <v>387</v>
      </c>
      <c r="L10" s="417">
        <v>46.100000000000009</v>
      </c>
      <c r="M10" s="417">
        <v>1</v>
      </c>
      <c r="N10" s="418">
        <v>46.100000000000009</v>
      </c>
    </row>
    <row r="11" spans="1:14" ht="14.4" customHeight="1" x14ac:dyDescent="0.3">
      <c r="A11" s="412" t="s">
        <v>385</v>
      </c>
      <c r="B11" s="413" t="s">
        <v>386</v>
      </c>
      <c r="C11" s="414" t="s">
        <v>394</v>
      </c>
      <c r="D11" s="415" t="s">
        <v>395</v>
      </c>
      <c r="E11" s="416">
        <v>50113001</v>
      </c>
      <c r="F11" s="415" t="s">
        <v>402</v>
      </c>
      <c r="G11" s="414" t="s">
        <v>403</v>
      </c>
      <c r="H11" s="414">
        <v>117011</v>
      </c>
      <c r="I11" s="414">
        <v>17011</v>
      </c>
      <c r="J11" s="414" t="s">
        <v>415</v>
      </c>
      <c r="K11" s="414" t="s">
        <v>416</v>
      </c>
      <c r="L11" s="417">
        <v>145.48999999999998</v>
      </c>
      <c r="M11" s="417">
        <v>22</v>
      </c>
      <c r="N11" s="418">
        <v>3200.7799999999997</v>
      </c>
    </row>
    <row r="12" spans="1:14" ht="14.4" customHeight="1" x14ac:dyDescent="0.3">
      <c r="A12" s="412" t="s">
        <v>385</v>
      </c>
      <c r="B12" s="413" t="s">
        <v>386</v>
      </c>
      <c r="C12" s="414" t="s">
        <v>394</v>
      </c>
      <c r="D12" s="415" t="s">
        <v>395</v>
      </c>
      <c r="E12" s="416">
        <v>50113001</v>
      </c>
      <c r="F12" s="415" t="s">
        <v>402</v>
      </c>
      <c r="G12" s="414" t="s">
        <v>403</v>
      </c>
      <c r="H12" s="414">
        <v>920200</v>
      </c>
      <c r="I12" s="414">
        <v>15877</v>
      </c>
      <c r="J12" s="414" t="s">
        <v>417</v>
      </c>
      <c r="K12" s="414" t="s">
        <v>387</v>
      </c>
      <c r="L12" s="417">
        <v>252.97800593316001</v>
      </c>
      <c r="M12" s="417">
        <v>73</v>
      </c>
      <c r="N12" s="418">
        <v>18467.39443312068</v>
      </c>
    </row>
    <row r="13" spans="1:14" ht="14.4" customHeight="1" x14ac:dyDescent="0.3">
      <c r="A13" s="412" t="s">
        <v>385</v>
      </c>
      <c r="B13" s="413" t="s">
        <v>386</v>
      </c>
      <c r="C13" s="414" t="s">
        <v>394</v>
      </c>
      <c r="D13" s="415" t="s">
        <v>395</v>
      </c>
      <c r="E13" s="416">
        <v>50113001</v>
      </c>
      <c r="F13" s="415" t="s">
        <v>402</v>
      </c>
      <c r="G13" s="414" t="s">
        <v>403</v>
      </c>
      <c r="H13" s="414">
        <v>905098</v>
      </c>
      <c r="I13" s="414">
        <v>23989</v>
      </c>
      <c r="J13" s="414" t="s">
        <v>418</v>
      </c>
      <c r="K13" s="414" t="s">
        <v>387</v>
      </c>
      <c r="L13" s="417">
        <v>416.99007638455208</v>
      </c>
      <c r="M13" s="417">
        <v>15</v>
      </c>
      <c r="N13" s="418">
        <v>6254.8511457682816</v>
      </c>
    </row>
    <row r="14" spans="1:14" ht="14.4" customHeight="1" x14ac:dyDescent="0.3">
      <c r="A14" s="412" t="s">
        <v>385</v>
      </c>
      <c r="B14" s="413" t="s">
        <v>386</v>
      </c>
      <c r="C14" s="414" t="s">
        <v>394</v>
      </c>
      <c r="D14" s="415" t="s">
        <v>395</v>
      </c>
      <c r="E14" s="416">
        <v>50113001</v>
      </c>
      <c r="F14" s="415" t="s">
        <v>402</v>
      </c>
      <c r="G14" s="414" t="s">
        <v>403</v>
      </c>
      <c r="H14" s="414">
        <v>198864</v>
      </c>
      <c r="I14" s="414">
        <v>98864</v>
      </c>
      <c r="J14" s="414" t="s">
        <v>419</v>
      </c>
      <c r="K14" s="414" t="s">
        <v>420</v>
      </c>
      <c r="L14" s="417">
        <v>537.87</v>
      </c>
      <c r="M14" s="417">
        <v>1</v>
      </c>
      <c r="N14" s="418">
        <v>537.87</v>
      </c>
    </row>
    <row r="15" spans="1:14" ht="14.4" customHeight="1" x14ac:dyDescent="0.3">
      <c r="A15" s="412" t="s">
        <v>385</v>
      </c>
      <c r="B15" s="413" t="s">
        <v>386</v>
      </c>
      <c r="C15" s="414" t="s">
        <v>394</v>
      </c>
      <c r="D15" s="415" t="s">
        <v>395</v>
      </c>
      <c r="E15" s="416">
        <v>50113001</v>
      </c>
      <c r="F15" s="415" t="s">
        <v>402</v>
      </c>
      <c r="G15" s="414" t="s">
        <v>403</v>
      </c>
      <c r="H15" s="414">
        <v>198872</v>
      </c>
      <c r="I15" s="414">
        <v>98872</v>
      </c>
      <c r="J15" s="414" t="s">
        <v>419</v>
      </c>
      <c r="K15" s="414" t="s">
        <v>421</v>
      </c>
      <c r="L15" s="417">
        <v>312.84000000000003</v>
      </c>
      <c r="M15" s="417">
        <v>7</v>
      </c>
      <c r="N15" s="418">
        <v>2189.88</v>
      </c>
    </row>
    <row r="16" spans="1:14" ht="14.4" customHeight="1" x14ac:dyDescent="0.3">
      <c r="A16" s="412" t="s">
        <v>385</v>
      </c>
      <c r="B16" s="413" t="s">
        <v>386</v>
      </c>
      <c r="C16" s="414" t="s">
        <v>394</v>
      </c>
      <c r="D16" s="415" t="s">
        <v>395</v>
      </c>
      <c r="E16" s="416">
        <v>50113001</v>
      </c>
      <c r="F16" s="415" t="s">
        <v>402</v>
      </c>
      <c r="G16" s="414" t="s">
        <v>403</v>
      </c>
      <c r="H16" s="414">
        <v>198880</v>
      </c>
      <c r="I16" s="414">
        <v>98880</v>
      </c>
      <c r="J16" s="414" t="s">
        <v>419</v>
      </c>
      <c r="K16" s="414" t="s">
        <v>422</v>
      </c>
      <c r="L16" s="417">
        <v>201.30000409005211</v>
      </c>
      <c r="M16" s="417">
        <v>415</v>
      </c>
      <c r="N16" s="418">
        <v>83539.501697371627</v>
      </c>
    </row>
    <row r="17" spans="1:14" ht="14.4" customHeight="1" x14ac:dyDescent="0.3">
      <c r="A17" s="412" t="s">
        <v>385</v>
      </c>
      <c r="B17" s="413" t="s">
        <v>386</v>
      </c>
      <c r="C17" s="414" t="s">
        <v>394</v>
      </c>
      <c r="D17" s="415" t="s">
        <v>395</v>
      </c>
      <c r="E17" s="416">
        <v>50113001</v>
      </c>
      <c r="F17" s="415" t="s">
        <v>402</v>
      </c>
      <c r="G17" s="414" t="s">
        <v>403</v>
      </c>
      <c r="H17" s="414">
        <v>193746</v>
      </c>
      <c r="I17" s="414">
        <v>93746</v>
      </c>
      <c r="J17" s="414" t="s">
        <v>423</v>
      </c>
      <c r="K17" s="414" t="s">
        <v>424</v>
      </c>
      <c r="L17" s="417">
        <v>366.22000000000008</v>
      </c>
      <c r="M17" s="417">
        <v>15</v>
      </c>
      <c r="N17" s="418">
        <v>5493.3000000000011</v>
      </c>
    </row>
    <row r="18" spans="1:14" ht="14.4" customHeight="1" x14ac:dyDescent="0.3">
      <c r="A18" s="412" t="s">
        <v>385</v>
      </c>
      <c r="B18" s="413" t="s">
        <v>386</v>
      </c>
      <c r="C18" s="414" t="s">
        <v>394</v>
      </c>
      <c r="D18" s="415" t="s">
        <v>395</v>
      </c>
      <c r="E18" s="416">
        <v>50113001</v>
      </c>
      <c r="F18" s="415" t="s">
        <v>402</v>
      </c>
      <c r="G18" s="414" t="s">
        <v>403</v>
      </c>
      <c r="H18" s="414">
        <v>394712</v>
      </c>
      <c r="I18" s="414">
        <v>0</v>
      </c>
      <c r="J18" s="414" t="s">
        <v>425</v>
      </c>
      <c r="K18" s="414" t="s">
        <v>426</v>
      </c>
      <c r="L18" s="417">
        <v>23.700000000000003</v>
      </c>
      <c r="M18" s="417">
        <v>96</v>
      </c>
      <c r="N18" s="418">
        <v>2275.2000000000003</v>
      </c>
    </row>
    <row r="19" spans="1:14" ht="14.4" customHeight="1" x14ac:dyDescent="0.3">
      <c r="A19" s="412" t="s">
        <v>385</v>
      </c>
      <c r="B19" s="413" t="s">
        <v>386</v>
      </c>
      <c r="C19" s="414" t="s">
        <v>394</v>
      </c>
      <c r="D19" s="415" t="s">
        <v>395</v>
      </c>
      <c r="E19" s="416">
        <v>50113001</v>
      </c>
      <c r="F19" s="415" t="s">
        <v>402</v>
      </c>
      <c r="G19" s="414" t="s">
        <v>403</v>
      </c>
      <c r="H19" s="414">
        <v>501075</v>
      </c>
      <c r="I19" s="414">
        <v>0</v>
      </c>
      <c r="J19" s="414" t="s">
        <v>427</v>
      </c>
      <c r="K19" s="414" t="s">
        <v>428</v>
      </c>
      <c r="L19" s="417">
        <v>95.799999999999983</v>
      </c>
      <c r="M19" s="417">
        <v>580</v>
      </c>
      <c r="N19" s="418">
        <v>55563.999999999993</v>
      </c>
    </row>
    <row r="20" spans="1:14" ht="14.4" customHeight="1" x14ac:dyDescent="0.3">
      <c r="A20" s="412" t="s">
        <v>385</v>
      </c>
      <c r="B20" s="413" t="s">
        <v>386</v>
      </c>
      <c r="C20" s="414" t="s">
        <v>394</v>
      </c>
      <c r="D20" s="415" t="s">
        <v>395</v>
      </c>
      <c r="E20" s="416">
        <v>50113001</v>
      </c>
      <c r="F20" s="415" t="s">
        <v>402</v>
      </c>
      <c r="G20" s="414" t="s">
        <v>403</v>
      </c>
      <c r="H20" s="414">
        <v>100802</v>
      </c>
      <c r="I20" s="414">
        <v>0</v>
      </c>
      <c r="J20" s="414" t="s">
        <v>429</v>
      </c>
      <c r="K20" s="414" t="s">
        <v>430</v>
      </c>
      <c r="L20" s="417">
        <v>85.969897565765876</v>
      </c>
      <c r="M20" s="417">
        <v>26</v>
      </c>
      <c r="N20" s="418">
        <v>2235.2173367099126</v>
      </c>
    </row>
    <row r="21" spans="1:14" ht="14.4" customHeight="1" x14ac:dyDescent="0.3">
      <c r="A21" s="412" t="s">
        <v>385</v>
      </c>
      <c r="B21" s="413" t="s">
        <v>386</v>
      </c>
      <c r="C21" s="414" t="s">
        <v>394</v>
      </c>
      <c r="D21" s="415" t="s">
        <v>395</v>
      </c>
      <c r="E21" s="416">
        <v>50113001</v>
      </c>
      <c r="F21" s="415" t="s">
        <v>402</v>
      </c>
      <c r="G21" s="414" t="s">
        <v>403</v>
      </c>
      <c r="H21" s="414">
        <v>901171</v>
      </c>
      <c r="I21" s="414">
        <v>0</v>
      </c>
      <c r="J21" s="414" t="s">
        <v>431</v>
      </c>
      <c r="K21" s="414" t="s">
        <v>432</v>
      </c>
      <c r="L21" s="417">
        <v>65.026900443300178</v>
      </c>
      <c r="M21" s="417">
        <v>8</v>
      </c>
      <c r="N21" s="418">
        <v>520.21520354640143</v>
      </c>
    </row>
    <row r="22" spans="1:14" ht="14.4" customHeight="1" x14ac:dyDescent="0.3">
      <c r="A22" s="412" t="s">
        <v>385</v>
      </c>
      <c r="B22" s="413" t="s">
        <v>386</v>
      </c>
      <c r="C22" s="414" t="s">
        <v>394</v>
      </c>
      <c r="D22" s="415" t="s">
        <v>395</v>
      </c>
      <c r="E22" s="416">
        <v>50113001</v>
      </c>
      <c r="F22" s="415" t="s">
        <v>402</v>
      </c>
      <c r="G22" s="414" t="s">
        <v>403</v>
      </c>
      <c r="H22" s="414">
        <v>844940</v>
      </c>
      <c r="I22" s="414">
        <v>0</v>
      </c>
      <c r="J22" s="414" t="s">
        <v>433</v>
      </c>
      <c r="K22" s="414" t="s">
        <v>387</v>
      </c>
      <c r="L22" s="417">
        <v>63.384928803416017</v>
      </c>
      <c r="M22" s="417">
        <v>3</v>
      </c>
      <c r="N22" s="418">
        <v>190.15478641024805</v>
      </c>
    </row>
    <row r="23" spans="1:14" ht="14.4" customHeight="1" x14ac:dyDescent="0.3">
      <c r="A23" s="412" t="s">
        <v>385</v>
      </c>
      <c r="B23" s="413" t="s">
        <v>386</v>
      </c>
      <c r="C23" s="414" t="s">
        <v>394</v>
      </c>
      <c r="D23" s="415" t="s">
        <v>395</v>
      </c>
      <c r="E23" s="416">
        <v>50113001</v>
      </c>
      <c r="F23" s="415" t="s">
        <v>402</v>
      </c>
      <c r="G23" s="414" t="s">
        <v>403</v>
      </c>
      <c r="H23" s="414">
        <v>921458</v>
      </c>
      <c r="I23" s="414">
        <v>0</v>
      </c>
      <c r="J23" s="414" t="s">
        <v>434</v>
      </c>
      <c r="K23" s="414" t="s">
        <v>387</v>
      </c>
      <c r="L23" s="417">
        <v>105.40947771178752</v>
      </c>
      <c r="M23" s="417">
        <v>47</v>
      </c>
      <c r="N23" s="418">
        <v>4954.2454524540135</v>
      </c>
    </row>
    <row r="24" spans="1:14" ht="14.4" customHeight="1" x14ac:dyDescent="0.3">
      <c r="A24" s="412" t="s">
        <v>385</v>
      </c>
      <c r="B24" s="413" t="s">
        <v>386</v>
      </c>
      <c r="C24" s="414" t="s">
        <v>394</v>
      </c>
      <c r="D24" s="415" t="s">
        <v>395</v>
      </c>
      <c r="E24" s="416">
        <v>50113001</v>
      </c>
      <c r="F24" s="415" t="s">
        <v>402</v>
      </c>
      <c r="G24" s="414" t="s">
        <v>403</v>
      </c>
      <c r="H24" s="414">
        <v>500989</v>
      </c>
      <c r="I24" s="414">
        <v>0</v>
      </c>
      <c r="J24" s="414" t="s">
        <v>435</v>
      </c>
      <c r="K24" s="414" t="s">
        <v>387</v>
      </c>
      <c r="L24" s="417">
        <v>64.636129980193829</v>
      </c>
      <c r="M24" s="417">
        <v>33</v>
      </c>
      <c r="N24" s="418">
        <v>2132.9922893463963</v>
      </c>
    </row>
    <row r="25" spans="1:14" ht="14.4" customHeight="1" x14ac:dyDescent="0.3">
      <c r="A25" s="412" t="s">
        <v>385</v>
      </c>
      <c r="B25" s="413" t="s">
        <v>386</v>
      </c>
      <c r="C25" s="414" t="s">
        <v>394</v>
      </c>
      <c r="D25" s="415" t="s">
        <v>395</v>
      </c>
      <c r="E25" s="416">
        <v>50113001</v>
      </c>
      <c r="F25" s="415" t="s">
        <v>402</v>
      </c>
      <c r="G25" s="414" t="s">
        <v>403</v>
      </c>
      <c r="H25" s="414">
        <v>920273</v>
      </c>
      <c r="I25" s="414">
        <v>0</v>
      </c>
      <c r="J25" s="414" t="s">
        <v>436</v>
      </c>
      <c r="K25" s="414" t="s">
        <v>387</v>
      </c>
      <c r="L25" s="417">
        <v>535.63517888270212</v>
      </c>
      <c r="M25" s="417">
        <v>93</v>
      </c>
      <c r="N25" s="418">
        <v>49814.071636091292</v>
      </c>
    </row>
    <row r="26" spans="1:14" ht="14.4" customHeight="1" x14ac:dyDescent="0.3">
      <c r="A26" s="412" t="s">
        <v>385</v>
      </c>
      <c r="B26" s="413" t="s">
        <v>386</v>
      </c>
      <c r="C26" s="414" t="s">
        <v>394</v>
      </c>
      <c r="D26" s="415" t="s">
        <v>395</v>
      </c>
      <c r="E26" s="416">
        <v>50113001</v>
      </c>
      <c r="F26" s="415" t="s">
        <v>402</v>
      </c>
      <c r="G26" s="414" t="s">
        <v>403</v>
      </c>
      <c r="H26" s="414">
        <v>501110</v>
      </c>
      <c r="I26" s="414">
        <v>0</v>
      </c>
      <c r="J26" s="414" t="s">
        <v>437</v>
      </c>
      <c r="K26" s="414" t="s">
        <v>387</v>
      </c>
      <c r="L26" s="417">
        <v>232.1845077620012</v>
      </c>
      <c r="M26" s="417">
        <v>10</v>
      </c>
      <c r="N26" s="418">
        <v>2321.845077620012</v>
      </c>
    </row>
    <row r="27" spans="1:14" ht="14.4" customHeight="1" x14ac:dyDescent="0.3">
      <c r="A27" s="412" t="s">
        <v>385</v>
      </c>
      <c r="B27" s="413" t="s">
        <v>386</v>
      </c>
      <c r="C27" s="414" t="s">
        <v>394</v>
      </c>
      <c r="D27" s="415" t="s">
        <v>395</v>
      </c>
      <c r="E27" s="416">
        <v>50113001</v>
      </c>
      <c r="F27" s="415" t="s">
        <v>402</v>
      </c>
      <c r="G27" s="414" t="s">
        <v>403</v>
      </c>
      <c r="H27" s="414">
        <v>500194</v>
      </c>
      <c r="I27" s="414">
        <v>0</v>
      </c>
      <c r="J27" s="414" t="s">
        <v>438</v>
      </c>
      <c r="K27" s="414" t="s">
        <v>439</v>
      </c>
      <c r="L27" s="417">
        <v>885.45216242125503</v>
      </c>
      <c r="M27" s="417">
        <v>1</v>
      </c>
      <c r="N27" s="418">
        <v>885.45216242125503</v>
      </c>
    </row>
    <row r="28" spans="1:14" ht="14.4" customHeight="1" x14ac:dyDescent="0.3">
      <c r="A28" s="412" t="s">
        <v>385</v>
      </c>
      <c r="B28" s="413" t="s">
        <v>386</v>
      </c>
      <c r="C28" s="414" t="s">
        <v>394</v>
      </c>
      <c r="D28" s="415" t="s">
        <v>395</v>
      </c>
      <c r="E28" s="416">
        <v>50113001</v>
      </c>
      <c r="F28" s="415" t="s">
        <v>402</v>
      </c>
      <c r="G28" s="414" t="s">
        <v>440</v>
      </c>
      <c r="H28" s="414">
        <v>197125</v>
      </c>
      <c r="I28" s="414">
        <v>197125</v>
      </c>
      <c r="J28" s="414" t="s">
        <v>441</v>
      </c>
      <c r="K28" s="414" t="s">
        <v>442</v>
      </c>
      <c r="L28" s="417">
        <v>110</v>
      </c>
      <c r="M28" s="417">
        <v>9</v>
      </c>
      <c r="N28" s="418">
        <v>990</v>
      </c>
    </row>
    <row r="29" spans="1:14" ht="14.4" customHeight="1" x14ac:dyDescent="0.3">
      <c r="A29" s="412" t="s">
        <v>385</v>
      </c>
      <c r="B29" s="413" t="s">
        <v>386</v>
      </c>
      <c r="C29" s="414" t="s">
        <v>394</v>
      </c>
      <c r="D29" s="415" t="s">
        <v>395</v>
      </c>
      <c r="E29" s="416">
        <v>50113001</v>
      </c>
      <c r="F29" s="415" t="s">
        <v>402</v>
      </c>
      <c r="G29" s="414" t="s">
        <v>403</v>
      </c>
      <c r="H29" s="414">
        <v>102439</v>
      </c>
      <c r="I29" s="414">
        <v>2439</v>
      </c>
      <c r="J29" s="414" t="s">
        <v>443</v>
      </c>
      <c r="K29" s="414" t="s">
        <v>444</v>
      </c>
      <c r="L29" s="417">
        <v>285.08</v>
      </c>
      <c r="M29" s="417">
        <v>2</v>
      </c>
      <c r="N29" s="418">
        <v>570.16</v>
      </c>
    </row>
    <row r="30" spans="1:14" ht="14.4" customHeight="1" x14ac:dyDescent="0.3">
      <c r="A30" s="412" t="s">
        <v>385</v>
      </c>
      <c r="B30" s="413" t="s">
        <v>386</v>
      </c>
      <c r="C30" s="414" t="s">
        <v>394</v>
      </c>
      <c r="D30" s="415" t="s">
        <v>395</v>
      </c>
      <c r="E30" s="416">
        <v>50113001</v>
      </c>
      <c r="F30" s="415" t="s">
        <v>402</v>
      </c>
      <c r="G30" s="414" t="s">
        <v>403</v>
      </c>
      <c r="H30" s="414">
        <v>100502</v>
      </c>
      <c r="I30" s="414">
        <v>502</v>
      </c>
      <c r="J30" s="414" t="s">
        <v>445</v>
      </c>
      <c r="K30" s="414" t="s">
        <v>446</v>
      </c>
      <c r="L30" s="417">
        <v>238.66262295081961</v>
      </c>
      <c r="M30" s="417">
        <v>61</v>
      </c>
      <c r="N30" s="418">
        <v>14558.419999999996</v>
      </c>
    </row>
    <row r="31" spans="1:14" ht="14.4" customHeight="1" x14ac:dyDescent="0.3">
      <c r="A31" s="412" t="s">
        <v>385</v>
      </c>
      <c r="B31" s="413" t="s">
        <v>386</v>
      </c>
      <c r="C31" s="414" t="s">
        <v>394</v>
      </c>
      <c r="D31" s="415" t="s">
        <v>395</v>
      </c>
      <c r="E31" s="416">
        <v>50113013</v>
      </c>
      <c r="F31" s="415" t="s">
        <v>447</v>
      </c>
      <c r="G31" s="414" t="s">
        <v>403</v>
      </c>
      <c r="H31" s="414">
        <v>101076</v>
      </c>
      <c r="I31" s="414">
        <v>1076</v>
      </c>
      <c r="J31" s="414" t="s">
        <v>448</v>
      </c>
      <c r="K31" s="414" t="s">
        <v>449</v>
      </c>
      <c r="L31" s="417">
        <v>78.423333333333332</v>
      </c>
      <c r="M31" s="417">
        <v>60</v>
      </c>
      <c r="N31" s="418">
        <v>4705.3999999999996</v>
      </c>
    </row>
    <row r="32" spans="1:14" ht="14.4" customHeight="1" x14ac:dyDescent="0.3">
      <c r="A32" s="412" t="s">
        <v>385</v>
      </c>
      <c r="B32" s="413" t="s">
        <v>386</v>
      </c>
      <c r="C32" s="414" t="s">
        <v>399</v>
      </c>
      <c r="D32" s="415" t="s">
        <v>400</v>
      </c>
      <c r="E32" s="416">
        <v>50113001</v>
      </c>
      <c r="F32" s="415" t="s">
        <v>402</v>
      </c>
      <c r="G32" s="414" t="s">
        <v>403</v>
      </c>
      <c r="H32" s="414">
        <v>162320</v>
      </c>
      <c r="I32" s="414">
        <v>62320</v>
      </c>
      <c r="J32" s="414" t="s">
        <v>410</v>
      </c>
      <c r="K32" s="414" t="s">
        <v>411</v>
      </c>
      <c r="L32" s="417">
        <v>74.430000000000007</v>
      </c>
      <c r="M32" s="417">
        <v>4</v>
      </c>
      <c r="N32" s="418">
        <v>297.72000000000003</v>
      </c>
    </row>
    <row r="33" spans="1:14" ht="14.4" customHeight="1" x14ac:dyDescent="0.3">
      <c r="A33" s="412" t="s">
        <v>385</v>
      </c>
      <c r="B33" s="413" t="s">
        <v>386</v>
      </c>
      <c r="C33" s="414" t="s">
        <v>399</v>
      </c>
      <c r="D33" s="415" t="s">
        <v>400</v>
      </c>
      <c r="E33" s="416">
        <v>50113001</v>
      </c>
      <c r="F33" s="415" t="s">
        <v>402</v>
      </c>
      <c r="G33" s="414" t="s">
        <v>403</v>
      </c>
      <c r="H33" s="414">
        <v>198872</v>
      </c>
      <c r="I33" s="414">
        <v>98872</v>
      </c>
      <c r="J33" s="414" t="s">
        <v>419</v>
      </c>
      <c r="K33" s="414" t="s">
        <v>421</v>
      </c>
      <c r="L33" s="417">
        <v>312.83999999999997</v>
      </c>
      <c r="M33" s="417">
        <v>4</v>
      </c>
      <c r="N33" s="418">
        <v>1251.3599999999999</v>
      </c>
    </row>
    <row r="34" spans="1:14" ht="14.4" customHeight="1" x14ac:dyDescent="0.3">
      <c r="A34" s="412" t="s">
        <v>385</v>
      </c>
      <c r="B34" s="413" t="s">
        <v>386</v>
      </c>
      <c r="C34" s="414" t="s">
        <v>399</v>
      </c>
      <c r="D34" s="415" t="s">
        <v>400</v>
      </c>
      <c r="E34" s="416">
        <v>50113001</v>
      </c>
      <c r="F34" s="415" t="s">
        <v>402</v>
      </c>
      <c r="G34" s="414" t="s">
        <v>403</v>
      </c>
      <c r="H34" s="414">
        <v>198880</v>
      </c>
      <c r="I34" s="414">
        <v>98880</v>
      </c>
      <c r="J34" s="414" t="s">
        <v>419</v>
      </c>
      <c r="K34" s="414" t="s">
        <v>422</v>
      </c>
      <c r="L34" s="417">
        <v>201.30000000000004</v>
      </c>
      <c r="M34" s="417">
        <v>3</v>
      </c>
      <c r="N34" s="418">
        <v>603.90000000000009</v>
      </c>
    </row>
    <row r="35" spans="1:14" ht="14.4" customHeight="1" x14ac:dyDescent="0.3">
      <c r="A35" s="412" t="s">
        <v>385</v>
      </c>
      <c r="B35" s="413" t="s">
        <v>386</v>
      </c>
      <c r="C35" s="414" t="s">
        <v>399</v>
      </c>
      <c r="D35" s="415" t="s">
        <v>400</v>
      </c>
      <c r="E35" s="416">
        <v>50113001</v>
      </c>
      <c r="F35" s="415" t="s">
        <v>402</v>
      </c>
      <c r="G35" s="414" t="s">
        <v>403</v>
      </c>
      <c r="H35" s="414">
        <v>501075</v>
      </c>
      <c r="I35" s="414">
        <v>0</v>
      </c>
      <c r="J35" s="414" t="s">
        <v>427</v>
      </c>
      <c r="K35" s="414" t="s">
        <v>428</v>
      </c>
      <c r="L35" s="417">
        <v>95.8</v>
      </c>
      <c r="M35" s="417">
        <v>12</v>
      </c>
      <c r="N35" s="418">
        <v>1149.5999999999999</v>
      </c>
    </row>
    <row r="36" spans="1:14" ht="14.4" customHeight="1" x14ac:dyDescent="0.3">
      <c r="A36" s="412" t="s">
        <v>385</v>
      </c>
      <c r="B36" s="413" t="s">
        <v>386</v>
      </c>
      <c r="C36" s="414" t="s">
        <v>399</v>
      </c>
      <c r="D36" s="415" t="s">
        <v>400</v>
      </c>
      <c r="E36" s="416">
        <v>50113001</v>
      </c>
      <c r="F36" s="415" t="s">
        <v>402</v>
      </c>
      <c r="G36" s="414" t="s">
        <v>403</v>
      </c>
      <c r="H36" s="414">
        <v>100802</v>
      </c>
      <c r="I36" s="414">
        <v>0</v>
      </c>
      <c r="J36" s="414" t="s">
        <v>429</v>
      </c>
      <c r="K36" s="414" t="s">
        <v>430</v>
      </c>
      <c r="L36" s="417">
        <v>95.138950284536648</v>
      </c>
      <c r="M36" s="417">
        <v>6</v>
      </c>
      <c r="N36" s="418">
        <v>570.83370170721992</v>
      </c>
    </row>
    <row r="37" spans="1:14" ht="14.4" customHeight="1" x14ac:dyDescent="0.3">
      <c r="A37" s="412" t="s">
        <v>385</v>
      </c>
      <c r="B37" s="413" t="s">
        <v>386</v>
      </c>
      <c r="C37" s="414" t="s">
        <v>399</v>
      </c>
      <c r="D37" s="415" t="s">
        <v>400</v>
      </c>
      <c r="E37" s="416">
        <v>50113001</v>
      </c>
      <c r="F37" s="415" t="s">
        <v>402</v>
      </c>
      <c r="G37" s="414" t="s">
        <v>403</v>
      </c>
      <c r="H37" s="414">
        <v>844940</v>
      </c>
      <c r="I37" s="414">
        <v>0</v>
      </c>
      <c r="J37" s="414" t="s">
        <v>433</v>
      </c>
      <c r="K37" s="414" t="s">
        <v>387</v>
      </c>
      <c r="L37" s="417">
        <v>93.480173030513313</v>
      </c>
      <c r="M37" s="417">
        <v>12</v>
      </c>
      <c r="N37" s="418">
        <v>1121.7620763661598</v>
      </c>
    </row>
    <row r="38" spans="1:14" ht="14.4" customHeight="1" x14ac:dyDescent="0.3">
      <c r="A38" s="412" t="s">
        <v>385</v>
      </c>
      <c r="B38" s="413" t="s">
        <v>386</v>
      </c>
      <c r="C38" s="414" t="s">
        <v>399</v>
      </c>
      <c r="D38" s="415" t="s">
        <v>400</v>
      </c>
      <c r="E38" s="416">
        <v>50113001</v>
      </c>
      <c r="F38" s="415" t="s">
        <v>402</v>
      </c>
      <c r="G38" s="414" t="s">
        <v>403</v>
      </c>
      <c r="H38" s="414">
        <v>930759</v>
      </c>
      <c r="I38" s="414">
        <v>0</v>
      </c>
      <c r="J38" s="414" t="s">
        <v>450</v>
      </c>
      <c r="K38" s="414" t="s">
        <v>387</v>
      </c>
      <c r="L38" s="417">
        <v>184.96230249512075</v>
      </c>
      <c r="M38" s="417">
        <v>2</v>
      </c>
      <c r="N38" s="418">
        <v>369.92460499024151</v>
      </c>
    </row>
    <row r="39" spans="1:14" ht="14.4" customHeight="1" x14ac:dyDescent="0.3">
      <c r="A39" s="412" t="s">
        <v>385</v>
      </c>
      <c r="B39" s="413" t="s">
        <v>386</v>
      </c>
      <c r="C39" s="414" t="s">
        <v>399</v>
      </c>
      <c r="D39" s="415" t="s">
        <v>400</v>
      </c>
      <c r="E39" s="416">
        <v>50113001</v>
      </c>
      <c r="F39" s="415" t="s">
        <v>402</v>
      </c>
      <c r="G39" s="414" t="s">
        <v>403</v>
      </c>
      <c r="H39" s="414">
        <v>900012</v>
      </c>
      <c r="I39" s="414">
        <v>0</v>
      </c>
      <c r="J39" s="414" t="s">
        <v>451</v>
      </c>
      <c r="K39" s="414" t="s">
        <v>387</v>
      </c>
      <c r="L39" s="417">
        <v>66.412008090159901</v>
      </c>
      <c r="M39" s="417">
        <v>4</v>
      </c>
      <c r="N39" s="418">
        <v>265.6480323606396</v>
      </c>
    </row>
    <row r="40" spans="1:14" ht="14.4" customHeight="1" x14ac:dyDescent="0.3">
      <c r="A40" s="412" t="s">
        <v>385</v>
      </c>
      <c r="B40" s="413" t="s">
        <v>386</v>
      </c>
      <c r="C40" s="414" t="s">
        <v>399</v>
      </c>
      <c r="D40" s="415" t="s">
        <v>400</v>
      </c>
      <c r="E40" s="416">
        <v>50113001</v>
      </c>
      <c r="F40" s="415" t="s">
        <v>402</v>
      </c>
      <c r="G40" s="414" t="s">
        <v>403</v>
      </c>
      <c r="H40" s="414">
        <v>208646</v>
      </c>
      <c r="I40" s="414">
        <v>208646</v>
      </c>
      <c r="J40" s="414" t="s">
        <v>452</v>
      </c>
      <c r="K40" s="414" t="s">
        <v>453</v>
      </c>
      <c r="L40" s="417">
        <v>63.459999999999987</v>
      </c>
      <c r="M40" s="417">
        <v>1</v>
      </c>
      <c r="N40" s="418">
        <v>63.459999999999987</v>
      </c>
    </row>
    <row r="41" spans="1:14" ht="14.4" customHeight="1" x14ac:dyDescent="0.3">
      <c r="A41" s="412" t="s">
        <v>385</v>
      </c>
      <c r="B41" s="413" t="s">
        <v>386</v>
      </c>
      <c r="C41" s="414" t="s">
        <v>399</v>
      </c>
      <c r="D41" s="415" t="s">
        <v>400</v>
      </c>
      <c r="E41" s="416">
        <v>50113013</v>
      </c>
      <c r="F41" s="415" t="s">
        <v>447</v>
      </c>
      <c r="G41" s="414" t="s">
        <v>403</v>
      </c>
      <c r="H41" s="414">
        <v>101076</v>
      </c>
      <c r="I41" s="414">
        <v>1076</v>
      </c>
      <c r="J41" s="414" t="s">
        <v>448</v>
      </c>
      <c r="K41" s="414" t="s">
        <v>449</v>
      </c>
      <c r="L41" s="417">
        <v>78.430000000000007</v>
      </c>
      <c r="M41" s="417">
        <v>10</v>
      </c>
      <c r="N41" s="418">
        <v>784.30000000000007</v>
      </c>
    </row>
    <row r="42" spans="1:14" ht="14.4" customHeight="1" thickBot="1" x14ac:dyDescent="0.35">
      <c r="A42" s="419" t="s">
        <v>385</v>
      </c>
      <c r="B42" s="420" t="s">
        <v>386</v>
      </c>
      <c r="C42" s="421" t="s">
        <v>399</v>
      </c>
      <c r="D42" s="422" t="s">
        <v>400</v>
      </c>
      <c r="E42" s="423">
        <v>50113013</v>
      </c>
      <c r="F42" s="422" t="s">
        <v>447</v>
      </c>
      <c r="G42" s="421" t="s">
        <v>403</v>
      </c>
      <c r="H42" s="421">
        <v>101077</v>
      </c>
      <c r="I42" s="421">
        <v>1077</v>
      </c>
      <c r="J42" s="421" t="s">
        <v>454</v>
      </c>
      <c r="K42" s="421" t="s">
        <v>449</v>
      </c>
      <c r="L42" s="424">
        <v>59.600000000000009</v>
      </c>
      <c r="M42" s="424">
        <v>10</v>
      </c>
      <c r="N42" s="425">
        <v>596.00000000000011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06" customWidth="1"/>
    <col min="2" max="2" width="10" style="173" customWidth="1"/>
    <col min="3" max="3" width="5.5546875" style="176" customWidth="1"/>
    <col min="4" max="4" width="10.88671875" style="173" customWidth="1"/>
    <col min="5" max="5" width="5.5546875" style="176" customWidth="1"/>
    <col min="6" max="6" width="10.88671875" style="173" customWidth="1"/>
    <col min="7" max="16384" width="8.88671875" style="106"/>
  </cols>
  <sheetData>
    <row r="1" spans="1:6" ht="37.200000000000003" customHeight="1" thickBot="1" x14ac:dyDescent="0.4">
      <c r="A1" s="308" t="s">
        <v>106</v>
      </c>
      <c r="B1" s="309"/>
      <c r="C1" s="309"/>
      <c r="D1" s="309"/>
      <c r="E1" s="309"/>
      <c r="F1" s="309"/>
    </row>
    <row r="2" spans="1:6" ht="14.4" customHeight="1" thickBot="1" x14ac:dyDescent="0.35">
      <c r="A2" s="183" t="s">
        <v>205</v>
      </c>
      <c r="B2" s="63"/>
      <c r="C2" s="64"/>
      <c r="D2" s="65"/>
      <c r="E2" s="64"/>
      <c r="F2" s="65"/>
    </row>
    <row r="3" spans="1:6" ht="14.4" customHeight="1" thickBot="1" x14ac:dyDescent="0.35">
      <c r="A3" s="83"/>
      <c r="B3" s="310" t="s">
        <v>79</v>
      </c>
      <c r="C3" s="311"/>
      <c r="D3" s="312" t="s">
        <v>78</v>
      </c>
      <c r="E3" s="311"/>
      <c r="F3" s="70" t="s">
        <v>3</v>
      </c>
    </row>
    <row r="4" spans="1:6" ht="14.4" customHeight="1" thickBot="1" x14ac:dyDescent="0.35">
      <c r="A4" s="426" t="s">
        <v>91</v>
      </c>
      <c r="B4" s="427" t="s">
        <v>14</v>
      </c>
      <c r="C4" s="428" t="s">
        <v>2</v>
      </c>
      <c r="D4" s="427" t="s">
        <v>14</v>
      </c>
      <c r="E4" s="428" t="s">
        <v>2</v>
      </c>
      <c r="F4" s="429" t="s">
        <v>14</v>
      </c>
    </row>
    <row r="5" spans="1:6" ht="14.4" customHeight="1" thickBot="1" x14ac:dyDescent="0.35">
      <c r="A5" s="440" t="s">
        <v>455</v>
      </c>
      <c r="B5" s="403"/>
      <c r="C5" s="430">
        <v>0</v>
      </c>
      <c r="D5" s="403">
        <v>990</v>
      </c>
      <c r="E5" s="430">
        <v>1</v>
      </c>
      <c r="F5" s="404">
        <v>990</v>
      </c>
    </row>
    <row r="6" spans="1:6" ht="14.4" customHeight="1" thickBot="1" x14ac:dyDescent="0.35">
      <c r="A6" s="436" t="s">
        <v>3</v>
      </c>
      <c r="B6" s="437"/>
      <c r="C6" s="438">
        <v>0</v>
      </c>
      <c r="D6" s="437">
        <v>990</v>
      </c>
      <c r="E6" s="438">
        <v>1</v>
      </c>
      <c r="F6" s="439">
        <v>990</v>
      </c>
    </row>
    <row r="7" spans="1:6" ht="14.4" customHeight="1" thickBot="1" x14ac:dyDescent="0.35"/>
    <row r="8" spans="1:6" ht="14.4" customHeight="1" thickBot="1" x14ac:dyDescent="0.35">
      <c r="A8" s="440" t="s">
        <v>456</v>
      </c>
      <c r="B8" s="403"/>
      <c r="C8" s="430">
        <v>0</v>
      </c>
      <c r="D8" s="403">
        <v>990</v>
      </c>
      <c r="E8" s="430">
        <v>1</v>
      </c>
      <c r="F8" s="404">
        <v>990</v>
      </c>
    </row>
    <row r="9" spans="1:6" ht="14.4" customHeight="1" thickBot="1" x14ac:dyDescent="0.35">
      <c r="A9" s="436" t="s">
        <v>3</v>
      </c>
      <c r="B9" s="437"/>
      <c r="C9" s="438">
        <v>0</v>
      </c>
      <c r="D9" s="437">
        <v>990</v>
      </c>
      <c r="E9" s="438">
        <v>1</v>
      </c>
      <c r="F9" s="439">
        <v>990</v>
      </c>
    </row>
  </sheetData>
  <mergeCells count="3">
    <mergeCell ref="A1:F1"/>
    <mergeCell ref="B3:C3"/>
    <mergeCell ref="D3:E3"/>
  </mergeCells>
  <conditionalFormatting sqref="C5:C1048576">
    <cfRule type="cellIs" dxfId="22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06" bestFit="1" customWidth="1"/>
    <col min="2" max="2" width="8.88671875" style="106" bestFit="1" customWidth="1"/>
    <col min="3" max="3" width="7" style="106" bestFit="1" customWidth="1"/>
    <col min="4" max="4" width="53.44140625" style="106" bestFit="1" customWidth="1"/>
    <col min="5" max="5" width="28.44140625" style="106" bestFit="1" customWidth="1"/>
    <col min="6" max="6" width="6.6640625" style="173" customWidth="1"/>
    <col min="7" max="7" width="10" style="173" customWidth="1"/>
    <col min="8" max="8" width="6.77734375" style="176" bestFit="1" customWidth="1"/>
    <col min="9" max="9" width="6.6640625" style="173" customWidth="1"/>
    <col min="10" max="10" width="10.88671875" style="173" customWidth="1"/>
    <col min="11" max="11" width="6.77734375" style="176" bestFit="1" customWidth="1"/>
    <col min="12" max="12" width="6.6640625" style="173" customWidth="1"/>
    <col min="13" max="13" width="10.88671875" style="173" customWidth="1"/>
    <col min="14" max="16384" width="8.88671875" style="106"/>
  </cols>
  <sheetData>
    <row r="1" spans="1:13" ht="18.600000000000001" customHeight="1" thickBot="1" x14ac:dyDescent="0.4">
      <c r="A1" s="309" t="s">
        <v>461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270"/>
      <c r="M1" s="270"/>
    </row>
    <row r="2" spans="1:13" ht="14.4" customHeight="1" thickBot="1" x14ac:dyDescent="0.35">
      <c r="A2" s="183" t="s">
        <v>205</v>
      </c>
      <c r="B2" s="172"/>
      <c r="C2" s="172"/>
      <c r="D2" s="172"/>
      <c r="E2" s="172"/>
      <c r="F2" s="180"/>
      <c r="G2" s="180"/>
      <c r="H2" s="181"/>
      <c r="I2" s="180"/>
      <c r="J2" s="180"/>
      <c r="K2" s="181"/>
      <c r="L2" s="180"/>
    </row>
    <row r="3" spans="1:13" ht="14.4" customHeight="1" thickBot="1" x14ac:dyDescent="0.35">
      <c r="E3" s="69" t="s">
        <v>77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9</v>
      </c>
      <c r="J3" s="43">
        <f>SUBTOTAL(9,J6:J1048576)</f>
        <v>990</v>
      </c>
      <c r="K3" s="44">
        <f>IF(M3=0,0,J3/M3)</f>
        <v>1</v>
      </c>
      <c r="L3" s="43">
        <f>SUBTOTAL(9,L6:L1048576)</f>
        <v>9</v>
      </c>
      <c r="M3" s="45">
        <f>SUBTOTAL(9,M6:M1048576)</f>
        <v>990</v>
      </c>
    </row>
    <row r="4" spans="1:13" ht="14.4" customHeight="1" thickBot="1" x14ac:dyDescent="0.35">
      <c r="A4" s="41"/>
      <c r="B4" s="41"/>
      <c r="C4" s="41"/>
      <c r="D4" s="41"/>
      <c r="E4" s="42"/>
      <c r="F4" s="313" t="s">
        <v>79</v>
      </c>
      <c r="G4" s="314"/>
      <c r="H4" s="315"/>
      <c r="I4" s="316" t="s">
        <v>78</v>
      </c>
      <c r="J4" s="314"/>
      <c r="K4" s="315"/>
      <c r="L4" s="317" t="s">
        <v>3</v>
      </c>
      <c r="M4" s="318"/>
    </row>
    <row r="5" spans="1:13" ht="14.4" customHeight="1" thickBot="1" x14ac:dyDescent="0.35">
      <c r="A5" s="426" t="s">
        <v>80</v>
      </c>
      <c r="B5" s="442" t="s">
        <v>81</v>
      </c>
      <c r="C5" s="442" t="s">
        <v>56</v>
      </c>
      <c r="D5" s="442" t="s">
        <v>82</v>
      </c>
      <c r="E5" s="442" t="s">
        <v>83</v>
      </c>
      <c r="F5" s="443" t="s">
        <v>15</v>
      </c>
      <c r="G5" s="443" t="s">
        <v>14</v>
      </c>
      <c r="H5" s="428" t="s">
        <v>84</v>
      </c>
      <c r="I5" s="427" t="s">
        <v>15</v>
      </c>
      <c r="J5" s="443" t="s">
        <v>14</v>
      </c>
      <c r="K5" s="428" t="s">
        <v>84</v>
      </c>
      <c r="L5" s="427" t="s">
        <v>15</v>
      </c>
      <c r="M5" s="444" t="s">
        <v>14</v>
      </c>
    </row>
    <row r="6" spans="1:13" ht="14.4" customHeight="1" thickBot="1" x14ac:dyDescent="0.35">
      <c r="A6" s="433" t="s">
        <v>394</v>
      </c>
      <c r="B6" s="445" t="s">
        <v>457</v>
      </c>
      <c r="C6" s="445" t="s">
        <v>458</v>
      </c>
      <c r="D6" s="445" t="s">
        <v>459</v>
      </c>
      <c r="E6" s="445" t="s">
        <v>460</v>
      </c>
      <c r="F6" s="434"/>
      <c r="G6" s="434"/>
      <c r="H6" s="199">
        <v>0</v>
      </c>
      <c r="I6" s="434">
        <v>9</v>
      </c>
      <c r="J6" s="434">
        <v>990</v>
      </c>
      <c r="K6" s="199">
        <v>1</v>
      </c>
      <c r="L6" s="434">
        <v>9</v>
      </c>
      <c r="M6" s="435">
        <v>990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1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</vt:i4>
      </vt:variant>
    </vt:vector>
  </HeadingPairs>
  <TitlesOfParts>
    <vt:vector size="16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2018-06-26T14:31:59Z</dcterms:modified>
</cp:coreProperties>
</file>