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F9" i="431" l="1"/>
  <c r="L13" i="431"/>
  <c r="O9" i="431"/>
  <c r="P13" i="431"/>
  <c r="Q13" i="431"/>
  <c r="C14" i="431"/>
  <c r="E10" i="431"/>
  <c r="F10" i="431"/>
  <c r="G10" i="431"/>
  <c r="H14" i="431"/>
  <c r="I14" i="431"/>
  <c r="J14" i="431"/>
  <c r="K10" i="431"/>
  <c r="L14" i="431"/>
  <c r="M14" i="431"/>
  <c r="O10" i="431"/>
  <c r="P14" i="431"/>
  <c r="F11" i="431"/>
  <c r="H11" i="431"/>
  <c r="J11" i="431"/>
  <c r="L11" i="431"/>
  <c r="M15" i="431"/>
  <c r="O11" i="431"/>
  <c r="P15" i="431"/>
  <c r="C10" i="431"/>
  <c r="L10" i="431"/>
  <c r="O14" i="431"/>
  <c r="Q10" i="431"/>
  <c r="G15" i="431"/>
  <c r="I15" i="431"/>
  <c r="K15" i="431"/>
  <c r="N11" i="431"/>
  <c r="O15" i="431"/>
  <c r="Q15" i="431"/>
  <c r="C11" i="431"/>
  <c r="C15" i="431"/>
  <c r="D11" i="431"/>
  <c r="D15" i="431"/>
  <c r="E11" i="431"/>
  <c r="E15" i="431"/>
  <c r="G11" i="431"/>
  <c r="H15" i="431"/>
  <c r="J15" i="431"/>
  <c r="M11" i="431"/>
  <c r="P11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C9" i="431"/>
  <c r="C13" i="431"/>
  <c r="D9" i="431"/>
  <c r="D13" i="431"/>
  <c r="E9" i="431"/>
  <c r="E13" i="431"/>
  <c r="F13" i="431"/>
  <c r="G9" i="431"/>
  <c r="G13" i="431"/>
  <c r="H9" i="431"/>
  <c r="H13" i="431"/>
  <c r="I9" i="431"/>
  <c r="I13" i="431"/>
  <c r="J9" i="431"/>
  <c r="J13" i="431"/>
  <c r="K9" i="431"/>
  <c r="K13" i="431"/>
  <c r="L9" i="431"/>
  <c r="M9" i="431"/>
  <c r="M13" i="431"/>
  <c r="N9" i="431"/>
  <c r="N13" i="431"/>
  <c r="O13" i="431"/>
  <c r="P9" i="431"/>
  <c r="Q9" i="431"/>
  <c r="D10" i="431"/>
  <c r="D14" i="431"/>
  <c r="E14" i="431"/>
  <c r="F14" i="431"/>
  <c r="G14" i="431"/>
  <c r="H10" i="431"/>
  <c r="I10" i="431"/>
  <c r="J10" i="431"/>
  <c r="K14" i="431"/>
  <c r="M10" i="431"/>
  <c r="N10" i="431"/>
  <c r="N14" i="431"/>
  <c r="P10" i="431"/>
  <c r="Q14" i="431"/>
  <c r="F15" i="431"/>
  <c r="I11" i="431"/>
  <c r="K11" i="431"/>
  <c r="L15" i="431"/>
  <c r="N15" i="431"/>
  <c r="Q11" i="431"/>
  <c r="O8" i="431"/>
  <c r="I8" i="431"/>
  <c r="M8" i="431"/>
  <c r="Q8" i="431"/>
  <c r="J8" i="431"/>
  <c r="E8" i="431"/>
  <c r="K8" i="431"/>
  <c r="L8" i="431"/>
  <c r="C8" i="431"/>
  <c r="G8" i="431"/>
  <c r="H8" i="431"/>
  <c r="D8" i="431"/>
  <c r="P8" i="431"/>
  <c r="F8" i="431"/>
  <c r="N8" i="431"/>
  <c r="S11" i="431" l="1"/>
  <c r="R11" i="431"/>
  <c r="R14" i="431"/>
  <c r="S14" i="431"/>
  <c r="R9" i="431"/>
  <c r="S9" i="431"/>
  <c r="R16" i="431"/>
  <c r="S16" i="431"/>
  <c r="R12" i="431"/>
  <c r="S12" i="431"/>
  <c r="S15" i="431"/>
  <c r="R15" i="431"/>
  <c r="R10" i="431"/>
  <c r="S10" i="431"/>
  <c r="R13" i="431"/>
  <c r="S13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4" i="414"/>
  <c r="D14" i="414"/>
  <c r="D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H3" i="387"/>
  <c r="G3" i="387"/>
  <c r="F3" i="387"/>
  <c r="N3" i="220"/>
  <c r="L3" i="220" s="1"/>
  <c r="D18" i="414"/>
  <c r="C18" i="414"/>
  <c r="I12" i="339" l="1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<sst xmlns="http://schemas.openxmlformats.org/spreadsheetml/2006/main" count="2972" uniqueCount="910">
  <si>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</si>
  <si>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</si>
  <si>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</si>
  <si>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</si>
  <si>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</si>
  <si>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</si>
  <si>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</si>
  <si>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</si>
  <si>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</si>
  <si>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</si>
  <si>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</si>
  <si>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</si>
  <si>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</si>
  <si>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</si>
  <si>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</si>
  <si>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</si>
  <si>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</si>
  <si>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</si>
  <si>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</si>
  <si>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</si>
  <si>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</si>
  <si>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</si>
  <si>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</si>
  <si>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</si>
  <si>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</si>
  <si>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</si>
  <si>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</si>
  <si>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</si>
  <si>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</si>
  <si>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</si>
  <si>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</si>
  <si>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</si>
  <si>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</si>
  <si>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</si>
  <si>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</si>
  <si>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</si>
  <si>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</si>
  <si>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</si>
  <si>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</si>
  <si>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</si>
  <si>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</si>
  <si>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</si>
  <si>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</si>
  <si>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</si>
  <si>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</si>
  <si>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</si>
  <si>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</si>
  <si>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</si>
  <si>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</si>
  <si>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</si>
  <si>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</si>
  <si>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</si>
  <si>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</si>
  <si>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</si>
  <si>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</si>
  <si>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</si>
  <si>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</si>
  <si>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</si>
  <si>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</si>
  <si>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</si>
  <si>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</si>
  <si>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</si>
  <si>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</si>
  <si>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</si>
  <si>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</si>
  <si>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</si>
  <si>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</si>
  <si>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</si>
  <si>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</si>
  <si>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</si>
  <si>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</si>
  <si>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</si>
  <si>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</si>
  <si>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</si>
  <si>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</si>
  <si>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</si>
  <si>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</si>
  <si>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</si>
  <si>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</si>
  <si>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</si>
  <si>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</si>
  <si>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</si>
  <si>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</si>
  <si>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</si>
  <si>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</si>
  <si>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</si>
  <si>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</si>
  <si>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</si>
  <si>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</si>
  <si>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</si>
  <si>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</si>
  <si>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</si>
  <si>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</si>
  <si>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</si>
  <si>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</si>
  <si>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</si>
  <si>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</si>
  <si>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</si>
  <si>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</si>
  <si>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</si>
  <si>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</si>
  <si>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</si>
  <si>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</si>
  <si>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</si>
  <si>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</si>
  <si>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</si>
  <si>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</si>
  <si>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</si>
  <si>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</si>
  <si>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</si>
  <si>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</si>
  <si>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</si>
  <si>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</si>
  <si>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</si>
  <si>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</si>
  <si>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</si>
  <si>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</si>
  <si>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</si>
  <si>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</si>
  <si>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</si>
  <si>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</si>
  <si>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</si>
  <si>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</si>
  <si>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</si>
  <si>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</si>
  <si>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</si>
  <si>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</si>
  <si>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</si>
  <si>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</si>
  <si>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</si>
  <si>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</si>
  <si>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</si>
  <si>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</si>
  <si>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</si>
  <si>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</si>
  <si>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</si>
  <si>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</si>
  <si>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</si>
  <si>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</si>
  <si>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</si>
  <si>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</si>
  <si>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</si>
  <si>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</si>
  <si>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</si>
  <si>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</si>
  <si>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</si>
  <si>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</si>
  <si>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</si>
  <si>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</si>
  <si>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</si>
  <si>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</si>
  <si>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</si>
  <si>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</si>
  <si>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</si>
  <si>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</si>
  <si>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</si>
  <si>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</si>
  <si>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</si>
  <si>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</si>
  <si>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</si>
  <si>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</si>
  <si>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</si>
  <si>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</si>
  <si>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</si>
  <si>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</si>
  <si>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</si>
  <si>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</si>
  <si>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</si>
  <si>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</si>
  <si>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</si>
  <si>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</si>
  <si>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</si>
  <si>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</si>
  <si>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</si>
  <si>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</si>
  <si>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</si>
  <si>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</si>
  <si>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</si>
  <si>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</si>
  <si>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</si>
  <si>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</si>
  <si>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</si>
  <si>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</si>
  <si>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</si>
  <si>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</si>
  <si>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</si>
  <si>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</si>
  <si>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</si>
  <si>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</si>
  <si>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</si>
  <si>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</si>
  <si>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</si>
  <si>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</si>
  <si>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</si>
  <si>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</si>
  <si>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</si>
  <si>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</si>
  <si>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</si>
  <si>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</si>
  <si>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</si>
  <si>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</si>
  <si>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</si>
  <si>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</si>
  <si>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</si>
  <si>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</si>
  <si>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</si>
  <si>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</si>
  <si>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</si>
  <si>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</si>
  <si>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</si>
  <si>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</si>
  <si>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</si>
  <si>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</si>
  <si>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</si>
  <si>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</si>
  <si>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</si>
  <si>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50113013     léky - antibiotika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</si>
  <si>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</si>
  <si>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</si>
  <si>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</si>
  <si>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</si>
  <si>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</si>
  <si>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</si>
  <si>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</si>
  <si>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</si>
  <si>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</si>
  <si>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</si>
  <si>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</si>
  <si>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</si>
  <si>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</si>
  <si>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</si>
  <si>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</si>
  <si>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</si>
  <si>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</si>
  <si>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</si>
  <si>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</si>
  <si>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</si>
  <si>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</si>
  <si>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</si>
  <si>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</si>
  <si>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</si>
  <si>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</si>
  <si>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</si>
  <si>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</si>
  <si>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--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</si>
  <si>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</si>
  <si>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</si>
  <si>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</si>
  <si>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</si>
  <si>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</si>
  <si>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</si>
  <si>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</si>
  <si>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</si>
  <si>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</si>
  <si>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</si>
  <si>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</si>
  <si>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</si>
  <si>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</si>
  <si>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</si>
  <si>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</si>
  <si>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</si>
  <si>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</si>
  <si>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</si>
  <si>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</si>
  <si>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</si>
  <si>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</si>
  <si>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</si>
  <si>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</si>
  <si>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</si>
  <si>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</si>
  <si>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</si>
  <si>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</si>
  <si>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</si>
  <si>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</si>
  <si>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</si>
  <si>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</si>
  <si>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</si>
  <si>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</si>
  <si>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</si>
  <si>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</si>
  <si>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</si>
  <si>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</si>
  <si>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</si>
  <si>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</si>
  <si>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</si>
  <si>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</si>
  <si>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</si>
  <si>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</si>
  <si>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</si>
  <si>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</si>
  <si>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</si>
  <si>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</si>
  <si>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</si>
  <si>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</si>
  <si>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</si>
  <si>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</si>
  <si>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51810     Náklady - projekty EU</t>
  </si>
  <si>
    <t>51810000     náklady - projekty EU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</si>
  <si>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</si>
  <si>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</si>
  <si>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</si>
  <si>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</si>
  <si>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</si>
  <si>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</si>
  <si>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</si>
  <si>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</si>
  <si>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</si>
  <si>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</si>
  <si>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</si>
  <si>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</si>
  <si>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</si>
  <si>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</si>
  <si>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</si>
  <si>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</si>
  <si>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</si>
  <si>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</si>
  <si>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</si>
  <si>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</si>
  <si>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</si>
  <si>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</si>
  <si>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</si>
  <si>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</si>
  <si>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</si>
  <si>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</si>
  <si>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</si>
  <si>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</si>
  <si>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</si>
  <si>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</si>
  <si>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</si>
  <si>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</si>
  <si>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</si>
  <si>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</si>
  <si>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</si>
  <si>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</si>
  <si>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</si>
  <si>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</si>
  <si>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</si>
  <si>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</si>
  <si>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</si>
  <si>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</si>
  <si>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</si>
  <si>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</si>
  <si>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</si>
  <si>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</si>
  <si>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</si>
  <si>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</si>
  <si>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</si>
  <si>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</si>
  <si>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</si>
  <si>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</si>
  <si>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</si>
  <si>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</si>
  <si>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</si>
  <si>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</si>
  <si>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</si>
  <si>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</si>
  <si>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</si>
  <si>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</si>
  <si>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</si>
  <si>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</si>
  <si>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</si>
  <si>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</si>
  <si>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</si>
  <si>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</si>
  <si>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</si>
  <si>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</si>
  <si>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</si>
  <si>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</si>
  <si>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</si>
  <si>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</si>
  <si>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</si>
  <si>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</si>
  <si>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</si>
  <si>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</si>
  <si>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</si>
  <si>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</si>
  <si>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</si>
  <si>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</si>
  <si>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</si>
  <si>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</si>
  <si>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</si>
  <si>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</si>
  <si>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</si>
  <si>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</si>
  <si>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</si>
  <si>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</si>
  <si>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</si>
  <si>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</si>
  <si>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</si>
  <si>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</si>
  <si>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</si>
  <si>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</si>
  <si>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</si>
  <si>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</si>
  <si>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</si>
  <si>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</si>
  <si>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</si>
  <si>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</si>
  <si>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</si>
  <si>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</si>
  <si>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</si>
  <si>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</si>
  <si>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</si>
  <si>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</si>
  <si>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</si>
  <si>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</si>
  <si>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</si>
  <si>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</si>
  <si>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</si>
  <si>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</si>
  <si>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</si>
  <si>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</si>
  <si>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</si>
  <si>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</si>
  <si>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</si>
  <si>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</si>
  <si>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</si>
  <si>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BETADINE</t>
  </si>
  <si>
    <t>UNG 1X20GM</t>
  </si>
  <si>
    <t>BETADINE - zelená</t>
  </si>
  <si>
    <t>LIQ 1X30ML</t>
  </si>
  <si>
    <t>DICYNONE 250</t>
  </si>
  <si>
    <t>INJ SOL 4X2ML/250MG</t>
  </si>
  <si>
    <t>DZ BRAUNOL 1 L</t>
  </si>
  <si>
    <t>DZ OCTENISEPT 1 l</t>
  </si>
  <si>
    <t>FYZIOLOGICKÝ ROZTOK VIAFLO</t>
  </si>
  <si>
    <t>INF SOL 50X100ML</t>
  </si>
  <si>
    <t>INF SOL 10X1000ML</t>
  </si>
  <si>
    <t>IR  AQUA STERILE OPLACH.1x1000 ml ECOTAINER</t>
  </si>
  <si>
    <t>IR OPLACH</t>
  </si>
  <si>
    <t>IR  NaCl 0,9% 3000 ml vak Bieffe</t>
  </si>
  <si>
    <t>for irrig. 1x3000 ml 15%</t>
  </si>
  <si>
    <t>IR PARAFFINUM PERLIQUIDUM 10 ml</t>
  </si>
  <si>
    <t>IR 10 ml</t>
  </si>
  <si>
    <t>KL ETHER 200G</t>
  </si>
  <si>
    <t>KL MS HYDROG.PEROX. 3% 1000g</t>
  </si>
  <si>
    <t>KL OBAL</t>
  </si>
  <si>
    <t>lékovky, kelímky</t>
  </si>
  <si>
    <t>KL SOL.FORMAL.K FIXACI TKANI,5000G</t>
  </si>
  <si>
    <t>MESOCAIN</t>
  </si>
  <si>
    <t>INJ 10X10ML 1%</t>
  </si>
  <si>
    <t>OPHTHALMO-SEPTONEX</t>
  </si>
  <si>
    <t>OPH GTT SOL 1X10ML PLAST</t>
  </si>
  <si>
    <t>léky - antibiotika (LEK)</t>
  </si>
  <si>
    <t>OPHTHALMO-FRAMYKOIN</t>
  </si>
  <si>
    <t>UNG OPH 1X5GM</t>
  </si>
  <si>
    <t>ADRENALIN LECIVA</t>
  </si>
  <si>
    <t>INJ 5X1ML/1MG</t>
  </si>
  <si>
    <t>Carbosorb tbl.20-blistr</t>
  </si>
  <si>
    <t>DZ OCTENISEPT 250 ml</t>
  </si>
  <si>
    <t>sprej</t>
  </si>
  <si>
    <t>ECOLAV Výplach očí 100ml</t>
  </si>
  <si>
    <t>100 ml</t>
  </si>
  <si>
    <t>INF SOL 30X250ML</t>
  </si>
  <si>
    <t>HEPARIN LECIVA</t>
  </si>
  <si>
    <t>INJ 1X10ML/50KU</t>
  </si>
  <si>
    <t>IBALGIN 400</t>
  </si>
  <si>
    <t>400MG TBL FLM 36</t>
  </si>
  <si>
    <t>KL ELIXÍR NA OPTIKU</t>
  </si>
  <si>
    <t>KL MS HYDROG.PEROX. 3% 500g</t>
  </si>
  <si>
    <t>P</t>
  </si>
  <si>
    <t>LEVOBUPIVACAINE KABI 5 MG/ML</t>
  </si>
  <si>
    <t>INJ+INF SOL 5X10ML</t>
  </si>
  <si>
    <t>MARCAINE 0.5%</t>
  </si>
  <si>
    <t>INJ SOL5X20ML/100MG</t>
  </si>
  <si>
    <t>SANORIN</t>
  </si>
  <si>
    <t>LIQ 10ML 0.05%</t>
  </si>
  <si>
    <t>OPHTHALMO-FRAMYKOIN COMPOSITUM</t>
  </si>
  <si>
    <t>4766 - COSS: operační sály dětské chirurgie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</si>
  <si>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</si>
  <si>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</si>
  <si>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</si>
  <si>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</si>
  <si>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</si>
  <si>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</si>
  <si>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</si>
  <si>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</si>
  <si>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</si>
  <si>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</si>
  <si>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</si>
  <si>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</si>
  <si>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</si>
  <si>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</si>
  <si>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</si>
  <si>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</si>
  <si>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</si>
  <si>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</si>
  <si>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</si>
  <si>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</si>
  <si>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</si>
  <si>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</si>
  <si>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</si>
  <si>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</si>
  <si>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</si>
  <si>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</si>
  <si>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ZA465</t>
  </si>
  <si>
    <t>Fólie incizní raucodrape sterilní 45 x 50 cm 25445</t>
  </si>
  <si>
    <t>ZA459</t>
  </si>
  <si>
    <t>Kompresa AB 10 x 20 cm/1 ks sterilní NT savá (1230114021) 1327114021</t>
  </si>
  <si>
    <t>ZA539</t>
  </si>
  <si>
    <t>Kompresa NT 10 x 10 cm nesterilní 06103</t>
  </si>
  <si>
    <t>ZN103</t>
  </si>
  <si>
    <t>Kompresa z NT standard s RTG vláknem sterilní 10 x 10 cm 70g/m2 bal. á 10 ks / 90 185310-08</t>
  </si>
  <si>
    <t>ZB048</t>
  </si>
  <si>
    <t>Krytí cellistyp F (fibrilar) 2,5 x 5 cm bal. á 10 ks (náhrada za okcel) 2082025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</si>
  <si>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</si>
  <si>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</si>
  <si>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</si>
  <si>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</si>
  <si>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ZE988</t>
  </si>
  <si>
    <t>Krytí hemostatické nevstřebatelné textilní s kaolínem QuikClot 30 x 30cm bal. á 10 ks 2090303</t>
  </si>
  <si>
    <t>ZB085</t>
  </si>
  <si>
    <t>Krytí hemostatické standard 5 x 7,50 cm bal. á 12 ks 1903GB</t>
  </si>
  <si>
    <t>ZE172</t>
  </si>
  <si>
    <t>Krytí hemostatické surgicel nu-knit 7,5 x 10 cm bal. á 12 ks 1943GB</t>
  </si>
  <si>
    <t>ZB086</t>
  </si>
  <si>
    <t>Krytí hemostatické surgicel standard 10 x 20,0 cm bal. á 12 ks 1902GB</t>
  </si>
  <si>
    <t>ZA798</t>
  </si>
  <si>
    <t>Krytí hemostatické traumacel P 2g ks bal. á 5 ks zásyp 10120</t>
  </si>
  <si>
    <t>ZA486</t>
  </si>
  <si>
    <t>Krytí mastný tyl jelonet   5 x 5 cm á 50 ks 7403</t>
  </si>
  <si>
    <t>ZL662</t>
  </si>
  <si>
    <t>Krytí mastný tyl pharmatull   5 x   5 cm bal. á 10 ks P-Tull5050</t>
  </si>
  <si>
    <t>ZL664</t>
  </si>
  <si>
    <t>Krytí mastný tyl pharmatull 10 x 20 cm bal. á 10 ks P-Tull1020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</si>
  <si>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</si>
  <si>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</si>
  <si>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</si>
  <si>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</si>
  <si>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</si>
  <si>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</si>
  <si>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</si>
  <si>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</si>
  <si>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</si>
  <si>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</si>
  <si>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ZA540</t>
  </si>
  <si>
    <t>Náplast omnifix E 15 cm x 10 m 9006513</t>
  </si>
  <si>
    <t>ZD104</t>
  </si>
  <si>
    <t>Náplast omniplast 10,0 cm x 10,0 m 9004472 (900535)</t>
  </si>
  <si>
    <t>ZA451</t>
  </si>
  <si>
    <t>Náplast omniplast 5,0 cm x 9,2 m 9004540 (900429)</t>
  </si>
  <si>
    <t>ZF352</t>
  </si>
  <si>
    <t>Náplast transpore bílá 2,50 cm x 9,14 m bal. á 12 ks 1534-1</t>
  </si>
  <si>
    <t>ZC352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</si>
  <si>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</si>
  <si>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</si>
  <si>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</si>
  <si>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</si>
  <si>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</si>
  <si>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</si>
  <si>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</si>
  <si>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</si>
  <si>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</si>
  <si>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ZC725</t>
  </si>
  <si>
    <t>Obvaz ortho-pad 15 cm x 3 m pod sádru á 6 ks 1320105005</t>
  </si>
  <si>
    <t>ZA556</t>
  </si>
  <si>
    <t>Obvaz sádrový safix plus 10 cm x 3 m bal. á 24 ks 3327410</t>
  </si>
  <si>
    <t>ZA432</t>
  </si>
  <si>
    <t>Obvaz sádrový safix plus 14 cm x 3 m bal. á 20 ks 3327430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</si>
  <si>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</si>
  <si>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</si>
  <si>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</si>
  <si>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</si>
  <si>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ZQ420</t>
  </si>
  <si>
    <t>Roztok k výplachům chirurgickým LavaSurge sterilní  s polyhexanidem bal. á 1000 ml 19902</t>
  </si>
  <si>
    <t>ZD545</t>
  </si>
  <si>
    <t>Safix longeta sádrová 4 vrstvá 10 x 20 m (332790) 1324702316</t>
  </si>
  <si>
    <t>ZD551</t>
  </si>
  <si>
    <t>Safix longeta sádrová 4 vrstvá 12 x 20 m (332791) 1324702317</t>
  </si>
  <si>
    <t>ZA443</t>
  </si>
  <si>
    <t>Šátek trojcípý NT 136 x 96 x 96 cm 20002</t>
  </si>
  <si>
    <t>ZF381</t>
  </si>
  <si>
    <t>Tampon sterilní stáčený 20 x 20 cm/10 ks s RTG nití karton á 3000 ks 28203</t>
  </si>
  <si>
    <t>ZE898</t>
  </si>
  <si>
    <t>Tampon sterilní stáčený 50 x 50 cm / á 5 ks karton á 1000 ks 28017</t>
  </si>
  <si>
    <t>ZE369</t>
  </si>
  <si>
    <t>Tampon sterilní stáčený 9 x 9 cm s RTG nití bal. á 5 ks karton á 6000 ks 28000</t>
  </si>
  <si>
    <t>50115060</t>
  </si>
  <si>
    <t>ZPr - ostatní (Z503)</t>
  </si>
  <si>
    <t>ZE247</t>
  </si>
  <si>
    <t>Adaptér Olympus / ACMI B00-21116-62</t>
  </si>
  <si>
    <t>ZE248</t>
  </si>
  <si>
    <t>Adaptér Olympus / ACMI spec. model B00-21010-95</t>
  </si>
  <si>
    <t>ZB557</t>
  </si>
  <si>
    <t>Adaptér přechodka combifix rekord - luer 4090306</t>
  </si>
  <si>
    <t>ZQ781</t>
  </si>
  <si>
    <t>Aplikátor APC ke koagulaci ERBE, s nožovou elektrodou, rigidní, pr. 5 mm, délka 320 mm 20132-034</t>
  </si>
  <si>
    <t>ZA674</t>
  </si>
  <si>
    <t>Cévka CN-01, bal.á 40 ks, 646959</t>
  </si>
  <si>
    <t>ZA210</t>
  </si>
  <si>
    <t>Cévka vyživovací CV-01 GAMV686415 (GAM646957)</t>
  </si>
  <si>
    <t>ZP545</t>
  </si>
  <si>
    <t>Čepelka  skalpelová č. 10 - Swann Morton bal. á 100 ks G0100</t>
  </si>
  <si>
    <t>ZP547</t>
  </si>
  <si>
    <t>Čepelka  skalpelová č. 15 - Swann Morton bal. á 100 ks G0103</t>
  </si>
  <si>
    <t>ZA690</t>
  </si>
  <si>
    <t>Čepelka skalpelová 10 BB510</t>
  </si>
  <si>
    <t>ZC755</t>
  </si>
  <si>
    <t>Čepelka skalpelová 22 BB522</t>
  </si>
  <si>
    <t>ZC756</t>
  </si>
  <si>
    <t>Čepelka skalpelová 23 BB523</t>
  </si>
  <si>
    <t>ZA761</t>
  </si>
  <si>
    <t>Drén redon CH12 50 cm U2111200</t>
  </si>
  <si>
    <t>ZA757</t>
  </si>
  <si>
    <t>Drén redon CH16 50 cm U2111600</t>
  </si>
  <si>
    <t>ZL861</t>
  </si>
  <si>
    <t>Drén silikonový BLAKE plochý 7 mm bal á 10 ks 2211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</si>
  <si>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</si>
  <si>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</si>
  <si>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</si>
  <si>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</si>
  <si>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ZA932</t>
  </si>
  <si>
    <t>Elektroda neutrální ke koagulaci bal. á 50 ks E7509</t>
  </si>
  <si>
    <t>ZA891</t>
  </si>
  <si>
    <t>Elektroda neutrální nessy ke koagulaci á 50 ks 20193-070</t>
  </si>
  <si>
    <t>ZQ715</t>
  </si>
  <si>
    <t>Elektroda nožová ke koagulaci Valleylab, ocelová, nelepivá, jednorázová, 16 cm, bal. á 10 ks 66315011016NS</t>
  </si>
  <si>
    <t>ZI117</t>
  </si>
  <si>
    <t>Gumičky těsnící k LSK trokarům Wolf bal. á 10 ks 89.02</t>
  </si>
  <si>
    <t>ZB399</t>
  </si>
  <si>
    <t>Hadička PVC 1/1,5  á 100 m KVS 599812 , PVC100015</t>
  </si>
  <si>
    <t>ZA706</t>
  </si>
  <si>
    <t>Katetr močový foley 18CH bal. á 12 ks 1394-02</t>
  </si>
  <si>
    <t>ZF985</t>
  </si>
  <si>
    <t>Katetr močový foley 24CH bal. á 12 ks 1620-02</t>
  </si>
  <si>
    <t>ZH817</t>
  </si>
  <si>
    <t>Katetr močový foley CH18 180605-000180</t>
  </si>
  <si>
    <t>ZB103</t>
  </si>
  <si>
    <t>Láhev k odsávačce flovac 2l hadice 1,8 m 000-036-021</t>
  </si>
  <si>
    <t>ZF175</t>
  </si>
  <si>
    <t>Nádoba na histologický mat. 3000 ml 333 003 723 001</t>
  </si>
  <si>
    <t>ZF176</t>
  </si>
  <si>
    <t>Nádoba na histologický mat. 5700 ml 333000086003</t>
  </si>
  <si>
    <t>ZE174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</si>
  <si>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</si>
  <si>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</si>
  <si>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</si>
  <si>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</si>
  <si>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</si>
  <si>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</si>
  <si>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</si>
  <si>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</si>
  <si>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</si>
  <si>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</si>
  <si>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</si>
  <si>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</si>
  <si>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</si>
  <si>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ZE310</t>
  </si>
  <si>
    <t>Nádoba na kontaminovaný odpad CS 6 l pův. 077802300</t>
  </si>
  <si>
    <t>ZK679</t>
  </si>
  <si>
    <t>Nádoba na kontaminovaný odpad SC 60 l jednoduché víko,zámek 2021800411502(I005430006)</t>
  </si>
  <si>
    <t>ZH760</t>
  </si>
  <si>
    <t>Popisovač na kůži sterilní, chirurgický, BLAYCO RQ-01, 13 cm, s jedním hrotem, gen. violeť + PVC pravítko 15 cm TCH02</t>
  </si>
  <si>
    <t>ZL862</t>
  </si>
  <si>
    <t>Rezervoár balonkový sací J-VAC 100ml bal á 10 ks 2160</t>
  </si>
  <si>
    <t>ZJ695</t>
  </si>
  <si>
    <t>Sonda žaludeční CH14 1200 mm s RTG linkou bal. á 50 ks 412014</t>
  </si>
  <si>
    <t>ZB303</t>
  </si>
  <si>
    <t>Spojka asymetrická 4 x 7 mm 60.21.00 (120 420)</t>
  </si>
  <si>
    <t>ZB598</t>
  </si>
  <si>
    <t>Spojka symetrická přímá 7 x 7 mm 60.23.00 (120 430)</t>
  </si>
  <si>
    <t>ZA787</t>
  </si>
  <si>
    <t>Stříkačka injekční 2-dílná 10 ml L Inject Solo 4606108V</t>
  </si>
  <si>
    <t>ZK816</t>
  </si>
  <si>
    <t>Stříkačka injekční 2-dílná 10 ml LL Inject Solo se závitem 4606728V</t>
  </si>
  <si>
    <t>ZA788</t>
  </si>
  <si>
    <t>Stříkačka injekční 2-dílná 20 ml L Inject Solo 4606205V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</si>
  <si>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</si>
  <si>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</si>
  <si>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</si>
  <si>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</si>
  <si>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ZB452</t>
  </si>
  <si>
    <t>Víko kompletní kompaktní podtl. odsáv. P00341</t>
  </si>
  <si>
    <t>ZI179</t>
  </si>
  <si>
    <t>Zkumavka s mediem+ flovakovaný tampon eSwab růžový nos,krk,vagina,konečník,rány,fekální vzo) 490CE.A</t>
  </si>
  <si>
    <t>50115061</t>
  </si>
  <si>
    <t>ZPr - ZUM robot (Z512)</t>
  </si>
  <si>
    <t>ZQ320</t>
  </si>
  <si>
    <t>Aplikátor klipů Epix Universal prům. 5 mm jednorázový obsah 20 klipů M/L bal. á 3 ks CA500</t>
  </si>
  <si>
    <t>ZK869</t>
  </si>
  <si>
    <t>Jehla insuflační 120 mm, bal.á 20 ks, C2201</t>
  </si>
  <si>
    <t>ZA523</t>
  </si>
  <si>
    <t>Klip hem-o-lok L 14 x 6 bal. á 84 ks 544240</t>
  </si>
  <si>
    <t>ZQ270</t>
  </si>
  <si>
    <t>Nástroj robotický jehelec velký k daVinci Xi pro 10 použití 470006</t>
  </si>
  <si>
    <t>ZQ271</t>
  </si>
  <si>
    <t>Nástroj robotický jehelec velký k daVinci Xi pro 10 použití 470194</t>
  </si>
  <si>
    <t>ZQ268</t>
  </si>
  <si>
    <t>Nástroj robotický kleště bipolární Fenestrated, k daVinci Xi okénkové pro 10 použití 470205</t>
  </si>
  <si>
    <t>ZQ267</t>
  </si>
  <si>
    <t>Nástroj robotický kleště bipolární Maryland k daVinci Xi pro 10 použití 470172</t>
  </si>
  <si>
    <t>ZQ272</t>
  </si>
  <si>
    <t>Nástroj robotický kleště ProGrasp k daVinci okénkové pro 10 použití 470093</t>
  </si>
  <si>
    <t>ZQ265</t>
  </si>
  <si>
    <t>Nástroj robotický nůžky nonopolární Hot Shears k daVinci Xi zahnuté pro 10 použití 470179</t>
  </si>
  <si>
    <t>ZQ262</t>
  </si>
  <si>
    <t>Nástroj robotický obal Arm Drape na ramena daVinci Xi sterilní jednorázový bal. á 20 ks 470015</t>
  </si>
  <si>
    <t>ZQ263</t>
  </si>
  <si>
    <t>Nástroj robotický obal Column Drape na středový sloupek daVinci Xi sterilní jednorázový bal. á 20 ks 470341</t>
  </si>
  <si>
    <t>ZQ257</t>
  </si>
  <si>
    <t>Nástroj robotický obturátor optický Bladeless pro da Vinci Xi 8 mm jednorázový sterilní bal.á 6 ks 470359</t>
  </si>
  <si>
    <t>ZE766</t>
  </si>
  <si>
    <t>Nástroj robotický příslušenství 400180</t>
  </si>
  <si>
    <t>ZQ258</t>
  </si>
  <si>
    <t>Nástroj robotický těsnění na trokar Cannula Seal pro da Vinci Xi 5-8 mm jednorázové sterilní bal. á 10 ks 470361</t>
  </si>
  <si>
    <t>ZM556</t>
  </si>
  <si>
    <t>Sáček laparoskopický MemoBag 200 ml pro 10 mm trocar bal. á 5 ks 332800-000010</t>
  </si>
  <si>
    <t>ZH058</t>
  </si>
  <si>
    <t>Set odsávací R.Wolf - sada pro oplach a sání, resterilizovatelná 81702215 - nahrazeno ZR008</t>
  </si>
  <si>
    <t>ZR008</t>
  </si>
  <si>
    <t>Set sací a irigační pro laparopumpu bal. á 10 ks 4170225</t>
  </si>
  <si>
    <t>ZP706</t>
  </si>
  <si>
    <t>Set sterilní pro robotické operace Da Vinci bal. á 4 ks 97077964</t>
  </si>
  <si>
    <t>ZK870</t>
  </si>
  <si>
    <t>Trokar s ostřím a fixačním balonkem 12 x 100 mm CFB73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</si>
  <si>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</si>
  <si>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</si>
  <si>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</si>
  <si>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</si>
  <si>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</si>
  <si>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</si>
  <si>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ZA715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</si>
  <si>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</si>
  <si>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</si>
  <si>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</si>
  <si>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</si>
  <si>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</si>
  <si>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ZB217</t>
  </si>
  <si>
    <t>Šití dafilon modrý 3/0 (2) bal. á 36 ks C0932353</t>
  </si>
  <si>
    <t>ZB033</t>
  </si>
  <si>
    <t>Šití dafilon modrý 3/0 (2) bal. á 36 ks C0935468</t>
  </si>
  <si>
    <t>ZH872</t>
  </si>
  <si>
    <t>Šití ethibond excel grn 0 M3,5 bal. á 12 ks (W6978) X905G</t>
  </si>
  <si>
    <t>ZI467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</si>
  <si>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</si>
  <si>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</si>
  <si>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</si>
  <si>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</si>
  <si>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</si>
  <si>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ZE197</t>
  </si>
  <si>
    <t>Šití mopylen monofil modrý 4/0 USP bal. á 36 ks 7148</t>
  </si>
  <si>
    <t>ZB114</t>
  </si>
  <si>
    <t>Šití novosyn quick 0 (3,5) 90 cm HRC43 nebarvený bal. á 36 ks C3046662</t>
  </si>
  <si>
    <t>ZB878</t>
  </si>
  <si>
    <t>Šití novosyn quick undy 2/0 (3) bal. á 36 ks C3046042</t>
  </si>
  <si>
    <t>ZG672</t>
  </si>
  <si>
    <t>Šití novosyn quick undy 4/0 (1.5) bal. á 36 ks C3046013</t>
  </si>
  <si>
    <t>ZM044</t>
  </si>
  <si>
    <t>Šití PDSII vi 4-0 bal. á 36 ks W9115H</t>
  </si>
  <si>
    <t>ZG876</t>
  </si>
  <si>
    <t>Šití premicron 0 (3,5) bal. á 12 ks G0120062</t>
  </si>
  <si>
    <t>ZB787</t>
  </si>
  <si>
    <t>Šití premicron zelený 0 (3,5) bal. á 36 ks C0026058</t>
  </si>
  <si>
    <t>ZG849</t>
  </si>
  <si>
    <t>Šití premicron zelený 2/0 (3) bal. á 12 ks G0120061</t>
  </si>
  <si>
    <t>ZB608</t>
  </si>
  <si>
    <t>Šití premicron zelený 2/0 (3) bal. á 36 ks C0026057</t>
  </si>
  <si>
    <t>ZF699</t>
  </si>
  <si>
    <t>Šití premicron zelený 3/0 (2.5) bal. á 12 ks G0120060</t>
  </si>
  <si>
    <t>ZB718</t>
  </si>
  <si>
    <t>Šití prolene bl 4-0 bal. á 12 ks W8840</t>
  </si>
  <si>
    <t>ZB717</t>
  </si>
  <si>
    <t>Šití prolene bl 4-0 bal. á 12 ks W8845</t>
  </si>
  <si>
    <t>ZA853</t>
  </si>
  <si>
    <t>Šití prolene bl 5-0 bal. á 12 ks W8830</t>
  </si>
  <si>
    <t>ZB286</t>
  </si>
  <si>
    <t>Šití prolene bl 7-0 bal. á 12 ks W8704</t>
  </si>
  <si>
    <t>ZB712</t>
  </si>
  <si>
    <t>Šití prolene bl 7-0 bal. á 12 ks W8801</t>
  </si>
  <si>
    <t>ZB219</t>
  </si>
  <si>
    <t>Šití safil fialový 2 (5) bal. á 24 ks B1048535</t>
  </si>
  <si>
    <t>ZD067</t>
  </si>
  <si>
    <t>Šití safil fialový 2/0 (3) bal. á 36 ks C1048042</t>
  </si>
  <si>
    <t>ZB211</t>
  </si>
  <si>
    <t>Šití safil fialový 2/0 (3) bal. á 36 ks C1048047</t>
  </si>
  <si>
    <t>ZB847</t>
  </si>
  <si>
    <t>Šití safil fialový 2/0 (3) bal. á 36 ks C1048055</t>
  </si>
  <si>
    <t>ZI491</t>
  </si>
  <si>
    <t>Šití safil fialový 2/0 (3) bal. á 36 ks C1048060</t>
  </si>
  <si>
    <t>ZB166</t>
  </si>
  <si>
    <t>Šití safil fialový 2/0 (3) bal. á 36 ks C1048095</t>
  </si>
  <si>
    <t>ZA958</t>
  </si>
  <si>
    <t>Šití safil fialový 2/0 (3) bal. á 36 ks C1048251</t>
  </si>
  <si>
    <t>ZC013</t>
  </si>
  <si>
    <t>Šití safil fialový 2/0 (3) bal. á 36 ks C1048485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</si>
  <si>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</si>
  <si>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</si>
  <si>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</si>
  <si>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</si>
  <si>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</si>
  <si>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</si>
  <si>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</si>
  <si>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</si>
  <si>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</si>
  <si>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</si>
  <si>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</si>
  <si>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</si>
  <si>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ZN693</t>
  </si>
  <si>
    <t>Šití securex P 3/0, 45 cm GS60(m) rovná řezací  jehla, 2x fixační svorka bal. á 12 ks G0994725</t>
  </si>
  <si>
    <t>ZJ134</t>
  </si>
  <si>
    <t>Šití supolene zelený 2EP 3/0 USP á 36 ks 9063</t>
  </si>
  <si>
    <t>ZJ135</t>
  </si>
  <si>
    <t>Šití supolene zelený 3,5EP 0 USP á 36 ks 90618</t>
  </si>
  <si>
    <t>50115065</t>
  </si>
  <si>
    <t>ZPr - vpichovací materiál (Z530)</t>
  </si>
  <si>
    <t>ZA310</t>
  </si>
  <si>
    <t>Jehla bioptická tru cat bal. á 5 ks HSPRE1415</t>
  </si>
  <si>
    <t>ZB106</t>
  </si>
  <si>
    <t>Jehla bioptická tru cat bal. á 5 ks HSPRE1615</t>
  </si>
  <si>
    <t>ZB480</t>
  </si>
  <si>
    <t>Jehla chirurgická 0,7 x 28 G10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</si>
  <si>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</si>
  <si>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</si>
  <si>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</si>
  <si>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</si>
  <si>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</si>
  <si>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</si>
  <si>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ZB460</t>
  </si>
  <si>
    <t>Jehla chirurgická 1,0 x 45 G8</t>
  </si>
  <si>
    <t>ZH089</t>
  </si>
  <si>
    <t>Jehla chirurgická 1,1 x 30 Ga7</t>
  </si>
  <si>
    <t>ZB248</t>
  </si>
  <si>
    <t>Jehla chirurgická 1,1 x 50 G7</t>
  </si>
  <si>
    <t>ZI989</t>
  </si>
  <si>
    <t>Jehla chirurgická 1,2 x 35 Ga6</t>
  </si>
  <si>
    <t>ZA834</t>
  </si>
  <si>
    <t>Jehla injekční 0,7 x 40 mm černá 4660021</t>
  </si>
  <si>
    <t>50115067</t>
  </si>
  <si>
    <t>ZPr - rukavice (Z532)</t>
  </si>
  <si>
    <t>ZK792</t>
  </si>
  <si>
    <t>Rukavice operační  latex s polyuretanem a silikonem sterilní ansell gammex PFXP chemo cytostatické vel. 7,5 bal. á 50 párů 330054075</t>
  </si>
  <si>
    <t>ZL069</t>
  </si>
  <si>
    <t>Rukavice operační latex bez pudru sterilní  PF ansell gammex vel. 5,5 330048055</t>
  </si>
  <si>
    <t>ZN130</t>
  </si>
  <si>
    <t>Rukavice operační latex bez pudru sterilní  PF ansell gammex vel. 6,0 330048060</t>
  </si>
  <si>
    <t>ZN041</t>
  </si>
  <si>
    <t>Rukavice operační latex bez pudru sterilní  PF ansell gammex vel. 6,5 330048065</t>
  </si>
  <si>
    <t>ZN126</t>
  </si>
  <si>
    <t>Rukavice operační latex bez pudru sterilní  PF ansell gammex vel. 7,0 330048070</t>
  </si>
  <si>
    <t>ZN040</t>
  </si>
  <si>
    <t>Rukavice operační latex bez pudru sterilní  PF ansell gammex vel. 8,5 330048085</t>
  </si>
  <si>
    <t>ZN125</t>
  </si>
  <si>
    <t>Rukavice operační latex bez pudru sterilní  PF ansell gammex vel.7,5 330048075</t>
  </si>
  <si>
    <t>ZK475</t>
  </si>
  <si>
    <t>Rukavice operační latex s pudrem sterilní ansell, vasco surgical powderet vel. 7 6035526 (303504EU)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</si>
  <si>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</si>
  <si>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</si>
  <si>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</si>
  <si>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</si>
  <si>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ZP949</t>
  </si>
  <si>
    <t>Rukavice vyšetřovací nitril basic bez pudru modré XL bal. á 170 ks 44753</t>
  </si>
  <si>
    <t>50115079</t>
  </si>
  <si>
    <t>ZPr - internzivní péče (Z542)</t>
  </si>
  <si>
    <t>ZE385</t>
  </si>
  <si>
    <t>Hadice silikon 1 x 3,0 mm á 25 m (34.000.00.100) 70232</t>
  </si>
  <si>
    <t>ZB502</t>
  </si>
  <si>
    <t>Hadice silikon 3 x 5 mm á 25 m 34.000.00.103</t>
  </si>
  <si>
    <t>ZB026</t>
  </si>
  <si>
    <t>Hadice silikon 5 x 9 x 2,00 mm á 10 m pro drenáž těl.dutin KVS 60-050090</t>
  </si>
  <si>
    <t>ZH072</t>
  </si>
  <si>
    <t>Hadice spojovací k odsávacím soupravám CH30 délka 3 m bal. á 30 ks 07.068.30.301</t>
  </si>
  <si>
    <t>ZC506</t>
  </si>
  <si>
    <t>Kompresa NT 10 x 10 cm/5 ks sterilní 1325020275</t>
  </si>
  <si>
    <t>ZM951</t>
  </si>
  <si>
    <t>Krytí mepilex border post-op sterilní 6 x 8 cm bal. á 10 ks 495100</t>
  </si>
  <si>
    <t>ZQ113</t>
  </si>
  <si>
    <t>Steh náplasťový pevný Pharmastrip 6,4 mm x 76 mm 1 obálka á 6 stehů bal. á 100 obálek (náhrada za steri-strip) P-PHST6476</t>
  </si>
  <si>
    <t>ZA467</t>
  </si>
  <si>
    <t>Tyčinka vatová nesterilní 15 cm bal. á 100 ks 9679369</t>
  </si>
  <si>
    <t>ZJ513</t>
  </si>
  <si>
    <t>Háček Graefe Muscle Hook size 1 K3-6710</t>
  </si>
  <si>
    <t>ZQ788</t>
  </si>
  <si>
    <t>Jehla ušní dle Schuhknechta, lomená, ostrá, přímá, 165 mm WT257000</t>
  </si>
  <si>
    <t>ZJ516</t>
  </si>
  <si>
    <t>Kanyla oční lacrimální, přímá, kulatý hrot, rovná 23 G (Lacrimal Cannula Straight Malleable tip, 23 gauge straight) K7-3000</t>
  </si>
  <si>
    <t>ZJ106</t>
  </si>
  <si>
    <t>Kanyla sací EICKEN Antrum LUER-Lock, dlouhé zakřivení vnější pr. 3 mm délka 15 cm 586330</t>
  </si>
  <si>
    <t>ZC983</t>
  </si>
  <si>
    <t>Minitrach II 100/462/000</t>
  </si>
  <si>
    <t>ZA960</t>
  </si>
  <si>
    <t>Spojka na močový sáček na ureterální cévku CH03/ Fr0,8 bal. á 10 ks AK3200</t>
  </si>
  <si>
    <t>ZM356</t>
  </si>
  <si>
    <t>Set hadic oplachových k pumpám AESCULAP Multi Flow PG131 LUER s trnem 3D Einstein PG131</t>
  </si>
  <si>
    <t>ZC243</t>
  </si>
  <si>
    <t>Šití novosyn quick undy 4/0 (1.5) bal. á 36 ks C3046226</t>
  </si>
  <si>
    <t>ZB609</t>
  </si>
  <si>
    <t>Šití premicron zelený 2/0 (3) bal. á 36 ks C0026026</t>
  </si>
  <si>
    <t>ZC878</t>
  </si>
  <si>
    <t>Šití vicryl plus vi 4-0 bal. á 36 ks VCP3100H</t>
  </si>
  <si>
    <t>ZA999</t>
  </si>
  <si>
    <t>Jehla injekční 0,5 x 16 mm oranžová 4657853</t>
  </si>
  <si>
    <t>ZA835</t>
  </si>
  <si>
    <t>Jehla injekční 0,6 x 25 mm modrá 4657667</t>
  </si>
  <si>
    <t>ZA833</t>
  </si>
  <si>
    <t>Jehla injekční 0,8 x 40 mm zelená 4657527</t>
  </si>
  <si>
    <t>ZB556</t>
  </si>
  <si>
    <t>Jehla injekční 1,2 x 40 mm růžová 4665120</t>
  </si>
  <si>
    <t>Spotřeba zdravotnického materiálu - orientační přehled</t>
  </si>
  <si>
    <t>3 NLZP</t>
  </si>
  <si>
    <t>1 Celkem</t>
  </si>
  <si>
    <t>2 Celkem</t>
  </si>
  <si>
    <t>3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</si>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</sst>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8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0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" displayName="Tabulka" ref="A7:S16" totalsRowShown="0" headerRowDxfId="74" tableBorderDxfId="73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2"/>
    <tableColumn id="2" name="popis" dataDxfId="71"/>
    <tableColumn id="3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5">
      <calculatedColumnFormula>IF(Tabulka[[#This Row],[15_vzpl]]=0,"",Tabulka[[#This Row],[14_vzsk]]/Tabulka[[#This Row],[15_vzpl]])</calculatedColumnFormula>
    </tableColumn>
    <tableColumn id="20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3" totalsRowShown="0">
  <autoFilter ref="C3:S3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70" t="s">
        <v>65</v>
      </c>
      <c r="B1" s="270"/>
    </row>
    <row r="2" spans="1:3" ht="14.4" customHeight="1" thickBot="1" x14ac:dyDescent="0.35">
      <c r="A2" s="183" t="s">
        <v>205</v>
      </c>
      <c r="B2" s="46"/>
    </row>
    <row r="3" spans="1:3" ht="14.4" customHeight="1" thickBot="1" x14ac:dyDescent="0.35">
      <c r="A3" s="266" t="s">
        <v>88</v>
      </c>
      <c r="B3" s="267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" customHeight="1" x14ac:dyDescent="0.3">
      <c r="A5" s="120" t="str">
        <f t="shared" si="0"/>
        <v>HI</v>
      </c>
      <c r="B5" s="72" t="s">
        <v>85</v>
      </c>
      <c r="C5" s="47" t="s">
        <v>68</v>
      </c>
    </row>
    <row r="6" spans="1:3" ht="14.4" customHeight="1" x14ac:dyDescent="0.3">
      <c r="A6" s="121" t="str">
        <f t="shared" si="0"/>
        <v>Man Tab</v>
      </c>
      <c r="B6" s="73" t="s">
        <v>207</v>
      </c>
      <c r="C6" s="47" t="s">
        <v>69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8" t="s">
        <v>66</v>
      </c>
      <c r="B9" s="267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8" customHeight="1" x14ac:dyDescent="0.3">
      <c r="A12" s="121" t="str">
        <f t="shared" si="2"/>
        <v>LŽ PL</v>
      </c>
      <c r="B12" s="441" t="s">
        <v>106</v>
      </c>
      <c r="C12" s="47" t="s">
        <v>92</v>
      </c>
    </row>
    <row r="13" spans="1:3" ht="14.4" customHeight="1" x14ac:dyDescent="0.3">
      <c r="A13" s="121" t="str">
        <f t="shared" si="2"/>
        <v>LŽ PL Detail</v>
      </c>
      <c r="B13" s="73" t="s">
        <v>474</v>
      </c>
      <c r="C13" s="47" t="s">
        <v>93</v>
      </c>
    </row>
    <row r="14" spans="1:3" ht="14.4" customHeight="1" x14ac:dyDescent="0.3">
      <c r="A14" s="121" t="str">
        <f t="shared" si="2"/>
        <v>LŽ Statim</v>
      </c>
      <c r="B14" s="205" t="s">
        <v>137</v>
      </c>
      <c r="C14" s="47" t="s">
        <v>147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" customHeight="1" x14ac:dyDescent="0.3">
      <c r="A16" s="121" t="str">
        <f t="shared" si="2"/>
        <v>MŽ Detail</v>
      </c>
      <c r="B16" s="73" t="s">
        <v>897</v>
      </c>
      <c r="C16" s="47" t="s">
        <v>73</v>
      </c>
    </row>
    <row r="17" spans="1:3" ht="14.4" customHeight="1" thickBot="1" x14ac:dyDescent="0.35">
      <c r="A17" s="123" t="str">
        <f t="shared" si="2"/>
        <v>Osobní náklady</v>
      </c>
      <c r="B17" s="73" t="s">
        <v>63</v>
      </c>
      <c r="C17" s="47" t="s">
        <v>74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09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83" t="s">
        <v>205</v>
      </c>
      <c r="B2" s="180"/>
      <c r="C2" s="180"/>
      <c r="D2" s="180"/>
      <c r="E2" s="180"/>
    </row>
    <row r="3" spans="1:17" ht="14.4" customHeight="1" thickBot="1" x14ac:dyDescent="0.35">
      <c r="A3" s="198" t="s">
        <v>3</v>
      </c>
      <c r="B3" s="202">
        <f>SUM(B6:B1048576)</f>
        <v>238</v>
      </c>
      <c r="C3" s="203">
        <f>SUM(C6:C1048576)</f>
        <v>1</v>
      </c>
      <c r="D3" s="203">
        <f>SUM(D6:D1048576)</f>
        <v>0</v>
      </c>
      <c r="E3" s="204">
        <f>SUM(E6:E1048576)</f>
        <v>0</v>
      </c>
      <c r="F3" s="201">
        <f>IF(SUM($B3:$E3)=0,"",B3/SUM($B3:$E3))</f>
        <v>0.99581589958159</v>
      </c>
      <c r="G3" s="199">
        <f t="shared" ref="G3:I3" si="0">IF(SUM($B3:$E3)=0,"",C3/SUM($B3:$E3))</f>
        <v>4.1841004184100415E-3</v>
      </c>
      <c r="H3" s="199">
        <f t="shared" si="0"/>
        <v>0</v>
      </c>
      <c r="I3" s="200">
        <f t="shared" si="0"/>
        <v>0</v>
      </c>
      <c r="J3" s="203">
        <f>SUM(J6:J1048576)</f>
        <v>69</v>
      </c>
      <c r="K3" s="203">
        <f>SUM(K6:K1048576)</f>
        <v>1</v>
      </c>
      <c r="L3" s="203">
        <f>SUM(L6:L1048576)</f>
        <v>0</v>
      </c>
      <c r="M3" s="204">
        <f>SUM(M6:M1048576)</f>
        <v>0</v>
      </c>
      <c r="N3" s="201">
        <f>IF(SUM($J3:$M3)=0,"",J3/SUM($J3:$M3))</f>
        <v>0.98571428571428577</v>
      </c>
      <c r="O3" s="199">
        <f t="shared" ref="O3:Q3" si="1">IF(SUM($J3:$M3)=0,"",K3/SUM($J3:$M3))</f>
        <v>1.4285714285714285E-2</v>
      </c>
      <c r="P3" s="199">
        <f t="shared" si="1"/>
        <v>0</v>
      </c>
      <c r="Q3" s="200">
        <f t="shared" si="1"/>
        <v>0</v>
      </c>
    </row>
    <row r="4" spans="1:17" ht="14.4" customHeight="1" thickBot="1" x14ac:dyDescent="0.3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" customHeight="1" thickBot="1" x14ac:dyDescent="0.35">
      <c r="A5" s="446" t="s">
        <v>138</v>
      </c>
      <c r="B5" s="447" t="s">
        <v>140</v>
      </c>
      <c r="C5" s="447" t="s">
        <v>141</v>
      </c>
      <c r="D5" s="447" t="s">
        <v>142</v>
      </c>
      <c r="E5" s="448" t="s">
        <v>143</v>
      </c>
      <c r="F5" s="449" t="s">
        <v>140</v>
      </c>
      <c r="G5" s="450" t="s">
        <v>141</v>
      </c>
      <c r="H5" s="450" t="s">
        <v>142</v>
      </c>
      <c r="I5" s="451" t="s">
        <v>143</v>
      </c>
      <c r="J5" s="447" t="s">
        <v>140</v>
      </c>
      <c r="K5" s="447" t="s">
        <v>141</v>
      </c>
      <c r="L5" s="447" t="s">
        <v>142</v>
      </c>
      <c r="M5" s="448" t="s">
        <v>143</v>
      </c>
      <c r="N5" s="449" t="s">
        <v>140</v>
      </c>
      <c r="O5" s="450" t="s">
        <v>141</v>
      </c>
      <c r="P5" s="450" t="s">
        <v>142</v>
      </c>
      <c r="Q5" s="451" t="s">
        <v>143</v>
      </c>
    </row>
    <row r="6" spans="1:17" ht="14.4" customHeight="1" x14ac:dyDescent="0.3">
      <c r="A6" s="456" t="s">
        <v>475</v>
      </c>
      <c r="B6" s="462"/>
      <c r="C6" s="410"/>
      <c r="D6" s="410"/>
      <c r="E6" s="411"/>
      <c r="F6" s="459"/>
      <c r="G6" s="431"/>
      <c r="H6" s="431"/>
      <c r="I6" s="465"/>
      <c r="J6" s="462"/>
      <c r="K6" s="410"/>
      <c r="L6" s="410"/>
      <c r="M6" s="411"/>
      <c r="N6" s="459"/>
      <c r="O6" s="431"/>
      <c r="P6" s="431"/>
      <c r="Q6" s="452"/>
    </row>
    <row r="7" spans="1:17" ht="14.4" customHeight="1" x14ac:dyDescent="0.3">
      <c r="A7" s="457" t="s">
        <v>476</v>
      </c>
      <c r="B7" s="463">
        <v>191</v>
      </c>
      <c r="C7" s="417">
        <v>1</v>
      </c>
      <c r="D7" s="417"/>
      <c r="E7" s="418"/>
      <c r="F7" s="460">
        <v>0.99479166666666663</v>
      </c>
      <c r="G7" s="453">
        <v>5.208333333333333E-3</v>
      </c>
      <c r="H7" s="453">
        <v>0</v>
      </c>
      <c r="I7" s="466">
        <v>0</v>
      </c>
      <c r="J7" s="463">
        <v>47</v>
      </c>
      <c r="K7" s="417">
        <v>1</v>
      </c>
      <c r="L7" s="417"/>
      <c r="M7" s="418"/>
      <c r="N7" s="460">
        <v>0.97916666666666663</v>
      </c>
      <c r="O7" s="453">
        <v>2.0833333333333332E-2</v>
      </c>
      <c r="P7" s="453">
        <v>0</v>
      </c>
      <c r="Q7" s="454">
        <v>0</v>
      </c>
    </row>
    <row r="8" spans="1:17" ht="14.4" customHeight="1" thickBot="1" x14ac:dyDescent="0.35">
      <c r="A8" s="458" t="s">
        <v>477</v>
      </c>
      <c r="B8" s="464">
        <v>47</v>
      </c>
      <c r="C8" s="424"/>
      <c r="D8" s="424"/>
      <c r="E8" s="425"/>
      <c r="F8" s="461">
        <v>1</v>
      </c>
      <c r="G8" s="432">
        <v>0</v>
      </c>
      <c r="H8" s="432">
        <v>0</v>
      </c>
      <c r="I8" s="467">
        <v>0</v>
      </c>
      <c r="J8" s="464">
        <v>22</v>
      </c>
      <c r="K8" s="424"/>
      <c r="L8" s="424"/>
      <c r="M8" s="425"/>
      <c r="N8" s="461">
        <v>1</v>
      </c>
      <c r="O8" s="432">
        <v>0</v>
      </c>
      <c r="P8" s="432">
        <v>0</v>
      </c>
      <c r="Q8" s="45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189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398</v>
      </c>
      <c r="B5" s="393" t="s">
        <v>399</v>
      </c>
      <c r="C5" s="394" t="s">
        <v>400</v>
      </c>
      <c r="D5" s="394" t="s">
        <v>400</v>
      </c>
      <c r="E5" s="394"/>
      <c r="F5" s="394" t="s">
        <v>400</v>
      </c>
      <c r="G5" s="394" t="s">
        <v>400</v>
      </c>
      <c r="H5" s="394" t="s">
        <v>400</v>
      </c>
      <c r="I5" s="395" t="s">
        <v>400</v>
      </c>
      <c r="J5" s="396" t="s">
        <v>55</v>
      </c>
    </row>
    <row r="6" spans="1:10" ht="14.4" customHeight="1" x14ac:dyDescent="0.3">
      <c r="A6" s="392" t="s">
        <v>398</v>
      </c>
      <c r="B6" s="393" t="s">
        <v>478</v>
      </c>
      <c r="C6" s="394">
        <v>0</v>
      </c>
      <c r="D6" s="394">
        <v>0</v>
      </c>
      <c r="E6" s="394"/>
      <c r="F6" s="394">
        <v>0</v>
      </c>
      <c r="G6" s="394">
        <v>0</v>
      </c>
      <c r="H6" s="394">
        <v>0</v>
      </c>
      <c r="I6" s="395" t="s">
        <v>400</v>
      </c>
      <c r="J6" s="396" t="s">
        <v>1</v>
      </c>
    </row>
    <row r="7" spans="1:10" ht="14.4" customHeight="1" x14ac:dyDescent="0.3">
      <c r="A7" s="392" t="s">
        <v>398</v>
      </c>
      <c r="B7" s="393" t="s">
        <v>479</v>
      </c>
      <c r="C7" s="394">
        <v>769.98923000000025</v>
      </c>
      <c r="D7" s="394">
        <v>765.86841000000004</v>
      </c>
      <c r="E7" s="394"/>
      <c r="F7" s="394">
        <v>946.52990000000023</v>
      </c>
      <c r="G7" s="394">
        <v>823.49996875000011</v>
      </c>
      <c r="H7" s="394">
        <v>123.02993125000012</v>
      </c>
      <c r="I7" s="395">
        <v>1.1493988292880553</v>
      </c>
      <c r="J7" s="396" t="s">
        <v>1</v>
      </c>
    </row>
    <row r="8" spans="1:10" ht="14.4" customHeight="1" x14ac:dyDescent="0.3">
      <c r="A8" s="392" t="s">
        <v>398</v>
      </c>
      <c r="B8" s="393" t="s">
        <v>480</v>
      </c>
      <c r="C8" s="394">
        <v>412.83118999999994</v>
      </c>
      <c r="D8" s="394">
        <v>424.28421000000003</v>
      </c>
      <c r="E8" s="394"/>
      <c r="F8" s="394">
        <v>351.46361000000002</v>
      </c>
      <c r="G8" s="394">
        <v>449.999984375</v>
      </c>
      <c r="H8" s="394">
        <v>-98.53637437499998</v>
      </c>
      <c r="I8" s="395">
        <v>0.78103027156355109</v>
      </c>
      <c r="J8" s="396" t="s">
        <v>1</v>
      </c>
    </row>
    <row r="9" spans="1:10" ht="14.4" customHeight="1" x14ac:dyDescent="0.3">
      <c r="A9" s="392" t="s">
        <v>398</v>
      </c>
      <c r="B9" s="393" t="s">
        <v>481</v>
      </c>
      <c r="C9" s="394">
        <v>344.15375999999884</v>
      </c>
      <c r="D9" s="394">
        <v>-744.06872999999996</v>
      </c>
      <c r="E9" s="394"/>
      <c r="F9" s="394">
        <v>1395.876959999998</v>
      </c>
      <c r="G9" s="394">
        <v>0</v>
      </c>
      <c r="H9" s="394">
        <v>1395.876959999998</v>
      </c>
      <c r="I9" s="395" t="s">
        <v>400</v>
      </c>
      <c r="J9" s="396" t="s">
        <v>1</v>
      </c>
    </row>
    <row r="10" spans="1:10" ht="14.4" customHeight="1" x14ac:dyDescent="0.3">
      <c r="A10" s="392" t="s">
        <v>398</v>
      </c>
      <c r="B10" s="393" t="s">
        <v>482</v>
      </c>
      <c r="C10" s="394">
        <v>0</v>
      </c>
      <c r="D10" s="394">
        <v>9.782849999999998</v>
      </c>
      <c r="E10" s="394"/>
      <c r="F10" s="394">
        <v>18.975370000000002</v>
      </c>
      <c r="G10" s="394">
        <v>10</v>
      </c>
      <c r="H10" s="394">
        <v>8.9753700000000016</v>
      </c>
      <c r="I10" s="395">
        <v>1.8975370000000003</v>
      </c>
      <c r="J10" s="396" t="s">
        <v>1</v>
      </c>
    </row>
    <row r="11" spans="1:10" ht="14.4" customHeight="1" x14ac:dyDescent="0.3">
      <c r="A11" s="392" t="s">
        <v>398</v>
      </c>
      <c r="B11" s="393" t="s">
        <v>483</v>
      </c>
      <c r="C11" s="394">
        <v>764.34789999999998</v>
      </c>
      <c r="D11" s="394">
        <v>942.00142000000005</v>
      </c>
      <c r="E11" s="394"/>
      <c r="F11" s="394">
        <v>566.29665</v>
      </c>
      <c r="G11" s="394">
        <v>974.99994531250002</v>
      </c>
      <c r="H11" s="394">
        <v>-408.70329531250002</v>
      </c>
      <c r="I11" s="395">
        <v>0.58081710950095966</v>
      </c>
      <c r="J11" s="396" t="s">
        <v>1</v>
      </c>
    </row>
    <row r="12" spans="1:10" ht="14.4" customHeight="1" x14ac:dyDescent="0.3">
      <c r="A12" s="392" t="s">
        <v>398</v>
      </c>
      <c r="B12" s="393" t="s">
        <v>484</v>
      </c>
      <c r="C12" s="394">
        <v>37.433720000000001</v>
      </c>
      <c r="D12" s="394">
        <v>3.6718800000000003</v>
      </c>
      <c r="E12" s="394"/>
      <c r="F12" s="394">
        <v>33.575330000000001</v>
      </c>
      <c r="G12" s="394">
        <v>19.999999816894533</v>
      </c>
      <c r="H12" s="394">
        <v>13.575330183105468</v>
      </c>
      <c r="I12" s="395">
        <v>1.6787665153695663</v>
      </c>
      <c r="J12" s="396" t="s">
        <v>1</v>
      </c>
    </row>
    <row r="13" spans="1:10" ht="14.4" customHeight="1" x14ac:dyDescent="0.3">
      <c r="A13" s="392" t="s">
        <v>398</v>
      </c>
      <c r="B13" s="393" t="s">
        <v>485</v>
      </c>
      <c r="C13" s="394">
        <v>193.48222999999999</v>
      </c>
      <c r="D13" s="394">
        <v>66.972669999999994</v>
      </c>
      <c r="E13" s="394"/>
      <c r="F13" s="394">
        <v>83.963199999999986</v>
      </c>
      <c r="G13" s="394">
        <v>149.99999316406249</v>
      </c>
      <c r="H13" s="394">
        <v>-66.036793164062502</v>
      </c>
      <c r="I13" s="395">
        <v>0.55975469217632057</v>
      </c>
      <c r="J13" s="396" t="s">
        <v>1</v>
      </c>
    </row>
    <row r="14" spans="1:10" ht="14.4" customHeight="1" x14ac:dyDescent="0.3">
      <c r="A14" s="392" t="s">
        <v>398</v>
      </c>
      <c r="B14" s="393" t="s">
        <v>486</v>
      </c>
      <c r="C14" s="394">
        <v>0</v>
      </c>
      <c r="D14" s="394">
        <v>0.86514999999999997</v>
      </c>
      <c r="E14" s="394"/>
      <c r="F14" s="394">
        <v>0</v>
      </c>
      <c r="G14" s="394">
        <v>1.5</v>
      </c>
      <c r="H14" s="394">
        <v>-1.5</v>
      </c>
      <c r="I14" s="395">
        <v>0</v>
      </c>
      <c r="J14" s="396" t="s">
        <v>1</v>
      </c>
    </row>
    <row r="15" spans="1:10" ht="14.4" customHeight="1" x14ac:dyDescent="0.3">
      <c r="A15" s="392" t="s">
        <v>398</v>
      </c>
      <c r="B15" s="393" t="s">
        <v>487</v>
      </c>
      <c r="C15" s="394">
        <v>37.548720000000003</v>
      </c>
      <c r="D15" s="394">
        <v>52.454710000000006</v>
      </c>
      <c r="E15" s="394"/>
      <c r="F15" s="394">
        <v>46.614739999999998</v>
      </c>
      <c r="G15" s="394">
        <v>51.25</v>
      </c>
      <c r="H15" s="394">
        <v>-4.6352600000000024</v>
      </c>
      <c r="I15" s="395">
        <v>0.90955590243902429</v>
      </c>
      <c r="J15" s="396" t="s">
        <v>1</v>
      </c>
    </row>
    <row r="16" spans="1:10" ht="14.4" customHeight="1" x14ac:dyDescent="0.3">
      <c r="A16" s="392" t="s">
        <v>398</v>
      </c>
      <c r="B16" s="393" t="s">
        <v>488</v>
      </c>
      <c r="C16" s="394">
        <v>76.23</v>
      </c>
      <c r="D16" s="394">
        <v>116.81703999999999</v>
      </c>
      <c r="E16" s="394"/>
      <c r="F16" s="394">
        <v>0</v>
      </c>
      <c r="G16" s="394">
        <v>101</v>
      </c>
      <c r="H16" s="394">
        <v>-101</v>
      </c>
      <c r="I16" s="395">
        <v>0</v>
      </c>
      <c r="J16" s="396" t="s">
        <v>1</v>
      </c>
    </row>
    <row r="17" spans="1:10" ht="14.4" customHeight="1" x14ac:dyDescent="0.3">
      <c r="A17" s="392" t="s">
        <v>398</v>
      </c>
      <c r="B17" s="393" t="s">
        <v>405</v>
      </c>
      <c r="C17" s="394">
        <v>2636.0167499999993</v>
      </c>
      <c r="D17" s="394">
        <v>1638.6496100000004</v>
      </c>
      <c r="E17" s="394"/>
      <c r="F17" s="394">
        <v>3443.2957599999986</v>
      </c>
      <c r="G17" s="394">
        <v>2582.2498914184571</v>
      </c>
      <c r="H17" s="394">
        <v>861.04586858154153</v>
      </c>
      <c r="I17" s="395">
        <v>1.3334479251768154</v>
      </c>
      <c r="J17" s="396" t="s">
        <v>406</v>
      </c>
    </row>
    <row r="19" spans="1:10" ht="14.4" customHeight="1" x14ac:dyDescent="0.3">
      <c r="A19" s="392" t="s">
        <v>398</v>
      </c>
      <c r="B19" s="393" t="s">
        <v>399</v>
      </c>
      <c r="C19" s="394" t="s">
        <v>400</v>
      </c>
      <c r="D19" s="394" t="s">
        <v>400</v>
      </c>
      <c r="E19" s="394"/>
      <c r="F19" s="394" t="s">
        <v>400</v>
      </c>
      <c r="G19" s="394" t="s">
        <v>400</v>
      </c>
      <c r="H19" s="394" t="s">
        <v>400</v>
      </c>
      <c r="I19" s="395" t="s">
        <v>400</v>
      </c>
      <c r="J19" s="396" t="s">
        <v>55</v>
      </c>
    </row>
    <row r="20" spans="1:10" ht="14.4" customHeight="1" x14ac:dyDescent="0.3">
      <c r="A20" s="392" t="s">
        <v>407</v>
      </c>
      <c r="B20" s="393" t="s">
        <v>408</v>
      </c>
      <c r="C20" s="394" t="s">
        <v>400</v>
      </c>
      <c r="D20" s="394" t="s">
        <v>400</v>
      </c>
      <c r="E20" s="394"/>
      <c r="F20" s="394" t="s">
        <v>400</v>
      </c>
      <c r="G20" s="394" t="s">
        <v>400</v>
      </c>
      <c r="H20" s="394" t="s">
        <v>400</v>
      </c>
      <c r="I20" s="395" t="s">
        <v>400</v>
      </c>
      <c r="J20" s="396" t="s">
        <v>0</v>
      </c>
    </row>
    <row r="21" spans="1:10" ht="14.4" customHeight="1" x14ac:dyDescent="0.3">
      <c r="A21" s="392" t="s">
        <v>407</v>
      </c>
      <c r="B21" s="393" t="s">
        <v>478</v>
      </c>
      <c r="C21" s="394">
        <v>0</v>
      </c>
      <c r="D21" s="394">
        <v>0</v>
      </c>
      <c r="E21" s="394"/>
      <c r="F21" s="394">
        <v>0</v>
      </c>
      <c r="G21" s="394">
        <v>0</v>
      </c>
      <c r="H21" s="394">
        <v>0</v>
      </c>
      <c r="I21" s="395" t="s">
        <v>400</v>
      </c>
      <c r="J21" s="396" t="s">
        <v>1</v>
      </c>
    </row>
    <row r="22" spans="1:10" ht="14.4" customHeight="1" x14ac:dyDescent="0.3">
      <c r="A22" s="392" t="s">
        <v>407</v>
      </c>
      <c r="B22" s="393" t="s">
        <v>479</v>
      </c>
      <c r="C22" s="394">
        <v>558.82013000000018</v>
      </c>
      <c r="D22" s="394">
        <v>588.62931000000003</v>
      </c>
      <c r="E22" s="394"/>
      <c r="F22" s="394">
        <v>781.96908000000019</v>
      </c>
      <c r="G22" s="394">
        <v>655</v>
      </c>
      <c r="H22" s="394">
        <v>126.96908000000019</v>
      </c>
      <c r="I22" s="395">
        <v>1.1938459236641223</v>
      </c>
      <c r="J22" s="396" t="s">
        <v>1</v>
      </c>
    </row>
    <row r="23" spans="1:10" ht="14.4" customHeight="1" x14ac:dyDescent="0.3">
      <c r="A23" s="392" t="s">
        <v>407</v>
      </c>
      <c r="B23" s="393" t="s">
        <v>480</v>
      </c>
      <c r="C23" s="394">
        <v>246.21482999999995</v>
      </c>
      <c r="D23" s="394">
        <v>258.23584</v>
      </c>
      <c r="E23" s="394"/>
      <c r="F23" s="394">
        <v>251.04799000000003</v>
      </c>
      <c r="G23" s="394">
        <v>272</v>
      </c>
      <c r="H23" s="394">
        <v>-20.952009999999973</v>
      </c>
      <c r="I23" s="395">
        <v>0.92297055147058837</v>
      </c>
      <c r="J23" s="396" t="s">
        <v>1</v>
      </c>
    </row>
    <row r="24" spans="1:10" ht="14.4" customHeight="1" x14ac:dyDescent="0.3">
      <c r="A24" s="392" t="s">
        <v>407</v>
      </c>
      <c r="B24" s="393" t="s">
        <v>481</v>
      </c>
      <c r="C24" s="394">
        <v>344.15375999999884</v>
      </c>
      <c r="D24" s="394">
        <v>-744.06872999999996</v>
      </c>
      <c r="E24" s="394"/>
      <c r="F24" s="394">
        <v>1395.876959999998</v>
      </c>
      <c r="G24" s="394">
        <v>0</v>
      </c>
      <c r="H24" s="394">
        <v>1395.876959999998</v>
      </c>
      <c r="I24" s="395" t="s">
        <v>400</v>
      </c>
      <c r="J24" s="396" t="s">
        <v>1</v>
      </c>
    </row>
    <row r="25" spans="1:10" ht="14.4" customHeight="1" x14ac:dyDescent="0.3">
      <c r="A25" s="392" t="s">
        <v>407</v>
      </c>
      <c r="B25" s="393" t="s">
        <v>482</v>
      </c>
      <c r="C25" s="394">
        <v>0</v>
      </c>
      <c r="D25" s="394">
        <v>9.782849999999998</v>
      </c>
      <c r="E25" s="394"/>
      <c r="F25" s="394">
        <v>6.7251099999999999</v>
      </c>
      <c r="G25" s="394">
        <v>10</v>
      </c>
      <c r="H25" s="394">
        <v>-3.2748900000000001</v>
      </c>
      <c r="I25" s="395">
        <v>0.67251099999999997</v>
      </c>
      <c r="J25" s="396" t="s">
        <v>1</v>
      </c>
    </row>
    <row r="26" spans="1:10" ht="14.4" customHeight="1" x14ac:dyDescent="0.3">
      <c r="A26" s="392" t="s">
        <v>407</v>
      </c>
      <c r="B26" s="393" t="s">
        <v>483</v>
      </c>
      <c r="C26" s="394">
        <v>764.34789999999998</v>
      </c>
      <c r="D26" s="394">
        <v>843.96980000000008</v>
      </c>
      <c r="E26" s="394"/>
      <c r="F26" s="394">
        <v>547.29474000000005</v>
      </c>
      <c r="G26" s="394">
        <v>884</v>
      </c>
      <c r="H26" s="394">
        <v>-336.70525999999995</v>
      </c>
      <c r="I26" s="395">
        <v>0.61911169683257927</v>
      </c>
      <c r="J26" s="396" t="s">
        <v>1</v>
      </c>
    </row>
    <row r="27" spans="1:10" ht="14.4" customHeight="1" x14ac:dyDescent="0.3">
      <c r="A27" s="392" t="s">
        <v>407</v>
      </c>
      <c r="B27" s="393" t="s">
        <v>484</v>
      </c>
      <c r="C27" s="394">
        <v>35.95908</v>
      </c>
      <c r="D27" s="394">
        <v>3.6718800000000003</v>
      </c>
      <c r="E27" s="394"/>
      <c r="F27" s="394">
        <v>33.293330000000005</v>
      </c>
      <c r="G27" s="394">
        <v>19</v>
      </c>
      <c r="H27" s="394">
        <v>14.293330000000005</v>
      </c>
      <c r="I27" s="395">
        <v>1.7522805263157897</v>
      </c>
      <c r="J27" s="396" t="s">
        <v>1</v>
      </c>
    </row>
    <row r="28" spans="1:10" ht="14.4" customHeight="1" x14ac:dyDescent="0.3">
      <c r="A28" s="392" t="s">
        <v>407</v>
      </c>
      <c r="B28" s="393" t="s">
        <v>485</v>
      </c>
      <c r="C28" s="394">
        <v>137.94869</v>
      </c>
      <c r="D28" s="394">
        <v>66.972669999999994</v>
      </c>
      <c r="E28" s="394"/>
      <c r="F28" s="394">
        <v>79.244199999999992</v>
      </c>
      <c r="G28" s="394">
        <v>143</v>
      </c>
      <c r="H28" s="394">
        <v>-63.755800000000008</v>
      </c>
      <c r="I28" s="395">
        <v>0.55415524475524469</v>
      </c>
      <c r="J28" s="396" t="s">
        <v>1</v>
      </c>
    </row>
    <row r="29" spans="1:10" ht="14.4" customHeight="1" x14ac:dyDescent="0.3">
      <c r="A29" s="392" t="s">
        <v>407</v>
      </c>
      <c r="B29" s="393" t="s">
        <v>486</v>
      </c>
      <c r="C29" s="394">
        <v>0</v>
      </c>
      <c r="D29" s="394">
        <v>0.86514999999999997</v>
      </c>
      <c r="E29" s="394"/>
      <c r="F29" s="394">
        <v>0</v>
      </c>
      <c r="G29" s="394">
        <v>2</v>
      </c>
      <c r="H29" s="394">
        <v>-2</v>
      </c>
      <c r="I29" s="395">
        <v>0</v>
      </c>
      <c r="J29" s="396" t="s">
        <v>1</v>
      </c>
    </row>
    <row r="30" spans="1:10" ht="14.4" customHeight="1" x14ac:dyDescent="0.3">
      <c r="A30" s="392" t="s">
        <v>407</v>
      </c>
      <c r="B30" s="393" t="s">
        <v>487</v>
      </c>
      <c r="C30" s="394">
        <v>37.548720000000003</v>
      </c>
      <c r="D30" s="394">
        <v>52.454710000000006</v>
      </c>
      <c r="E30" s="394"/>
      <c r="F30" s="394">
        <v>44.579039999999999</v>
      </c>
      <c r="G30" s="394">
        <v>51</v>
      </c>
      <c r="H30" s="394">
        <v>-6.4209600000000009</v>
      </c>
      <c r="I30" s="395">
        <v>0.87409882352941171</v>
      </c>
      <c r="J30" s="396" t="s">
        <v>1</v>
      </c>
    </row>
    <row r="31" spans="1:10" ht="14.4" customHeight="1" x14ac:dyDescent="0.3">
      <c r="A31" s="392" t="s">
        <v>407</v>
      </c>
      <c r="B31" s="393" t="s">
        <v>409</v>
      </c>
      <c r="C31" s="394">
        <v>2124.9931099999994</v>
      </c>
      <c r="D31" s="394">
        <v>1080.5134800000003</v>
      </c>
      <c r="E31" s="394"/>
      <c r="F31" s="394">
        <v>3140.0304499999984</v>
      </c>
      <c r="G31" s="394">
        <v>2037</v>
      </c>
      <c r="H31" s="394">
        <v>1103.0304499999984</v>
      </c>
      <c r="I31" s="395">
        <v>1.5414975208640149</v>
      </c>
      <c r="J31" s="396" t="s">
        <v>410</v>
      </c>
    </row>
    <row r="32" spans="1:10" ht="14.4" customHeight="1" x14ac:dyDescent="0.3">
      <c r="A32" s="392" t="s">
        <v>400</v>
      </c>
      <c r="B32" s="393" t="s">
        <v>400</v>
      </c>
      <c r="C32" s="394" t="s">
        <v>400</v>
      </c>
      <c r="D32" s="394" t="s">
        <v>400</v>
      </c>
      <c r="E32" s="394"/>
      <c r="F32" s="394" t="s">
        <v>400</v>
      </c>
      <c r="G32" s="394" t="s">
        <v>400</v>
      </c>
      <c r="H32" s="394" t="s">
        <v>400</v>
      </c>
      <c r="I32" s="395" t="s">
        <v>400</v>
      </c>
      <c r="J32" s="396" t="s">
        <v>411</v>
      </c>
    </row>
    <row r="33" spans="1:10" ht="14.4" customHeight="1" x14ac:dyDescent="0.3">
      <c r="A33" s="392" t="s">
        <v>412</v>
      </c>
      <c r="B33" s="393" t="s">
        <v>413</v>
      </c>
      <c r="C33" s="394" t="s">
        <v>400</v>
      </c>
      <c r="D33" s="394" t="s">
        <v>400</v>
      </c>
      <c r="E33" s="394"/>
      <c r="F33" s="394" t="s">
        <v>400</v>
      </c>
      <c r="G33" s="394" t="s">
        <v>400</v>
      </c>
      <c r="H33" s="394" t="s">
        <v>400</v>
      </c>
      <c r="I33" s="395" t="s">
        <v>400</v>
      </c>
      <c r="J33" s="396" t="s">
        <v>0</v>
      </c>
    </row>
    <row r="34" spans="1:10" ht="14.4" customHeight="1" x14ac:dyDescent="0.3">
      <c r="A34" s="392" t="s">
        <v>412</v>
      </c>
      <c r="B34" s="393" t="s">
        <v>479</v>
      </c>
      <c r="C34" s="394">
        <v>211.16910000000004</v>
      </c>
      <c r="D34" s="394">
        <v>177.23910000000001</v>
      </c>
      <c r="E34" s="394"/>
      <c r="F34" s="394">
        <v>164.56082000000001</v>
      </c>
      <c r="G34" s="394">
        <v>168</v>
      </c>
      <c r="H34" s="394">
        <v>-3.4391799999999932</v>
      </c>
      <c r="I34" s="395">
        <v>0.97952869047619051</v>
      </c>
      <c r="J34" s="396" t="s">
        <v>1</v>
      </c>
    </row>
    <row r="35" spans="1:10" ht="14.4" customHeight="1" x14ac:dyDescent="0.3">
      <c r="A35" s="392" t="s">
        <v>412</v>
      </c>
      <c r="B35" s="393" t="s">
        <v>480</v>
      </c>
      <c r="C35" s="394">
        <v>166.61635999999999</v>
      </c>
      <c r="D35" s="394">
        <v>166.04837000000001</v>
      </c>
      <c r="E35" s="394"/>
      <c r="F35" s="394">
        <v>100.41561999999999</v>
      </c>
      <c r="G35" s="394">
        <v>178</v>
      </c>
      <c r="H35" s="394">
        <v>-77.58438000000001</v>
      </c>
      <c r="I35" s="395">
        <v>0.56413269662921339</v>
      </c>
      <c r="J35" s="396" t="s">
        <v>1</v>
      </c>
    </row>
    <row r="36" spans="1:10" ht="14.4" customHeight="1" x14ac:dyDescent="0.3">
      <c r="A36" s="392" t="s">
        <v>412</v>
      </c>
      <c r="B36" s="393" t="s">
        <v>482</v>
      </c>
      <c r="C36" s="394">
        <v>0</v>
      </c>
      <c r="D36" s="394">
        <v>0</v>
      </c>
      <c r="E36" s="394"/>
      <c r="F36" s="394">
        <v>12.250260000000001</v>
      </c>
      <c r="G36" s="394">
        <v>0</v>
      </c>
      <c r="H36" s="394">
        <v>12.250260000000001</v>
      </c>
      <c r="I36" s="395" t="s">
        <v>400</v>
      </c>
      <c r="J36" s="396" t="s">
        <v>1</v>
      </c>
    </row>
    <row r="37" spans="1:10" ht="14.4" customHeight="1" x14ac:dyDescent="0.3">
      <c r="A37" s="392" t="s">
        <v>412</v>
      </c>
      <c r="B37" s="393" t="s">
        <v>483</v>
      </c>
      <c r="C37" s="394">
        <v>0</v>
      </c>
      <c r="D37" s="394">
        <v>98.031620000000004</v>
      </c>
      <c r="E37" s="394"/>
      <c r="F37" s="394">
        <v>19.001909999999999</v>
      </c>
      <c r="G37" s="394">
        <v>91</v>
      </c>
      <c r="H37" s="394">
        <v>-71.998090000000005</v>
      </c>
      <c r="I37" s="395">
        <v>0.20881219780219779</v>
      </c>
      <c r="J37" s="396" t="s">
        <v>1</v>
      </c>
    </row>
    <row r="38" spans="1:10" ht="14.4" customHeight="1" x14ac:dyDescent="0.3">
      <c r="A38" s="392" t="s">
        <v>412</v>
      </c>
      <c r="B38" s="393" t="s">
        <v>484</v>
      </c>
      <c r="C38" s="394">
        <v>1.4746400000000002</v>
      </c>
      <c r="D38" s="394">
        <v>0</v>
      </c>
      <c r="E38" s="394"/>
      <c r="F38" s="394">
        <v>0.28199999999999997</v>
      </c>
      <c r="G38" s="394">
        <v>1</v>
      </c>
      <c r="H38" s="394">
        <v>-0.71799999999999997</v>
      </c>
      <c r="I38" s="395">
        <v>0.28199999999999997</v>
      </c>
      <c r="J38" s="396" t="s">
        <v>1</v>
      </c>
    </row>
    <row r="39" spans="1:10" ht="14.4" customHeight="1" x14ac:dyDescent="0.3">
      <c r="A39" s="392" t="s">
        <v>412</v>
      </c>
      <c r="B39" s="393" t="s">
        <v>485</v>
      </c>
      <c r="C39" s="394">
        <v>55.533539999999995</v>
      </c>
      <c r="D39" s="394">
        <v>0</v>
      </c>
      <c r="E39" s="394"/>
      <c r="F39" s="394">
        <v>4.7190000000000003</v>
      </c>
      <c r="G39" s="394">
        <v>7</v>
      </c>
      <c r="H39" s="394">
        <v>-2.2809999999999997</v>
      </c>
      <c r="I39" s="395">
        <v>0.67414285714285715</v>
      </c>
      <c r="J39" s="396" t="s">
        <v>1</v>
      </c>
    </row>
    <row r="40" spans="1:10" ht="14.4" customHeight="1" x14ac:dyDescent="0.3">
      <c r="A40" s="392" t="s">
        <v>412</v>
      </c>
      <c r="B40" s="393" t="s">
        <v>487</v>
      </c>
      <c r="C40" s="394">
        <v>0</v>
      </c>
      <c r="D40" s="394">
        <v>0</v>
      </c>
      <c r="E40" s="394"/>
      <c r="F40" s="394">
        <v>2.0356999999999998</v>
      </c>
      <c r="G40" s="394">
        <v>0</v>
      </c>
      <c r="H40" s="394">
        <v>2.0356999999999998</v>
      </c>
      <c r="I40" s="395" t="s">
        <v>400</v>
      </c>
      <c r="J40" s="396" t="s">
        <v>1</v>
      </c>
    </row>
    <row r="41" spans="1:10" ht="14.4" customHeight="1" x14ac:dyDescent="0.3">
      <c r="A41" s="392" t="s">
        <v>412</v>
      </c>
      <c r="B41" s="393" t="s">
        <v>488</v>
      </c>
      <c r="C41" s="394">
        <v>76.23</v>
      </c>
      <c r="D41" s="394">
        <v>116.81703999999999</v>
      </c>
      <c r="E41" s="394"/>
      <c r="F41" s="394">
        <v>0</v>
      </c>
      <c r="G41" s="394">
        <v>101</v>
      </c>
      <c r="H41" s="394">
        <v>-101</v>
      </c>
      <c r="I41" s="395">
        <v>0</v>
      </c>
      <c r="J41" s="396" t="s">
        <v>1</v>
      </c>
    </row>
    <row r="42" spans="1:10" ht="14.4" customHeight="1" x14ac:dyDescent="0.3">
      <c r="A42" s="392" t="s">
        <v>412</v>
      </c>
      <c r="B42" s="393" t="s">
        <v>414</v>
      </c>
      <c r="C42" s="394">
        <v>511.02364000000011</v>
      </c>
      <c r="D42" s="394">
        <v>558.13612999999998</v>
      </c>
      <c r="E42" s="394"/>
      <c r="F42" s="394">
        <v>303.26531000000006</v>
      </c>
      <c r="G42" s="394">
        <v>545</v>
      </c>
      <c r="H42" s="394">
        <v>-241.73468999999994</v>
      </c>
      <c r="I42" s="395">
        <v>0.55645011009174328</v>
      </c>
      <c r="J42" s="396" t="s">
        <v>410</v>
      </c>
    </row>
    <row r="43" spans="1:10" ht="14.4" customHeight="1" x14ac:dyDescent="0.3">
      <c r="A43" s="392" t="s">
        <v>400</v>
      </c>
      <c r="B43" s="393" t="s">
        <v>400</v>
      </c>
      <c r="C43" s="394" t="s">
        <v>400</v>
      </c>
      <c r="D43" s="394" t="s">
        <v>400</v>
      </c>
      <c r="E43" s="394"/>
      <c r="F43" s="394" t="s">
        <v>400</v>
      </c>
      <c r="G43" s="394" t="s">
        <v>400</v>
      </c>
      <c r="H43" s="394" t="s">
        <v>400</v>
      </c>
      <c r="I43" s="395" t="s">
        <v>400</v>
      </c>
      <c r="J43" s="396" t="s">
        <v>411</v>
      </c>
    </row>
    <row r="44" spans="1:10" ht="14.4" customHeight="1" x14ac:dyDescent="0.3">
      <c r="A44" s="392" t="s">
        <v>398</v>
      </c>
      <c r="B44" s="393" t="s">
        <v>405</v>
      </c>
      <c r="C44" s="394">
        <v>2636.0167499999993</v>
      </c>
      <c r="D44" s="394">
        <v>1638.6496100000002</v>
      </c>
      <c r="E44" s="394"/>
      <c r="F44" s="394">
        <v>3443.2957599999986</v>
      </c>
      <c r="G44" s="394">
        <v>2582</v>
      </c>
      <c r="H44" s="394">
        <v>861.29575999999861</v>
      </c>
      <c r="I44" s="395">
        <v>1.3335769790859793</v>
      </c>
      <c r="J44" s="396" t="s">
        <v>406</v>
      </c>
    </row>
  </sheetData>
  <mergeCells count="3">
    <mergeCell ref="A1:I1"/>
    <mergeCell ref="F3:I3"/>
    <mergeCell ref="C4:D4"/>
  </mergeCells>
  <conditionalFormatting sqref="F18 F45:F65537">
    <cfRule type="cellIs" dxfId="19" priority="18" stopIfTrue="1" operator="greaterThan">
      <formula>1</formula>
    </cfRule>
  </conditionalFormatting>
  <conditionalFormatting sqref="H5:H17">
    <cfRule type="expression" dxfId="18" priority="14">
      <formula>$H5&gt;0</formula>
    </cfRule>
  </conditionalFormatting>
  <conditionalFormatting sqref="I5:I17">
    <cfRule type="expression" dxfId="17" priority="15">
      <formula>$I5&gt;1</formula>
    </cfRule>
  </conditionalFormatting>
  <conditionalFormatting sqref="B5:B17">
    <cfRule type="expression" dxfId="16" priority="11">
      <formula>OR($J5="NS",$J5="SumaNS",$J5="Účet")</formula>
    </cfRule>
  </conditionalFormatting>
  <conditionalFormatting sqref="F5:I17 B5:D17">
    <cfRule type="expression" dxfId="15" priority="17">
      <formula>AND($J5&lt;&gt;"",$J5&lt;&gt;"mezeraKL")</formula>
    </cfRule>
  </conditionalFormatting>
  <conditionalFormatting sqref="B5:D17 F5:I1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3" priority="13">
      <formula>OR($J5="SumaNS",$J5="NS")</formula>
    </cfRule>
  </conditionalFormatting>
  <conditionalFormatting sqref="A5:A17">
    <cfRule type="expression" dxfId="12" priority="9">
      <formula>AND($J5&lt;&gt;"mezeraKL",$J5&lt;&gt;"")</formula>
    </cfRule>
  </conditionalFormatting>
  <conditionalFormatting sqref="A5:A17">
    <cfRule type="expression" dxfId="11" priority="10">
      <formula>AND($J5&lt;&gt;"",$J5&lt;&gt;"mezeraKL")</formula>
    </cfRule>
  </conditionalFormatting>
  <conditionalFormatting sqref="H19:H44">
    <cfRule type="expression" dxfId="10" priority="6">
      <formula>$H19&gt;0</formula>
    </cfRule>
  </conditionalFormatting>
  <conditionalFormatting sqref="A19:A44">
    <cfRule type="expression" dxfId="9" priority="5">
      <formula>AND($J19&lt;&gt;"mezeraKL",$J19&lt;&gt;"")</formula>
    </cfRule>
  </conditionalFormatting>
  <conditionalFormatting sqref="I19:I44">
    <cfRule type="expression" dxfId="8" priority="7">
      <formula>$I19&gt;1</formula>
    </cfRule>
  </conditionalFormatting>
  <conditionalFormatting sqref="B19:B44">
    <cfRule type="expression" dxfId="7" priority="4">
      <formula>OR($J19="NS",$J19="SumaNS",$J19="Účet")</formula>
    </cfRule>
  </conditionalFormatting>
  <conditionalFormatting sqref="A19:D44 F19:I44">
    <cfRule type="expression" dxfId="6" priority="8">
      <formula>AND($J19&lt;&gt;"",$J19&lt;&gt;"mezeraKL")</formula>
    </cfRule>
  </conditionalFormatting>
  <conditionalFormatting sqref="B19:D44 F19:I44">
    <cfRule type="expression" dxfId="5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44 F19:I44">
    <cfRule type="expression" dxfId="4" priority="2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07" t="s">
        <v>897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" customHeight="1" thickBot="1" x14ac:dyDescent="0.3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74.963548307201847</v>
      </c>
      <c r="J3" s="81">
        <f>SUBTOTAL(9,J5:J1048576)</f>
        <v>118230</v>
      </c>
      <c r="K3" s="82">
        <f>SUBTOTAL(9,K5:K1048576)</f>
        <v>8862940.3163604736</v>
      </c>
    </row>
    <row r="4" spans="1:11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" customHeight="1" x14ac:dyDescent="0.3">
      <c r="A5" s="405" t="s">
        <v>398</v>
      </c>
      <c r="B5" s="406" t="s">
        <v>399</v>
      </c>
      <c r="C5" s="407" t="s">
        <v>407</v>
      </c>
      <c r="D5" s="408" t="s">
        <v>408</v>
      </c>
      <c r="E5" s="407" t="s">
        <v>489</v>
      </c>
      <c r="F5" s="408" t="s">
        <v>490</v>
      </c>
      <c r="G5" s="407" t="s">
        <v>491</v>
      </c>
      <c r="H5" s="407" t="s">
        <v>492</v>
      </c>
      <c r="I5" s="410">
        <v>224.75400085449218</v>
      </c>
      <c r="J5" s="410">
        <v>44</v>
      </c>
      <c r="K5" s="411">
        <v>9888.9098205566406</v>
      </c>
    </row>
    <row r="6" spans="1:11" ht="14.4" customHeight="1" x14ac:dyDescent="0.3">
      <c r="A6" s="412" t="s">
        <v>398</v>
      </c>
      <c r="B6" s="413" t="s">
        <v>399</v>
      </c>
      <c r="C6" s="414" t="s">
        <v>407</v>
      </c>
      <c r="D6" s="415" t="s">
        <v>408</v>
      </c>
      <c r="E6" s="414" t="s">
        <v>489</v>
      </c>
      <c r="F6" s="415" t="s">
        <v>490</v>
      </c>
      <c r="G6" s="414" t="s">
        <v>493</v>
      </c>
      <c r="H6" s="414" t="s">
        <v>494</v>
      </c>
      <c r="I6" s="417">
        <v>15.529999732971191</v>
      </c>
      <c r="J6" s="417">
        <v>90</v>
      </c>
      <c r="K6" s="418">
        <v>1397.7000122070313</v>
      </c>
    </row>
    <row r="7" spans="1:11" ht="14.4" customHeight="1" x14ac:dyDescent="0.3">
      <c r="A7" s="412" t="s">
        <v>398</v>
      </c>
      <c r="B7" s="413" t="s">
        <v>399</v>
      </c>
      <c r="C7" s="414" t="s">
        <v>407</v>
      </c>
      <c r="D7" s="415" t="s">
        <v>408</v>
      </c>
      <c r="E7" s="414" t="s">
        <v>489</v>
      </c>
      <c r="F7" s="415" t="s">
        <v>490</v>
      </c>
      <c r="G7" s="414" t="s">
        <v>495</v>
      </c>
      <c r="H7" s="414" t="s">
        <v>496</v>
      </c>
      <c r="I7" s="417">
        <v>65.199996948242188</v>
      </c>
      <c r="J7" s="417">
        <v>160</v>
      </c>
      <c r="K7" s="418">
        <v>10432</v>
      </c>
    </row>
    <row r="8" spans="1:11" ht="14.4" customHeight="1" x14ac:dyDescent="0.3">
      <c r="A8" s="412" t="s">
        <v>398</v>
      </c>
      <c r="B8" s="413" t="s">
        <v>399</v>
      </c>
      <c r="C8" s="414" t="s">
        <v>407</v>
      </c>
      <c r="D8" s="415" t="s">
        <v>408</v>
      </c>
      <c r="E8" s="414" t="s">
        <v>489</v>
      </c>
      <c r="F8" s="415" t="s">
        <v>490</v>
      </c>
      <c r="G8" s="414" t="s">
        <v>497</v>
      </c>
      <c r="H8" s="414" t="s">
        <v>498</v>
      </c>
      <c r="I8" s="417">
        <v>6.244999885559082</v>
      </c>
      <c r="J8" s="417">
        <v>500</v>
      </c>
      <c r="K8" s="418">
        <v>3123</v>
      </c>
    </row>
    <row r="9" spans="1:11" ht="14.4" customHeight="1" x14ac:dyDescent="0.3">
      <c r="A9" s="412" t="s">
        <v>398</v>
      </c>
      <c r="B9" s="413" t="s">
        <v>399</v>
      </c>
      <c r="C9" s="414" t="s">
        <v>407</v>
      </c>
      <c r="D9" s="415" t="s">
        <v>408</v>
      </c>
      <c r="E9" s="414" t="s">
        <v>489</v>
      </c>
      <c r="F9" s="415" t="s">
        <v>490</v>
      </c>
      <c r="G9" s="414" t="s">
        <v>499</v>
      </c>
      <c r="H9" s="414" t="s">
        <v>500</v>
      </c>
      <c r="I9" s="417">
        <v>0.43000000715255737</v>
      </c>
      <c r="J9" s="417">
        <v>1000</v>
      </c>
      <c r="K9" s="418">
        <v>430</v>
      </c>
    </row>
    <row r="10" spans="1:11" ht="14.4" customHeight="1" x14ac:dyDescent="0.3">
      <c r="A10" s="412" t="s">
        <v>398</v>
      </c>
      <c r="B10" s="413" t="s">
        <v>399</v>
      </c>
      <c r="C10" s="414" t="s">
        <v>407</v>
      </c>
      <c r="D10" s="415" t="s">
        <v>408</v>
      </c>
      <c r="E10" s="414" t="s">
        <v>489</v>
      </c>
      <c r="F10" s="415" t="s">
        <v>490</v>
      </c>
      <c r="G10" s="414" t="s">
        <v>501</v>
      </c>
      <c r="H10" s="414" t="s">
        <v>502</v>
      </c>
      <c r="I10" s="417">
        <v>5.6399998664855957</v>
      </c>
      <c r="J10" s="417">
        <v>2160</v>
      </c>
      <c r="K10" s="418">
        <v>12171.60009765625</v>
      </c>
    </row>
    <row r="11" spans="1:11" ht="14.4" customHeight="1" x14ac:dyDescent="0.3">
      <c r="A11" s="412" t="s">
        <v>398</v>
      </c>
      <c r="B11" s="413" t="s">
        <v>399</v>
      </c>
      <c r="C11" s="414" t="s">
        <v>407</v>
      </c>
      <c r="D11" s="415" t="s">
        <v>408</v>
      </c>
      <c r="E11" s="414" t="s">
        <v>489</v>
      </c>
      <c r="F11" s="415" t="s">
        <v>490</v>
      </c>
      <c r="G11" s="414" t="s">
        <v>503</v>
      </c>
      <c r="H11" s="414" t="s">
        <v>504</v>
      </c>
      <c r="I11" s="417">
        <v>517.5</v>
      </c>
      <c r="J11" s="417">
        <v>40</v>
      </c>
      <c r="K11" s="418">
        <v>20700</v>
      </c>
    </row>
    <row r="12" spans="1:11" ht="14.4" customHeight="1" x14ac:dyDescent="0.3">
      <c r="A12" s="412" t="s">
        <v>398</v>
      </c>
      <c r="B12" s="413" t="s">
        <v>399</v>
      </c>
      <c r="C12" s="414" t="s">
        <v>407</v>
      </c>
      <c r="D12" s="415" t="s">
        <v>408</v>
      </c>
      <c r="E12" s="414" t="s">
        <v>489</v>
      </c>
      <c r="F12" s="415" t="s">
        <v>490</v>
      </c>
      <c r="G12" s="414" t="s">
        <v>505</v>
      </c>
      <c r="H12" s="414" t="s">
        <v>506</v>
      </c>
      <c r="I12" s="417">
        <v>63.590000152587891</v>
      </c>
      <c r="J12" s="417">
        <v>30</v>
      </c>
      <c r="K12" s="418">
        <v>1907.5999755859375</v>
      </c>
    </row>
    <row r="13" spans="1:11" ht="14.4" customHeight="1" x14ac:dyDescent="0.3">
      <c r="A13" s="412" t="s">
        <v>398</v>
      </c>
      <c r="B13" s="413" t="s">
        <v>399</v>
      </c>
      <c r="C13" s="414" t="s">
        <v>407</v>
      </c>
      <c r="D13" s="415" t="s">
        <v>408</v>
      </c>
      <c r="E13" s="414" t="s">
        <v>489</v>
      </c>
      <c r="F13" s="415" t="s">
        <v>490</v>
      </c>
      <c r="G13" s="414" t="s">
        <v>507</v>
      </c>
      <c r="H13" s="414" t="s">
        <v>508</v>
      </c>
      <c r="I13" s="417">
        <v>108.76249885559082</v>
      </c>
      <c r="J13" s="417">
        <v>70</v>
      </c>
      <c r="K13" s="418">
        <v>7625.8501586914063</v>
      </c>
    </row>
    <row r="14" spans="1:11" ht="14.4" customHeight="1" x14ac:dyDescent="0.3">
      <c r="A14" s="412" t="s">
        <v>398</v>
      </c>
      <c r="B14" s="413" t="s">
        <v>399</v>
      </c>
      <c r="C14" s="414" t="s">
        <v>407</v>
      </c>
      <c r="D14" s="415" t="s">
        <v>408</v>
      </c>
      <c r="E14" s="414" t="s">
        <v>489</v>
      </c>
      <c r="F14" s="415" t="s">
        <v>490</v>
      </c>
      <c r="G14" s="414" t="s">
        <v>509</v>
      </c>
      <c r="H14" s="414" t="s">
        <v>510</v>
      </c>
      <c r="I14" s="417">
        <v>3031.169921875</v>
      </c>
      <c r="J14" s="417">
        <v>10</v>
      </c>
      <c r="K14" s="418">
        <v>30311.69921875</v>
      </c>
    </row>
    <row r="15" spans="1:11" ht="14.4" customHeight="1" x14ac:dyDescent="0.3">
      <c r="A15" s="412" t="s">
        <v>398</v>
      </c>
      <c r="B15" s="413" t="s">
        <v>399</v>
      </c>
      <c r="C15" s="414" t="s">
        <v>407</v>
      </c>
      <c r="D15" s="415" t="s">
        <v>408</v>
      </c>
      <c r="E15" s="414" t="s">
        <v>489</v>
      </c>
      <c r="F15" s="415" t="s">
        <v>490</v>
      </c>
      <c r="G15" s="414" t="s">
        <v>511</v>
      </c>
      <c r="H15" s="414" t="s">
        <v>512</v>
      </c>
      <c r="I15" s="417">
        <v>352.27999877929688</v>
      </c>
      <c r="J15" s="417">
        <v>240</v>
      </c>
      <c r="K15" s="418">
        <v>84548</v>
      </c>
    </row>
    <row r="16" spans="1:11" ht="14.4" customHeight="1" x14ac:dyDescent="0.3">
      <c r="A16" s="412" t="s">
        <v>398</v>
      </c>
      <c r="B16" s="413" t="s">
        <v>399</v>
      </c>
      <c r="C16" s="414" t="s">
        <v>407</v>
      </c>
      <c r="D16" s="415" t="s">
        <v>408</v>
      </c>
      <c r="E16" s="414" t="s">
        <v>489</v>
      </c>
      <c r="F16" s="415" t="s">
        <v>490</v>
      </c>
      <c r="G16" s="414" t="s">
        <v>513</v>
      </c>
      <c r="H16" s="414" t="s">
        <v>514</v>
      </c>
      <c r="I16" s="417">
        <v>1249.949951171875</v>
      </c>
      <c r="J16" s="417">
        <v>60</v>
      </c>
      <c r="K16" s="418">
        <v>74997.251953125</v>
      </c>
    </row>
    <row r="17" spans="1:11" ht="14.4" customHeight="1" x14ac:dyDescent="0.3">
      <c r="A17" s="412" t="s">
        <v>398</v>
      </c>
      <c r="B17" s="413" t="s">
        <v>399</v>
      </c>
      <c r="C17" s="414" t="s">
        <v>407</v>
      </c>
      <c r="D17" s="415" t="s">
        <v>408</v>
      </c>
      <c r="E17" s="414" t="s">
        <v>489</v>
      </c>
      <c r="F17" s="415" t="s">
        <v>490</v>
      </c>
      <c r="G17" s="414" t="s">
        <v>515</v>
      </c>
      <c r="H17" s="414" t="s">
        <v>516</v>
      </c>
      <c r="I17" s="417">
        <v>659.90997314453125</v>
      </c>
      <c r="J17" s="417">
        <v>180</v>
      </c>
      <c r="K17" s="418">
        <v>118783.498046875</v>
      </c>
    </row>
    <row r="18" spans="1:11" ht="14.4" customHeight="1" x14ac:dyDescent="0.3">
      <c r="A18" s="412" t="s">
        <v>398</v>
      </c>
      <c r="B18" s="413" t="s">
        <v>399</v>
      </c>
      <c r="C18" s="414" t="s">
        <v>407</v>
      </c>
      <c r="D18" s="415" t="s">
        <v>408</v>
      </c>
      <c r="E18" s="414" t="s">
        <v>489</v>
      </c>
      <c r="F18" s="415" t="s">
        <v>490</v>
      </c>
      <c r="G18" s="414" t="s">
        <v>517</v>
      </c>
      <c r="H18" s="414" t="s">
        <v>518</v>
      </c>
      <c r="I18" s="417">
        <v>98.397499084472656</v>
      </c>
      <c r="J18" s="417">
        <v>235</v>
      </c>
      <c r="K18" s="418">
        <v>23127.400207519531</v>
      </c>
    </row>
    <row r="19" spans="1:11" ht="14.4" customHeight="1" x14ac:dyDescent="0.3">
      <c r="A19" s="412" t="s">
        <v>398</v>
      </c>
      <c r="B19" s="413" t="s">
        <v>399</v>
      </c>
      <c r="C19" s="414" t="s">
        <v>407</v>
      </c>
      <c r="D19" s="415" t="s">
        <v>408</v>
      </c>
      <c r="E19" s="414" t="s">
        <v>489</v>
      </c>
      <c r="F19" s="415" t="s">
        <v>490</v>
      </c>
      <c r="G19" s="414" t="s">
        <v>519</v>
      </c>
      <c r="H19" s="414" t="s">
        <v>520</v>
      </c>
      <c r="I19" s="417">
        <v>2.869999885559082</v>
      </c>
      <c r="J19" s="417">
        <v>50</v>
      </c>
      <c r="K19" s="418">
        <v>143.5</v>
      </c>
    </row>
    <row r="20" spans="1:11" ht="14.4" customHeight="1" x14ac:dyDescent="0.3">
      <c r="A20" s="412" t="s">
        <v>398</v>
      </c>
      <c r="B20" s="413" t="s">
        <v>399</v>
      </c>
      <c r="C20" s="414" t="s">
        <v>407</v>
      </c>
      <c r="D20" s="415" t="s">
        <v>408</v>
      </c>
      <c r="E20" s="414" t="s">
        <v>489</v>
      </c>
      <c r="F20" s="415" t="s">
        <v>490</v>
      </c>
      <c r="G20" s="414" t="s">
        <v>521</v>
      </c>
      <c r="H20" s="414" t="s">
        <v>522</v>
      </c>
      <c r="I20" s="417">
        <v>3.619999885559082</v>
      </c>
      <c r="J20" s="417">
        <v>30</v>
      </c>
      <c r="K20" s="418">
        <v>108.68000030517578</v>
      </c>
    </row>
    <row r="21" spans="1:11" ht="14.4" customHeight="1" x14ac:dyDescent="0.3">
      <c r="A21" s="412" t="s">
        <v>398</v>
      </c>
      <c r="B21" s="413" t="s">
        <v>399</v>
      </c>
      <c r="C21" s="414" t="s">
        <v>407</v>
      </c>
      <c r="D21" s="415" t="s">
        <v>408</v>
      </c>
      <c r="E21" s="414" t="s">
        <v>489</v>
      </c>
      <c r="F21" s="415" t="s">
        <v>490</v>
      </c>
      <c r="G21" s="414" t="s">
        <v>523</v>
      </c>
      <c r="H21" s="414" t="s">
        <v>524</v>
      </c>
      <c r="I21" s="417">
        <v>9.7799997329711914</v>
      </c>
      <c r="J21" s="417">
        <v>20</v>
      </c>
      <c r="K21" s="418">
        <v>195.5</v>
      </c>
    </row>
    <row r="22" spans="1:11" ht="14.4" customHeight="1" x14ac:dyDescent="0.3">
      <c r="A22" s="412" t="s">
        <v>398</v>
      </c>
      <c r="B22" s="413" t="s">
        <v>399</v>
      </c>
      <c r="C22" s="414" t="s">
        <v>407</v>
      </c>
      <c r="D22" s="415" t="s">
        <v>408</v>
      </c>
      <c r="E22" s="414" t="s">
        <v>489</v>
      </c>
      <c r="F22" s="415" t="s">
        <v>490</v>
      </c>
      <c r="G22" s="414" t="s">
        <v>525</v>
      </c>
      <c r="H22" s="414" t="s">
        <v>526</v>
      </c>
      <c r="I22" s="417">
        <v>0.85000002384185791</v>
      </c>
      <c r="J22" s="417">
        <v>1400</v>
      </c>
      <c r="K22" s="418">
        <v>1190</v>
      </c>
    </row>
    <row r="23" spans="1:11" ht="14.4" customHeight="1" x14ac:dyDescent="0.3">
      <c r="A23" s="412" t="s">
        <v>398</v>
      </c>
      <c r="B23" s="413" t="s">
        <v>399</v>
      </c>
      <c r="C23" s="414" t="s">
        <v>407</v>
      </c>
      <c r="D23" s="415" t="s">
        <v>408</v>
      </c>
      <c r="E23" s="414" t="s">
        <v>489</v>
      </c>
      <c r="F23" s="415" t="s">
        <v>490</v>
      </c>
      <c r="G23" s="414" t="s">
        <v>527</v>
      </c>
      <c r="H23" s="414" t="s">
        <v>528</v>
      </c>
      <c r="I23" s="417">
        <v>1.5199999809265137</v>
      </c>
      <c r="J23" s="417">
        <v>500</v>
      </c>
      <c r="K23" s="418">
        <v>760</v>
      </c>
    </row>
    <row r="24" spans="1:11" ht="14.4" customHeight="1" x14ac:dyDescent="0.3">
      <c r="A24" s="412" t="s">
        <v>398</v>
      </c>
      <c r="B24" s="413" t="s">
        <v>399</v>
      </c>
      <c r="C24" s="414" t="s">
        <v>407</v>
      </c>
      <c r="D24" s="415" t="s">
        <v>408</v>
      </c>
      <c r="E24" s="414" t="s">
        <v>489</v>
      </c>
      <c r="F24" s="415" t="s">
        <v>490</v>
      </c>
      <c r="G24" s="414" t="s">
        <v>529</v>
      </c>
      <c r="H24" s="414" t="s">
        <v>530</v>
      </c>
      <c r="I24" s="417">
        <v>2.059999942779541</v>
      </c>
      <c r="J24" s="417">
        <v>400</v>
      </c>
      <c r="K24" s="418">
        <v>824</v>
      </c>
    </row>
    <row r="25" spans="1:11" ht="14.4" customHeight="1" x14ac:dyDescent="0.3">
      <c r="A25" s="412" t="s">
        <v>398</v>
      </c>
      <c r="B25" s="413" t="s">
        <v>399</v>
      </c>
      <c r="C25" s="414" t="s">
        <v>407</v>
      </c>
      <c r="D25" s="415" t="s">
        <v>408</v>
      </c>
      <c r="E25" s="414" t="s">
        <v>489</v>
      </c>
      <c r="F25" s="415" t="s">
        <v>490</v>
      </c>
      <c r="G25" s="414" t="s">
        <v>531</v>
      </c>
      <c r="H25" s="414" t="s">
        <v>532</v>
      </c>
      <c r="I25" s="417">
        <v>3.369999885559082</v>
      </c>
      <c r="J25" s="417">
        <v>300</v>
      </c>
      <c r="K25" s="418">
        <v>1011</v>
      </c>
    </row>
    <row r="26" spans="1:11" ht="14.4" customHeight="1" x14ac:dyDescent="0.3">
      <c r="A26" s="412" t="s">
        <v>398</v>
      </c>
      <c r="B26" s="413" t="s">
        <v>399</v>
      </c>
      <c r="C26" s="414" t="s">
        <v>407</v>
      </c>
      <c r="D26" s="415" t="s">
        <v>408</v>
      </c>
      <c r="E26" s="414" t="s">
        <v>489</v>
      </c>
      <c r="F26" s="415" t="s">
        <v>490</v>
      </c>
      <c r="G26" s="414" t="s">
        <v>533</v>
      </c>
      <c r="H26" s="414" t="s">
        <v>534</v>
      </c>
      <c r="I26" s="417">
        <v>5.880000114440918</v>
      </c>
      <c r="J26" s="417">
        <v>300</v>
      </c>
      <c r="K26" s="418">
        <v>1762.72998046875</v>
      </c>
    </row>
    <row r="27" spans="1:11" ht="14.4" customHeight="1" x14ac:dyDescent="0.3">
      <c r="A27" s="412" t="s">
        <v>398</v>
      </c>
      <c r="B27" s="413" t="s">
        <v>399</v>
      </c>
      <c r="C27" s="414" t="s">
        <v>407</v>
      </c>
      <c r="D27" s="415" t="s">
        <v>408</v>
      </c>
      <c r="E27" s="414" t="s">
        <v>489</v>
      </c>
      <c r="F27" s="415" t="s">
        <v>490</v>
      </c>
      <c r="G27" s="414" t="s">
        <v>535</v>
      </c>
      <c r="H27" s="414" t="s">
        <v>536</v>
      </c>
      <c r="I27" s="417">
        <v>61.215000152587891</v>
      </c>
      <c r="J27" s="417">
        <v>4</v>
      </c>
      <c r="K27" s="418">
        <v>244.86000061035156</v>
      </c>
    </row>
    <row r="28" spans="1:11" ht="14.4" customHeight="1" x14ac:dyDescent="0.3">
      <c r="A28" s="412" t="s">
        <v>398</v>
      </c>
      <c r="B28" s="413" t="s">
        <v>399</v>
      </c>
      <c r="C28" s="414" t="s">
        <v>407</v>
      </c>
      <c r="D28" s="415" t="s">
        <v>408</v>
      </c>
      <c r="E28" s="414" t="s">
        <v>489</v>
      </c>
      <c r="F28" s="415" t="s">
        <v>490</v>
      </c>
      <c r="G28" s="414" t="s">
        <v>537</v>
      </c>
      <c r="H28" s="414" t="s">
        <v>538</v>
      </c>
      <c r="I28" s="417">
        <v>98.379997253417969</v>
      </c>
      <c r="J28" s="417">
        <v>15</v>
      </c>
      <c r="K28" s="418">
        <v>1475.699951171875</v>
      </c>
    </row>
    <row r="29" spans="1:11" ht="14.4" customHeight="1" x14ac:dyDescent="0.3">
      <c r="A29" s="412" t="s">
        <v>398</v>
      </c>
      <c r="B29" s="413" t="s">
        <v>399</v>
      </c>
      <c r="C29" s="414" t="s">
        <v>407</v>
      </c>
      <c r="D29" s="415" t="s">
        <v>408</v>
      </c>
      <c r="E29" s="414" t="s">
        <v>489</v>
      </c>
      <c r="F29" s="415" t="s">
        <v>490</v>
      </c>
      <c r="G29" s="414" t="s">
        <v>539</v>
      </c>
      <c r="H29" s="414" t="s">
        <v>540</v>
      </c>
      <c r="I29" s="417">
        <v>46.319999694824219</v>
      </c>
      <c r="J29" s="417">
        <v>12</v>
      </c>
      <c r="K29" s="418">
        <v>555.84002685546875</v>
      </c>
    </row>
    <row r="30" spans="1:11" ht="14.4" customHeight="1" x14ac:dyDescent="0.3">
      <c r="A30" s="412" t="s">
        <v>398</v>
      </c>
      <c r="B30" s="413" t="s">
        <v>399</v>
      </c>
      <c r="C30" s="414" t="s">
        <v>407</v>
      </c>
      <c r="D30" s="415" t="s">
        <v>408</v>
      </c>
      <c r="E30" s="414" t="s">
        <v>489</v>
      </c>
      <c r="F30" s="415" t="s">
        <v>490</v>
      </c>
      <c r="G30" s="414" t="s">
        <v>541</v>
      </c>
      <c r="H30" s="414" t="s">
        <v>542</v>
      </c>
      <c r="I30" s="417">
        <v>18.933332443237305</v>
      </c>
      <c r="J30" s="417">
        <v>156</v>
      </c>
      <c r="K30" s="418">
        <v>2952.2600708007813</v>
      </c>
    </row>
    <row r="31" spans="1:11" ht="14.4" customHeight="1" x14ac:dyDescent="0.3">
      <c r="A31" s="412" t="s">
        <v>398</v>
      </c>
      <c r="B31" s="413" t="s">
        <v>399</v>
      </c>
      <c r="C31" s="414" t="s">
        <v>407</v>
      </c>
      <c r="D31" s="415" t="s">
        <v>408</v>
      </c>
      <c r="E31" s="414" t="s">
        <v>489</v>
      </c>
      <c r="F31" s="415" t="s">
        <v>490</v>
      </c>
      <c r="G31" s="414" t="s">
        <v>543</v>
      </c>
      <c r="H31" s="414" t="s">
        <v>544</v>
      </c>
      <c r="I31" s="417">
        <v>68.150001525878906</v>
      </c>
      <c r="J31" s="417">
        <v>240</v>
      </c>
      <c r="K31" s="418">
        <v>16355.759765625</v>
      </c>
    </row>
    <row r="32" spans="1:11" ht="14.4" customHeight="1" x14ac:dyDescent="0.3">
      <c r="A32" s="412" t="s">
        <v>398</v>
      </c>
      <c r="B32" s="413" t="s">
        <v>399</v>
      </c>
      <c r="C32" s="414" t="s">
        <v>407</v>
      </c>
      <c r="D32" s="415" t="s">
        <v>408</v>
      </c>
      <c r="E32" s="414" t="s">
        <v>489</v>
      </c>
      <c r="F32" s="415" t="s">
        <v>490</v>
      </c>
      <c r="G32" s="414" t="s">
        <v>545</v>
      </c>
      <c r="H32" s="414" t="s">
        <v>546</v>
      </c>
      <c r="I32" s="417">
        <v>2.5099999904632568</v>
      </c>
      <c r="J32" s="417">
        <v>40</v>
      </c>
      <c r="K32" s="418">
        <v>100.40000152587891</v>
      </c>
    </row>
    <row r="33" spans="1:11" ht="14.4" customHeight="1" x14ac:dyDescent="0.3">
      <c r="A33" s="412" t="s">
        <v>398</v>
      </c>
      <c r="B33" s="413" t="s">
        <v>399</v>
      </c>
      <c r="C33" s="414" t="s">
        <v>407</v>
      </c>
      <c r="D33" s="415" t="s">
        <v>408</v>
      </c>
      <c r="E33" s="414" t="s">
        <v>489</v>
      </c>
      <c r="F33" s="415" t="s">
        <v>490</v>
      </c>
      <c r="G33" s="414" t="s">
        <v>547</v>
      </c>
      <c r="H33" s="414" t="s">
        <v>548</v>
      </c>
      <c r="I33" s="417">
        <v>3.2699999809265137</v>
      </c>
      <c r="J33" s="417">
        <v>540</v>
      </c>
      <c r="K33" s="418">
        <v>1765.8000030517578</v>
      </c>
    </row>
    <row r="34" spans="1:11" ht="14.4" customHeight="1" x14ac:dyDescent="0.3">
      <c r="A34" s="412" t="s">
        <v>398</v>
      </c>
      <c r="B34" s="413" t="s">
        <v>399</v>
      </c>
      <c r="C34" s="414" t="s">
        <v>407</v>
      </c>
      <c r="D34" s="415" t="s">
        <v>408</v>
      </c>
      <c r="E34" s="414" t="s">
        <v>489</v>
      </c>
      <c r="F34" s="415" t="s">
        <v>490</v>
      </c>
      <c r="G34" s="414" t="s">
        <v>549</v>
      </c>
      <c r="H34" s="414" t="s">
        <v>550</v>
      </c>
      <c r="I34" s="417">
        <v>3.9700000286102295</v>
      </c>
      <c r="J34" s="417">
        <v>540</v>
      </c>
      <c r="K34" s="418">
        <v>2143.8000030517578</v>
      </c>
    </row>
    <row r="35" spans="1:11" ht="14.4" customHeight="1" x14ac:dyDescent="0.3">
      <c r="A35" s="412" t="s">
        <v>398</v>
      </c>
      <c r="B35" s="413" t="s">
        <v>399</v>
      </c>
      <c r="C35" s="414" t="s">
        <v>407</v>
      </c>
      <c r="D35" s="415" t="s">
        <v>408</v>
      </c>
      <c r="E35" s="414" t="s">
        <v>489</v>
      </c>
      <c r="F35" s="415" t="s">
        <v>490</v>
      </c>
      <c r="G35" s="414" t="s">
        <v>551</v>
      </c>
      <c r="H35" s="414" t="s">
        <v>552</v>
      </c>
      <c r="I35" s="417">
        <v>4.4899997711181641</v>
      </c>
      <c r="J35" s="417">
        <v>1000</v>
      </c>
      <c r="K35" s="418">
        <v>4490</v>
      </c>
    </row>
    <row r="36" spans="1:11" ht="14.4" customHeight="1" x14ac:dyDescent="0.3">
      <c r="A36" s="412" t="s">
        <v>398</v>
      </c>
      <c r="B36" s="413" t="s">
        <v>399</v>
      </c>
      <c r="C36" s="414" t="s">
        <v>407</v>
      </c>
      <c r="D36" s="415" t="s">
        <v>408</v>
      </c>
      <c r="E36" s="414" t="s">
        <v>489</v>
      </c>
      <c r="F36" s="415" t="s">
        <v>490</v>
      </c>
      <c r="G36" s="414" t="s">
        <v>553</v>
      </c>
      <c r="H36" s="414" t="s">
        <v>554</v>
      </c>
      <c r="I36" s="417">
        <v>11.260000228881836</v>
      </c>
      <c r="J36" s="417">
        <v>120</v>
      </c>
      <c r="K36" s="418">
        <v>1351.030029296875</v>
      </c>
    </row>
    <row r="37" spans="1:11" ht="14.4" customHeight="1" x14ac:dyDescent="0.3">
      <c r="A37" s="412" t="s">
        <v>398</v>
      </c>
      <c r="B37" s="413" t="s">
        <v>399</v>
      </c>
      <c r="C37" s="414" t="s">
        <v>407</v>
      </c>
      <c r="D37" s="415" t="s">
        <v>408</v>
      </c>
      <c r="E37" s="414" t="s">
        <v>489</v>
      </c>
      <c r="F37" s="415" t="s">
        <v>490</v>
      </c>
      <c r="G37" s="414" t="s">
        <v>555</v>
      </c>
      <c r="H37" s="414" t="s">
        <v>556</v>
      </c>
      <c r="I37" s="417">
        <v>13.869999885559082</v>
      </c>
      <c r="J37" s="417">
        <v>48</v>
      </c>
      <c r="K37" s="418">
        <v>665.83001708984375</v>
      </c>
    </row>
    <row r="38" spans="1:11" ht="14.4" customHeight="1" x14ac:dyDescent="0.3">
      <c r="A38" s="412" t="s">
        <v>398</v>
      </c>
      <c r="B38" s="413" t="s">
        <v>399</v>
      </c>
      <c r="C38" s="414" t="s">
        <v>407</v>
      </c>
      <c r="D38" s="415" t="s">
        <v>408</v>
      </c>
      <c r="E38" s="414" t="s">
        <v>489</v>
      </c>
      <c r="F38" s="415" t="s">
        <v>490</v>
      </c>
      <c r="G38" s="414" t="s">
        <v>557</v>
      </c>
      <c r="H38" s="414" t="s">
        <v>558</v>
      </c>
      <c r="I38" s="417">
        <v>17.549999237060547</v>
      </c>
      <c r="J38" s="417">
        <v>40</v>
      </c>
      <c r="K38" s="418">
        <v>702.19000244140625</v>
      </c>
    </row>
    <row r="39" spans="1:11" ht="14.4" customHeight="1" x14ac:dyDescent="0.3">
      <c r="A39" s="412" t="s">
        <v>398</v>
      </c>
      <c r="B39" s="413" t="s">
        <v>399</v>
      </c>
      <c r="C39" s="414" t="s">
        <v>407</v>
      </c>
      <c r="D39" s="415" t="s">
        <v>408</v>
      </c>
      <c r="E39" s="414" t="s">
        <v>489</v>
      </c>
      <c r="F39" s="415" t="s">
        <v>490</v>
      </c>
      <c r="G39" s="414" t="s">
        <v>559</v>
      </c>
      <c r="H39" s="414" t="s">
        <v>560</v>
      </c>
      <c r="I39" s="417">
        <v>16.219999313354492</v>
      </c>
      <c r="J39" s="417">
        <v>18000</v>
      </c>
      <c r="K39" s="418">
        <v>291870</v>
      </c>
    </row>
    <row r="40" spans="1:11" ht="14.4" customHeight="1" x14ac:dyDescent="0.3">
      <c r="A40" s="412" t="s">
        <v>398</v>
      </c>
      <c r="B40" s="413" t="s">
        <v>399</v>
      </c>
      <c r="C40" s="414" t="s">
        <v>407</v>
      </c>
      <c r="D40" s="415" t="s">
        <v>408</v>
      </c>
      <c r="E40" s="414" t="s">
        <v>489</v>
      </c>
      <c r="F40" s="415" t="s">
        <v>490</v>
      </c>
      <c r="G40" s="414" t="s">
        <v>561</v>
      </c>
      <c r="H40" s="414" t="s">
        <v>562</v>
      </c>
      <c r="I40" s="417">
        <v>29.100000381469727</v>
      </c>
      <c r="J40" s="417">
        <v>720</v>
      </c>
      <c r="K40" s="418">
        <v>20948.400390625</v>
      </c>
    </row>
    <row r="41" spans="1:11" ht="14.4" customHeight="1" x14ac:dyDescent="0.3">
      <c r="A41" s="412" t="s">
        <v>398</v>
      </c>
      <c r="B41" s="413" t="s">
        <v>399</v>
      </c>
      <c r="C41" s="414" t="s">
        <v>407</v>
      </c>
      <c r="D41" s="415" t="s">
        <v>408</v>
      </c>
      <c r="E41" s="414" t="s">
        <v>489</v>
      </c>
      <c r="F41" s="415" t="s">
        <v>490</v>
      </c>
      <c r="G41" s="414" t="s">
        <v>563</v>
      </c>
      <c r="H41" s="414" t="s">
        <v>564</v>
      </c>
      <c r="I41" s="417">
        <v>267.66000366210938</v>
      </c>
      <c r="J41" s="417">
        <v>7</v>
      </c>
      <c r="K41" s="418">
        <v>1873.6400146484375</v>
      </c>
    </row>
    <row r="42" spans="1:11" ht="14.4" customHeight="1" x14ac:dyDescent="0.3">
      <c r="A42" s="412" t="s">
        <v>398</v>
      </c>
      <c r="B42" s="413" t="s">
        <v>399</v>
      </c>
      <c r="C42" s="414" t="s">
        <v>407</v>
      </c>
      <c r="D42" s="415" t="s">
        <v>408</v>
      </c>
      <c r="E42" s="414" t="s">
        <v>489</v>
      </c>
      <c r="F42" s="415" t="s">
        <v>490</v>
      </c>
      <c r="G42" s="414" t="s">
        <v>565</v>
      </c>
      <c r="H42" s="414" t="s">
        <v>566</v>
      </c>
      <c r="I42" s="417">
        <v>260.01998901367188</v>
      </c>
      <c r="J42" s="417">
        <v>3</v>
      </c>
      <c r="K42" s="418">
        <v>780.05001831054688</v>
      </c>
    </row>
    <row r="43" spans="1:11" ht="14.4" customHeight="1" x14ac:dyDescent="0.3">
      <c r="A43" s="412" t="s">
        <v>398</v>
      </c>
      <c r="B43" s="413" t="s">
        <v>399</v>
      </c>
      <c r="C43" s="414" t="s">
        <v>407</v>
      </c>
      <c r="D43" s="415" t="s">
        <v>408</v>
      </c>
      <c r="E43" s="414" t="s">
        <v>489</v>
      </c>
      <c r="F43" s="415" t="s">
        <v>490</v>
      </c>
      <c r="G43" s="414" t="s">
        <v>567</v>
      </c>
      <c r="H43" s="414" t="s">
        <v>568</v>
      </c>
      <c r="I43" s="417">
        <v>290</v>
      </c>
      <c r="J43" s="417">
        <v>2</v>
      </c>
      <c r="K43" s="418">
        <v>580</v>
      </c>
    </row>
    <row r="44" spans="1:11" ht="14.4" customHeight="1" x14ac:dyDescent="0.3">
      <c r="A44" s="412" t="s">
        <v>398</v>
      </c>
      <c r="B44" s="413" t="s">
        <v>399</v>
      </c>
      <c r="C44" s="414" t="s">
        <v>407</v>
      </c>
      <c r="D44" s="415" t="s">
        <v>408</v>
      </c>
      <c r="E44" s="414" t="s">
        <v>489</v>
      </c>
      <c r="F44" s="415" t="s">
        <v>490</v>
      </c>
      <c r="G44" s="414" t="s">
        <v>569</v>
      </c>
      <c r="H44" s="414" t="s">
        <v>570</v>
      </c>
      <c r="I44" s="417">
        <v>10.119999885559082</v>
      </c>
      <c r="J44" s="417">
        <v>10</v>
      </c>
      <c r="K44" s="418">
        <v>101.19999694824219</v>
      </c>
    </row>
    <row r="45" spans="1:11" ht="14.4" customHeight="1" x14ac:dyDescent="0.3">
      <c r="A45" s="412" t="s">
        <v>398</v>
      </c>
      <c r="B45" s="413" t="s">
        <v>399</v>
      </c>
      <c r="C45" s="414" t="s">
        <v>407</v>
      </c>
      <c r="D45" s="415" t="s">
        <v>408</v>
      </c>
      <c r="E45" s="414" t="s">
        <v>489</v>
      </c>
      <c r="F45" s="415" t="s">
        <v>490</v>
      </c>
      <c r="G45" s="414" t="s">
        <v>571</v>
      </c>
      <c r="H45" s="414" t="s">
        <v>572</v>
      </c>
      <c r="I45" s="417">
        <v>0.89999997615814209</v>
      </c>
      <c r="J45" s="417">
        <v>18000</v>
      </c>
      <c r="K45" s="418">
        <v>16146</v>
      </c>
    </row>
    <row r="46" spans="1:11" ht="14.4" customHeight="1" x14ac:dyDescent="0.3">
      <c r="A46" s="412" t="s">
        <v>398</v>
      </c>
      <c r="B46" s="413" t="s">
        <v>399</v>
      </c>
      <c r="C46" s="414" t="s">
        <v>407</v>
      </c>
      <c r="D46" s="415" t="s">
        <v>408</v>
      </c>
      <c r="E46" s="414" t="s">
        <v>489</v>
      </c>
      <c r="F46" s="415" t="s">
        <v>490</v>
      </c>
      <c r="G46" s="414" t="s">
        <v>573</v>
      </c>
      <c r="H46" s="414" t="s">
        <v>574</v>
      </c>
      <c r="I46" s="417">
        <v>2.5399999618530273</v>
      </c>
      <c r="J46" s="417">
        <v>2000</v>
      </c>
      <c r="K46" s="418">
        <v>5078.39990234375</v>
      </c>
    </row>
    <row r="47" spans="1:11" ht="14.4" customHeight="1" x14ac:dyDescent="0.3">
      <c r="A47" s="412" t="s">
        <v>398</v>
      </c>
      <c r="B47" s="413" t="s">
        <v>399</v>
      </c>
      <c r="C47" s="414" t="s">
        <v>407</v>
      </c>
      <c r="D47" s="415" t="s">
        <v>408</v>
      </c>
      <c r="E47" s="414" t="s">
        <v>489</v>
      </c>
      <c r="F47" s="415" t="s">
        <v>490</v>
      </c>
      <c r="G47" s="414" t="s">
        <v>575</v>
      </c>
      <c r="H47" s="414" t="s">
        <v>576</v>
      </c>
      <c r="I47" s="417">
        <v>0.52999997138977051</v>
      </c>
      <c r="J47" s="417">
        <v>12000</v>
      </c>
      <c r="K47" s="418">
        <v>6348</v>
      </c>
    </row>
    <row r="48" spans="1:11" ht="14.4" customHeight="1" x14ac:dyDescent="0.3">
      <c r="A48" s="412" t="s">
        <v>398</v>
      </c>
      <c r="B48" s="413" t="s">
        <v>399</v>
      </c>
      <c r="C48" s="414" t="s">
        <v>407</v>
      </c>
      <c r="D48" s="415" t="s">
        <v>408</v>
      </c>
      <c r="E48" s="414" t="s">
        <v>577</v>
      </c>
      <c r="F48" s="415" t="s">
        <v>578</v>
      </c>
      <c r="G48" s="414" t="s">
        <v>579</v>
      </c>
      <c r="H48" s="414" t="s">
        <v>580</v>
      </c>
      <c r="I48" s="417">
        <v>539.96002197265625</v>
      </c>
      <c r="J48" s="417">
        <v>1</v>
      </c>
      <c r="K48" s="418">
        <v>539.96002197265625</v>
      </c>
    </row>
    <row r="49" spans="1:11" ht="14.4" customHeight="1" x14ac:dyDescent="0.3">
      <c r="A49" s="412" t="s">
        <v>398</v>
      </c>
      <c r="B49" s="413" t="s">
        <v>399</v>
      </c>
      <c r="C49" s="414" t="s">
        <v>407</v>
      </c>
      <c r="D49" s="415" t="s">
        <v>408</v>
      </c>
      <c r="E49" s="414" t="s">
        <v>577</v>
      </c>
      <c r="F49" s="415" t="s">
        <v>578</v>
      </c>
      <c r="G49" s="414" t="s">
        <v>581</v>
      </c>
      <c r="H49" s="414" t="s">
        <v>582</v>
      </c>
      <c r="I49" s="417">
        <v>539.96002197265625</v>
      </c>
      <c r="J49" s="417">
        <v>1</v>
      </c>
      <c r="K49" s="418">
        <v>539.96002197265625</v>
      </c>
    </row>
    <row r="50" spans="1:11" ht="14.4" customHeight="1" x14ac:dyDescent="0.3">
      <c r="A50" s="412" t="s">
        <v>398</v>
      </c>
      <c r="B50" s="413" t="s">
        <v>399</v>
      </c>
      <c r="C50" s="414" t="s">
        <v>407</v>
      </c>
      <c r="D50" s="415" t="s">
        <v>408</v>
      </c>
      <c r="E50" s="414" t="s">
        <v>577</v>
      </c>
      <c r="F50" s="415" t="s">
        <v>578</v>
      </c>
      <c r="G50" s="414" t="s">
        <v>583</v>
      </c>
      <c r="H50" s="414" t="s">
        <v>584</v>
      </c>
      <c r="I50" s="417">
        <v>2.3299999237060547</v>
      </c>
      <c r="J50" s="417">
        <v>300</v>
      </c>
      <c r="K50" s="418">
        <v>699</v>
      </c>
    </row>
    <row r="51" spans="1:11" ht="14.4" customHeight="1" x14ac:dyDescent="0.3">
      <c r="A51" s="412" t="s">
        <v>398</v>
      </c>
      <c r="B51" s="413" t="s">
        <v>399</v>
      </c>
      <c r="C51" s="414" t="s">
        <v>407</v>
      </c>
      <c r="D51" s="415" t="s">
        <v>408</v>
      </c>
      <c r="E51" s="414" t="s">
        <v>577</v>
      </c>
      <c r="F51" s="415" t="s">
        <v>578</v>
      </c>
      <c r="G51" s="414" t="s">
        <v>585</v>
      </c>
      <c r="H51" s="414" t="s">
        <v>586</v>
      </c>
      <c r="I51" s="417">
        <v>8226.7900390625</v>
      </c>
      <c r="J51" s="417">
        <v>1</v>
      </c>
      <c r="K51" s="418">
        <v>8226.7900390625</v>
      </c>
    </row>
    <row r="52" spans="1:11" ht="14.4" customHeight="1" x14ac:dyDescent="0.3">
      <c r="A52" s="412" t="s">
        <v>398</v>
      </c>
      <c r="B52" s="413" t="s">
        <v>399</v>
      </c>
      <c r="C52" s="414" t="s">
        <v>407</v>
      </c>
      <c r="D52" s="415" t="s">
        <v>408</v>
      </c>
      <c r="E52" s="414" t="s">
        <v>577</v>
      </c>
      <c r="F52" s="415" t="s">
        <v>578</v>
      </c>
      <c r="G52" s="414" t="s">
        <v>587</v>
      </c>
      <c r="H52" s="414" t="s">
        <v>588</v>
      </c>
      <c r="I52" s="417">
        <v>17.459999084472656</v>
      </c>
      <c r="J52" s="417">
        <v>160</v>
      </c>
      <c r="K52" s="418">
        <v>2793.639892578125</v>
      </c>
    </row>
    <row r="53" spans="1:11" ht="14.4" customHeight="1" x14ac:dyDescent="0.3">
      <c r="A53" s="412" t="s">
        <v>398</v>
      </c>
      <c r="B53" s="413" t="s">
        <v>399</v>
      </c>
      <c r="C53" s="414" t="s">
        <v>407</v>
      </c>
      <c r="D53" s="415" t="s">
        <v>408</v>
      </c>
      <c r="E53" s="414" t="s">
        <v>577</v>
      </c>
      <c r="F53" s="415" t="s">
        <v>578</v>
      </c>
      <c r="G53" s="414" t="s">
        <v>589</v>
      </c>
      <c r="H53" s="414" t="s">
        <v>590</v>
      </c>
      <c r="I53" s="417">
        <v>11.670000076293945</v>
      </c>
      <c r="J53" s="417">
        <v>120</v>
      </c>
      <c r="K53" s="418">
        <v>1400.7000122070313</v>
      </c>
    </row>
    <row r="54" spans="1:11" ht="14.4" customHeight="1" x14ac:dyDescent="0.3">
      <c r="A54" s="412" t="s">
        <v>398</v>
      </c>
      <c r="B54" s="413" t="s">
        <v>399</v>
      </c>
      <c r="C54" s="414" t="s">
        <v>407</v>
      </c>
      <c r="D54" s="415" t="s">
        <v>408</v>
      </c>
      <c r="E54" s="414" t="s">
        <v>577</v>
      </c>
      <c r="F54" s="415" t="s">
        <v>578</v>
      </c>
      <c r="G54" s="414" t="s">
        <v>591</v>
      </c>
      <c r="H54" s="414" t="s">
        <v>592</v>
      </c>
      <c r="I54" s="417">
        <v>2.8399999141693115</v>
      </c>
      <c r="J54" s="417">
        <v>100</v>
      </c>
      <c r="K54" s="418">
        <v>284.35000610351563</v>
      </c>
    </row>
    <row r="55" spans="1:11" ht="14.4" customHeight="1" x14ac:dyDescent="0.3">
      <c r="A55" s="412" t="s">
        <v>398</v>
      </c>
      <c r="B55" s="413" t="s">
        <v>399</v>
      </c>
      <c r="C55" s="414" t="s">
        <v>407</v>
      </c>
      <c r="D55" s="415" t="s">
        <v>408</v>
      </c>
      <c r="E55" s="414" t="s">
        <v>577</v>
      </c>
      <c r="F55" s="415" t="s">
        <v>578</v>
      </c>
      <c r="G55" s="414" t="s">
        <v>593</v>
      </c>
      <c r="H55" s="414" t="s">
        <v>594</v>
      </c>
      <c r="I55" s="417">
        <v>2.8399999141693115</v>
      </c>
      <c r="J55" s="417">
        <v>100</v>
      </c>
      <c r="K55" s="418">
        <v>284</v>
      </c>
    </row>
    <row r="56" spans="1:11" ht="14.4" customHeight="1" x14ac:dyDescent="0.3">
      <c r="A56" s="412" t="s">
        <v>398</v>
      </c>
      <c r="B56" s="413" t="s">
        <v>399</v>
      </c>
      <c r="C56" s="414" t="s">
        <v>407</v>
      </c>
      <c r="D56" s="415" t="s">
        <v>408</v>
      </c>
      <c r="E56" s="414" t="s">
        <v>577</v>
      </c>
      <c r="F56" s="415" t="s">
        <v>578</v>
      </c>
      <c r="G56" s="414" t="s">
        <v>595</v>
      </c>
      <c r="H56" s="414" t="s">
        <v>596</v>
      </c>
      <c r="I56" s="417">
        <v>2.9100000858306885</v>
      </c>
      <c r="J56" s="417">
        <v>500</v>
      </c>
      <c r="K56" s="418">
        <v>1455</v>
      </c>
    </row>
    <row r="57" spans="1:11" ht="14.4" customHeight="1" x14ac:dyDescent="0.3">
      <c r="A57" s="412" t="s">
        <v>398</v>
      </c>
      <c r="B57" s="413" t="s">
        <v>399</v>
      </c>
      <c r="C57" s="414" t="s">
        <v>407</v>
      </c>
      <c r="D57" s="415" t="s">
        <v>408</v>
      </c>
      <c r="E57" s="414" t="s">
        <v>577</v>
      </c>
      <c r="F57" s="415" t="s">
        <v>578</v>
      </c>
      <c r="G57" s="414" t="s">
        <v>597</v>
      </c>
      <c r="H57" s="414" t="s">
        <v>598</v>
      </c>
      <c r="I57" s="417">
        <v>2.9066667556762695</v>
      </c>
      <c r="J57" s="417">
        <v>900</v>
      </c>
      <c r="K57" s="418">
        <v>2615</v>
      </c>
    </row>
    <row r="58" spans="1:11" ht="14.4" customHeight="1" x14ac:dyDescent="0.3">
      <c r="A58" s="412" t="s">
        <v>398</v>
      </c>
      <c r="B58" s="413" t="s">
        <v>399</v>
      </c>
      <c r="C58" s="414" t="s">
        <v>407</v>
      </c>
      <c r="D58" s="415" t="s">
        <v>408</v>
      </c>
      <c r="E58" s="414" t="s">
        <v>577</v>
      </c>
      <c r="F58" s="415" t="s">
        <v>578</v>
      </c>
      <c r="G58" s="414" t="s">
        <v>599</v>
      </c>
      <c r="H58" s="414" t="s">
        <v>600</v>
      </c>
      <c r="I58" s="417">
        <v>2.9066667556762695</v>
      </c>
      <c r="J58" s="417">
        <v>1600</v>
      </c>
      <c r="K58" s="418">
        <v>4651.2000122070313</v>
      </c>
    </row>
    <row r="59" spans="1:11" ht="14.4" customHeight="1" x14ac:dyDescent="0.3">
      <c r="A59" s="412" t="s">
        <v>398</v>
      </c>
      <c r="B59" s="413" t="s">
        <v>399</v>
      </c>
      <c r="C59" s="414" t="s">
        <v>407</v>
      </c>
      <c r="D59" s="415" t="s">
        <v>408</v>
      </c>
      <c r="E59" s="414" t="s">
        <v>577</v>
      </c>
      <c r="F59" s="415" t="s">
        <v>578</v>
      </c>
      <c r="G59" s="414" t="s">
        <v>601</v>
      </c>
      <c r="H59" s="414" t="s">
        <v>602</v>
      </c>
      <c r="I59" s="417">
        <v>8.4700002670288086</v>
      </c>
      <c r="J59" s="417">
        <v>200</v>
      </c>
      <c r="K59" s="418">
        <v>1694</v>
      </c>
    </row>
    <row r="60" spans="1:11" ht="14.4" customHeight="1" x14ac:dyDescent="0.3">
      <c r="A60" s="412" t="s">
        <v>398</v>
      </c>
      <c r="B60" s="413" t="s">
        <v>399</v>
      </c>
      <c r="C60" s="414" t="s">
        <v>407</v>
      </c>
      <c r="D60" s="415" t="s">
        <v>408</v>
      </c>
      <c r="E60" s="414" t="s">
        <v>577</v>
      </c>
      <c r="F60" s="415" t="s">
        <v>578</v>
      </c>
      <c r="G60" s="414" t="s">
        <v>603</v>
      </c>
      <c r="H60" s="414" t="s">
        <v>604</v>
      </c>
      <c r="I60" s="417">
        <v>8.4700002670288086</v>
      </c>
      <c r="J60" s="417">
        <v>200</v>
      </c>
      <c r="K60" s="418">
        <v>1694</v>
      </c>
    </row>
    <row r="61" spans="1:11" ht="14.4" customHeight="1" x14ac:dyDescent="0.3">
      <c r="A61" s="412" t="s">
        <v>398</v>
      </c>
      <c r="B61" s="413" t="s">
        <v>399</v>
      </c>
      <c r="C61" s="414" t="s">
        <v>407</v>
      </c>
      <c r="D61" s="415" t="s">
        <v>408</v>
      </c>
      <c r="E61" s="414" t="s">
        <v>577</v>
      </c>
      <c r="F61" s="415" t="s">
        <v>578</v>
      </c>
      <c r="G61" s="414" t="s">
        <v>605</v>
      </c>
      <c r="H61" s="414" t="s">
        <v>606</v>
      </c>
      <c r="I61" s="417">
        <v>839.97998046875</v>
      </c>
      <c r="J61" s="417">
        <v>30</v>
      </c>
      <c r="K61" s="418">
        <v>25199.279296875</v>
      </c>
    </row>
    <row r="62" spans="1:11" ht="14.4" customHeight="1" x14ac:dyDescent="0.3">
      <c r="A62" s="412" t="s">
        <v>398</v>
      </c>
      <c r="B62" s="413" t="s">
        <v>399</v>
      </c>
      <c r="C62" s="414" t="s">
        <v>407</v>
      </c>
      <c r="D62" s="415" t="s">
        <v>408</v>
      </c>
      <c r="E62" s="414" t="s">
        <v>577</v>
      </c>
      <c r="F62" s="415" t="s">
        <v>578</v>
      </c>
      <c r="G62" s="414" t="s">
        <v>607</v>
      </c>
      <c r="H62" s="414" t="s">
        <v>608</v>
      </c>
      <c r="I62" s="417">
        <v>48.279998779296875</v>
      </c>
      <c r="J62" s="417">
        <v>150</v>
      </c>
      <c r="K62" s="418">
        <v>7241.81982421875</v>
      </c>
    </row>
    <row r="63" spans="1:11" ht="14.4" customHeight="1" x14ac:dyDescent="0.3">
      <c r="A63" s="412" t="s">
        <v>398</v>
      </c>
      <c r="B63" s="413" t="s">
        <v>399</v>
      </c>
      <c r="C63" s="414" t="s">
        <v>407</v>
      </c>
      <c r="D63" s="415" t="s">
        <v>408</v>
      </c>
      <c r="E63" s="414" t="s">
        <v>577</v>
      </c>
      <c r="F63" s="415" t="s">
        <v>578</v>
      </c>
      <c r="G63" s="414" t="s">
        <v>609</v>
      </c>
      <c r="H63" s="414" t="s">
        <v>610</v>
      </c>
      <c r="I63" s="417">
        <v>48.279998779296875</v>
      </c>
      <c r="J63" s="417">
        <v>100</v>
      </c>
      <c r="K63" s="418">
        <v>4827.89990234375</v>
      </c>
    </row>
    <row r="64" spans="1:11" ht="14.4" customHeight="1" x14ac:dyDescent="0.3">
      <c r="A64" s="412" t="s">
        <v>398</v>
      </c>
      <c r="B64" s="413" t="s">
        <v>399</v>
      </c>
      <c r="C64" s="414" t="s">
        <v>407</v>
      </c>
      <c r="D64" s="415" t="s">
        <v>408</v>
      </c>
      <c r="E64" s="414" t="s">
        <v>577</v>
      </c>
      <c r="F64" s="415" t="s">
        <v>578</v>
      </c>
      <c r="G64" s="414" t="s">
        <v>611</v>
      </c>
      <c r="H64" s="414" t="s">
        <v>612</v>
      </c>
      <c r="I64" s="417">
        <v>62.560001373291016</v>
      </c>
      <c r="J64" s="417">
        <v>250</v>
      </c>
      <c r="K64" s="418">
        <v>15639.7001953125</v>
      </c>
    </row>
    <row r="65" spans="1:11" ht="14.4" customHeight="1" x14ac:dyDescent="0.3">
      <c r="A65" s="412" t="s">
        <v>398</v>
      </c>
      <c r="B65" s="413" t="s">
        <v>399</v>
      </c>
      <c r="C65" s="414" t="s">
        <v>407</v>
      </c>
      <c r="D65" s="415" t="s">
        <v>408</v>
      </c>
      <c r="E65" s="414" t="s">
        <v>577</v>
      </c>
      <c r="F65" s="415" t="s">
        <v>578</v>
      </c>
      <c r="G65" s="414" t="s">
        <v>613</v>
      </c>
      <c r="H65" s="414" t="s">
        <v>614</v>
      </c>
      <c r="I65" s="417">
        <v>57.715000152587891</v>
      </c>
      <c r="J65" s="417">
        <v>550</v>
      </c>
      <c r="K65" s="418">
        <v>31744.349609375</v>
      </c>
    </row>
    <row r="66" spans="1:11" ht="14.4" customHeight="1" x14ac:dyDescent="0.3">
      <c r="A66" s="412" t="s">
        <v>398</v>
      </c>
      <c r="B66" s="413" t="s">
        <v>399</v>
      </c>
      <c r="C66" s="414" t="s">
        <v>407</v>
      </c>
      <c r="D66" s="415" t="s">
        <v>408</v>
      </c>
      <c r="E66" s="414" t="s">
        <v>577</v>
      </c>
      <c r="F66" s="415" t="s">
        <v>578</v>
      </c>
      <c r="G66" s="414" t="s">
        <v>615</v>
      </c>
      <c r="H66" s="414" t="s">
        <v>616</v>
      </c>
      <c r="I66" s="417">
        <v>133.10000610351563</v>
      </c>
      <c r="J66" s="417">
        <v>20</v>
      </c>
      <c r="K66" s="418">
        <v>2662</v>
      </c>
    </row>
    <row r="67" spans="1:11" ht="14.4" customHeight="1" x14ac:dyDescent="0.3">
      <c r="A67" s="412" t="s">
        <v>398</v>
      </c>
      <c r="B67" s="413" t="s">
        <v>399</v>
      </c>
      <c r="C67" s="414" t="s">
        <v>407</v>
      </c>
      <c r="D67" s="415" t="s">
        <v>408</v>
      </c>
      <c r="E67" s="414" t="s">
        <v>577</v>
      </c>
      <c r="F67" s="415" t="s">
        <v>578</v>
      </c>
      <c r="G67" s="414" t="s">
        <v>617</v>
      </c>
      <c r="H67" s="414" t="s">
        <v>618</v>
      </c>
      <c r="I67" s="417">
        <v>166.1300048828125</v>
      </c>
      <c r="J67" s="417">
        <v>20</v>
      </c>
      <c r="K67" s="418">
        <v>3322.659912109375</v>
      </c>
    </row>
    <row r="68" spans="1:11" ht="14.4" customHeight="1" x14ac:dyDescent="0.3">
      <c r="A68" s="412" t="s">
        <v>398</v>
      </c>
      <c r="B68" s="413" t="s">
        <v>399</v>
      </c>
      <c r="C68" s="414" t="s">
        <v>407</v>
      </c>
      <c r="D68" s="415" t="s">
        <v>408</v>
      </c>
      <c r="E68" s="414" t="s">
        <v>577</v>
      </c>
      <c r="F68" s="415" t="s">
        <v>578</v>
      </c>
      <c r="G68" s="414" t="s">
        <v>619</v>
      </c>
      <c r="H68" s="414" t="s">
        <v>620</v>
      </c>
      <c r="I68" s="417">
        <v>217.80000305175781</v>
      </c>
      <c r="J68" s="417">
        <v>6</v>
      </c>
      <c r="K68" s="418">
        <v>1306.800048828125</v>
      </c>
    </row>
    <row r="69" spans="1:11" ht="14.4" customHeight="1" x14ac:dyDescent="0.3">
      <c r="A69" s="412" t="s">
        <v>398</v>
      </c>
      <c r="B69" s="413" t="s">
        <v>399</v>
      </c>
      <c r="C69" s="414" t="s">
        <v>407</v>
      </c>
      <c r="D69" s="415" t="s">
        <v>408</v>
      </c>
      <c r="E69" s="414" t="s">
        <v>577</v>
      </c>
      <c r="F69" s="415" t="s">
        <v>578</v>
      </c>
      <c r="G69" s="414" t="s">
        <v>621</v>
      </c>
      <c r="H69" s="414" t="s">
        <v>622</v>
      </c>
      <c r="I69" s="417">
        <v>16.700000762939453</v>
      </c>
      <c r="J69" s="417">
        <v>24</v>
      </c>
      <c r="K69" s="418">
        <v>400.75</v>
      </c>
    </row>
    <row r="70" spans="1:11" ht="14.4" customHeight="1" x14ac:dyDescent="0.3">
      <c r="A70" s="412" t="s">
        <v>398</v>
      </c>
      <c r="B70" s="413" t="s">
        <v>399</v>
      </c>
      <c r="C70" s="414" t="s">
        <v>407</v>
      </c>
      <c r="D70" s="415" t="s">
        <v>408</v>
      </c>
      <c r="E70" s="414" t="s">
        <v>577</v>
      </c>
      <c r="F70" s="415" t="s">
        <v>578</v>
      </c>
      <c r="G70" s="414" t="s">
        <v>623</v>
      </c>
      <c r="H70" s="414" t="s">
        <v>624</v>
      </c>
      <c r="I70" s="417">
        <v>16.700000762939453</v>
      </c>
      <c r="J70" s="417">
        <v>12</v>
      </c>
      <c r="K70" s="418">
        <v>200.3800048828125</v>
      </c>
    </row>
    <row r="71" spans="1:11" ht="14.4" customHeight="1" x14ac:dyDescent="0.3">
      <c r="A71" s="412" t="s">
        <v>398</v>
      </c>
      <c r="B71" s="413" t="s">
        <v>399</v>
      </c>
      <c r="C71" s="414" t="s">
        <v>407</v>
      </c>
      <c r="D71" s="415" t="s">
        <v>408</v>
      </c>
      <c r="E71" s="414" t="s">
        <v>577</v>
      </c>
      <c r="F71" s="415" t="s">
        <v>578</v>
      </c>
      <c r="G71" s="414" t="s">
        <v>625</v>
      </c>
      <c r="H71" s="414" t="s">
        <v>626</v>
      </c>
      <c r="I71" s="417">
        <v>13.199999809265137</v>
      </c>
      <c r="J71" s="417">
        <v>10</v>
      </c>
      <c r="K71" s="418">
        <v>132</v>
      </c>
    </row>
    <row r="72" spans="1:11" ht="14.4" customHeight="1" x14ac:dyDescent="0.3">
      <c r="A72" s="412" t="s">
        <v>398</v>
      </c>
      <c r="B72" s="413" t="s">
        <v>399</v>
      </c>
      <c r="C72" s="414" t="s">
        <v>407</v>
      </c>
      <c r="D72" s="415" t="s">
        <v>408</v>
      </c>
      <c r="E72" s="414" t="s">
        <v>577</v>
      </c>
      <c r="F72" s="415" t="s">
        <v>578</v>
      </c>
      <c r="G72" s="414" t="s">
        <v>627</v>
      </c>
      <c r="H72" s="414" t="s">
        <v>628</v>
      </c>
      <c r="I72" s="417">
        <v>80.572500228881836</v>
      </c>
      <c r="J72" s="417">
        <v>433</v>
      </c>
      <c r="K72" s="418">
        <v>34887.230224609375</v>
      </c>
    </row>
    <row r="73" spans="1:11" ht="14.4" customHeight="1" x14ac:dyDescent="0.3">
      <c r="A73" s="412" t="s">
        <v>398</v>
      </c>
      <c r="B73" s="413" t="s">
        <v>399</v>
      </c>
      <c r="C73" s="414" t="s">
        <v>407</v>
      </c>
      <c r="D73" s="415" t="s">
        <v>408</v>
      </c>
      <c r="E73" s="414" t="s">
        <v>577</v>
      </c>
      <c r="F73" s="415" t="s">
        <v>578</v>
      </c>
      <c r="G73" s="414" t="s">
        <v>629</v>
      </c>
      <c r="H73" s="414" t="s">
        <v>630</v>
      </c>
      <c r="I73" s="417">
        <v>53.240001678466797</v>
      </c>
      <c r="J73" s="417">
        <v>30</v>
      </c>
      <c r="K73" s="418">
        <v>1597.199951171875</v>
      </c>
    </row>
    <row r="74" spans="1:11" ht="14.4" customHeight="1" x14ac:dyDescent="0.3">
      <c r="A74" s="412" t="s">
        <v>398</v>
      </c>
      <c r="B74" s="413" t="s">
        <v>399</v>
      </c>
      <c r="C74" s="414" t="s">
        <v>407</v>
      </c>
      <c r="D74" s="415" t="s">
        <v>408</v>
      </c>
      <c r="E74" s="414" t="s">
        <v>577</v>
      </c>
      <c r="F74" s="415" t="s">
        <v>578</v>
      </c>
      <c r="G74" s="414" t="s">
        <v>631</v>
      </c>
      <c r="H74" s="414" t="s">
        <v>632</v>
      </c>
      <c r="I74" s="417">
        <v>67.760002136230469</v>
      </c>
      <c r="J74" s="417">
        <v>60</v>
      </c>
      <c r="K74" s="418">
        <v>4065.6000366210938</v>
      </c>
    </row>
    <row r="75" spans="1:11" ht="14.4" customHeight="1" x14ac:dyDescent="0.3">
      <c r="A75" s="412" t="s">
        <v>398</v>
      </c>
      <c r="B75" s="413" t="s">
        <v>399</v>
      </c>
      <c r="C75" s="414" t="s">
        <v>407</v>
      </c>
      <c r="D75" s="415" t="s">
        <v>408</v>
      </c>
      <c r="E75" s="414" t="s">
        <v>577</v>
      </c>
      <c r="F75" s="415" t="s">
        <v>578</v>
      </c>
      <c r="G75" s="414" t="s">
        <v>633</v>
      </c>
      <c r="H75" s="414" t="s">
        <v>634</v>
      </c>
      <c r="I75" s="417">
        <v>22.989999771118164</v>
      </c>
      <c r="J75" s="417">
        <v>110</v>
      </c>
      <c r="K75" s="418">
        <v>2528.9000244140625</v>
      </c>
    </row>
    <row r="76" spans="1:11" ht="14.4" customHeight="1" x14ac:dyDescent="0.3">
      <c r="A76" s="412" t="s">
        <v>398</v>
      </c>
      <c r="B76" s="413" t="s">
        <v>399</v>
      </c>
      <c r="C76" s="414" t="s">
        <v>407</v>
      </c>
      <c r="D76" s="415" t="s">
        <v>408</v>
      </c>
      <c r="E76" s="414" t="s">
        <v>577</v>
      </c>
      <c r="F76" s="415" t="s">
        <v>578</v>
      </c>
      <c r="G76" s="414" t="s">
        <v>635</v>
      </c>
      <c r="H76" s="414" t="s">
        <v>636</v>
      </c>
      <c r="I76" s="417">
        <v>13.25499963760376</v>
      </c>
      <c r="J76" s="417">
        <v>350</v>
      </c>
      <c r="K76" s="418">
        <v>4661.0401000976563</v>
      </c>
    </row>
    <row r="77" spans="1:11" ht="14.4" customHeight="1" x14ac:dyDescent="0.3">
      <c r="A77" s="412" t="s">
        <v>398</v>
      </c>
      <c r="B77" s="413" t="s">
        <v>399</v>
      </c>
      <c r="C77" s="414" t="s">
        <v>407</v>
      </c>
      <c r="D77" s="415" t="s">
        <v>408</v>
      </c>
      <c r="E77" s="414" t="s">
        <v>577</v>
      </c>
      <c r="F77" s="415" t="s">
        <v>578</v>
      </c>
      <c r="G77" s="414" t="s">
        <v>637</v>
      </c>
      <c r="H77" s="414" t="s">
        <v>638</v>
      </c>
      <c r="I77" s="417">
        <v>22.470000267028809</v>
      </c>
      <c r="J77" s="417">
        <v>420</v>
      </c>
      <c r="K77" s="418">
        <v>9561.43994140625</v>
      </c>
    </row>
    <row r="78" spans="1:11" ht="14.4" customHeight="1" x14ac:dyDescent="0.3">
      <c r="A78" s="412" t="s">
        <v>398</v>
      </c>
      <c r="B78" s="413" t="s">
        <v>399</v>
      </c>
      <c r="C78" s="414" t="s">
        <v>407</v>
      </c>
      <c r="D78" s="415" t="s">
        <v>408</v>
      </c>
      <c r="E78" s="414" t="s">
        <v>577</v>
      </c>
      <c r="F78" s="415" t="s">
        <v>578</v>
      </c>
      <c r="G78" s="414" t="s">
        <v>639</v>
      </c>
      <c r="H78" s="414" t="s">
        <v>640</v>
      </c>
      <c r="I78" s="417">
        <v>5.809999942779541</v>
      </c>
      <c r="J78" s="417">
        <v>300</v>
      </c>
      <c r="K78" s="418">
        <v>1743</v>
      </c>
    </row>
    <row r="79" spans="1:11" ht="14.4" customHeight="1" x14ac:dyDescent="0.3">
      <c r="A79" s="412" t="s">
        <v>398</v>
      </c>
      <c r="B79" s="413" t="s">
        <v>399</v>
      </c>
      <c r="C79" s="414" t="s">
        <v>407</v>
      </c>
      <c r="D79" s="415" t="s">
        <v>408</v>
      </c>
      <c r="E79" s="414" t="s">
        <v>577</v>
      </c>
      <c r="F79" s="415" t="s">
        <v>578</v>
      </c>
      <c r="G79" s="414" t="s">
        <v>641</v>
      </c>
      <c r="H79" s="414" t="s">
        <v>642</v>
      </c>
      <c r="I79" s="417">
        <v>7.25</v>
      </c>
      <c r="J79" s="417">
        <v>300</v>
      </c>
      <c r="K79" s="418">
        <v>2174.3701171875</v>
      </c>
    </row>
    <row r="80" spans="1:11" ht="14.4" customHeight="1" x14ac:dyDescent="0.3">
      <c r="A80" s="412" t="s">
        <v>398</v>
      </c>
      <c r="B80" s="413" t="s">
        <v>399</v>
      </c>
      <c r="C80" s="414" t="s">
        <v>407</v>
      </c>
      <c r="D80" s="415" t="s">
        <v>408</v>
      </c>
      <c r="E80" s="414" t="s">
        <v>577</v>
      </c>
      <c r="F80" s="415" t="s">
        <v>578</v>
      </c>
      <c r="G80" s="414" t="s">
        <v>643</v>
      </c>
      <c r="H80" s="414" t="s">
        <v>644</v>
      </c>
      <c r="I80" s="417">
        <v>87.724998474121094</v>
      </c>
      <c r="J80" s="417">
        <v>192</v>
      </c>
      <c r="K80" s="418">
        <v>17060.7998046875</v>
      </c>
    </row>
    <row r="81" spans="1:11" ht="14.4" customHeight="1" x14ac:dyDescent="0.3">
      <c r="A81" s="412" t="s">
        <v>398</v>
      </c>
      <c r="B81" s="413" t="s">
        <v>399</v>
      </c>
      <c r="C81" s="414" t="s">
        <v>407</v>
      </c>
      <c r="D81" s="415" t="s">
        <v>408</v>
      </c>
      <c r="E81" s="414" t="s">
        <v>577</v>
      </c>
      <c r="F81" s="415" t="s">
        <v>578</v>
      </c>
      <c r="G81" s="414" t="s">
        <v>645</v>
      </c>
      <c r="H81" s="414" t="s">
        <v>646</v>
      </c>
      <c r="I81" s="417">
        <v>11.729999542236328</v>
      </c>
      <c r="J81" s="417">
        <v>200</v>
      </c>
      <c r="K81" s="418">
        <v>2346</v>
      </c>
    </row>
    <row r="82" spans="1:11" ht="14.4" customHeight="1" x14ac:dyDescent="0.3">
      <c r="A82" s="412" t="s">
        <v>398</v>
      </c>
      <c r="B82" s="413" t="s">
        <v>399</v>
      </c>
      <c r="C82" s="414" t="s">
        <v>407</v>
      </c>
      <c r="D82" s="415" t="s">
        <v>408</v>
      </c>
      <c r="E82" s="414" t="s">
        <v>577</v>
      </c>
      <c r="F82" s="415" t="s">
        <v>578</v>
      </c>
      <c r="G82" s="414" t="s">
        <v>647</v>
      </c>
      <c r="H82" s="414" t="s">
        <v>648</v>
      </c>
      <c r="I82" s="417">
        <v>79.620002746582031</v>
      </c>
      <c r="J82" s="417">
        <v>100</v>
      </c>
      <c r="K82" s="418">
        <v>7961.7998046875</v>
      </c>
    </row>
    <row r="83" spans="1:11" ht="14.4" customHeight="1" x14ac:dyDescent="0.3">
      <c r="A83" s="412" t="s">
        <v>398</v>
      </c>
      <c r="B83" s="413" t="s">
        <v>399</v>
      </c>
      <c r="C83" s="414" t="s">
        <v>407</v>
      </c>
      <c r="D83" s="415" t="s">
        <v>408</v>
      </c>
      <c r="E83" s="414" t="s">
        <v>577</v>
      </c>
      <c r="F83" s="415" t="s">
        <v>578</v>
      </c>
      <c r="G83" s="414" t="s">
        <v>649</v>
      </c>
      <c r="H83" s="414" t="s">
        <v>650</v>
      </c>
      <c r="I83" s="417">
        <v>198.44000244140625</v>
      </c>
      <c r="J83" s="417">
        <v>6</v>
      </c>
      <c r="K83" s="418">
        <v>1190.6400146484375</v>
      </c>
    </row>
    <row r="84" spans="1:11" ht="14.4" customHeight="1" x14ac:dyDescent="0.3">
      <c r="A84" s="412" t="s">
        <v>398</v>
      </c>
      <c r="B84" s="413" t="s">
        <v>399</v>
      </c>
      <c r="C84" s="414" t="s">
        <v>407</v>
      </c>
      <c r="D84" s="415" t="s">
        <v>408</v>
      </c>
      <c r="E84" s="414" t="s">
        <v>577</v>
      </c>
      <c r="F84" s="415" t="s">
        <v>578</v>
      </c>
      <c r="G84" s="414" t="s">
        <v>651</v>
      </c>
      <c r="H84" s="414" t="s">
        <v>652</v>
      </c>
      <c r="I84" s="417">
        <v>21.175000190734863</v>
      </c>
      <c r="J84" s="417">
        <v>100</v>
      </c>
      <c r="K84" s="418">
        <v>2117.25</v>
      </c>
    </row>
    <row r="85" spans="1:11" ht="14.4" customHeight="1" x14ac:dyDescent="0.3">
      <c r="A85" s="412" t="s">
        <v>398</v>
      </c>
      <c r="B85" s="413" t="s">
        <v>399</v>
      </c>
      <c r="C85" s="414" t="s">
        <v>407</v>
      </c>
      <c r="D85" s="415" t="s">
        <v>408</v>
      </c>
      <c r="E85" s="414" t="s">
        <v>577</v>
      </c>
      <c r="F85" s="415" t="s">
        <v>578</v>
      </c>
      <c r="G85" s="414" t="s">
        <v>653</v>
      </c>
      <c r="H85" s="414" t="s">
        <v>654</v>
      </c>
      <c r="I85" s="417">
        <v>496.35000610351563</v>
      </c>
      <c r="J85" s="417">
        <v>30</v>
      </c>
      <c r="K85" s="418">
        <v>14890.6201171875</v>
      </c>
    </row>
    <row r="86" spans="1:11" ht="14.4" customHeight="1" x14ac:dyDescent="0.3">
      <c r="A86" s="412" t="s">
        <v>398</v>
      </c>
      <c r="B86" s="413" t="s">
        <v>399</v>
      </c>
      <c r="C86" s="414" t="s">
        <v>407</v>
      </c>
      <c r="D86" s="415" t="s">
        <v>408</v>
      </c>
      <c r="E86" s="414" t="s">
        <v>577</v>
      </c>
      <c r="F86" s="415" t="s">
        <v>578</v>
      </c>
      <c r="G86" s="414" t="s">
        <v>655</v>
      </c>
      <c r="H86" s="414" t="s">
        <v>656</v>
      </c>
      <c r="I86" s="417">
        <v>10.560000419616699</v>
      </c>
      <c r="J86" s="417">
        <v>400</v>
      </c>
      <c r="K86" s="418">
        <v>4224</v>
      </c>
    </row>
    <row r="87" spans="1:11" ht="14.4" customHeight="1" x14ac:dyDescent="0.3">
      <c r="A87" s="412" t="s">
        <v>398</v>
      </c>
      <c r="B87" s="413" t="s">
        <v>399</v>
      </c>
      <c r="C87" s="414" t="s">
        <v>407</v>
      </c>
      <c r="D87" s="415" t="s">
        <v>408</v>
      </c>
      <c r="E87" s="414" t="s">
        <v>577</v>
      </c>
      <c r="F87" s="415" t="s">
        <v>578</v>
      </c>
      <c r="G87" s="414" t="s">
        <v>657</v>
      </c>
      <c r="H87" s="414" t="s">
        <v>658</v>
      </c>
      <c r="I87" s="417">
        <v>9.1949996948242188</v>
      </c>
      <c r="J87" s="417">
        <v>200</v>
      </c>
      <c r="K87" s="418">
        <v>1838.5999755859375</v>
      </c>
    </row>
    <row r="88" spans="1:11" ht="14.4" customHeight="1" x14ac:dyDescent="0.3">
      <c r="A88" s="412" t="s">
        <v>398</v>
      </c>
      <c r="B88" s="413" t="s">
        <v>399</v>
      </c>
      <c r="C88" s="414" t="s">
        <v>407</v>
      </c>
      <c r="D88" s="415" t="s">
        <v>408</v>
      </c>
      <c r="E88" s="414" t="s">
        <v>577</v>
      </c>
      <c r="F88" s="415" t="s">
        <v>578</v>
      </c>
      <c r="G88" s="414" t="s">
        <v>659</v>
      </c>
      <c r="H88" s="414" t="s">
        <v>660</v>
      </c>
      <c r="I88" s="417">
        <v>9.6800003051757813</v>
      </c>
      <c r="J88" s="417">
        <v>290</v>
      </c>
      <c r="K88" s="418">
        <v>2807.2000122070313</v>
      </c>
    </row>
    <row r="89" spans="1:11" ht="14.4" customHeight="1" x14ac:dyDescent="0.3">
      <c r="A89" s="412" t="s">
        <v>398</v>
      </c>
      <c r="B89" s="413" t="s">
        <v>399</v>
      </c>
      <c r="C89" s="414" t="s">
        <v>407</v>
      </c>
      <c r="D89" s="415" t="s">
        <v>408</v>
      </c>
      <c r="E89" s="414" t="s">
        <v>577</v>
      </c>
      <c r="F89" s="415" t="s">
        <v>578</v>
      </c>
      <c r="G89" s="414" t="s">
        <v>661</v>
      </c>
      <c r="H89" s="414" t="s">
        <v>662</v>
      </c>
      <c r="I89" s="417">
        <v>1.0900000333786011</v>
      </c>
      <c r="J89" s="417">
        <v>200</v>
      </c>
      <c r="K89" s="418">
        <v>218</v>
      </c>
    </row>
    <row r="90" spans="1:11" ht="14.4" customHeight="1" x14ac:dyDescent="0.3">
      <c r="A90" s="412" t="s">
        <v>398</v>
      </c>
      <c r="B90" s="413" t="s">
        <v>399</v>
      </c>
      <c r="C90" s="414" t="s">
        <v>407</v>
      </c>
      <c r="D90" s="415" t="s">
        <v>408</v>
      </c>
      <c r="E90" s="414" t="s">
        <v>577</v>
      </c>
      <c r="F90" s="415" t="s">
        <v>578</v>
      </c>
      <c r="G90" s="414" t="s">
        <v>663</v>
      </c>
      <c r="H90" s="414" t="s">
        <v>664</v>
      </c>
      <c r="I90" s="417">
        <v>5.190000057220459</v>
      </c>
      <c r="J90" s="417">
        <v>200</v>
      </c>
      <c r="K90" s="418">
        <v>1037.4300537109375</v>
      </c>
    </row>
    <row r="91" spans="1:11" ht="14.4" customHeight="1" x14ac:dyDescent="0.3">
      <c r="A91" s="412" t="s">
        <v>398</v>
      </c>
      <c r="B91" s="413" t="s">
        <v>399</v>
      </c>
      <c r="C91" s="414" t="s">
        <v>407</v>
      </c>
      <c r="D91" s="415" t="s">
        <v>408</v>
      </c>
      <c r="E91" s="414" t="s">
        <v>577</v>
      </c>
      <c r="F91" s="415" t="s">
        <v>578</v>
      </c>
      <c r="G91" s="414" t="s">
        <v>665</v>
      </c>
      <c r="H91" s="414" t="s">
        <v>666</v>
      </c>
      <c r="I91" s="417">
        <v>1.6799999475479126</v>
      </c>
      <c r="J91" s="417">
        <v>800</v>
      </c>
      <c r="K91" s="418">
        <v>1344</v>
      </c>
    </row>
    <row r="92" spans="1:11" ht="14.4" customHeight="1" x14ac:dyDescent="0.3">
      <c r="A92" s="412" t="s">
        <v>398</v>
      </c>
      <c r="B92" s="413" t="s">
        <v>399</v>
      </c>
      <c r="C92" s="414" t="s">
        <v>407</v>
      </c>
      <c r="D92" s="415" t="s">
        <v>408</v>
      </c>
      <c r="E92" s="414" t="s">
        <v>577</v>
      </c>
      <c r="F92" s="415" t="s">
        <v>578</v>
      </c>
      <c r="G92" s="414" t="s">
        <v>667</v>
      </c>
      <c r="H92" s="414" t="s">
        <v>668</v>
      </c>
      <c r="I92" s="417">
        <v>6.2300000190734863</v>
      </c>
      <c r="J92" s="417">
        <v>225</v>
      </c>
      <c r="K92" s="418">
        <v>1401.75</v>
      </c>
    </row>
    <row r="93" spans="1:11" ht="14.4" customHeight="1" x14ac:dyDescent="0.3">
      <c r="A93" s="412" t="s">
        <v>398</v>
      </c>
      <c r="B93" s="413" t="s">
        <v>399</v>
      </c>
      <c r="C93" s="414" t="s">
        <v>407</v>
      </c>
      <c r="D93" s="415" t="s">
        <v>408</v>
      </c>
      <c r="E93" s="414" t="s">
        <v>577</v>
      </c>
      <c r="F93" s="415" t="s">
        <v>578</v>
      </c>
      <c r="G93" s="414" t="s">
        <v>669</v>
      </c>
      <c r="H93" s="414" t="s">
        <v>670</v>
      </c>
      <c r="I93" s="417">
        <v>37.150001525878906</v>
      </c>
      <c r="J93" s="417">
        <v>60</v>
      </c>
      <c r="K93" s="418">
        <v>2228.820068359375</v>
      </c>
    </row>
    <row r="94" spans="1:11" ht="14.4" customHeight="1" x14ac:dyDescent="0.3">
      <c r="A94" s="412" t="s">
        <v>398</v>
      </c>
      <c r="B94" s="413" t="s">
        <v>399</v>
      </c>
      <c r="C94" s="414" t="s">
        <v>407</v>
      </c>
      <c r="D94" s="415" t="s">
        <v>408</v>
      </c>
      <c r="E94" s="414" t="s">
        <v>577</v>
      </c>
      <c r="F94" s="415" t="s">
        <v>578</v>
      </c>
      <c r="G94" s="414" t="s">
        <v>671</v>
      </c>
      <c r="H94" s="414" t="s">
        <v>672</v>
      </c>
      <c r="I94" s="417">
        <v>1326.1600341796875</v>
      </c>
      <c r="J94" s="417">
        <v>1</v>
      </c>
      <c r="K94" s="418">
        <v>1326.1600341796875</v>
      </c>
    </row>
    <row r="95" spans="1:11" ht="14.4" customHeight="1" x14ac:dyDescent="0.3">
      <c r="A95" s="412" t="s">
        <v>398</v>
      </c>
      <c r="B95" s="413" t="s">
        <v>399</v>
      </c>
      <c r="C95" s="414" t="s">
        <v>407</v>
      </c>
      <c r="D95" s="415" t="s">
        <v>408</v>
      </c>
      <c r="E95" s="414" t="s">
        <v>577</v>
      </c>
      <c r="F95" s="415" t="s">
        <v>578</v>
      </c>
      <c r="G95" s="414" t="s">
        <v>673</v>
      </c>
      <c r="H95" s="414" t="s">
        <v>674</v>
      </c>
      <c r="I95" s="417">
        <v>21.233332951863606</v>
      </c>
      <c r="J95" s="417">
        <v>390</v>
      </c>
      <c r="K95" s="418">
        <v>8280.900146484375</v>
      </c>
    </row>
    <row r="96" spans="1:11" ht="14.4" customHeight="1" x14ac:dyDescent="0.3">
      <c r="A96" s="412" t="s">
        <v>398</v>
      </c>
      <c r="B96" s="413" t="s">
        <v>399</v>
      </c>
      <c r="C96" s="414" t="s">
        <v>407</v>
      </c>
      <c r="D96" s="415" t="s">
        <v>408</v>
      </c>
      <c r="E96" s="414" t="s">
        <v>675</v>
      </c>
      <c r="F96" s="415" t="s">
        <v>676</v>
      </c>
      <c r="G96" s="414" t="s">
        <v>677</v>
      </c>
      <c r="H96" s="414" t="s">
        <v>678</v>
      </c>
      <c r="I96" s="417">
        <v>2875</v>
      </c>
      <c r="J96" s="417">
        <v>18</v>
      </c>
      <c r="K96" s="418">
        <v>51750</v>
      </c>
    </row>
    <row r="97" spans="1:11" ht="14.4" customHeight="1" x14ac:dyDescent="0.3">
      <c r="A97" s="412" t="s">
        <v>398</v>
      </c>
      <c r="B97" s="413" t="s">
        <v>399</v>
      </c>
      <c r="C97" s="414" t="s">
        <v>407</v>
      </c>
      <c r="D97" s="415" t="s">
        <v>408</v>
      </c>
      <c r="E97" s="414" t="s">
        <v>675</v>
      </c>
      <c r="F97" s="415" t="s">
        <v>676</v>
      </c>
      <c r="G97" s="414" t="s">
        <v>679</v>
      </c>
      <c r="H97" s="414" t="s">
        <v>680</v>
      </c>
      <c r="I97" s="417">
        <v>424.35000610351563</v>
      </c>
      <c r="J97" s="417">
        <v>20</v>
      </c>
      <c r="K97" s="418">
        <v>8486.9404296875</v>
      </c>
    </row>
    <row r="98" spans="1:11" ht="14.4" customHeight="1" x14ac:dyDescent="0.3">
      <c r="A98" s="412" t="s">
        <v>398</v>
      </c>
      <c r="B98" s="413" t="s">
        <v>399</v>
      </c>
      <c r="C98" s="414" t="s">
        <v>407</v>
      </c>
      <c r="D98" s="415" t="s">
        <v>408</v>
      </c>
      <c r="E98" s="414" t="s">
        <v>675</v>
      </c>
      <c r="F98" s="415" t="s">
        <v>676</v>
      </c>
      <c r="G98" s="414" t="s">
        <v>681</v>
      </c>
      <c r="H98" s="414" t="s">
        <v>682</v>
      </c>
      <c r="I98" s="417">
        <v>432.29998779296875</v>
      </c>
      <c r="J98" s="417">
        <v>210</v>
      </c>
      <c r="K98" s="418">
        <v>90782.30859375</v>
      </c>
    </row>
    <row r="99" spans="1:11" ht="14.4" customHeight="1" x14ac:dyDescent="0.3">
      <c r="A99" s="412" t="s">
        <v>398</v>
      </c>
      <c r="B99" s="413" t="s">
        <v>399</v>
      </c>
      <c r="C99" s="414" t="s">
        <v>407</v>
      </c>
      <c r="D99" s="415" t="s">
        <v>408</v>
      </c>
      <c r="E99" s="414" t="s">
        <v>675</v>
      </c>
      <c r="F99" s="415" t="s">
        <v>676</v>
      </c>
      <c r="G99" s="414" t="s">
        <v>683</v>
      </c>
      <c r="H99" s="414" t="s">
        <v>684</v>
      </c>
      <c r="I99" s="417">
        <v>81942.75</v>
      </c>
      <c r="J99" s="417">
        <v>10</v>
      </c>
      <c r="K99" s="418">
        <v>820018.46875</v>
      </c>
    </row>
    <row r="100" spans="1:11" ht="14.4" customHeight="1" x14ac:dyDescent="0.3">
      <c r="A100" s="412" t="s">
        <v>398</v>
      </c>
      <c r="B100" s="413" t="s">
        <v>399</v>
      </c>
      <c r="C100" s="414" t="s">
        <v>407</v>
      </c>
      <c r="D100" s="415" t="s">
        <v>408</v>
      </c>
      <c r="E100" s="414" t="s">
        <v>675</v>
      </c>
      <c r="F100" s="415" t="s">
        <v>676</v>
      </c>
      <c r="G100" s="414" t="s">
        <v>685</v>
      </c>
      <c r="H100" s="414" t="s">
        <v>686</v>
      </c>
      <c r="I100" s="417">
        <v>82000.25</v>
      </c>
      <c r="J100" s="417">
        <v>2</v>
      </c>
      <c r="K100" s="418">
        <v>164000.5</v>
      </c>
    </row>
    <row r="101" spans="1:11" ht="14.4" customHeight="1" x14ac:dyDescent="0.3">
      <c r="A101" s="412" t="s">
        <v>398</v>
      </c>
      <c r="B101" s="413" t="s">
        <v>399</v>
      </c>
      <c r="C101" s="414" t="s">
        <v>407</v>
      </c>
      <c r="D101" s="415" t="s">
        <v>408</v>
      </c>
      <c r="E101" s="414" t="s">
        <v>675</v>
      </c>
      <c r="F101" s="415" t="s">
        <v>676</v>
      </c>
      <c r="G101" s="414" t="s">
        <v>687</v>
      </c>
      <c r="H101" s="414" t="s">
        <v>688</v>
      </c>
      <c r="I101" s="417">
        <v>100499.453125</v>
      </c>
      <c r="J101" s="417">
        <v>3</v>
      </c>
      <c r="K101" s="418">
        <v>301439.5546875</v>
      </c>
    </row>
    <row r="102" spans="1:11" ht="14.4" customHeight="1" x14ac:dyDescent="0.3">
      <c r="A102" s="412" t="s">
        <v>398</v>
      </c>
      <c r="B102" s="413" t="s">
        <v>399</v>
      </c>
      <c r="C102" s="414" t="s">
        <v>407</v>
      </c>
      <c r="D102" s="415" t="s">
        <v>408</v>
      </c>
      <c r="E102" s="414" t="s">
        <v>675</v>
      </c>
      <c r="F102" s="415" t="s">
        <v>676</v>
      </c>
      <c r="G102" s="414" t="s">
        <v>689</v>
      </c>
      <c r="H102" s="414" t="s">
        <v>690</v>
      </c>
      <c r="I102" s="417">
        <v>100612.166015625</v>
      </c>
      <c r="J102" s="417">
        <v>8</v>
      </c>
      <c r="K102" s="418">
        <v>804897.328125</v>
      </c>
    </row>
    <row r="103" spans="1:11" ht="14.4" customHeight="1" x14ac:dyDescent="0.3">
      <c r="A103" s="412" t="s">
        <v>398</v>
      </c>
      <c r="B103" s="413" t="s">
        <v>399</v>
      </c>
      <c r="C103" s="414" t="s">
        <v>407</v>
      </c>
      <c r="D103" s="415" t="s">
        <v>408</v>
      </c>
      <c r="E103" s="414" t="s">
        <v>675</v>
      </c>
      <c r="F103" s="415" t="s">
        <v>676</v>
      </c>
      <c r="G103" s="414" t="s">
        <v>691</v>
      </c>
      <c r="H103" s="414" t="s">
        <v>692</v>
      </c>
      <c r="I103" s="417">
        <v>82000.25</v>
      </c>
      <c r="J103" s="417">
        <v>13</v>
      </c>
      <c r="K103" s="418">
        <v>1066386.5625</v>
      </c>
    </row>
    <row r="104" spans="1:11" ht="14.4" customHeight="1" x14ac:dyDescent="0.3">
      <c r="A104" s="412" t="s">
        <v>398</v>
      </c>
      <c r="B104" s="413" t="s">
        <v>399</v>
      </c>
      <c r="C104" s="414" t="s">
        <v>407</v>
      </c>
      <c r="D104" s="415" t="s">
        <v>408</v>
      </c>
      <c r="E104" s="414" t="s">
        <v>675</v>
      </c>
      <c r="F104" s="415" t="s">
        <v>676</v>
      </c>
      <c r="G104" s="414" t="s">
        <v>693</v>
      </c>
      <c r="H104" s="414" t="s">
        <v>694</v>
      </c>
      <c r="I104" s="417">
        <v>119187.89973958333</v>
      </c>
      <c r="J104" s="417">
        <v>14</v>
      </c>
      <c r="K104" s="418">
        <v>1668266.640625</v>
      </c>
    </row>
    <row r="105" spans="1:11" ht="14.4" customHeight="1" x14ac:dyDescent="0.3">
      <c r="A105" s="412" t="s">
        <v>398</v>
      </c>
      <c r="B105" s="413" t="s">
        <v>399</v>
      </c>
      <c r="C105" s="414" t="s">
        <v>407</v>
      </c>
      <c r="D105" s="415" t="s">
        <v>408</v>
      </c>
      <c r="E105" s="414" t="s">
        <v>675</v>
      </c>
      <c r="F105" s="415" t="s">
        <v>676</v>
      </c>
      <c r="G105" s="414" t="s">
        <v>695</v>
      </c>
      <c r="H105" s="414" t="s">
        <v>696</v>
      </c>
      <c r="I105" s="417">
        <v>1939.3200276692708</v>
      </c>
      <c r="J105" s="417">
        <v>480</v>
      </c>
      <c r="K105" s="418">
        <v>930873.6875</v>
      </c>
    </row>
    <row r="106" spans="1:11" ht="14.4" customHeight="1" x14ac:dyDescent="0.3">
      <c r="A106" s="412" t="s">
        <v>398</v>
      </c>
      <c r="B106" s="413" t="s">
        <v>399</v>
      </c>
      <c r="C106" s="414" t="s">
        <v>407</v>
      </c>
      <c r="D106" s="415" t="s">
        <v>408</v>
      </c>
      <c r="E106" s="414" t="s">
        <v>675</v>
      </c>
      <c r="F106" s="415" t="s">
        <v>676</v>
      </c>
      <c r="G106" s="414" t="s">
        <v>697</v>
      </c>
      <c r="H106" s="414" t="s">
        <v>698</v>
      </c>
      <c r="I106" s="417">
        <v>671.38199462890623</v>
      </c>
      <c r="J106" s="417">
        <v>100</v>
      </c>
      <c r="K106" s="418">
        <v>67138.1689453125</v>
      </c>
    </row>
    <row r="107" spans="1:11" ht="14.4" customHeight="1" x14ac:dyDescent="0.3">
      <c r="A107" s="412" t="s">
        <v>398</v>
      </c>
      <c r="B107" s="413" t="s">
        <v>399</v>
      </c>
      <c r="C107" s="414" t="s">
        <v>407</v>
      </c>
      <c r="D107" s="415" t="s">
        <v>408</v>
      </c>
      <c r="E107" s="414" t="s">
        <v>675</v>
      </c>
      <c r="F107" s="415" t="s">
        <v>676</v>
      </c>
      <c r="G107" s="414" t="s">
        <v>699</v>
      </c>
      <c r="H107" s="414" t="s">
        <v>700</v>
      </c>
      <c r="I107" s="417">
        <v>931.33998616536462</v>
      </c>
      <c r="J107" s="417">
        <v>120</v>
      </c>
      <c r="K107" s="418">
        <v>111792.37890625</v>
      </c>
    </row>
    <row r="108" spans="1:11" ht="14.4" customHeight="1" x14ac:dyDescent="0.3">
      <c r="A108" s="412" t="s">
        <v>398</v>
      </c>
      <c r="B108" s="413" t="s">
        <v>399</v>
      </c>
      <c r="C108" s="414" t="s">
        <v>407</v>
      </c>
      <c r="D108" s="415" t="s">
        <v>408</v>
      </c>
      <c r="E108" s="414" t="s">
        <v>675</v>
      </c>
      <c r="F108" s="415" t="s">
        <v>676</v>
      </c>
      <c r="G108" s="414" t="s">
        <v>701</v>
      </c>
      <c r="H108" s="414" t="s">
        <v>702</v>
      </c>
      <c r="I108" s="417">
        <v>745.79833984375</v>
      </c>
      <c r="J108" s="417">
        <v>120</v>
      </c>
      <c r="K108" s="418">
        <v>89495.478515625</v>
      </c>
    </row>
    <row r="109" spans="1:11" ht="14.4" customHeight="1" x14ac:dyDescent="0.3">
      <c r="A109" s="412" t="s">
        <v>398</v>
      </c>
      <c r="B109" s="413" t="s">
        <v>399</v>
      </c>
      <c r="C109" s="414" t="s">
        <v>407</v>
      </c>
      <c r="D109" s="415" t="s">
        <v>408</v>
      </c>
      <c r="E109" s="414" t="s">
        <v>675</v>
      </c>
      <c r="F109" s="415" t="s">
        <v>676</v>
      </c>
      <c r="G109" s="414" t="s">
        <v>703</v>
      </c>
      <c r="H109" s="414" t="s">
        <v>704</v>
      </c>
      <c r="I109" s="417">
        <v>671.2166646321615</v>
      </c>
      <c r="J109" s="417">
        <v>480</v>
      </c>
      <c r="K109" s="418">
        <v>322183.69140625</v>
      </c>
    </row>
    <row r="110" spans="1:11" ht="14.4" customHeight="1" x14ac:dyDescent="0.3">
      <c r="A110" s="412" t="s">
        <v>398</v>
      </c>
      <c r="B110" s="413" t="s">
        <v>399</v>
      </c>
      <c r="C110" s="414" t="s">
        <v>407</v>
      </c>
      <c r="D110" s="415" t="s">
        <v>408</v>
      </c>
      <c r="E110" s="414" t="s">
        <v>675</v>
      </c>
      <c r="F110" s="415" t="s">
        <v>676</v>
      </c>
      <c r="G110" s="414" t="s">
        <v>705</v>
      </c>
      <c r="H110" s="414" t="s">
        <v>706</v>
      </c>
      <c r="I110" s="417">
        <v>598.95001220703125</v>
      </c>
      <c r="J110" s="417">
        <v>100</v>
      </c>
      <c r="K110" s="418">
        <v>59895</v>
      </c>
    </row>
    <row r="111" spans="1:11" ht="14.4" customHeight="1" x14ac:dyDescent="0.3">
      <c r="A111" s="412" t="s">
        <v>398</v>
      </c>
      <c r="B111" s="413" t="s">
        <v>399</v>
      </c>
      <c r="C111" s="414" t="s">
        <v>407</v>
      </c>
      <c r="D111" s="415" t="s">
        <v>408</v>
      </c>
      <c r="E111" s="414" t="s">
        <v>675</v>
      </c>
      <c r="F111" s="415" t="s">
        <v>676</v>
      </c>
      <c r="G111" s="414" t="s">
        <v>707</v>
      </c>
      <c r="H111" s="414" t="s">
        <v>708</v>
      </c>
      <c r="I111" s="417">
        <v>15278.669921875</v>
      </c>
      <c r="J111" s="417">
        <v>2</v>
      </c>
      <c r="K111" s="418">
        <v>30557.33984375</v>
      </c>
    </row>
    <row r="112" spans="1:11" ht="14.4" customHeight="1" x14ac:dyDescent="0.3">
      <c r="A112" s="412" t="s">
        <v>398</v>
      </c>
      <c r="B112" s="413" t="s">
        <v>399</v>
      </c>
      <c r="C112" s="414" t="s">
        <v>407</v>
      </c>
      <c r="D112" s="415" t="s">
        <v>408</v>
      </c>
      <c r="E112" s="414" t="s">
        <v>675</v>
      </c>
      <c r="F112" s="415" t="s">
        <v>676</v>
      </c>
      <c r="G112" s="414" t="s">
        <v>709</v>
      </c>
      <c r="H112" s="414" t="s">
        <v>710</v>
      </c>
      <c r="I112" s="417">
        <v>2177.39990234375</v>
      </c>
      <c r="J112" s="417">
        <v>10</v>
      </c>
      <c r="K112" s="418">
        <v>21773.94921875</v>
      </c>
    </row>
    <row r="113" spans="1:11" ht="14.4" customHeight="1" x14ac:dyDescent="0.3">
      <c r="A113" s="412" t="s">
        <v>398</v>
      </c>
      <c r="B113" s="413" t="s">
        <v>399</v>
      </c>
      <c r="C113" s="414" t="s">
        <v>407</v>
      </c>
      <c r="D113" s="415" t="s">
        <v>408</v>
      </c>
      <c r="E113" s="414" t="s">
        <v>675</v>
      </c>
      <c r="F113" s="415" t="s">
        <v>676</v>
      </c>
      <c r="G113" s="414" t="s">
        <v>711</v>
      </c>
      <c r="H113" s="414" t="s">
        <v>712</v>
      </c>
      <c r="I113" s="417">
        <v>1265</v>
      </c>
      <c r="J113" s="417">
        <v>4</v>
      </c>
      <c r="K113" s="418">
        <v>5060</v>
      </c>
    </row>
    <row r="114" spans="1:11" ht="14.4" customHeight="1" x14ac:dyDescent="0.3">
      <c r="A114" s="412" t="s">
        <v>398</v>
      </c>
      <c r="B114" s="413" t="s">
        <v>399</v>
      </c>
      <c r="C114" s="414" t="s">
        <v>407</v>
      </c>
      <c r="D114" s="415" t="s">
        <v>408</v>
      </c>
      <c r="E114" s="414" t="s">
        <v>675</v>
      </c>
      <c r="F114" s="415" t="s">
        <v>676</v>
      </c>
      <c r="G114" s="414" t="s">
        <v>713</v>
      </c>
      <c r="H114" s="414" t="s">
        <v>714</v>
      </c>
      <c r="I114" s="417">
        <v>1493.8699951171875</v>
      </c>
      <c r="J114" s="417">
        <v>96</v>
      </c>
      <c r="K114" s="418">
        <v>143411.1328125</v>
      </c>
    </row>
    <row r="115" spans="1:11" ht="14.4" customHeight="1" x14ac:dyDescent="0.3">
      <c r="A115" s="412" t="s">
        <v>398</v>
      </c>
      <c r="B115" s="413" t="s">
        <v>399</v>
      </c>
      <c r="C115" s="414" t="s">
        <v>407</v>
      </c>
      <c r="D115" s="415" t="s">
        <v>408</v>
      </c>
      <c r="E115" s="414" t="s">
        <v>675</v>
      </c>
      <c r="F115" s="415" t="s">
        <v>676</v>
      </c>
      <c r="G115" s="414" t="s">
        <v>715</v>
      </c>
      <c r="H115" s="414" t="s">
        <v>716</v>
      </c>
      <c r="I115" s="417">
        <v>2652.929931640625</v>
      </c>
      <c r="J115" s="417">
        <v>6</v>
      </c>
      <c r="K115" s="418">
        <v>15917.5498046875</v>
      </c>
    </row>
    <row r="116" spans="1:11" ht="14.4" customHeight="1" x14ac:dyDescent="0.3">
      <c r="A116" s="412" t="s">
        <v>398</v>
      </c>
      <c r="B116" s="413" t="s">
        <v>399</v>
      </c>
      <c r="C116" s="414" t="s">
        <v>407</v>
      </c>
      <c r="D116" s="415" t="s">
        <v>408</v>
      </c>
      <c r="E116" s="414" t="s">
        <v>675</v>
      </c>
      <c r="F116" s="415" t="s">
        <v>676</v>
      </c>
      <c r="G116" s="414" t="s">
        <v>717</v>
      </c>
      <c r="H116" s="414" t="s">
        <v>718</v>
      </c>
      <c r="I116" s="417">
        <v>2593.639892578125</v>
      </c>
      <c r="J116" s="417">
        <v>24</v>
      </c>
      <c r="K116" s="418">
        <v>62247.23828125</v>
      </c>
    </row>
    <row r="117" spans="1:11" ht="14.4" customHeight="1" x14ac:dyDescent="0.3">
      <c r="A117" s="412" t="s">
        <v>398</v>
      </c>
      <c r="B117" s="413" t="s">
        <v>399</v>
      </c>
      <c r="C117" s="414" t="s">
        <v>407</v>
      </c>
      <c r="D117" s="415" t="s">
        <v>408</v>
      </c>
      <c r="E117" s="414" t="s">
        <v>719</v>
      </c>
      <c r="F117" s="415" t="s">
        <v>720</v>
      </c>
      <c r="G117" s="414" t="s">
        <v>721</v>
      </c>
      <c r="H117" s="414" t="s">
        <v>722</v>
      </c>
      <c r="I117" s="417">
        <v>10.159999847412109</v>
      </c>
      <c r="J117" s="417">
        <v>20</v>
      </c>
      <c r="K117" s="418">
        <v>203.19999694824219</v>
      </c>
    </row>
    <row r="118" spans="1:11" ht="14.4" customHeight="1" x14ac:dyDescent="0.3">
      <c r="A118" s="412" t="s">
        <v>398</v>
      </c>
      <c r="B118" s="413" t="s">
        <v>399</v>
      </c>
      <c r="C118" s="414" t="s">
        <v>407</v>
      </c>
      <c r="D118" s="415" t="s">
        <v>408</v>
      </c>
      <c r="E118" s="414" t="s">
        <v>719</v>
      </c>
      <c r="F118" s="415" t="s">
        <v>720</v>
      </c>
      <c r="G118" s="414" t="s">
        <v>723</v>
      </c>
      <c r="H118" s="414" t="s">
        <v>724</v>
      </c>
      <c r="I118" s="417">
        <v>46.590000152587891</v>
      </c>
      <c r="J118" s="417">
        <v>140</v>
      </c>
      <c r="K118" s="418">
        <v>6521.91015625</v>
      </c>
    </row>
    <row r="119" spans="1:11" ht="14.4" customHeight="1" x14ac:dyDescent="0.3">
      <c r="A119" s="412" t="s">
        <v>398</v>
      </c>
      <c r="B119" s="413" t="s">
        <v>399</v>
      </c>
      <c r="C119" s="414" t="s">
        <v>407</v>
      </c>
      <c r="D119" s="415" t="s">
        <v>408</v>
      </c>
      <c r="E119" s="414" t="s">
        <v>725</v>
      </c>
      <c r="F119" s="415" t="s">
        <v>726</v>
      </c>
      <c r="G119" s="414" t="s">
        <v>727</v>
      </c>
      <c r="H119" s="414" t="s">
        <v>728</v>
      </c>
      <c r="I119" s="417">
        <v>27.260000228881836</v>
      </c>
      <c r="J119" s="417">
        <v>720</v>
      </c>
      <c r="K119" s="418">
        <v>19624.68017578125</v>
      </c>
    </row>
    <row r="120" spans="1:11" ht="14.4" customHeight="1" x14ac:dyDescent="0.3">
      <c r="A120" s="412" t="s">
        <v>398</v>
      </c>
      <c r="B120" s="413" t="s">
        <v>399</v>
      </c>
      <c r="C120" s="414" t="s">
        <v>407</v>
      </c>
      <c r="D120" s="415" t="s">
        <v>408</v>
      </c>
      <c r="E120" s="414" t="s">
        <v>725</v>
      </c>
      <c r="F120" s="415" t="s">
        <v>726</v>
      </c>
      <c r="G120" s="414" t="s">
        <v>729</v>
      </c>
      <c r="H120" s="414" t="s">
        <v>730</v>
      </c>
      <c r="I120" s="417">
        <v>28.059999465942383</v>
      </c>
      <c r="J120" s="417">
        <v>288</v>
      </c>
      <c r="K120" s="418">
        <v>8081.27978515625</v>
      </c>
    </row>
    <row r="121" spans="1:11" ht="14.4" customHeight="1" x14ac:dyDescent="0.3">
      <c r="A121" s="412" t="s">
        <v>398</v>
      </c>
      <c r="B121" s="413" t="s">
        <v>399</v>
      </c>
      <c r="C121" s="414" t="s">
        <v>407</v>
      </c>
      <c r="D121" s="415" t="s">
        <v>408</v>
      </c>
      <c r="E121" s="414" t="s">
        <v>725</v>
      </c>
      <c r="F121" s="415" t="s">
        <v>726</v>
      </c>
      <c r="G121" s="414" t="s">
        <v>731</v>
      </c>
      <c r="H121" s="414" t="s">
        <v>732</v>
      </c>
      <c r="I121" s="417">
        <v>148.58000183105469</v>
      </c>
      <c r="J121" s="417">
        <v>168</v>
      </c>
      <c r="K121" s="418">
        <v>24961.439453125</v>
      </c>
    </row>
    <row r="122" spans="1:11" ht="14.4" customHeight="1" x14ac:dyDescent="0.3">
      <c r="A122" s="412" t="s">
        <v>398</v>
      </c>
      <c r="B122" s="413" t="s">
        <v>399</v>
      </c>
      <c r="C122" s="414" t="s">
        <v>407</v>
      </c>
      <c r="D122" s="415" t="s">
        <v>408</v>
      </c>
      <c r="E122" s="414" t="s">
        <v>725</v>
      </c>
      <c r="F122" s="415" t="s">
        <v>726</v>
      </c>
      <c r="G122" s="414" t="s">
        <v>733</v>
      </c>
      <c r="H122" s="414" t="s">
        <v>734</v>
      </c>
      <c r="I122" s="417">
        <v>108.22000122070313</v>
      </c>
      <c r="J122" s="417">
        <v>480</v>
      </c>
      <c r="K122" s="418">
        <v>51943.19921875</v>
      </c>
    </row>
    <row r="123" spans="1:11" ht="14.4" customHeight="1" x14ac:dyDescent="0.3">
      <c r="A123" s="412" t="s">
        <v>398</v>
      </c>
      <c r="B123" s="413" t="s">
        <v>399</v>
      </c>
      <c r="C123" s="414" t="s">
        <v>407</v>
      </c>
      <c r="D123" s="415" t="s">
        <v>408</v>
      </c>
      <c r="E123" s="414" t="s">
        <v>725</v>
      </c>
      <c r="F123" s="415" t="s">
        <v>726</v>
      </c>
      <c r="G123" s="414" t="s">
        <v>735</v>
      </c>
      <c r="H123" s="414" t="s">
        <v>736</v>
      </c>
      <c r="I123" s="417">
        <v>89.349998474121094</v>
      </c>
      <c r="J123" s="417">
        <v>144</v>
      </c>
      <c r="K123" s="418">
        <v>12865.740234375</v>
      </c>
    </row>
    <row r="124" spans="1:11" ht="14.4" customHeight="1" x14ac:dyDescent="0.3">
      <c r="A124" s="412" t="s">
        <v>398</v>
      </c>
      <c r="B124" s="413" t="s">
        <v>399</v>
      </c>
      <c r="C124" s="414" t="s">
        <v>407</v>
      </c>
      <c r="D124" s="415" t="s">
        <v>408</v>
      </c>
      <c r="E124" s="414" t="s">
        <v>725</v>
      </c>
      <c r="F124" s="415" t="s">
        <v>726</v>
      </c>
      <c r="G124" s="414" t="s">
        <v>737</v>
      </c>
      <c r="H124" s="414" t="s">
        <v>738</v>
      </c>
      <c r="I124" s="417">
        <v>115.41000366210938</v>
      </c>
      <c r="J124" s="417">
        <v>216</v>
      </c>
      <c r="K124" s="418">
        <v>24928.3212890625</v>
      </c>
    </row>
    <row r="125" spans="1:11" ht="14.4" customHeight="1" x14ac:dyDescent="0.3">
      <c r="A125" s="412" t="s">
        <v>398</v>
      </c>
      <c r="B125" s="413" t="s">
        <v>399</v>
      </c>
      <c r="C125" s="414" t="s">
        <v>407</v>
      </c>
      <c r="D125" s="415" t="s">
        <v>408</v>
      </c>
      <c r="E125" s="414" t="s">
        <v>725</v>
      </c>
      <c r="F125" s="415" t="s">
        <v>726</v>
      </c>
      <c r="G125" s="414" t="s">
        <v>739</v>
      </c>
      <c r="H125" s="414" t="s">
        <v>740</v>
      </c>
      <c r="I125" s="417">
        <v>46.959999084472656</v>
      </c>
      <c r="J125" s="417">
        <v>72</v>
      </c>
      <c r="K125" s="418">
        <v>3381</v>
      </c>
    </row>
    <row r="126" spans="1:11" ht="14.4" customHeight="1" x14ac:dyDescent="0.3">
      <c r="A126" s="412" t="s">
        <v>398</v>
      </c>
      <c r="B126" s="413" t="s">
        <v>399</v>
      </c>
      <c r="C126" s="414" t="s">
        <v>407</v>
      </c>
      <c r="D126" s="415" t="s">
        <v>408</v>
      </c>
      <c r="E126" s="414" t="s">
        <v>725</v>
      </c>
      <c r="F126" s="415" t="s">
        <v>726</v>
      </c>
      <c r="G126" s="414" t="s">
        <v>741</v>
      </c>
      <c r="H126" s="414" t="s">
        <v>742</v>
      </c>
      <c r="I126" s="417">
        <v>94</v>
      </c>
      <c r="J126" s="417">
        <v>180</v>
      </c>
      <c r="K126" s="418">
        <v>16919.94921875</v>
      </c>
    </row>
    <row r="127" spans="1:11" ht="14.4" customHeight="1" x14ac:dyDescent="0.3">
      <c r="A127" s="412" t="s">
        <v>398</v>
      </c>
      <c r="B127" s="413" t="s">
        <v>399</v>
      </c>
      <c r="C127" s="414" t="s">
        <v>407</v>
      </c>
      <c r="D127" s="415" t="s">
        <v>408</v>
      </c>
      <c r="E127" s="414" t="s">
        <v>725</v>
      </c>
      <c r="F127" s="415" t="s">
        <v>726</v>
      </c>
      <c r="G127" s="414" t="s">
        <v>743</v>
      </c>
      <c r="H127" s="414" t="s">
        <v>744</v>
      </c>
      <c r="I127" s="417">
        <v>64.709999084472656</v>
      </c>
      <c r="J127" s="417">
        <v>144</v>
      </c>
      <c r="K127" s="418">
        <v>9318.2197265625</v>
      </c>
    </row>
    <row r="128" spans="1:11" ht="14.4" customHeight="1" x14ac:dyDescent="0.3">
      <c r="A128" s="412" t="s">
        <v>398</v>
      </c>
      <c r="B128" s="413" t="s">
        <v>399</v>
      </c>
      <c r="C128" s="414" t="s">
        <v>407</v>
      </c>
      <c r="D128" s="415" t="s">
        <v>408</v>
      </c>
      <c r="E128" s="414" t="s">
        <v>725</v>
      </c>
      <c r="F128" s="415" t="s">
        <v>726</v>
      </c>
      <c r="G128" s="414" t="s">
        <v>745</v>
      </c>
      <c r="H128" s="414" t="s">
        <v>746</v>
      </c>
      <c r="I128" s="417">
        <v>74.160003662109375</v>
      </c>
      <c r="J128" s="417">
        <v>144</v>
      </c>
      <c r="K128" s="418">
        <v>10678.4404296875</v>
      </c>
    </row>
    <row r="129" spans="1:11" ht="14.4" customHeight="1" x14ac:dyDescent="0.3">
      <c r="A129" s="412" t="s">
        <v>398</v>
      </c>
      <c r="B129" s="413" t="s">
        <v>399</v>
      </c>
      <c r="C129" s="414" t="s">
        <v>407</v>
      </c>
      <c r="D129" s="415" t="s">
        <v>408</v>
      </c>
      <c r="E129" s="414" t="s">
        <v>725</v>
      </c>
      <c r="F129" s="415" t="s">
        <v>726</v>
      </c>
      <c r="G129" s="414" t="s">
        <v>747</v>
      </c>
      <c r="H129" s="414" t="s">
        <v>748</v>
      </c>
      <c r="I129" s="417">
        <v>100.68000030517578</v>
      </c>
      <c r="J129" s="417">
        <v>144</v>
      </c>
      <c r="K129" s="418">
        <v>14498.2802734375</v>
      </c>
    </row>
    <row r="130" spans="1:11" ht="14.4" customHeight="1" x14ac:dyDescent="0.3">
      <c r="A130" s="412" t="s">
        <v>398</v>
      </c>
      <c r="B130" s="413" t="s">
        <v>399</v>
      </c>
      <c r="C130" s="414" t="s">
        <v>407</v>
      </c>
      <c r="D130" s="415" t="s">
        <v>408</v>
      </c>
      <c r="E130" s="414" t="s">
        <v>725</v>
      </c>
      <c r="F130" s="415" t="s">
        <v>726</v>
      </c>
      <c r="G130" s="414" t="s">
        <v>749</v>
      </c>
      <c r="H130" s="414" t="s">
        <v>750</v>
      </c>
      <c r="I130" s="417">
        <v>31.360000610351563</v>
      </c>
      <c r="J130" s="417">
        <v>600</v>
      </c>
      <c r="K130" s="418">
        <v>18814</v>
      </c>
    </row>
    <row r="131" spans="1:11" ht="14.4" customHeight="1" x14ac:dyDescent="0.3">
      <c r="A131" s="412" t="s">
        <v>398</v>
      </c>
      <c r="B131" s="413" t="s">
        <v>399</v>
      </c>
      <c r="C131" s="414" t="s">
        <v>407</v>
      </c>
      <c r="D131" s="415" t="s">
        <v>408</v>
      </c>
      <c r="E131" s="414" t="s">
        <v>725</v>
      </c>
      <c r="F131" s="415" t="s">
        <v>726</v>
      </c>
      <c r="G131" s="414" t="s">
        <v>751</v>
      </c>
      <c r="H131" s="414" t="s">
        <v>752</v>
      </c>
      <c r="I131" s="417">
        <v>38.459999084472656</v>
      </c>
      <c r="J131" s="417">
        <v>216</v>
      </c>
      <c r="K131" s="418">
        <v>8306.91015625</v>
      </c>
    </row>
    <row r="132" spans="1:11" ht="14.4" customHeight="1" x14ac:dyDescent="0.3">
      <c r="A132" s="412" t="s">
        <v>398</v>
      </c>
      <c r="B132" s="413" t="s">
        <v>399</v>
      </c>
      <c r="C132" s="414" t="s">
        <v>407</v>
      </c>
      <c r="D132" s="415" t="s">
        <v>408</v>
      </c>
      <c r="E132" s="414" t="s">
        <v>725</v>
      </c>
      <c r="F132" s="415" t="s">
        <v>726</v>
      </c>
      <c r="G132" s="414" t="s">
        <v>753</v>
      </c>
      <c r="H132" s="414" t="s">
        <v>754</v>
      </c>
      <c r="I132" s="417">
        <v>30.309999465942383</v>
      </c>
      <c r="J132" s="417">
        <v>960</v>
      </c>
      <c r="K132" s="418">
        <v>29099.599609375</v>
      </c>
    </row>
    <row r="133" spans="1:11" ht="14.4" customHeight="1" x14ac:dyDescent="0.3">
      <c r="A133" s="412" t="s">
        <v>398</v>
      </c>
      <c r="B133" s="413" t="s">
        <v>399</v>
      </c>
      <c r="C133" s="414" t="s">
        <v>407</v>
      </c>
      <c r="D133" s="415" t="s">
        <v>408</v>
      </c>
      <c r="E133" s="414" t="s">
        <v>725</v>
      </c>
      <c r="F133" s="415" t="s">
        <v>726</v>
      </c>
      <c r="G133" s="414" t="s">
        <v>755</v>
      </c>
      <c r="H133" s="414" t="s">
        <v>756</v>
      </c>
      <c r="I133" s="417">
        <v>28.860000610351563</v>
      </c>
      <c r="J133" s="417">
        <v>432</v>
      </c>
      <c r="K133" s="418">
        <v>12468.2998046875</v>
      </c>
    </row>
    <row r="134" spans="1:11" ht="14.4" customHeight="1" x14ac:dyDescent="0.3">
      <c r="A134" s="412" t="s">
        <v>398</v>
      </c>
      <c r="B134" s="413" t="s">
        <v>399</v>
      </c>
      <c r="C134" s="414" t="s">
        <v>407</v>
      </c>
      <c r="D134" s="415" t="s">
        <v>408</v>
      </c>
      <c r="E134" s="414" t="s">
        <v>725</v>
      </c>
      <c r="F134" s="415" t="s">
        <v>726</v>
      </c>
      <c r="G134" s="414" t="s">
        <v>757</v>
      </c>
      <c r="H134" s="414" t="s">
        <v>758</v>
      </c>
      <c r="I134" s="417">
        <v>31.360000610351563</v>
      </c>
      <c r="J134" s="417">
        <v>720</v>
      </c>
      <c r="K134" s="418">
        <v>22576.80078125</v>
      </c>
    </row>
    <row r="135" spans="1:11" ht="14.4" customHeight="1" x14ac:dyDescent="0.3">
      <c r="A135" s="412" t="s">
        <v>398</v>
      </c>
      <c r="B135" s="413" t="s">
        <v>399</v>
      </c>
      <c r="C135" s="414" t="s">
        <v>407</v>
      </c>
      <c r="D135" s="415" t="s">
        <v>408</v>
      </c>
      <c r="E135" s="414" t="s">
        <v>725</v>
      </c>
      <c r="F135" s="415" t="s">
        <v>726</v>
      </c>
      <c r="G135" s="414" t="s">
        <v>759</v>
      </c>
      <c r="H135" s="414" t="s">
        <v>760</v>
      </c>
      <c r="I135" s="417">
        <v>167.14999389648438</v>
      </c>
      <c r="J135" s="417">
        <v>48</v>
      </c>
      <c r="K135" s="418">
        <v>8023.31982421875</v>
      </c>
    </row>
    <row r="136" spans="1:11" ht="14.4" customHeight="1" x14ac:dyDescent="0.3">
      <c r="A136" s="412" t="s">
        <v>398</v>
      </c>
      <c r="B136" s="413" t="s">
        <v>399</v>
      </c>
      <c r="C136" s="414" t="s">
        <v>407</v>
      </c>
      <c r="D136" s="415" t="s">
        <v>408</v>
      </c>
      <c r="E136" s="414" t="s">
        <v>725</v>
      </c>
      <c r="F136" s="415" t="s">
        <v>726</v>
      </c>
      <c r="G136" s="414" t="s">
        <v>761</v>
      </c>
      <c r="H136" s="414" t="s">
        <v>762</v>
      </c>
      <c r="I136" s="417">
        <v>167.14999389648438</v>
      </c>
      <c r="J136" s="417">
        <v>48</v>
      </c>
      <c r="K136" s="418">
        <v>8023.31982421875</v>
      </c>
    </row>
    <row r="137" spans="1:11" ht="14.4" customHeight="1" x14ac:dyDescent="0.3">
      <c r="A137" s="412" t="s">
        <v>398</v>
      </c>
      <c r="B137" s="413" t="s">
        <v>399</v>
      </c>
      <c r="C137" s="414" t="s">
        <v>407</v>
      </c>
      <c r="D137" s="415" t="s">
        <v>408</v>
      </c>
      <c r="E137" s="414" t="s">
        <v>725</v>
      </c>
      <c r="F137" s="415" t="s">
        <v>726</v>
      </c>
      <c r="G137" s="414" t="s">
        <v>763</v>
      </c>
      <c r="H137" s="414" t="s">
        <v>764</v>
      </c>
      <c r="I137" s="417">
        <v>210.16000366210938</v>
      </c>
      <c r="J137" s="417">
        <v>120</v>
      </c>
      <c r="K137" s="418">
        <v>25219.5</v>
      </c>
    </row>
    <row r="138" spans="1:11" ht="14.4" customHeight="1" x14ac:dyDescent="0.3">
      <c r="A138" s="412" t="s">
        <v>398</v>
      </c>
      <c r="B138" s="413" t="s">
        <v>399</v>
      </c>
      <c r="C138" s="414" t="s">
        <v>407</v>
      </c>
      <c r="D138" s="415" t="s">
        <v>408</v>
      </c>
      <c r="E138" s="414" t="s">
        <v>725</v>
      </c>
      <c r="F138" s="415" t="s">
        <v>726</v>
      </c>
      <c r="G138" s="414" t="s">
        <v>765</v>
      </c>
      <c r="H138" s="414" t="s">
        <v>766</v>
      </c>
      <c r="I138" s="417">
        <v>337.239990234375</v>
      </c>
      <c r="J138" s="417">
        <v>24</v>
      </c>
      <c r="K138" s="418">
        <v>8093.7001953125</v>
      </c>
    </row>
    <row r="139" spans="1:11" ht="14.4" customHeight="1" x14ac:dyDescent="0.3">
      <c r="A139" s="412" t="s">
        <v>398</v>
      </c>
      <c r="B139" s="413" t="s">
        <v>399</v>
      </c>
      <c r="C139" s="414" t="s">
        <v>407</v>
      </c>
      <c r="D139" s="415" t="s">
        <v>408</v>
      </c>
      <c r="E139" s="414" t="s">
        <v>725</v>
      </c>
      <c r="F139" s="415" t="s">
        <v>726</v>
      </c>
      <c r="G139" s="414" t="s">
        <v>767</v>
      </c>
      <c r="H139" s="414" t="s">
        <v>768</v>
      </c>
      <c r="I139" s="417">
        <v>216.02999877929688</v>
      </c>
      <c r="J139" s="417">
        <v>24</v>
      </c>
      <c r="K139" s="418">
        <v>5184.66015625</v>
      </c>
    </row>
    <row r="140" spans="1:11" ht="14.4" customHeight="1" x14ac:dyDescent="0.3">
      <c r="A140" s="412" t="s">
        <v>398</v>
      </c>
      <c r="B140" s="413" t="s">
        <v>399</v>
      </c>
      <c r="C140" s="414" t="s">
        <v>407</v>
      </c>
      <c r="D140" s="415" t="s">
        <v>408</v>
      </c>
      <c r="E140" s="414" t="s">
        <v>725</v>
      </c>
      <c r="F140" s="415" t="s">
        <v>726</v>
      </c>
      <c r="G140" s="414" t="s">
        <v>769</v>
      </c>
      <c r="H140" s="414" t="s">
        <v>770</v>
      </c>
      <c r="I140" s="417">
        <v>86.25</v>
      </c>
      <c r="J140" s="417">
        <v>144</v>
      </c>
      <c r="K140" s="418">
        <v>12420</v>
      </c>
    </row>
    <row r="141" spans="1:11" ht="14.4" customHeight="1" x14ac:dyDescent="0.3">
      <c r="A141" s="412" t="s">
        <v>398</v>
      </c>
      <c r="B141" s="413" t="s">
        <v>399</v>
      </c>
      <c r="C141" s="414" t="s">
        <v>407</v>
      </c>
      <c r="D141" s="415" t="s">
        <v>408</v>
      </c>
      <c r="E141" s="414" t="s">
        <v>725</v>
      </c>
      <c r="F141" s="415" t="s">
        <v>726</v>
      </c>
      <c r="G141" s="414" t="s">
        <v>771</v>
      </c>
      <c r="H141" s="414" t="s">
        <v>772</v>
      </c>
      <c r="I141" s="417">
        <v>45.029998779296875</v>
      </c>
      <c r="J141" s="417">
        <v>216</v>
      </c>
      <c r="K141" s="418">
        <v>9725.5498046875</v>
      </c>
    </row>
    <row r="142" spans="1:11" ht="14.4" customHeight="1" x14ac:dyDescent="0.3">
      <c r="A142" s="412" t="s">
        <v>398</v>
      </c>
      <c r="B142" s="413" t="s">
        <v>399</v>
      </c>
      <c r="C142" s="414" t="s">
        <v>407</v>
      </c>
      <c r="D142" s="415" t="s">
        <v>408</v>
      </c>
      <c r="E142" s="414" t="s">
        <v>725</v>
      </c>
      <c r="F142" s="415" t="s">
        <v>726</v>
      </c>
      <c r="G142" s="414" t="s">
        <v>773</v>
      </c>
      <c r="H142" s="414" t="s">
        <v>774</v>
      </c>
      <c r="I142" s="417">
        <v>45.029998779296875</v>
      </c>
      <c r="J142" s="417">
        <v>216</v>
      </c>
      <c r="K142" s="418">
        <v>9725.5498046875</v>
      </c>
    </row>
    <row r="143" spans="1:11" ht="14.4" customHeight="1" x14ac:dyDescent="0.3">
      <c r="A143" s="412" t="s">
        <v>398</v>
      </c>
      <c r="B143" s="413" t="s">
        <v>399</v>
      </c>
      <c r="C143" s="414" t="s">
        <v>407</v>
      </c>
      <c r="D143" s="415" t="s">
        <v>408</v>
      </c>
      <c r="E143" s="414" t="s">
        <v>725</v>
      </c>
      <c r="F143" s="415" t="s">
        <v>726</v>
      </c>
      <c r="G143" s="414" t="s">
        <v>775</v>
      </c>
      <c r="H143" s="414" t="s">
        <v>776</v>
      </c>
      <c r="I143" s="417">
        <v>45.029998779296875</v>
      </c>
      <c r="J143" s="417">
        <v>288</v>
      </c>
      <c r="K143" s="418">
        <v>12967.400390625</v>
      </c>
    </row>
    <row r="144" spans="1:11" ht="14.4" customHeight="1" x14ac:dyDescent="0.3">
      <c r="A144" s="412" t="s">
        <v>398</v>
      </c>
      <c r="B144" s="413" t="s">
        <v>399</v>
      </c>
      <c r="C144" s="414" t="s">
        <v>407</v>
      </c>
      <c r="D144" s="415" t="s">
        <v>408</v>
      </c>
      <c r="E144" s="414" t="s">
        <v>725</v>
      </c>
      <c r="F144" s="415" t="s">
        <v>726</v>
      </c>
      <c r="G144" s="414" t="s">
        <v>777</v>
      </c>
      <c r="H144" s="414" t="s">
        <v>778</v>
      </c>
      <c r="I144" s="417">
        <v>60.659999847412109</v>
      </c>
      <c r="J144" s="417">
        <v>144</v>
      </c>
      <c r="K144" s="418">
        <v>8735.400390625</v>
      </c>
    </row>
    <row r="145" spans="1:11" ht="14.4" customHeight="1" x14ac:dyDescent="0.3">
      <c r="A145" s="412" t="s">
        <v>398</v>
      </c>
      <c r="B145" s="413" t="s">
        <v>399</v>
      </c>
      <c r="C145" s="414" t="s">
        <v>407</v>
      </c>
      <c r="D145" s="415" t="s">
        <v>408</v>
      </c>
      <c r="E145" s="414" t="s">
        <v>725</v>
      </c>
      <c r="F145" s="415" t="s">
        <v>726</v>
      </c>
      <c r="G145" s="414" t="s">
        <v>779</v>
      </c>
      <c r="H145" s="414" t="s">
        <v>780</v>
      </c>
      <c r="I145" s="417">
        <v>42</v>
      </c>
      <c r="J145" s="417">
        <v>144</v>
      </c>
      <c r="K145" s="418">
        <v>6047.6201171875</v>
      </c>
    </row>
    <row r="146" spans="1:11" ht="14.4" customHeight="1" x14ac:dyDescent="0.3">
      <c r="A146" s="412" t="s">
        <v>398</v>
      </c>
      <c r="B146" s="413" t="s">
        <v>399</v>
      </c>
      <c r="C146" s="414" t="s">
        <v>407</v>
      </c>
      <c r="D146" s="415" t="s">
        <v>408</v>
      </c>
      <c r="E146" s="414" t="s">
        <v>725</v>
      </c>
      <c r="F146" s="415" t="s">
        <v>726</v>
      </c>
      <c r="G146" s="414" t="s">
        <v>781</v>
      </c>
      <c r="H146" s="414" t="s">
        <v>782</v>
      </c>
      <c r="I146" s="417">
        <v>50.479999542236328</v>
      </c>
      <c r="J146" s="417">
        <v>180</v>
      </c>
      <c r="K146" s="418">
        <v>9085.580078125</v>
      </c>
    </row>
    <row r="147" spans="1:11" ht="14.4" customHeight="1" x14ac:dyDescent="0.3">
      <c r="A147" s="412" t="s">
        <v>398</v>
      </c>
      <c r="B147" s="413" t="s">
        <v>399</v>
      </c>
      <c r="C147" s="414" t="s">
        <v>407</v>
      </c>
      <c r="D147" s="415" t="s">
        <v>408</v>
      </c>
      <c r="E147" s="414" t="s">
        <v>725</v>
      </c>
      <c r="F147" s="415" t="s">
        <v>726</v>
      </c>
      <c r="G147" s="414" t="s">
        <v>783</v>
      </c>
      <c r="H147" s="414" t="s">
        <v>784</v>
      </c>
      <c r="I147" s="417">
        <v>54.869998931884766</v>
      </c>
      <c r="J147" s="417">
        <v>144</v>
      </c>
      <c r="K147" s="418">
        <v>7900.9599609375</v>
      </c>
    </row>
    <row r="148" spans="1:11" ht="14.4" customHeight="1" x14ac:dyDescent="0.3">
      <c r="A148" s="412" t="s">
        <v>398</v>
      </c>
      <c r="B148" s="413" t="s">
        <v>399</v>
      </c>
      <c r="C148" s="414" t="s">
        <v>407</v>
      </c>
      <c r="D148" s="415" t="s">
        <v>408</v>
      </c>
      <c r="E148" s="414" t="s">
        <v>725</v>
      </c>
      <c r="F148" s="415" t="s">
        <v>726</v>
      </c>
      <c r="G148" s="414" t="s">
        <v>785</v>
      </c>
      <c r="H148" s="414" t="s">
        <v>786</v>
      </c>
      <c r="I148" s="417">
        <v>75.650001525878906</v>
      </c>
      <c r="J148" s="417">
        <v>192</v>
      </c>
      <c r="K148" s="418">
        <v>14524.95947265625</v>
      </c>
    </row>
    <row r="149" spans="1:11" ht="14.4" customHeight="1" x14ac:dyDescent="0.3">
      <c r="A149" s="412" t="s">
        <v>398</v>
      </c>
      <c r="B149" s="413" t="s">
        <v>399</v>
      </c>
      <c r="C149" s="414" t="s">
        <v>407</v>
      </c>
      <c r="D149" s="415" t="s">
        <v>408</v>
      </c>
      <c r="E149" s="414" t="s">
        <v>725</v>
      </c>
      <c r="F149" s="415" t="s">
        <v>726</v>
      </c>
      <c r="G149" s="414" t="s">
        <v>787</v>
      </c>
      <c r="H149" s="414" t="s">
        <v>788</v>
      </c>
      <c r="I149" s="417">
        <v>34.159999847412109</v>
      </c>
      <c r="J149" s="417">
        <v>576</v>
      </c>
      <c r="K149" s="418">
        <v>19675.1201171875</v>
      </c>
    </row>
    <row r="150" spans="1:11" ht="14.4" customHeight="1" x14ac:dyDescent="0.3">
      <c r="A150" s="412" t="s">
        <v>398</v>
      </c>
      <c r="B150" s="413" t="s">
        <v>399</v>
      </c>
      <c r="C150" s="414" t="s">
        <v>407</v>
      </c>
      <c r="D150" s="415" t="s">
        <v>408</v>
      </c>
      <c r="E150" s="414" t="s">
        <v>725</v>
      </c>
      <c r="F150" s="415" t="s">
        <v>726</v>
      </c>
      <c r="G150" s="414" t="s">
        <v>789</v>
      </c>
      <c r="H150" s="414" t="s">
        <v>790</v>
      </c>
      <c r="I150" s="417">
        <v>41.810001373291016</v>
      </c>
      <c r="J150" s="417">
        <v>288</v>
      </c>
      <c r="K150" s="418">
        <v>12040.9599609375</v>
      </c>
    </row>
    <row r="151" spans="1:11" ht="14.4" customHeight="1" x14ac:dyDescent="0.3">
      <c r="A151" s="412" t="s">
        <v>398</v>
      </c>
      <c r="B151" s="413" t="s">
        <v>399</v>
      </c>
      <c r="C151" s="414" t="s">
        <v>407</v>
      </c>
      <c r="D151" s="415" t="s">
        <v>408</v>
      </c>
      <c r="E151" s="414" t="s">
        <v>725</v>
      </c>
      <c r="F151" s="415" t="s">
        <v>726</v>
      </c>
      <c r="G151" s="414" t="s">
        <v>791</v>
      </c>
      <c r="H151" s="414" t="s">
        <v>792</v>
      </c>
      <c r="I151" s="417">
        <v>47.740001678466797</v>
      </c>
      <c r="J151" s="417">
        <v>252</v>
      </c>
      <c r="K151" s="418">
        <v>12031.5302734375</v>
      </c>
    </row>
    <row r="152" spans="1:11" ht="14.4" customHeight="1" x14ac:dyDescent="0.3">
      <c r="A152" s="412" t="s">
        <v>398</v>
      </c>
      <c r="B152" s="413" t="s">
        <v>399</v>
      </c>
      <c r="C152" s="414" t="s">
        <v>407</v>
      </c>
      <c r="D152" s="415" t="s">
        <v>408</v>
      </c>
      <c r="E152" s="414" t="s">
        <v>725</v>
      </c>
      <c r="F152" s="415" t="s">
        <v>726</v>
      </c>
      <c r="G152" s="414" t="s">
        <v>793</v>
      </c>
      <c r="H152" s="414" t="s">
        <v>794</v>
      </c>
      <c r="I152" s="417">
        <v>40.639999389648438</v>
      </c>
      <c r="J152" s="417">
        <v>576</v>
      </c>
      <c r="K152" s="418">
        <v>23406.640625</v>
      </c>
    </row>
    <row r="153" spans="1:11" ht="14.4" customHeight="1" x14ac:dyDescent="0.3">
      <c r="A153" s="412" t="s">
        <v>398</v>
      </c>
      <c r="B153" s="413" t="s">
        <v>399</v>
      </c>
      <c r="C153" s="414" t="s">
        <v>407</v>
      </c>
      <c r="D153" s="415" t="s">
        <v>408</v>
      </c>
      <c r="E153" s="414" t="s">
        <v>725</v>
      </c>
      <c r="F153" s="415" t="s">
        <v>726</v>
      </c>
      <c r="G153" s="414" t="s">
        <v>795</v>
      </c>
      <c r="H153" s="414" t="s">
        <v>796</v>
      </c>
      <c r="I153" s="417">
        <v>40.009998321533203</v>
      </c>
      <c r="J153" s="417">
        <v>108</v>
      </c>
      <c r="K153" s="418">
        <v>4320.77978515625</v>
      </c>
    </row>
    <row r="154" spans="1:11" ht="14.4" customHeight="1" x14ac:dyDescent="0.3">
      <c r="A154" s="412" t="s">
        <v>398</v>
      </c>
      <c r="B154" s="413" t="s">
        <v>399</v>
      </c>
      <c r="C154" s="414" t="s">
        <v>407</v>
      </c>
      <c r="D154" s="415" t="s">
        <v>408</v>
      </c>
      <c r="E154" s="414" t="s">
        <v>725</v>
      </c>
      <c r="F154" s="415" t="s">
        <v>726</v>
      </c>
      <c r="G154" s="414" t="s">
        <v>797</v>
      </c>
      <c r="H154" s="414" t="s">
        <v>798</v>
      </c>
      <c r="I154" s="417">
        <v>129.25999450683594</v>
      </c>
      <c r="J154" s="417">
        <v>120</v>
      </c>
      <c r="K154" s="418">
        <v>15510.6298828125</v>
      </c>
    </row>
    <row r="155" spans="1:11" ht="14.4" customHeight="1" x14ac:dyDescent="0.3">
      <c r="A155" s="412" t="s">
        <v>398</v>
      </c>
      <c r="B155" s="413" t="s">
        <v>399</v>
      </c>
      <c r="C155" s="414" t="s">
        <v>407</v>
      </c>
      <c r="D155" s="415" t="s">
        <v>408</v>
      </c>
      <c r="E155" s="414" t="s">
        <v>725</v>
      </c>
      <c r="F155" s="415" t="s">
        <v>726</v>
      </c>
      <c r="G155" s="414" t="s">
        <v>799</v>
      </c>
      <c r="H155" s="414" t="s">
        <v>800</v>
      </c>
      <c r="I155" s="417">
        <v>73.790000915527344</v>
      </c>
      <c r="J155" s="417">
        <v>36</v>
      </c>
      <c r="K155" s="418">
        <v>2656.5</v>
      </c>
    </row>
    <row r="156" spans="1:11" ht="14.4" customHeight="1" x14ac:dyDescent="0.3">
      <c r="A156" s="412" t="s">
        <v>398</v>
      </c>
      <c r="B156" s="413" t="s">
        <v>399</v>
      </c>
      <c r="C156" s="414" t="s">
        <v>407</v>
      </c>
      <c r="D156" s="415" t="s">
        <v>408</v>
      </c>
      <c r="E156" s="414" t="s">
        <v>725</v>
      </c>
      <c r="F156" s="415" t="s">
        <v>726</v>
      </c>
      <c r="G156" s="414" t="s">
        <v>801</v>
      </c>
      <c r="H156" s="414" t="s">
        <v>802</v>
      </c>
      <c r="I156" s="417">
        <v>73.790000915527344</v>
      </c>
      <c r="J156" s="417">
        <v>36</v>
      </c>
      <c r="K156" s="418">
        <v>2656.5</v>
      </c>
    </row>
    <row r="157" spans="1:11" ht="14.4" customHeight="1" x14ac:dyDescent="0.3">
      <c r="A157" s="412" t="s">
        <v>398</v>
      </c>
      <c r="B157" s="413" t="s">
        <v>399</v>
      </c>
      <c r="C157" s="414" t="s">
        <v>407</v>
      </c>
      <c r="D157" s="415" t="s">
        <v>408</v>
      </c>
      <c r="E157" s="414" t="s">
        <v>803</v>
      </c>
      <c r="F157" s="415" t="s">
        <v>804</v>
      </c>
      <c r="G157" s="414" t="s">
        <v>805</v>
      </c>
      <c r="H157" s="414" t="s">
        <v>806</v>
      </c>
      <c r="I157" s="417">
        <v>925.6500244140625</v>
      </c>
      <c r="J157" s="417">
        <v>15</v>
      </c>
      <c r="K157" s="418">
        <v>13884.75</v>
      </c>
    </row>
    <row r="158" spans="1:11" ht="14.4" customHeight="1" x14ac:dyDescent="0.3">
      <c r="A158" s="412" t="s">
        <v>398</v>
      </c>
      <c r="B158" s="413" t="s">
        <v>399</v>
      </c>
      <c r="C158" s="414" t="s">
        <v>407</v>
      </c>
      <c r="D158" s="415" t="s">
        <v>408</v>
      </c>
      <c r="E158" s="414" t="s">
        <v>803</v>
      </c>
      <c r="F158" s="415" t="s">
        <v>804</v>
      </c>
      <c r="G158" s="414" t="s">
        <v>807</v>
      </c>
      <c r="H158" s="414" t="s">
        <v>808</v>
      </c>
      <c r="I158" s="417">
        <v>925.6500244140625</v>
      </c>
      <c r="J158" s="417">
        <v>15</v>
      </c>
      <c r="K158" s="418">
        <v>13884.75</v>
      </c>
    </row>
    <row r="159" spans="1:11" ht="14.4" customHeight="1" x14ac:dyDescent="0.3">
      <c r="A159" s="412" t="s">
        <v>398</v>
      </c>
      <c r="B159" s="413" t="s">
        <v>399</v>
      </c>
      <c r="C159" s="414" t="s">
        <v>407</v>
      </c>
      <c r="D159" s="415" t="s">
        <v>408</v>
      </c>
      <c r="E159" s="414" t="s">
        <v>803</v>
      </c>
      <c r="F159" s="415" t="s">
        <v>804</v>
      </c>
      <c r="G159" s="414" t="s">
        <v>809</v>
      </c>
      <c r="H159" s="414" t="s">
        <v>810</v>
      </c>
      <c r="I159" s="417">
        <v>12.609999656677246</v>
      </c>
      <c r="J159" s="417">
        <v>50</v>
      </c>
      <c r="K159" s="418">
        <v>630.40997314453125</v>
      </c>
    </row>
    <row r="160" spans="1:11" ht="14.4" customHeight="1" x14ac:dyDescent="0.3">
      <c r="A160" s="412" t="s">
        <v>398</v>
      </c>
      <c r="B160" s="413" t="s">
        <v>399</v>
      </c>
      <c r="C160" s="414" t="s">
        <v>407</v>
      </c>
      <c r="D160" s="415" t="s">
        <v>408</v>
      </c>
      <c r="E160" s="414" t="s">
        <v>803</v>
      </c>
      <c r="F160" s="415" t="s">
        <v>804</v>
      </c>
      <c r="G160" s="414" t="s">
        <v>811</v>
      </c>
      <c r="H160" s="414" t="s">
        <v>812</v>
      </c>
      <c r="I160" s="417">
        <v>12.609999656677246</v>
      </c>
      <c r="J160" s="417">
        <v>100</v>
      </c>
      <c r="K160" s="418">
        <v>1260.7799682617188</v>
      </c>
    </row>
    <row r="161" spans="1:11" ht="14.4" customHeight="1" x14ac:dyDescent="0.3">
      <c r="A161" s="412" t="s">
        <v>398</v>
      </c>
      <c r="B161" s="413" t="s">
        <v>399</v>
      </c>
      <c r="C161" s="414" t="s">
        <v>407</v>
      </c>
      <c r="D161" s="415" t="s">
        <v>408</v>
      </c>
      <c r="E161" s="414" t="s">
        <v>803</v>
      </c>
      <c r="F161" s="415" t="s">
        <v>804</v>
      </c>
      <c r="G161" s="414" t="s">
        <v>813</v>
      </c>
      <c r="H161" s="414" t="s">
        <v>814</v>
      </c>
      <c r="I161" s="417">
        <v>12.609999656677246</v>
      </c>
      <c r="J161" s="417">
        <v>50</v>
      </c>
      <c r="K161" s="418">
        <v>630.40997314453125</v>
      </c>
    </row>
    <row r="162" spans="1:11" ht="14.4" customHeight="1" x14ac:dyDescent="0.3">
      <c r="A162" s="412" t="s">
        <v>398</v>
      </c>
      <c r="B162" s="413" t="s">
        <v>399</v>
      </c>
      <c r="C162" s="414" t="s">
        <v>407</v>
      </c>
      <c r="D162" s="415" t="s">
        <v>408</v>
      </c>
      <c r="E162" s="414" t="s">
        <v>803</v>
      </c>
      <c r="F162" s="415" t="s">
        <v>804</v>
      </c>
      <c r="G162" s="414" t="s">
        <v>815</v>
      </c>
      <c r="H162" s="414" t="s">
        <v>816</v>
      </c>
      <c r="I162" s="417">
        <v>12.609999656677246</v>
      </c>
      <c r="J162" s="417">
        <v>50</v>
      </c>
      <c r="K162" s="418">
        <v>630.40997314453125</v>
      </c>
    </row>
    <row r="163" spans="1:11" ht="14.4" customHeight="1" x14ac:dyDescent="0.3">
      <c r="A163" s="412" t="s">
        <v>398</v>
      </c>
      <c r="B163" s="413" t="s">
        <v>399</v>
      </c>
      <c r="C163" s="414" t="s">
        <v>407</v>
      </c>
      <c r="D163" s="415" t="s">
        <v>408</v>
      </c>
      <c r="E163" s="414" t="s">
        <v>803</v>
      </c>
      <c r="F163" s="415" t="s">
        <v>804</v>
      </c>
      <c r="G163" s="414" t="s">
        <v>817</v>
      </c>
      <c r="H163" s="414" t="s">
        <v>818</v>
      </c>
      <c r="I163" s="417">
        <v>12.609999656677246</v>
      </c>
      <c r="J163" s="417">
        <v>100</v>
      </c>
      <c r="K163" s="418">
        <v>1260.8199462890625</v>
      </c>
    </row>
    <row r="164" spans="1:11" ht="14.4" customHeight="1" x14ac:dyDescent="0.3">
      <c r="A164" s="412" t="s">
        <v>398</v>
      </c>
      <c r="B164" s="413" t="s">
        <v>399</v>
      </c>
      <c r="C164" s="414" t="s">
        <v>407</v>
      </c>
      <c r="D164" s="415" t="s">
        <v>408</v>
      </c>
      <c r="E164" s="414" t="s">
        <v>803</v>
      </c>
      <c r="F164" s="415" t="s">
        <v>804</v>
      </c>
      <c r="G164" s="414" t="s">
        <v>819</v>
      </c>
      <c r="H164" s="414" t="s">
        <v>820</v>
      </c>
      <c r="I164" s="417">
        <v>13.020000457763672</v>
      </c>
      <c r="J164" s="417">
        <v>10</v>
      </c>
      <c r="K164" s="418">
        <v>130.19999694824219</v>
      </c>
    </row>
    <row r="165" spans="1:11" ht="14.4" customHeight="1" x14ac:dyDescent="0.3">
      <c r="A165" s="412" t="s">
        <v>398</v>
      </c>
      <c r="B165" s="413" t="s">
        <v>399</v>
      </c>
      <c r="C165" s="414" t="s">
        <v>407</v>
      </c>
      <c r="D165" s="415" t="s">
        <v>408</v>
      </c>
      <c r="E165" s="414" t="s">
        <v>803</v>
      </c>
      <c r="F165" s="415" t="s">
        <v>804</v>
      </c>
      <c r="G165" s="414" t="s">
        <v>821</v>
      </c>
      <c r="H165" s="414" t="s">
        <v>822</v>
      </c>
      <c r="I165" s="417">
        <v>12.609999656677246</v>
      </c>
      <c r="J165" s="417">
        <v>50</v>
      </c>
      <c r="K165" s="418">
        <v>630.40997314453125</v>
      </c>
    </row>
    <row r="166" spans="1:11" ht="14.4" customHeight="1" x14ac:dyDescent="0.3">
      <c r="A166" s="412" t="s">
        <v>398</v>
      </c>
      <c r="B166" s="413" t="s">
        <v>399</v>
      </c>
      <c r="C166" s="414" t="s">
        <v>407</v>
      </c>
      <c r="D166" s="415" t="s">
        <v>408</v>
      </c>
      <c r="E166" s="414" t="s">
        <v>803</v>
      </c>
      <c r="F166" s="415" t="s">
        <v>804</v>
      </c>
      <c r="G166" s="414" t="s">
        <v>823</v>
      </c>
      <c r="H166" s="414" t="s">
        <v>824</v>
      </c>
      <c r="I166" s="417">
        <v>13.020000457763672</v>
      </c>
      <c r="J166" s="417">
        <v>20</v>
      </c>
      <c r="K166" s="418">
        <v>260.3900146484375</v>
      </c>
    </row>
    <row r="167" spans="1:11" ht="14.4" customHeight="1" x14ac:dyDescent="0.3">
      <c r="A167" s="412" t="s">
        <v>398</v>
      </c>
      <c r="B167" s="413" t="s">
        <v>399</v>
      </c>
      <c r="C167" s="414" t="s">
        <v>407</v>
      </c>
      <c r="D167" s="415" t="s">
        <v>408</v>
      </c>
      <c r="E167" s="414" t="s">
        <v>803</v>
      </c>
      <c r="F167" s="415" t="s">
        <v>804</v>
      </c>
      <c r="G167" s="414" t="s">
        <v>825</v>
      </c>
      <c r="H167" s="414" t="s">
        <v>826</v>
      </c>
      <c r="I167" s="417">
        <v>0.30000001192092896</v>
      </c>
      <c r="J167" s="417">
        <v>300</v>
      </c>
      <c r="K167" s="418">
        <v>90</v>
      </c>
    </row>
    <row r="168" spans="1:11" ht="14.4" customHeight="1" x14ac:dyDescent="0.3">
      <c r="A168" s="412" t="s">
        <v>398</v>
      </c>
      <c r="B168" s="413" t="s">
        <v>399</v>
      </c>
      <c r="C168" s="414" t="s">
        <v>407</v>
      </c>
      <c r="D168" s="415" t="s">
        <v>408</v>
      </c>
      <c r="E168" s="414" t="s">
        <v>827</v>
      </c>
      <c r="F168" s="415" t="s">
        <v>828</v>
      </c>
      <c r="G168" s="414" t="s">
        <v>829</v>
      </c>
      <c r="H168" s="414" t="s">
        <v>830</v>
      </c>
      <c r="I168" s="417">
        <v>24.200000762939453</v>
      </c>
      <c r="J168" s="417">
        <v>400</v>
      </c>
      <c r="K168" s="418">
        <v>9680</v>
      </c>
    </row>
    <row r="169" spans="1:11" ht="14.4" customHeight="1" x14ac:dyDescent="0.3">
      <c r="A169" s="412" t="s">
        <v>398</v>
      </c>
      <c r="B169" s="413" t="s">
        <v>399</v>
      </c>
      <c r="C169" s="414" t="s">
        <v>407</v>
      </c>
      <c r="D169" s="415" t="s">
        <v>408</v>
      </c>
      <c r="E169" s="414" t="s">
        <v>827</v>
      </c>
      <c r="F169" s="415" t="s">
        <v>828</v>
      </c>
      <c r="G169" s="414" t="s">
        <v>831</v>
      </c>
      <c r="H169" s="414" t="s">
        <v>832</v>
      </c>
      <c r="I169" s="417">
        <v>15.729999542236328</v>
      </c>
      <c r="J169" s="417">
        <v>400</v>
      </c>
      <c r="K169" s="418">
        <v>6292</v>
      </c>
    </row>
    <row r="170" spans="1:11" ht="14.4" customHeight="1" x14ac:dyDescent="0.3">
      <c r="A170" s="412" t="s">
        <v>398</v>
      </c>
      <c r="B170" s="413" t="s">
        <v>399</v>
      </c>
      <c r="C170" s="414" t="s">
        <v>407</v>
      </c>
      <c r="D170" s="415" t="s">
        <v>408</v>
      </c>
      <c r="E170" s="414" t="s">
        <v>827</v>
      </c>
      <c r="F170" s="415" t="s">
        <v>828</v>
      </c>
      <c r="G170" s="414" t="s">
        <v>833</v>
      </c>
      <c r="H170" s="414" t="s">
        <v>834</v>
      </c>
      <c r="I170" s="417">
        <v>15.729999542236328</v>
      </c>
      <c r="J170" s="417">
        <v>600</v>
      </c>
      <c r="K170" s="418">
        <v>9438</v>
      </c>
    </row>
    <row r="171" spans="1:11" ht="14.4" customHeight="1" x14ac:dyDescent="0.3">
      <c r="A171" s="412" t="s">
        <v>398</v>
      </c>
      <c r="B171" s="413" t="s">
        <v>399</v>
      </c>
      <c r="C171" s="414" t="s">
        <v>407</v>
      </c>
      <c r="D171" s="415" t="s">
        <v>408</v>
      </c>
      <c r="E171" s="414" t="s">
        <v>827</v>
      </c>
      <c r="F171" s="415" t="s">
        <v>828</v>
      </c>
      <c r="G171" s="414" t="s">
        <v>835</v>
      </c>
      <c r="H171" s="414" t="s">
        <v>836</v>
      </c>
      <c r="I171" s="417">
        <v>15.729999542236328</v>
      </c>
      <c r="J171" s="417">
        <v>400</v>
      </c>
      <c r="K171" s="418">
        <v>6292</v>
      </c>
    </row>
    <row r="172" spans="1:11" ht="14.4" customHeight="1" x14ac:dyDescent="0.3">
      <c r="A172" s="412" t="s">
        <v>398</v>
      </c>
      <c r="B172" s="413" t="s">
        <v>399</v>
      </c>
      <c r="C172" s="414" t="s">
        <v>407</v>
      </c>
      <c r="D172" s="415" t="s">
        <v>408</v>
      </c>
      <c r="E172" s="414" t="s">
        <v>827</v>
      </c>
      <c r="F172" s="415" t="s">
        <v>828</v>
      </c>
      <c r="G172" s="414" t="s">
        <v>837</v>
      </c>
      <c r="H172" s="414" t="s">
        <v>838</v>
      </c>
      <c r="I172" s="417">
        <v>15.729999542236328</v>
      </c>
      <c r="J172" s="417">
        <v>900</v>
      </c>
      <c r="K172" s="418">
        <v>14157</v>
      </c>
    </row>
    <row r="173" spans="1:11" ht="14.4" customHeight="1" x14ac:dyDescent="0.3">
      <c r="A173" s="412" t="s">
        <v>398</v>
      </c>
      <c r="B173" s="413" t="s">
        <v>399</v>
      </c>
      <c r="C173" s="414" t="s">
        <v>407</v>
      </c>
      <c r="D173" s="415" t="s">
        <v>408</v>
      </c>
      <c r="E173" s="414" t="s">
        <v>827</v>
      </c>
      <c r="F173" s="415" t="s">
        <v>828</v>
      </c>
      <c r="G173" s="414" t="s">
        <v>839</v>
      </c>
      <c r="H173" s="414" t="s">
        <v>840</v>
      </c>
      <c r="I173" s="417">
        <v>15.680000305175781</v>
      </c>
      <c r="J173" s="417">
        <v>400</v>
      </c>
      <c r="K173" s="418">
        <v>6272</v>
      </c>
    </row>
    <row r="174" spans="1:11" ht="14.4" customHeight="1" x14ac:dyDescent="0.3">
      <c r="A174" s="412" t="s">
        <v>398</v>
      </c>
      <c r="B174" s="413" t="s">
        <v>399</v>
      </c>
      <c r="C174" s="414" t="s">
        <v>407</v>
      </c>
      <c r="D174" s="415" t="s">
        <v>408</v>
      </c>
      <c r="E174" s="414" t="s">
        <v>827</v>
      </c>
      <c r="F174" s="415" t="s">
        <v>828</v>
      </c>
      <c r="G174" s="414" t="s">
        <v>841</v>
      </c>
      <c r="H174" s="414" t="s">
        <v>842</v>
      </c>
      <c r="I174" s="417">
        <v>15.729999542236328</v>
      </c>
      <c r="J174" s="417">
        <v>1000</v>
      </c>
      <c r="K174" s="418">
        <v>15730</v>
      </c>
    </row>
    <row r="175" spans="1:11" ht="14.4" customHeight="1" x14ac:dyDescent="0.3">
      <c r="A175" s="412" t="s">
        <v>398</v>
      </c>
      <c r="B175" s="413" t="s">
        <v>399</v>
      </c>
      <c r="C175" s="414" t="s">
        <v>407</v>
      </c>
      <c r="D175" s="415" t="s">
        <v>408</v>
      </c>
      <c r="E175" s="414" t="s">
        <v>827</v>
      </c>
      <c r="F175" s="415" t="s">
        <v>828</v>
      </c>
      <c r="G175" s="414" t="s">
        <v>843</v>
      </c>
      <c r="H175" s="414" t="s">
        <v>844</v>
      </c>
      <c r="I175" s="417">
        <v>7.0199999809265137</v>
      </c>
      <c r="J175" s="417">
        <v>200</v>
      </c>
      <c r="K175" s="418">
        <v>1404</v>
      </c>
    </row>
    <row r="176" spans="1:11" ht="14.4" customHeight="1" x14ac:dyDescent="0.3">
      <c r="A176" s="412" t="s">
        <v>398</v>
      </c>
      <c r="B176" s="413" t="s">
        <v>399</v>
      </c>
      <c r="C176" s="414" t="s">
        <v>407</v>
      </c>
      <c r="D176" s="415" t="s">
        <v>408</v>
      </c>
      <c r="E176" s="414" t="s">
        <v>827</v>
      </c>
      <c r="F176" s="415" t="s">
        <v>828</v>
      </c>
      <c r="G176" s="414" t="s">
        <v>845</v>
      </c>
      <c r="H176" s="414" t="s">
        <v>846</v>
      </c>
      <c r="I176" s="417">
        <v>0.62999999523162842</v>
      </c>
      <c r="J176" s="417">
        <v>6000</v>
      </c>
      <c r="K176" s="418">
        <v>3780</v>
      </c>
    </row>
    <row r="177" spans="1:11" ht="14.4" customHeight="1" x14ac:dyDescent="0.3">
      <c r="A177" s="412" t="s">
        <v>398</v>
      </c>
      <c r="B177" s="413" t="s">
        <v>399</v>
      </c>
      <c r="C177" s="414" t="s">
        <v>407</v>
      </c>
      <c r="D177" s="415" t="s">
        <v>408</v>
      </c>
      <c r="E177" s="414" t="s">
        <v>827</v>
      </c>
      <c r="F177" s="415" t="s">
        <v>828</v>
      </c>
      <c r="G177" s="414" t="s">
        <v>847</v>
      </c>
      <c r="H177" s="414" t="s">
        <v>848</v>
      </c>
      <c r="I177" s="417">
        <v>0.62999999523162842</v>
      </c>
      <c r="J177" s="417">
        <v>1000</v>
      </c>
      <c r="K177" s="418">
        <v>630</v>
      </c>
    </row>
    <row r="178" spans="1:11" ht="14.4" customHeight="1" x14ac:dyDescent="0.3">
      <c r="A178" s="412" t="s">
        <v>398</v>
      </c>
      <c r="B178" s="413" t="s">
        <v>399</v>
      </c>
      <c r="C178" s="414" t="s">
        <v>407</v>
      </c>
      <c r="D178" s="415" t="s">
        <v>408</v>
      </c>
      <c r="E178" s="414" t="s">
        <v>827</v>
      </c>
      <c r="F178" s="415" t="s">
        <v>828</v>
      </c>
      <c r="G178" s="414" t="s">
        <v>849</v>
      </c>
      <c r="H178" s="414" t="s">
        <v>850</v>
      </c>
      <c r="I178" s="417">
        <v>0.62999999523162842</v>
      </c>
      <c r="J178" s="417">
        <v>8840</v>
      </c>
      <c r="K178" s="418">
        <v>5569.199951171875</v>
      </c>
    </row>
    <row r="179" spans="1:11" ht="14.4" customHeight="1" x14ac:dyDescent="0.3">
      <c r="A179" s="412" t="s">
        <v>398</v>
      </c>
      <c r="B179" s="413" t="s">
        <v>399</v>
      </c>
      <c r="C179" s="414" t="s">
        <v>407</v>
      </c>
      <c r="D179" s="415" t="s">
        <v>408</v>
      </c>
      <c r="E179" s="414" t="s">
        <v>851</v>
      </c>
      <c r="F179" s="415" t="s">
        <v>852</v>
      </c>
      <c r="G179" s="414" t="s">
        <v>853</v>
      </c>
      <c r="H179" s="414" t="s">
        <v>854</v>
      </c>
      <c r="I179" s="417">
        <v>10.739999771118164</v>
      </c>
      <c r="J179" s="417">
        <v>225</v>
      </c>
      <c r="K179" s="418">
        <v>2417.5799560546875</v>
      </c>
    </row>
    <row r="180" spans="1:11" ht="14.4" customHeight="1" x14ac:dyDescent="0.3">
      <c r="A180" s="412" t="s">
        <v>398</v>
      </c>
      <c r="B180" s="413" t="s">
        <v>399</v>
      </c>
      <c r="C180" s="414" t="s">
        <v>407</v>
      </c>
      <c r="D180" s="415" t="s">
        <v>408</v>
      </c>
      <c r="E180" s="414" t="s">
        <v>851</v>
      </c>
      <c r="F180" s="415" t="s">
        <v>852</v>
      </c>
      <c r="G180" s="414" t="s">
        <v>855</v>
      </c>
      <c r="H180" s="414" t="s">
        <v>856</v>
      </c>
      <c r="I180" s="417">
        <v>13.789999961853027</v>
      </c>
      <c r="J180" s="417">
        <v>250</v>
      </c>
      <c r="K180" s="418">
        <v>3448.5001220703125</v>
      </c>
    </row>
    <row r="181" spans="1:11" ht="14.4" customHeight="1" x14ac:dyDescent="0.3">
      <c r="A181" s="412" t="s">
        <v>398</v>
      </c>
      <c r="B181" s="413" t="s">
        <v>399</v>
      </c>
      <c r="C181" s="414" t="s">
        <v>407</v>
      </c>
      <c r="D181" s="415" t="s">
        <v>408</v>
      </c>
      <c r="E181" s="414" t="s">
        <v>851</v>
      </c>
      <c r="F181" s="415" t="s">
        <v>852</v>
      </c>
      <c r="G181" s="414" t="s">
        <v>857</v>
      </c>
      <c r="H181" s="414" t="s">
        <v>858</v>
      </c>
      <c r="I181" s="417">
        <v>74.919998168945313</v>
      </c>
      <c r="J181" s="417">
        <v>20</v>
      </c>
      <c r="K181" s="418">
        <v>1498.43994140625</v>
      </c>
    </row>
    <row r="182" spans="1:11" ht="14.4" customHeight="1" x14ac:dyDescent="0.3">
      <c r="A182" s="412" t="s">
        <v>398</v>
      </c>
      <c r="B182" s="413" t="s">
        <v>399</v>
      </c>
      <c r="C182" s="414" t="s">
        <v>407</v>
      </c>
      <c r="D182" s="415" t="s">
        <v>408</v>
      </c>
      <c r="E182" s="414" t="s">
        <v>851</v>
      </c>
      <c r="F182" s="415" t="s">
        <v>852</v>
      </c>
      <c r="G182" s="414" t="s">
        <v>859</v>
      </c>
      <c r="H182" s="414" t="s">
        <v>860</v>
      </c>
      <c r="I182" s="417">
        <v>56.387499809265137</v>
      </c>
      <c r="J182" s="417">
        <v>660</v>
      </c>
      <c r="K182" s="418">
        <v>37214.5205078125</v>
      </c>
    </row>
    <row r="183" spans="1:11" ht="14.4" customHeight="1" x14ac:dyDescent="0.3">
      <c r="A183" s="412" t="s">
        <v>398</v>
      </c>
      <c r="B183" s="413" t="s">
        <v>399</v>
      </c>
      <c r="C183" s="414" t="s">
        <v>412</v>
      </c>
      <c r="D183" s="415" t="s">
        <v>413</v>
      </c>
      <c r="E183" s="414" t="s">
        <v>489</v>
      </c>
      <c r="F183" s="415" t="s">
        <v>490</v>
      </c>
      <c r="G183" s="414" t="s">
        <v>861</v>
      </c>
      <c r="H183" s="414" t="s">
        <v>862</v>
      </c>
      <c r="I183" s="417">
        <v>0.625</v>
      </c>
      <c r="J183" s="417">
        <v>4800</v>
      </c>
      <c r="K183" s="418">
        <v>2982</v>
      </c>
    </row>
    <row r="184" spans="1:11" ht="14.4" customHeight="1" x14ac:dyDescent="0.3">
      <c r="A184" s="412" t="s">
        <v>398</v>
      </c>
      <c r="B184" s="413" t="s">
        <v>399</v>
      </c>
      <c r="C184" s="414" t="s">
        <v>412</v>
      </c>
      <c r="D184" s="415" t="s">
        <v>413</v>
      </c>
      <c r="E184" s="414" t="s">
        <v>489</v>
      </c>
      <c r="F184" s="415" t="s">
        <v>490</v>
      </c>
      <c r="G184" s="414" t="s">
        <v>503</v>
      </c>
      <c r="H184" s="414" t="s">
        <v>504</v>
      </c>
      <c r="I184" s="417">
        <v>517.5</v>
      </c>
      <c r="J184" s="417">
        <v>100</v>
      </c>
      <c r="K184" s="418">
        <v>51750</v>
      </c>
    </row>
    <row r="185" spans="1:11" ht="14.4" customHeight="1" x14ac:dyDescent="0.3">
      <c r="A185" s="412" t="s">
        <v>398</v>
      </c>
      <c r="B185" s="413" t="s">
        <v>399</v>
      </c>
      <c r="C185" s="414" t="s">
        <v>412</v>
      </c>
      <c r="D185" s="415" t="s">
        <v>413</v>
      </c>
      <c r="E185" s="414" t="s">
        <v>489</v>
      </c>
      <c r="F185" s="415" t="s">
        <v>490</v>
      </c>
      <c r="G185" s="414" t="s">
        <v>507</v>
      </c>
      <c r="H185" s="414" t="s">
        <v>508</v>
      </c>
      <c r="I185" s="417">
        <v>108.66000366210938</v>
      </c>
      <c r="J185" s="417">
        <v>25</v>
      </c>
      <c r="K185" s="418">
        <v>2716.5</v>
      </c>
    </row>
    <row r="186" spans="1:11" ht="14.4" customHeight="1" x14ac:dyDescent="0.3">
      <c r="A186" s="412" t="s">
        <v>398</v>
      </c>
      <c r="B186" s="413" t="s">
        <v>399</v>
      </c>
      <c r="C186" s="414" t="s">
        <v>412</v>
      </c>
      <c r="D186" s="415" t="s">
        <v>413</v>
      </c>
      <c r="E186" s="414" t="s">
        <v>489</v>
      </c>
      <c r="F186" s="415" t="s">
        <v>490</v>
      </c>
      <c r="G186" s="414" t="s">
        <v>509</v>
      </c>
      <c r="H186" s="414" t="s">
        <v>510</v>
      </c>
      <c r="I186" s="417">
        <v>3031.169921875</v>
      </c>
      <c r="J186" s="417">
        <v>10</v>
      </c>
      <c r="K186" s="418">
        <v>30311.69921875</v>
      </c>
    </row>
    <row r="187" spans="1:11" ht="14.4" customHeight="1" x14ac:dyDescent="0.3">
      <c r="A187" s="412" t="s">
        <v>398</v>
      </c>
      <c r="B187" s="413" t="s">
        <v>399</v>
      </c>
      <c r="C187" s="414" t="s">
        <v>412</v>
      </c>
      <c r="D187" s="415" t="s">
        <v>413</v>
      </c>
      <c r="E187" s="414" t="s">
        <v>489</v>
      </c>
      <c r="F187" s="415" t="s">
        <v>490</v>
      </c>
      <c r="G187" s="414" t="s">
        <v>863</v>
      </c>
      <c r="H187" s="414" t="s">
        <v>864</v>
      </c>
      <c r="I187" s="417">
        <v>69</v>
      </c>
      <c r="J187" s="417">
        <v>150</v>
      </c>
      <c r="K187" s="418">
        <v>10350</v>
      </c>
    </row>
    <row r="188" spans="1:11" ht="14.4" customHeight="1" x14ac:dyDescent="0.3">
      <c r="A188" s="412" t="s">
        <v>398</v>
      </c>
      <c r="B188" s="413" t="s">
        <v>399</v>
      </c>
      <c r="C188" s="414" t="s">
        <v>412</v>
      </c>
      <c r="D188" s="415" t="s">
        <v>413</v>
      </c>
      <c r="E188" s="414" t="s">
        <v>489</v>
      </c>
      <c r="F188" s="415" t="s">
        <v>490</v>
      </c>
      <c r="G188" s="414" t="s">
        <v>527</v>
      </c>
      <c r="H188" s="414" t="s">
        <v>528</v>
      </c>
      <c r="I188" s="417">
        <v>1.5199999809265137</v>
      </c>
      <c r="J188" s="417">
        <v>300</v>
      </c>
      <c r="K188" s="418">
        <v>456</v>
      </c>
    </row>
    <row r="189" spans="1:11" ht="14.4" customHeight="1" x14ac:dyDescent="0.3">
      <c r="A189" s="412" t="s">
        <v>398</v>
      </c>
      <c r="B189" s="413" t="s">
        <v>399</v>
      </c>
      <c r="C189" s="414" t="s">
        <v>412</v>
      </c>
      <c r="D189" s="415" t="s">
        <v>413</v>
      </c>
      <c r="E189" s="414" t="s">
        <v>489</v>
      </c>
      <c r="F189" s="415" t="s">
        <v>490</v>
      </c>
      <c r="G189" s="414" t="s">
        <v>541</v>
      </c>
      <c r="H189" s="414" t="s">
        <v>542</v>
      </c>
      <c r="I189" s="417">
        <v>18.889999389648438</v>
      </c>
      <c r="J189" s="417">
        <v>48</v>
      </c>
      <c r="K189" s="418">
        <v>906.719970703125</v>
      </c>
    </row>
    <row r="190" spans="1:11" ht="14.4" customHeight="1" x14ac:dyDescent="0.3">
      <c r="A190" s="412" t="s">
        <v>398</v>
      </c>
      <c r="B190" s="413" t="s">
        <v>399</v>
      </c>
      <c r="C190" s="414" t="s">
        <v>412</v>
      </c>
      <c r="D190" s="415" t="s">
        <v>413</v>
      </c>
      <c r="E190" s="414" t="s">
        <v>489</v>
      </c>
      <c r="F190" s="415" t="s">
        <v>490</v>
      </c>
      <c r="G190" s="414" t="s">
        <v>559</v>
      </c>
      <c r="H190" s="414" t="s">
        <v>560</v>
      </c>
      <c r="I190" s="417">
        <v>16.219999313354492</v>
      </c>
      <c r="J190" s="417">
        <v>3960</v>
      </c>
      <c r="K190" s="418">
        <v>64211.3984375</v>
      </c>
    </row>
    <row r="191" spans="1:11" ht="14.4" customHeight="1" x14ac:dyDescent="0.3">
      <c r="A191" s="412" t="s">
        <v>398</v>
      </c>
      <c r="B191" s="413" t="s">
        <v>399</v>
      </c>
      <c r="C191" s="414" t="s">
        <v>412</v>
      </c>
      <c r="D191" s="415" t="s">
        <v>413</v>
      </c>
      <c r="E191" s="414" t="s">
        <v>489</v>
      </c>
      <c r="F191" s="415" t="s">
        <v>490</v>
      </c>
      <c r="G191" s="414" t="s">
        <v>865</v>
      </c>
      <c r="H191" s="414" t="s">
        <v>866</v>
      </c>
      <c r="I191" s="417">
        <v>8.630000114440918</v>
      </c>
      <c r="J191" s="417">
        <v>100</v>
      </c>
      <c r="K191" s="418">
        <v>862.5</v>
      </c>
    </row>
    <row r="192" spans="1:11" ht="14.4" customHeight="1" x14ac:dyDescent="0.3">
      <c r="A192" s="412" t="s">
        <v>398</v>
      </c>
      <c r="B192" s="413" t="s">
        <v>399</v>
      </c>
      <c r="C192" s="414" t="s">
        <v>412</v>
      </c>
      <c r="D192" s="415" t="s">
        <v>413</v>
      </c>
      <c r="E192" s="414" t="s">
        <v>489</v>
      </c>
      <c r="F192" s="415" t="s">
        <v>490</v>
      </c>
      <c r="G192" s="414" t="s">
        <v>867</v>
      </c>
      <c r="H192" s="414" t="s">
        <v>868</v>
      </c>
      <c r="I192" s="417">
        <v>0.14000000059604645</v>
      </c>
      <c r="J192" s="417">
        <v>100</v>
      </c>
      <c r="K192" s="418">
        <v>14</v>
      </c>
    </row>
    <row r="193" spans="1:11" ht="14.4" customHeight="1" x14ac:dyDescent="0.3">
      <c r="A193" s="412" t="s">
        <v>398</v>
      </c>
      <c r="B193" s="413" t="s">
        <v>399</v>
      </c>
      <c r="C193" s="414" t="s">
        <v>412</v>
      </c>
      <c r="D193" s="415" t="s">
        <v>413</v>
      </c>
      <c r="E193" s="414" t="s">
        <v>577</v>
      </c>
      <c r="F193" s="415" t="s">
        <v>578</v>
      </c>
      <c r="G193" s="414" t="s">
        <v>611</v>
      </c>
      <c r="H193" s="414" t="s">
        <v>612</v>
      </c>
      <c r="I193" s="417">
        <v>62.560001373291016</v>
      </c>
      <c r="J193" s="417">
        <v>200</v>
      </c>
      <c r="K193" s="418">
        <v>12511.400390625</v>
      </c>
    </row>
    <row r="194" spans="1:11" ht="14.4" customHeight="1" x14ac:dyDescent="0.3">
      <c r="A194" s="412" t="s">
        <v>398</v>
      </c>
      <c r="B194" s="413" t="s">
        <v>399</v>
      </c>
      <c r="C194" s="414" t="s">
        <v>412</v>
      </c>
      <c r="D194" s="415" t="s">
        <v>413</v>
      </c>
      <c r="E194" s="414" t="s">
        <v>577</v>
      </c>
      <c r="F194" s="415" t="s">
        <v>578</v>
      </c>
      <c r="G194" s="414" t="s">
        <v>613</v>
      </c>
      <c r="H194" s="414" t="s">
        <v>614</v>
      </c>
      <c r="I194" s="417">
        <v>57.479999542236328</v>
      </c>
      <c r="J194" s="417">
        <v>1100</v>
      </c>
      <c r="K194" s="418">
        <v>63222.5</v>
      </c>
    </row>
    <row r="195" spans="1:11" ht="14.4" customHeight="1" x14ac:dyDescent="0.3">
      <c r="A195" s="412" t="s">
        <v>398</v>
      </c>
      <c r="B195" s="413" t="s">
        <v>399</v>
      </c>
      <c r="C195" s="414" t="s">
        <v>412</v>
      </c>
      <c r="D195" s="415" t="s">
        <v>413</v>
      </c>
      <c r="E195" s="414" t="s">
        <v>577</v>
      </c>
      <c r="F195" s="415" t="s">
        <v>578</v>
      </c>
      <c r="G195" s="414" t="s">
        <v>869</v>
      </c>
      <c r="H195" s="414" t="s">
        <v>870</v>
      </c>
      <c r="I195" s="417">
        <v>3115.75</v>
      </c>
      <c r="J195" s="417">
        <v>3</v>
      </c>
      <c r="K195" s="418">
        <v>9347.25</v>
      </c>
    </row>
    <row r="196" spans="1:11" ht="14.4" customHeight="1" x14ac:dyDescent="0.3">
      <c r="A196" s="412" t="s">
        <v>398</v>
      </c>
      <c r="B196" s="413" t="s">
        <v>399</v>
      </c>
      <c r="C196" s="414" t="s">
        <v>412</v>
      </c>
      <c r="D196" s="415" t="s">
        <v>413</v>
      </c>
      <c r="E196" s="414" t="s">
        <v>577</v>
      </c>
      <c r="F196" s="415" t="s">
        <v>578</v>
      </c>
      <c r="G196" s="414" t="s">
        <v>871</v>
      </c>
      <c r="H196" s="414" t="s">
        <v>872</v>
      </c>
      <c r="I196" s="417">
        <v>968</v>
      </c>
      <c r="J196" s="417">
        <v>1</v>
      </c>
      <c r="K196" s="418">
        <v>968</v>
      </c>
    </row>
    <row r="197" spans="1:11" ht="14.4" customHeight="1" x14ac:dyDescent="0.3">
      <c r="A197" s="412" t="s">
        <v>398</v>
      </c>
      <c r="B197" s="413" t="s">
        <v>399</v>
      </c>
      <c r="C197" s="414" t="s">
        <v>412</v>
      </c>
      <c r="D197" s="415" t="s">
        <v>413</v>
      </c>
      <c r="E197" s="414" t="s">
        <v>577</v>
      </c>
      <c r="F197" s="415" t="s">
        <v>578</v>
      </c>
      <c r="G197" s="414" t="s">
        <v>873</v>
      </c>
      <c r="H197" s="414" t="s">
        <v>874</v>
      </c>
      <c r="I197" s="417">
        <v>2041.27001953125</v>
      </c>
      <c r="J197" s="417">
        <v>1</v>
      </c>
      <c r="K197" s="418">
        <v>2041.27001953125</v>
      </c>
    </row>
    <row r="198" spans="1:11" ht="14.4" customHeight="1" x14ac:dyDescent="0.3">
      <c r="A198" s="412" t="s">
        <v>398</v>
      </c>
      <c r="B198" s="413" t="s">
        <v>399</v>
      </c>
      <c r="C198" s="414" t="s">
        <v>412</v>
      </c>
      <c r="D198" s="415" t="s">
        <v>413</v>
      </c>
      <c r="E198" s="414" t="s">
        <v>577</v>
      </c>
      <c r="F198" s="415" t="s">
        <v>578</v>
      </c>
      <c r="G198" s="414" t="s">
        <v>875</v>
      </c>
      <c r="H198" s="414" t="s">
        <v>876</v>
      </c>
      <c r="I198" s="417">
        <v>1202.739990234375</v>
      </c>
      <c r="J198" s="417">
        <v>1</v>
      </c>
      <c r="K198" s="418">
        <v>1202.739990234375</v>
      </c>
    </row>
    <row r="199" spans="1:11" ht="14.4" customHeight="1" x14ac:dyDescent="0.3">
      <c r="A199" s="412" t="s">
        <v>398</v>
      </c>
      <c r="B199" s="413" t="s">
        <v>399</v>
      </c>
      <c r="C199" s="414" t="s">
        <v>412</v>
      </c>
      <c r="D199" s="415" t="s">
        <v>413</v>
      </c>
      <c r="E199" s="414" t="s">
        <v>577</v>
      </c>
      <c r="F199" s="415" t="s">
        <v>578</v>
      </c>
      <c r="G199" s="414" t="s">
        <v>627</v>
      </c>
      <c r="H199" s="414" t="s">
        <v>628</v>
      </c>
      <c r="I199" s="417">
        <v>80.580001831054688</v>
      </c>
      <c r="J199" s="417">
        <v>40</v>
      </c>
      <c r="K199" s="418">
        <v>3223.199951171875</v>
      </c>
    </row>
    <row r="200" spans="1:11" ht="14.4" customHeight="1" x14ac:dyDescent="0.3">
      <c r="A200" s="412" t="s">
        <v>398</v>
      </c>
      <c r="B200" s="413" t="s">
        <v>399</v>
      </c>
      <c r="C200" s="414" t="s">
        <v>412</v>
      </c>
      <c r="D200" s="415" t="s">
        <v>413</v>
      </c>
      <c r="E200" s="414" t="s">
        <v>577</v>
      </c>
      <c r="F200" s="415" t="s">
        <v>578</v>
      </c>
      <c r="G200" s="414" t="s">
        <v>877</v>
      </c>
      <c r="H200" s="414" t="s">
        <v>878</v>
      </c>
      <c r="I200" s="417">
        <v>955.41998291015625</v>
      </c>
      <c r="J200" s="417">
        <v>1</v>
      </c>
      <c r="K200" s="418">
        <v>955.41998291015625</v>
      </c>
    </row>
    <row r="201" spans="1:11" ht="14.4" customHeight="1" x14ac:dyDescent="0.3">
      <c r="A201" s="412" t="s">
        <v>398</v>
      </c>
      <c r="B201" s="413" t="s">
        <v>399</v>
      </c>
      <c r="C201" s="414" t="s">
        <v>412</v>
      </c>
      <c r="D201" s="415" t="s">
        <v>413</v>
      </c>
      <c r="E201" s="414" t="s">
        <v>577</v>
      </c>
      <c r="F201" s="415" t="s">
        <v>578</v>
      </c>
      <c r="G201" s="414" t="s">
        <v>637</v>
      </c>
      <c r="H201" s="414" t="s">
        <v>638</v>
      </c>
      <c r="I201" s="417">
        <v>21.569999694824219</v>
      </c>
      <c r="J201" s="417">
        <v>35</v>
      </c>
      <c r="K201" s="418">
        <v>755.02001953125</v>
      </c>
    </row>
    <row r="202" spans="1:11" ht="14.4" customHeight="1" x14ac:dyDescent="0.3">
      <c r="A202" s="412" t="s">
        <v>398</v>
      </c>
      <c r="B202" s="413" t="s">
        <v>399</v>
      </c>
      <c r="C202" s="414" t="s">
        <v>412</v>
      </c>
      <c r="D202" s="415" t="s">
        <v>413</v>
      </c>
      <c r="E202" s="414" t="s">
        <v>577</v>
      </c>
      <c r="F202" s="415" t="s">
        <v>578</v>
      </c>
      <c r="G202" s="414" t="s">
        <v>641</v>
      </c>
      <c r="H202" s="414" t="s">
        <v>642</v>
      </c>
      <c r="I202" s="417">
        <v>7.25</v>
      </c>
      <c r="J202" s="417">
        <v>100</v>
      </c>
      <c r="K202" s="418">
        <v>724.78997802734375</v>
      </c>
    </row>
    <row r="203" spans="1:11" ht="14.4" customHeight="1" x14ac:dyDescent="0.3">
      <c r="A203" s="412" t="s">
        <v>398</v>
      </c>
      <c r="B203" s="413" t="s">
        <v>399</v>
      </c>
      <c r="C203" s="414" t="s">
        <v>412</v>
      </c>
      <c r="D203" s="415" t="s">
        <v>413</v>
      </c>
      <c r="E203" s="414" t="s">
        <v>577</v>
      </c>
      <c r="F203" s="415" t="s">
        <v>578</v>
      </c>
      <c r="G203" s="414" t="s">
        <v>651</v>
      </c>
      <c r="H203" s="414" t="s">
        <v>652</v>
      </c>
      <c r="I203" s="417">
        <v>21.180000305175781</v>
      </c>
      <c r="J203" s="417">
        <v>50</v>
      </c>
      <c r="K203" s="418">
        <v>1058.75</v>
      </c>
    </row>
    <row r="204" spans="1:11" ht="14.4" customHeight="1" x14ac:dyDescent="0.3">
      <c r="A204" s="412" t="s">
        <v>398</v>
      </c>
      <c r="B204" s="413" t="s">
        <v>399</v>
      </c>
      <c r="C204" s="414" t="s">
        <v>412</v>
      </c>
      <c r="D204" s="415" t="s">
        <v>413</v>
      </c>
      <c r="E204" s="414" t="s">
        <v>577</v>
      </c>
      <c r="F204" s="415" t="s">
        <v>578</v>
      </c>
      <c r="G204" s="414" t="s">
        <v>879</v>
      </c>
      <c r="H204" s="414" t="s">
        <v>880</v>
      </c>
      <c r="I204" s="417">
        <v>313.08999633789063</v>
      </c>
      <c r="J204" s="417">
        <v>10</v>
      </c>
      <c r="K204" s="418">
        <v>3130.8798828125</v>
      </c>
    </row>
    <row r="205" spans="1:11" ht="14.4" customHeight="1" x14ac:dyDescent="0.3">
      <c r="A205" s="412" t="s">
        <v>398</v>
      </c>
      <c r="B205" s="413" t="s">
        <v>399</v>
      </c>
      <c r="C205" s="414" t="s">
        <v>412</v>
      </c>
      <c r="D205" s="415" t="s">
        <v>413</v>
      </c>
      <c r="E205" s="414" t="s">
        <v>577</v>
      </c>
      <c r="F205" s="415" t="s">
        <v>578</v>
      </c>
      <c r="G205" s="414" t="s">
        <v>673</v>
      </c>
      <c r="H205" s="414" t="s">
        <v>674</v>
      </c>
      <c r="I205" s="417">
        <v>21.239999771118164</v>
      </c>
      <c r="J205" s="417">
        <v>60</v>
      </c>
      <c r="K205" s="418">
        <v>1274.4000244140625</v>
      </c>
    </row>
    <row r="206" spans="1:11" ht="14.4" customHeight="1" x14ac:dyDescent="0.3">
      <c r="A206" s="412" t="s">
        <v>398</v>
      </c>
      <c r="B206" s="413" t="s">
        <v>399</v>
      </c>
      <c r="C206" s="414" t="s">
        <v>412</v>
      </c>
      <c r="D206" s="415" t="s">
        <v>413</v>
      </c>
      <c r="E206" s="414" t="s">
        <v>719</v>
      </c>
      <c r="F206" s="415" t="s">
        <v>720</v>
      </c>
      <c r="G206" s="414" t="s">
        <v>881</v>
      </c>
      <c r="H206" s="414" t="s">
        <v>882</v>
      </c>
      <c r="I206" s="417">
        <v>6125.1298828125</v>
      </c>
      <c r="J206" s="417">
        <v>2</v>
      </c>
      <c r="K206" s="418">
        <v>12250.259765625</v>
      </c>
    </row>
    <row r="207" spans="1:11" ht="14.4" customHeight="1" x14ac:dyDescent="0.3">
      <c r="A207" s="412" t="s">
        <v>398</v>
      </c>
      <c r="B207" s="413" t="s">
        <v>399</v>
      </c>
      <c r="C207" s="414" t="s">
        <v>412</v>
      </c>
      <c r="D207" s="415" t="s">
        <v>413</v>
      </c>
      <c r="E207" s="414" t="s">
        <v>725</v>
      </c>
      <c r="F207" s="415" t="s">
        <v>726</v>
      </c>
      <c r="G207" s="414" t="s">
        <v>883</v>
      </c>
      <c r="H207" s="414" t="s">
        <v>884</v>
      </c>
      <c r="I207" s="417">
        <v>65.169998168945313</v>
      </c>
      <c r="J207" s="417">
        <v>108</v>
      </c>
      <c r="K207" s="418">
        <v>7038.68994140625</v>
      </c>
    </row>
    <row r="208" spans="1:11" ht="14.4" customHeight="1" x14ac:dyDescent="0.3">
      <c r="A208" s="412" t="s">
        <v>398</v>
      </c>
      <c r="B208" s="413" t="s">
        <v>399</v>
      </c>
      <c r="C208" s="414" t="s">
        <v>412</v>
      </c>
      <c r="D208" s="415" t="s">
        <v>413</v>
      </c>
      <c r="E208" s="414" t="s">
        <v>725</v>
      </c>
      <c r="F208" s="415" t="s">
        <v>726</v>
      </c>
      <c r="G208" s="414" t="s">
        <v>885</v>
      </c>
      <c r="H208" s="414" t="s">
        <v>886</v>
      </c>
      <c r="I208" s="417">
        <v>39.740001678466797</v>
      </c>
      <c r="J208" s="417">
        <v>108</v>
      </c>
      <c r="K208" s="418">
        <v>4291.7998046875</v>
      </c>
    </row>
    <row r="209" spans="1:11" ht="14.4" customHeight="1" x14ac:dyDescent="0.3">
      <c r="A209" s="412" t="s">
        <v>398</v>
      </c>
      <c r="B209" s="413" t="s">
        <v>399</v>
      </c>
      <c r="C209" s="414" t="s">
        <v>412</v>
      </c>
      <c r="D209" s="415" t="s">
        <v>413</v>
      </c>
      <c r="E209" s="414" t="s">
        <v>725</v>
      </c>
      <c r="F209" s="415" t="s">
        <v>726</v>
      </c>
      <c r="G209" s="414" t="s">
        <v>887</v>
      </c>
      <c r="H209" s="414" t="s">
        <v>888</v>
      </c>
      <c r="I209" s="417">
        <v>106.55000305175781</v>
      </c>
      <c r="J209" s="417">
        <v>72</v>
      </c>
      <c r="K209" s="418">
        <v>7671.419921875</v>
      </c>
    </row>
    <row r="210" spans="1:11" ht="14.4" customHeight="1" x14ac:dyDescent="0.3">
      <c r="A210" s="412" t="s">
        <v>398</v>
      </c>
      <c r="B210" s="413" t="s">
        <v>399</v>
      </c>
      <c r="C210" s="414" t="s">
        <v>412</v>
      </c>
      <c r="D210" s="415" t="s">
        <v>413</v>
      </c>
      <c r="E210" s="414" t="s">
        <v>803</v>
      </c>
      <c r="F210" s="415" t="s">
        <v>804</v>
      </c>
      <c r="G210" s="414" t="s">
        <v>889</v>
      </c>
      <c r="H210" s="414" t="s">
        <v>890</v>
      </c>
      <c r="I210" s="417">
        <v>0.47999998927116394</v>
      </c>
      <c r="J210" s="417">
        <v>100</v>
      </c>
      <c r="K210" s="418">
        <v>48</v>
      </c>
    </row>
    <row r="211" spans="1:11" ht="14.4" customHeight="1" x14ac:dyDescent="0.3">
      <c r="A211" s="412" t="s">
        <v>398</v>
      </c>
      <c r="B211" s="413" t="s">
        <v>399</v>
      </c>
      <c r="C211" s="414" t="s">
        <v>412</v>
      </c>
      <c r="D211" s="415" t="s">
        <v>413</v>
      </c>
      <c r="E211" s="414" t="s">
        <v>803</v>
      </c>
      <c r="F211" s="415" t="s">
        <v>804</v>
      </c>
      <c r="G211" s="414" t="s">
        <v>891</v>
      </c>
      <c r="H211" s="414" t="s">
        <v>892</v>
      </c>
      <c r="I211" s="417">
        <v>0.31000000238418579</v>
      </c>
      <c r="J211" s="417">
        <v>100</v>
      </c>
      <c r="K211" s="418">
        <v>31</v>
      </c>
    </row>
    <row r="212" spans="1:11" ht="14.4" customHeight="1" x14ac:dyDescent="0.3">
      <c r="A212" s="412" t="s">
        <v>398</v>
      </c>
      <c r="B212" s="413" t="s">
        <v>399</v>
      </c>
      <c r="C212" s="414" t="s">
        <v>412</v>
      </c>
      <c r="D212" s="415" t="s">
        <v>413</v>
      </c>
      <c r="E212" s="414" t="s">
        <v>803</v>
      </c>
      <c r="F212" s="415" t="s">
        <v>804</v>
      </c>
      <c r="G212" s="414" t="s">
        <v>825</v>
      </c>
      <c r="H212" s="414" t="s">
        <v>826</v>
      </c>
      <c r="I212" s="417">
        <v>0.31000000238418579</v>
      </c>
      <c r="J212" s="417">
        <v>200</v>
      </c>
      <c r="K212" s="418">
        <v>62</v>
      </c>
    </row>
    <row r="213" spans="1:11" ht="14.4" customHeight="1" x14ac:dyDescent="0.3">
      <c r="A213" s="412" t="s">
        <v>398</v>
      </c>
      <c r="B213" s="413" t="s">
        <v>399</v>
      </c>
      <c r="C213" s="414" t="s">
        <v>412</v>
      </c>
      <c r="D213" s="415" t="s">
        <v>413</v>
      </c>
      <c r="E213" s="414" t="s">
        <v>803</v>
      </c>
      <c r="F213" s="415" t="s">
        <v>804</v>
      </c>
      <c r="G213" s="414" t="s">
        <v>893</v>
      </c>
      <c r="H213" s="414" t="s">
        <v>894</v>
      </c>
      <c r="I213" s="417">
        <v>0.31000000238418579</v>
      </c>
      <c r="J213" s="417">
        <v>100</v>
      </c>
      <c r="K213" s="418">
        <v>31</v>
      </c>
    </row>
    <row r="214" spans="1:11" ht="14.4" customHeight="1" x14ac:dyDescent="0.3">
      <c r="A214" s="412" t="s">
        <v>398</v>
      </c>
      <c r="B214" s="413" t="s">
        <v>399</v>
      </c>
      <c r="C214" s="414" t="s">
        <v>412</v>
      </c>
      <c r="D214" s="415" t="s">
        <v>413</v>
      </c>
      <c r="E214" s="414" t="s">
        <v>803</v>
      </c>
      <c r="F214" s="415" t="s">
        <v>804</v>
      </c>
      <c r="G214" s="414" t="s">
        <v>895</v>
      </c>
      <c r="H214" s="414" t="s">
        <v>896</v>
      </c>
      <c r="I214" s="417">
        <v>0.55000001192092896</v>
      </c>
      <c r="J214" s="417">
        <v>200</v>
      </c>
      <c r="K214" s="418">
        <v>110</v>
      </c>
    </row>
    <row r="215" spans="1:11" ht="14.4" customHeight="1" x14ac:dyDescent="0.3">
      <c r="A215" s="412" t="s">
        <v>398</v>
      </c>
      <c r="B215" s="413" t="s">
        <v>399</v>
      </c>
      <c r="C215" s="414" t="s">
        <v>412</v>
      </c>
      <c r="D215" s="415" t="s">
        <v>413</v>
      </c>
      <c r="E215" s="414" t="s">
        <v>827</v>
      </c>
      <c r="F215" s="415" t="s">
        <v>828</v>
      </c>
      <c r="G215" s="414" t="s">
        <v>837</v>
      </c>
      <c r="H215" s="414" t="s">
        <v>838</v>
      </c>
      <c r="I215" s="417">
        <v>15.729999542236328</v>
      </c>
      <c r="J215" s="417">
        <v>200</v>
      </c>
      <c r="K215" s="418">
        <v>3146</v>
      </c>
    </row>
    <row r="216" spans="1:11" ht="14.4" customHeight="1" x14ac:dyDescent="0.3">
      <c r="A216" s="412" t="s">
        <v>398</v>
      </c>
      <c r="B216" s="413" t="s">
        <v>399</v>
      </c>
      <c r="C216" s="414" t="s">
        <v>412</v>
      </c>
      <c r="D216" s="415" t="s">
        <v>413</v>
      </c>
      <c r="E216" s="414" t="s">
        <v>827</v>
      </c>
      <c r="F216" s="415" t="s">
        <v>828</v>
      </c>
      <c r="G216" s="414" t="s">
        <v>841</v>
      </c>
      <c r="H216" s="414" t="s">
        <v>842</v>
      </c>
      <c r="I216" s="417">
        <v>15.729999542236328</v>
      </c>
      <c r="J216" s="417">
        <v>100</v>
      </c>
      <c r="K216" s="418">
        <v>1573</v>
      </c>
    </row>
    <row r="217" spans="1:11" ht="14.4" customHeight="1" x14ac:dyDescent="0.3">
      <c r="A217" s="412" t="s">
        <v>398</v>
      </c>
      <c r="B217" s="413" t="s">
        <v>399</v>
      </c>
      <c r="C217" s="414" t="s">
        <v>412</v>
      </c>
      <c r="D217" s="415" t="s">
        <v>413</v>
      </c>
      <c r="E217" s="414" t="s">
        <v>851</v>
      </c>
      <c r="F217" s="415" t="s">
        <v>852</v>
      </c>
      <c r="G217" s="414" t="s">
        <v>853</v>
      </c>
      <c r="H217" s="414" t="s">
        <v>854</v>
      </c>
      <c r="I217" s="417">
        <v>10.739999771118164</v>
      </c>
      <c r="J217" s="417">
        <v>50</v>
      </c>
      <c r="K217" s="418">
        <v>537.239990234375</v>
      </c>
    </row>
    <row r="218" spans="1:11" ht="14.4" customHeight="1" thickBot="1" x14ac:dyDescent="0.35">
      <c r="A218" s="419" t="s">
        <v>398</v>
      </c>
      <c r="B218" s="420" t="s">
        <v>399</v>
      </c>
      <c r="C218" s="421" t="s">
        <v>412</v>
      </c>
      <c r="D218" s="422" t="s">
        <v>413</v>
      </c>
      <c r="E218" s="421" t="s">
        <v>851</v>
      </c>
      <c r="F218" s="422" t="s">
        <v>852</v>
      </c>
      <c r="G218" s="421" t="s">
        <v>857</v>
      </c>
      <c r="H218" s="421" t="s">
        <v>858</v>
      </c>
      <c r="I218" s="424">
        <v>74.919998168945313</v>
      </c>
      <c r="J218" s="424">
        <v>20</v>
      </c>
      <c r="K218" s="425">
        <v>1498.4599609375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2" customWidth="1"/>
    <col min="18" max="18" width="7.33203125" style="217" customWidth="1"/>
    <col min="19" max="19" width="8" style="182" customWidth="1"/>
    <col min="21" max="21" width="11.21875" bestFit="1" customWidth="1"/>
  </cols>
  <sheetData>
    <row r="1" spans="1:19" ht="18.600000000000001" thickBot="1" x14ac:dyDescent="0.4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" thickBot="1" x14ac:dyDescent="0.35">
      <c r="A2" s="183" t="s">
        <v>205</v>
      </c>
      <c r="B2" s="184"/>
    </row>
    <row r="3" spans="1:19" x14ac:dyDescent="0.3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180</v>
      </c>
      <c r="Q3" s="359"/>
      <c r="R3" s="359"/>
      <c r="S3" s="360"/>
    </row>
    <row r="4" spans="1:19" ht="15" thickBot="1" x14ac:dyDescent="0.35">
      <c r="A4" s="333">
        <v>2019</v>
      </c>
      <c r="B4" s="334"/>
      <c r="C4" s="335" t="s">
        <v>179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178</v>
      </c>
      <c r="J4" s="331" t="s">
        <v>124</v>
      </c>
      <c r="K4" s="350" t="s">
        <v>177</v>
      </c>
      <c r="L4" s="351"/>
      <c r="M4" s="351"/>
      <c r="N4" s="352"/>
      <c r="O4" s="339" t="s">
        <v>176</v>
      </c>
      <c r="P4" s="342" t="s">
        <v>175</v>
      </c>
      <c r="Q4" s="342" t="s">
        <v>134</v>
      </c>
      <c r="R4" s="344" t="s">
        <v>59</v>
      </c>
      <c r="S4" s="346" t="s">
        <v>133</v>
      </c>
    </row>
    <row r="5" spans="1:19" s="252" customFormat="1" ht="19.2" customHeight="1" x14ac:dyDescent="0.3">
      <c r="A5" s="348" t="s">
        <v>174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173</v>
      </c>
      <c r="N5" s="253" t="s">
        <v>3</v>
      </c>
      <c r="O5" s="340"/>
      <c r="P5" s="343"/>
      <c r="Q5" s="343"/>
      <c r="R5" s="345"/>
      <c r="S5" s="347"/>
    </row>
    <row r="6" spans="1:19" ht="15" thickBot="1" x14ac:dyDescent="0.35">
      <c r="A6" s="325" t="s">
        <v>120</v>
      </c>
      <c r="B6" s="326"/>
      <c r="C6" s="251">
        <f ca="1">SUM(Tabulka[01 uv_sk])/2</f>
        <v>54.05</v>
      </c>
      <c r="D6" s="249"/>
      <c r="E6" s="249"/>
      <c r="F6" s="248"/>
      <c r="G6" s="250">
        <f ca="1">SUM(Tabulka[05 h_vram])/2</f>
        <v>23723.35</v>
      </c>
      <c r="H6" s="249">
        <f ca="1">SUM(Tabulka[06 h_naduv])/2</f>
        <v>1552.25</v>
      </c>
      <c r="I6" s="249">
        <f ca="1">SUM(Tabulka[07 h_nadzk])/2</f>
        <v>19.5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29832</v>
      </c>
      <c r="N6" s="249">
        <f ca="1">SUM(Tabulka[12 m_oc])/2</f>
        <v>29832</v>
      </c>
      <c r="O6" s="248">
        <f ca="1">SUM(Tabulka[13 m_sk])/2</f>
        <v>6746149</v>
      </c>
      <c r="P6" s="247">
        <f ca="1">SUM(Tabulka[14_vzsk])/2</f>
        <v>13148</v>
      </c>
      <c r="Q6" s="247">
        <f ca="1">SUM(Tabulka[15_vzpl])/2</f>
        <v>8892.2287390029323</v>
      </c>
      <c r="R6" s="246">
        <f ca="1">IF(Q6=0,0,P6/Q6)</f>
        <v>1.4785944430703273</v>
      </c>
      <c r="S6" s="245">
        <f ca="1">Q6-P6</f>
        <v>-4255.7712609970677</v>
      </c>
    </row>
    <row r="7" spans="1:19" hidden="1" x14ac:dyDescent="0.3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3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0.20000000000000004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97.6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59895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142.22873900293254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142.22873900293254</v>
      </c>
    </row>
    <row r="9" spans="1:19" x14ac:dyDescent="0.3">
      <c r="A9" s="227">
        <v>99</v>
      </c>
      <c r="B9" s="226" t="s">
        <v>903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142.22873900293254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142.22873900293254</v>
      </c>
    </row>
    <row r="10" spans="1:19" x14ac:dyDescent="0.3">
      <c r="A10" s="227">
        <v>101</v>
      </c>
      <c r="B10" s="226" t="s">
        <v>904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0.20000000000000004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97.6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59895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3">
      <c r="A11" s="227" t="s">
        <v>898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53.85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23625.75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1552.25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19.5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29832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29832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6686254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13148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8750</v>
      </c>
      <c r="R11" s="229">
        <f ca="1">IF(Tabulka[[#This Row],[15_vzpl]]=0,"",Tabulka[[#This Row],[14_vzsk]]/Tabulka[[#This Row],[15_vzpl]])</f>
        <v>1.5026285714285714</v>
      </c>
      <c r="S11" s="228">
        <f ca="1">IF(Tabulka[[#This Row],[15_vzpl]]-Tabulka[[#This Row],[14_vzsk]]=0,"",Tabulka[[#This Row],[15_vzpl]]-Tabulka[[#This Row],[14_vzsk]])</f>
        <v>-4398</v>
      </c>
    </row>
    <row r="12" spans="1:19" x14ac:dyDescent="0.3">
      <c r="A12" s="227">
        <v>303</v>
      </c>
      <c r="B12" s="226" t="s">
        <v>905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16.25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7182.75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262.75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19.5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13500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13500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1900316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13148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8750</v>
      </c>
      <c r="R12" s="229">
        <f ca="1">IF(Tabulka[[#This Row],[15_vzpl]]=0,"",Tabulka[[#This Row],[14_vzsk]]/Tabulka[[#This Row],[15_vzpl]])</f>
        <v>1.5026285714285714</v>
      </c>
      <c r="S12" s="228">
        <f ca="1">IF(Tabulka[[#This Row],[15_vzpl]]-Tabulka[[#This Row],[14_vzsk]]=0,"",Tabulka[[#This Row],[15_vzpl]]-Tabulka[[#This Row],[14_vzsk]])</f>
        <v>-4398</v>
      </c>
    </row>
    <row r="13" spans="1:19" x14ac:dyDescent="0.3">
      <c r="A13" s="227">
        <v>304</v>
      </c>
      <c r="B13" s="226" t="s">
        <v>906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18.600000000000001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8094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2517900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3">
      <c r="A14" s="227">
        <v>305</v>
      </c>
      <c r="B14" s="226" t="s">
        <v>907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1744.5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74.5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705412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3">
      <c r="A15" s="227">
        <v>306</v>
      </c>
      <c r="B15" s="226" t="s">
        <v>908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186286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3">
      <c r="A16" s="227">
        <v>642</v>
      </c>
      <c r="B16" s="226" t="s">
        <v>909</v>
      </c>
      <c r="C16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6153.5</v>
      </c>
      <c r="H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</v>
      </c>
      <c r="I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7332</v>
      </c>
      <c r="N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7332</v>
      </c>
      <c r="O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1376340</v>
      </c>
      <c r="P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9" t="str">
        <f ca="1">IF(Tabulka[[#This Row],[15_vzpl]]=0,"",Tabulka[[#This Row],[14_vzsk]]/Tabulka[[#This Row],[15_vzpl]])</f>
        <v/>
      </c>
      <c r="S16" s="228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182</v>
      </c>
    </row>
    <row r="18" spans="1:1" x14ac:dyDescent="0.3">
      <c r="A18" s="90" t="s">
        <v>102</v>
      </c>
    </row>
    <row r="19" spans="1:1" x14ac:dyDescent="0.3">
      <c r="A19" s="91" t="s">
        <v>152</v>
      </c>
    </row>
    <row r="20" spans="1:1" x14ac:dyDescent="0.3">
      <c r="A20" s="219" t="s">
        <v>151</v>
      </c>
    </row>
    <row r="21" spans="1:1" x14ac:dyDescent="0.3">
      <c r="A21" s="186" t="s">
        <v>130</v>
      </c>
    </row>
    <row r="22" spans="1:1" x14ac:dyDescent="0.3">
      <c r="A22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902</v>
      </c>
    </row>
    <row r="2" spans="1:19" x14ac:dyDescent="0.3">
      <c r="A2" s="183" t="s">
        <v>205</v>
      </c>
    </row>
    <row r="3" spans="1:19" x14ac:dyDescent="0.3">
      <c r="A3" s="265" t="s">
        <v>107</v>
      </c>
      <c r="B3" s="264">
        <v>2019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3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20080</v>
      </c>
      <c r="R4" s="256"/>
      <c r="S4" s="256">
        <v>47.409579667644181</v>
      </c>
    </row>
    <row r="5" spans="1:19" x14ac:dyDescent="0.3">
      <c r="A5" s="261" t="s">
        <v>109</v>
      </c>
      <c r="B5" s="260">
        <v>2</v>
      </c>
      <c r="C5">
        <v>1</v>
      </c>
      <c r="D5">
        <v>99</v>
      </c>
      <c r="S5">
        <v>47.409579667644181</v>
      </c>
    </row>
    <row r="6" spans="1:19" x14ac:dyDescent="0.3">
      <c r="A6" s="263" t="s">
        <v>110</v>
      </c>
      <c r="B6" s="262">
        <v>3</v>
      </c>
      <c r="C6">
        <v>1</v>
      </c>
      <c r="D6">
        <v>101</v>
      </c>
      <c r="E6">
        <v>0.2</v>
      </c>
      <c r="I6">
        <v>36.799999999999997</v>
      </c>
      <c r="Q6">
        <v>20080</v>
      </c>
    </row>
    <row r="7" spans="1:19" x14ac:dyDescent="0.3">
      <c r="A7" s="261" t="s">
        <v>111</v>
      </c>
      <c r="B7" s="260">
        <v>4</v>
      </c>
      <c r="C7">
        <v>1</v>
      </c>
      <c r="D7" t="s">
        <v>898</v>
      </c>
      <c r="E7">
        <v>53.85</v>
      </c>
      <c r="I7">
        <v>8363.5</v>
      </c>
      <c r="J7">
        <v>312</v>
      </c>
      <c r="O7">
        <v>29832</v>
      </c>
      <c r="P7">
        <v>29832</v>
      </c>
      <c r="Q7">
        <v>2137247</v>
      </c>
      <c r="R7">
        <v>13148</v>
      </c>
      <c r="S7">
        <v>2916.6666666666665</v>
      </c>
    </row>
    <row r="8" spans="1:19" x14ac:dyDescent="0.3">
      <c r="A8" s="263" t="s">
        <v>112</v>
      </c>
      <c r="B8" s="262">
        <v>5</v>
      </c>
      <c r="C8">
        <v>1</v>
      </c>
      <c r="D8">
        <v>303</v>
      </c>
      <c r="E8">
        <v>16.25</v>
      </c>
      <c r="I8">
        <v>2508.5</v>
      </c>
      <c r="J8">
        <v>10</v>
      </c>
      <c r="O8">
        <v>13500</v>
      </c>
      <c r="P8">
        <v>13500</v>
      </c>
      <c r="Q8">
        <v>601434</v>
      </c>
      <c r="R8">
        <v>13148</v>
      </c>
      <c r="S8">
        <v>2916.6666666666665</v>
      </c>
    </row>
    <row r="9" spans="1:19" x14ac:dyDescent="0.3">
      <c r="A9" s="261" t="s">
        <v>113</v>
      </c>
      <c r="B9" s="260">
        <v>6</v>
      </c>
      <c r="C9">
        <v>1</v>
      </c>
      <c r="D9">
        <v>304</v>
      </c>
      <c r="E9">
        <v>18.600000000000001</v>
      </c>
      <c r="I9">
        <v>2995</v>
      </c>
      <c r="J9">
        <v>57</v>
      </c>
      <c r="O9">
        <v>7500</v>
      </c>
      <c r="P9">
        <v>7500</v>
      </c>
      <c r="Q9">
        <v>829224</v>
      </c>
    </row>
    <row r="10" spans="1:19" x14ac:dyDescent="0.3">
      <c r="A10" s="263" t="s">
        <v>114</v>
      </c>
      <c r="B10" s="262">
        <v>7</v>
      </c>
      <c r="C10">
        <v>1</v>
      </c>
      <c r="D10">
        <v>305</v>
      </c>
      <c r="E10">
        <v>4</v>
      </c>
      <c r="I10">
        <v>648.5</v>
      </c>
      <c r="J10">
        <v>19</v>
      </c>
      <c r="O10">
        <v>1500</v>
      </c>
      <c r="P10">
        <v>1500</v>
      </c>
      <c r="Q10">
        <v>234699</v>
      </c>
    </row>
    <row r="11" spans="1:19" x14ac:dyDescent="0.3">
      <c r="A11" s="261" t="s">
        <v>115</v>
      </c>
      <c r="B11" s="260">
        <v>8</v>
      </c>
      <c r="C11">
        <v>1</v>
      </c>
      <c r="D11">
        <v>306</v>
      </c>
      <c r="E11">
        <v>1</v>
      </c>
      <c r="I11">
        <v>173.5</v>
      </c>
      <c r="Q11">
        <v>54895</v>
      </c>
    </row>
    <row r="12" spans="1:19" x14ac:dyDescent="0.3">
      <c r="A12" s="263" t="s">
        <v>116</v>
      </c>
      <c r="B12" s="262">
        <v>9</v>
      </c>
      <c r="C12">
        <v>1</v>
      </c>
      <c r="D12">
        <v>642</v>
      </c>
      <c r="E12">
        <v>14</v>
      </c>
      <c r="I12">
        <v>2038</v>
      </c>
      <c r="J12">
        <v>226</v>
      </c>
      <c r="O12">
        <v>7332</v>
      </c>
      <c r="P12">
        <v>7332</v>
      </c>
      <c r="Q12">
        <v>416995</v>
      </c>
    </row>
    <row r="13" spans="1:19" x14ac:dyDescent="0.3">
      <c r="A13" s="261" t="s">
        <v>117</v>
      </c>
      <c r="B13" s="260">
        <v>10</v>
      </c>
      <c r="C13" t="s">
        <v>899</v>
      </c>
      <c r="E13">
        <v>54.05</v>
      </c>
      <c r="I13">
        <v>8400.2999999999993</v>
      </c>
      <c r="J13">
        <v>312</v>
      </c>
      <c r="O13">
        <v>29832</v>
      </c>
      <c r="P13">
        <v>29832</v>
      </c>
      <c r="Q13">
        <v>2157327</v>
      </c>
      <c r="R13">
        <v>13148</v>
      </c>
      <c r="S13">
        <v>2964.0762463343108</v>
      </c>
    </row>
    <row r="14" spans="1:19" x14ac:dyDescent="0.3">
      <c r="A14" s="263" t="s">
        <v>118</v>
      </c>
      <c r="B14" s="262">
        <v>11</v>
      </c>
      <c r="C14">
        <v>2</v>
      </c>
      <c r="D14" t="s">
        <v>153</v>
      </c>
      <c r="E14">
        <v>0.2</v>
      </c>
      <c r="I14">
        <v>27.2</v>
      </c>
      <c r="Q14">
        <v>19735</v>
      </c>
      <c r="S14">
        <v>47.409579667644181</v>
      </c>
    </row>
    <row r="15" spans="1:19" x14ac:dyDescent="0.3">
      <c r="A15" s="261" t="s">
        <v>119</v>
      </c>
      <c r="B15" s="260">
        <v>12</v>
      </c>
      <c r="C15">
        <v>2</v>
      </c>
      <c r="D15">
        <v>99</v>
      </c>
      <c r="S15">
        <v>47.409579667644181</v>
      </c>
    </row>
    <row r="16" spans="1:19" x14ac:dyDescent="0.3">
      <c r="A16" s="259" t="s">
        <v>107</v>
      </c>
      <c r="B16" s="258">
        <v>2019</v>
      </c>
      <c r="C16">
        <v>2</v>
      </c>
      <c r="D16">
        <v>101</v>
      </c>
      <c r="E16">
        <v>0.2</v>
      </c>
      <c r="I16">
        <v>27.2</v>
      </c>
      <c r="Q16">
        <v>19735</v>
      </c>
    </row>
    <row r="17" spans="3:19" x14ac:dyDescent="0.3">
      <c r="C17">
        <v>2</v>
      </c>
      <c r="D17" t="s">
        <v>898</v>
      </c>
      <c r="E17">
        <v>53.85</v>
      </c>
      <c r="I17">
        <v>7550.75</v>
      </c>
      <c r="J17">
        <v>590.25</v>
      </c>
      <c r="K17">
        <v>13</v>
      </c>
      <c r="Q17">
        <v>2230033</v>
      </c>
      <c r="S17">
        <v>2916.6666666666665</v>
      </c>
    </row>
    <row r="18" spans="3:19" x14ac:dyDescent="0.3">
      <c r="C18">
        <v>2</v>
      </c>
      <c r="D18">
        <v>303</v>
      </c>
      <c r="E18">
        <v>16.25</v>
      </c>
      <c r="I18">
        <v>2246.75</v>
      </c>
      <c r="J18">
        <v>108.75</v>
      </c>
      <c r="K18">
        <v>13</v>
      </c>
      <c r="Q18">
        <v>613003</v>
      </c>
      <c r="S18">
        <v>2916.6666666666665</v>
      </c>
    </row>
    <row r="19" spans="3:19" x14ac:dyDescent="0.3">
      <c r="C19">
        <v>2</v>
      </c>
      <c r="D19">
        <v>304</v>
      </c>
      <c r="E19">
        <v>18.600000000000001</v>
      </c>
      <c r="I19">
        <v>2566.5</v>
      </c>
      <c r="J19">
        <v>140</v>
      </c>
      <c r="Q19">
        <v>843586</v>
      </c>
    </row>
    <row r="20" spans="3:19" x14ac:dyDescent="0.3">
      <c r="C20">
        <v>2</v>
      </c>
      <c r="D20">
        <v>305</v>
      </c>
      <c r="E20">
        <v>4</v>
      </c>
      <c r="I20">
        <v>560</v>
      </c>
      <c r="J20">
        <v>20.5</v>
      </c>
      <c r="Q20">
        <v>228663</v>
      </c>
    </row>
    <row r="21" spans="3:19" x14ac:dyDescent="0.3">
      <c r="C21">
        <v>2</v>
      </c>
      <c r="D21">
        <v>306</v>
      </c>
      <c r="E21">
        <v>1</v>
      </c>
      <c r="I21">
        <v>146</v>
      </c>
      <c r="J21">
        <v>34</v>
      </c>
      <c r="Q21">
        <v>65204</v>
      </c>
    </row>
    <row r="22" spans="3:19" x14ac:dyDescent="0.3">
      <c r="C22">
        <v>2</v>
      </c>
      <c r="D22">
        <v>642</v>
      </c>
      <c r="E22">
        <v>14</v>
      </c>
      <c r="I22">
        <v>2031.5</v>
      </c>
      <c r="J22">
        <v>287</v>
      </c>
      <c r="Q22">
        <v>479577</v>
      </c>
    </row>
    <row r="23" spans="3:19" x14ac:dyDescent="0.3">
      <c r="C23" t="s">
        <v>900</v>
      </c>
      <c r="E23">
        <v>54.05</v>
      </c>
      <c r="I23">
        <v>7577.95</v>
      </c>
      <c r="J23">
        <v>590.25</v>
      </c>
      <c r="K23">
        <v>13</v>
      </c>
      <c r="Q23">
        <v>2249768</v>
      </c>
      <c r="S23">
        <v>2964.0762463343108</v>
      </c>
    </row>
    <row r="24" spans="3:19" x14ac:dyDescent="0.3">
      <c r="C24">
        <v>3</v>
      </c>
      <c r="D24" t="s">
        <v>153</v>
      </c>
      <c r="E24">
        <v>0.2</v>
      </c>
      <c r="I24">
        <v>33.6</v>
      </c>
      <c r="Q24">
        <v>20080</v>
      </c>
      <c r="S24">
        <v>47.409579667644181</v>
      </c>
    </row>
    <row r="25" spans="3:19" x14ac:dyDescent="0.3">
      <c r="C25">
        <v>3</v>
      </c>
      <c r="D25">
        <v>99</v>
      </c>
      <c r="S25">
        <v>47.409579667644181</v>
      </c>
    </row>
    <row r="26" spans="3:19" x14ac:dyDescent="0.3">
      <c r="C26">
        <v>3</v>
      </c>
      <c r="D26">
        <v>101</v>
      </c>
      <c r="E26">
        <v>0.2</v>
      </c>
      <c r="I26">
        <v>33.6</v>
      </c>
      <c r="Q26">
        <v>20080</v>
      </c>
    </row>
    <row r="27" spans="3:19" x14ac:dyDescent="0.3">
      <c r="C27">
        <v>3</v>
      </c>
      <c r="D27" t="s">
        <v>898</v>
      </c>
      <c r="E27">
        <v>53.85</v>
      </c>
      <c r="I27">
        <v>7711.5</v>
      </c>
      <c r="J27">
        <v>650</v>
      </c>
      <c r="K27">
        <v>6.5</v>
      </c>
      <c r="Q27">
        <v>2318974</v>
      </c>
      <c r="S27">
        <v>2916.6666666666665</v>
      </c>
    </row>
    <row r="28" spans="3:19" x14ac:dyDescent="0.3">
      <c r="C28">
        <v>3</v>
      </c>
      <c r="D28">
        <v>303</v>
      </c>
      <c r="E28">
        <v>16.25</v>
      </c>
      <c r="I28">
        <v>2427.5</v>
      </c>
      <c r="J28">
        <v>144</v>
      </c>
      <c r="K28">
        <v>6.5</v>
      </c>
      <c r="Q28">
        <v>685879</v>
      </c>
      <c r="S28">
        <v>2916.6666666666665</v>
      </c>
    </row>
    <row r="29" spans="3:19" x14ac:dyDescent="0.3">
      <c r="C29">
        <v>3</v>
      </c>
      <c r="D29">
        <v>304</v>
      </c>
      <c r="E29">
        <v>18.600000000000001</v>
      </c>
      <c r="I29">
        <v>2532.5</v>
      </c>
      <c r="J29">
        <v>155</v>
      </c>
      <c r="Q29">
        <v>845090</v>
      </c>
    </row>
    <row r="30" spans="3:19" x14ac:dyDescent="0.3">
      <c r="C30">
        <v>3</v>
      </c>
      <c r="D30">
        <v>305</v>
      </c>
      <c r="E30">
        <v>4</v>
      </c>
      <c r="I30">
        <v>536</v>
      </c>
      <c r="J30">
        <v>35</v>
      </c>
      <c r="Q30">
        <v>242050</v>
      </c>
    </row>
    <row r="31" spans="3:19" x14ac:dyDescent="0.3">
      <c r="C31">
        <v>3</v>
      </c>
      <c r="D31">
        <v>306</v>
      </c>
      <c r="E31">
        <v>1</v>
      </c>
      <c r="I31">
        <v>131.5</v>
      </c>
      <c r="J31">
        <v>30</v>
      </c>
      <c r="Q31">
        <v>66187</v>
      </c>
    </row>
    <row r="32" spans="3:19" x14ac:dyDescent="0.3">
      <c r="C32">
        <v>3</v>
      </c>
      <c r="D32">
        <v>642</v>
      </c>
      <c r="E32">
        <v>14</v>
      </c>
      <c r="I32">
        <v>2084</v>
      </c>
      <c r="J32">
        <v>286</v>
      </c>
      <c r="Q32">
        <v>479768</v>
      </c>
    </row>
    <row r="33" spans="3:19" x14ac:dyDescent="0.3">
      <c r="C33" t="s">
        <v>901</v>
      </c>
      <c r="E33">
        <v>54.05</v>
      </c>
      <c r="I33">
        <v>7745.1</v>
      </c>
      <c r="J33">
        <v>650</v>
      </c>
      <c r="K33">
        <v>6.5</v>
      </c>
      <c r="Q33">
        <v>2339054</v>
      </c>
      <c r="S33">
        <v>2964.0762463343108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0" t="s">
        <v>75</v>
      </c>
      <c r="B1" s="270"/>
      <c r="C1" s="271"/>
      <c r="D1" s="271"/>
      <c r="E1" s="271"/>
    </row>
    <row r="2" spans="1:5" ht="14.4" customHeight="1" thickBot="1" x14ac:dyDescent="0.35">
      <c r="A2" s="183" t="s">
        <v>205</v>
      </c>
      <c r="B2" s="125"/>
    </row>
    <row r="3" spans="1:5" ht="14.4" customHeight="1" thickBot="1" x14ac:dyDescent="0.35">
      <c r="A3" s="128"/>
      <c r="C3" s="129" t="s">
        <v>64</v>
      </c>
      <c r="D3" s="130" t="s">
        <v>57</v>
      </c>
      <c r="E3" s="131" t="s">
        <v>59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20875.007748542786</v>
      </c>
      <c r="D4" s="134">
        <f ca="1">IF(ISERROR(VLOOKUP("Náklady celkem",INDIRECT("HI!$A:$G"),5,0)),0,VLOOKUP("Náklady celkem",INDIRECT("HI!$A:$G"),5,0))</f>
        <v>25274.012319999994</v>
      </c>
      <c r="E4" s="135">
        <f ca="1">IF(C4=0,0,D4/C4)</f>
        <v>1.210730679693486</v>
      </c>
    </row>
    <row r="5" spans="1:5" ht="14.4" customHeight="1" x14ac:dyDescent="0.3">
      <c r="A5" s="136" t="s">
        <v>94</v>
      </c>
      <c r="B5" s="137"/>
      <c r="C5" s="138"/>
      <c r="D5" s="138"/>
      <c r="E5" s="139"/>
    </row>
    <row r="6" spans="1:5" ht="14.4" customHeight="1" x14ac:dyDescent="0.3">
      <c r="A6" s="140" t="s">
        <v>99</v>
      </c>
      <c r="B6" s="141"/>
      <c r="C6" s="142"/>
      <c r="D6" s="142"/>
      <c r="E6" s="139"/>
    </row>
    <row r="7" spans="1:5" ht="14.4" customHeight="1" x14ac:dyDescent="0.3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237.49999914550781</v>
      </c>
      <c r="D7" s="142">
        <f>IF(ISERROR(HI!E5),"",HI!E5)</f>
        <v>259.48813999999993</v>
      </c>
      <c r="E7" s="139">
        <f t="shared" ref="E7:E13" si="0">IF(C7=0,0,D7/C7)</f>
        <v>1.0925816460362208</v>
      </c>
    </row>
    <row r="8" spans="1:5" ht="14.4" customHeight="1" x14ac:dyDescent="0.3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4.1841004184100415E-3</v>
      </c>
      <c r="E9" s="139">
        <f>IF(C9=0,0,D9/C9)</f>
        <v>1.3947001394700139E-2</v>
      </c>
    </row>
    <row r="10" spans="1:5" ht="14.4" customHeight="1" x14ac:dyDescent="0.3">
      <c r="A10" s="144" t="s">
        <v>95</v>
      </c>
      <c r="B10" s="141"/>
      <c r="C10" s="142"/>
      <c r="D10" s="142"/>
      <c r="E10" s="139"/>
    </row>
    <row r="11" spans="1:5" ht="14.4" customHeight="1" x14ac:dyDescent="0.3">
      <c r="A11" s="144" t="s">
        <v>96</v>
      </c>
      <c r="B11" s="141"/>
      <c r="C11" s="142"/>
      <c r="D11" s="142"/>
      <c r="E11" s="139"/>
    </row>
    <row r="12" spans="1:5" ht="14.4" customHeight="1" x14ac:dyDescent="0.3">
      <c r="A12" s="145" t="s">
        <v>100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2582.2498914184571</v>
      </c>
      <c r="D13" s="142">
        <f>IF(ISERROR(HI!E6),"",HI!E6)</f>
        <v>3443.2957599999991</v>
      </c>
      <c r="E13" s="139">
        <f t="shared" si="0"/>
        <v>1.3334479251768157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9279.1579283752453</v>
      </c>
      <c r="D14" s="138">
        <f ca="1">IF(ISERROR(VLOOKUP("Osobní náklady (Kč) *",INDIRECT("HI!$A:$G"),5,0)),0,VLOOKUP("Osobní náklady (Kč) *",INDIRECT("HI!$A:$G"),5,0))</f>
        <v>9172.7224200000001</v>
      </c>
      <c r="E14" s="139">
        <f ca="1">IF(C14=0,0,D14/C14)</f>
        <v>0.98852961559693142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97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" customHeight="1" thickBot="1" x14ac:dyDescent="0.35">
      <c r="A2" s="183" t="s">
        <v>205</v>
      </c>
      <c r="B2" s="88"/>
      <c r="C2" s="88"/>
      <c r="D2" s="88"/>
      <c r="E2" s="88"/>
      <c r="F2" s="88"/>
    </row>
    <row r="3" spans="1:10" ht="14.4" customHeight="1" x14ac:dyDescent="0.3">
      <c r="A3" s="272"/>
      <c r="B3" s="84">
        <v>2015</v>
      </c>
      <c r="C3" s="40">
        <v>2018</v>
      </c>
      <c r="D3" s="7"/>
      <c r="E3" s="276">
        <v>2019</v>
      </c>
      <c r="F3" s="277"/>
      <c r="G3" s="277"/>
      <c r="H3" s="278"/>
      <c r="I3" s="279">
        <v>2017</v>
      </c>
      <c r="J3" s="280"/>
    </row>
    <row r="4" spans="1:10" ht="14.4" customHeight="1" thickBot="1" x14ac:dyDescent="0.3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" customHeight="1" x14ac:dyDescent="0.3">
      <c r="A5" s="89" t="str">
        <f>HYPERLINK("#'Léky Žádanky'!A1","Léky (Kč)")</f>
        <v>Léky (Kč)</v>
      </c>
      <c r="B5" s="27">
        <v>200.67669000000001</v>
      </c>
      <c r="C5" s="29">
        <v>199.91571999999999</v>
      </c>
      <c r="D5" s="8"/>
      <c r="E5" s="94">
        <v>259.48813999999993</v>
      </c>
      <c r="F5" s="28">
        <v>237.49999914550781</v>
      </c>
      <c r="G5" s="93">
        <f>E5-F5</f>
        <v>21.988140854492116</v>
      </c>
      <c r="H5" s="99">
        <f>IF(F5&lt;0.00000001,"",E5/F5)</f>
        <v>1.0925816460362208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2636.0167499999989</v>
      </c>
      <c r="C6" s="31">
        <v>1638.6496099999999</v>
      </c>
      <c r="D6" s="8"/>
      <c r="E6" s="95">
        <v>3443.2957599999991</v>
      </c>
      <c r="F6" s="30">
        <v>2582.2498914184571</v>
      </c>
      <c r="G6" s="96">
        <f>E6-F6</f>
        <v>861.04586858154198</v>
      </c>
      <c r="H6" s="100">
        <f>IF(F6&lt;0.00000001,"",E6/F6)</f>
        <v>1.3334479251768157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6823.4206199999999</v>
      </c>
      <c r="C7" s="31">
        <v>7752.1976200000008</v>
      </c>
      <c r="D7" s="8"/>
      <c r="E7" s="95">
        <v>9172.7224200000001</v>
      </c>
      <c r="F7" s="30">
        <v>9279.1579283752453</v>
      </c>
      <c r="G7" s="96">
        <f>E7-F7</f>
        <v>-106.43550837524526</v>
      </c>
      <c r="H7" s="100">
        <f>IF(F7&lt;0.00000001,"",E7/F7)</f>
        <v>0.98852961559693142</v>
      </c>
    </row>
    <row r="8" spans="1:10" ht="14.4" customHeight="1" thickBot="1" x14ac:dyDescent="0.35">
      <c r="A8" s="1" t="s">
        <v>60</v>
      </c>
      <c r="B8" s="11">
        <v>7873.113779999996</v>
      </c>
      <c r="C8" s="33">
        <v>5813.535020000003</v>
      </c>
      <c r="D8" s="8"/>
      <c r="E8" s="97">
        <v>12398.505999999996</v>
      </c>
      <c r="F8" s="32">
        <v>8776.099929603577</v>
      </c>
      <c r="G8" s="98">
        <f>E8-F8</f>
        <v>3622.4060703964187</v>
      </c>
      <c r="H8" s="101">
        <f>IF(F8&lt;0.00000001,"",E8/F8)</f>
        <v>1.4127580701511047</v>
      </c>
    </row>
    <row r="9" spans="1:10" ht="14.4" customHeight="1" thickBot="1" x14ac:dyDescent="0.35">
      <c r="A9" s="2" t="s">
        <v>61</v>
      </c>
      <c r="B9" s="3">
        <v>17533.227839999996</v>
      </c>
      <c r="C9" s="35">
        <v>15404.297970000003</v>
      </c>
      <c r="D9" s="8"/>
      <c r="E9" s="3">
        <v>25274.012319999994</v>
      </c>
      <c r="F9" s="34">
        <v>20875.007748542786</v>
      </c>
      <c r="G9" s="34">
        <f>E9-F9</f>
        <v>4399.0045714572079</v>
      </c>
      <c r="H9" s="102">
        <f>IF(F9&lt;0.00000001,"",E9/F9)</f>
        <v>1.210730679693486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102</v>
      </c>
    </row>
    <row r="18" spans="1:8" ht="14.4" customHeight="1" x14ac:dyDescent="0.3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x14ac:dyDescent="0.3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" customHeight="1" x14ac:dyDescent="0.3">
      <c r="A20" s="91" t="s">
        <v>148</v>
      </c>
    </row>
    <row r="21" spans="1:8" ht="14.4" customHeight="1" x14ac:dyDescent="0.3">
      <c r="A21" s="91" t="s">
        <v>103</v>
      </c>
    </row>
    <row r="22" spans="1:8" ht="14.4" customHeight="1" x14ac:dyDescent="0.3">
      <c r="A22" s="92" t="s">
        <v>184</v>
      </c>
    </row>
    <row r="23" spans="1:8" ht="14.4" customHeight="1" x14ac:dyDescent="0.3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" customHeight="1" thickBot="1" x14ac:dyDescent="0.3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" customHeight="1" x14ac:dyDescent="0.3">
      <c r="A4" s="67"/>
      <c r="B4" s="20">
        <v>2019</v>
      </c>
      <c r="C4" s="115" t="s">
        <v>17</v>
      </c>
      <c r="D4" s="210" t="s">
        <v>185</v>
      </c>
      <c r="E4" s="210" t="s">
        <v>186</v>
      </c>
      <c r="F4" s="210" t="s">
        <v>187</v>
      </c>
      <c r="G4" s="210" t="s">
        <v>188</v>
      </c>
      <c r="H4" s="210" t="s">
        <v>189</v>
      </c>
      <c r="I4" s="210" t="s">
        <v>190</v>
      </c>
      <c r="J4" s="210" t="s">
        <v>191</v>
      </c>
      <c r="K4" s="210" t="s">
        <v>192</v>
      </c>
      <c r="L4" s="210" t="s">
        <v>193</v>
      </c>
      <c r="M4" s="210" t="s">
        <v>194</v>
      </c>
      <c r="N4" s="210" t="s">
        <v>195</v>
      </c>
      <c r="O4" s="210" t="s">
        <v>196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" customHeight="1" x14ac:dyDescent="0.3">
      <c r="A7" s="15" t="s">
        <v>22</v>
      </c>
      <c r="B7" s="51">
        <v>950</v>
      </c>
      <c r="C7" s="52">
        <v>79.166666666666003</v>
      </c>
      <c r="D7" s="52">
        <v>66.816119999999998</v>
      </c>
      <c r="E7" s="52">
        <v>100.42615000000001</v>
      </c>
      <c r="F7" s="52">
        <v>92.245869999999002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259.48813999999999</v>
      </c>
      <c r="Q7" s="78">
        <v>1.0925816421050001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" customHeight="1" x14ac:dyDescent="0.3">
      <c r="A9" s="15" t="s">
        <v>24</v>
      </c>
      <c r="B9" s="51">
        <v>10329</v>
      </c>
      <c r="C9" s="52">
        <v>860.75</v>
      </c>
      <c r="D9" s="52">
        <v>1770.14571</v>
      </c>
      <c r="E9" s="52">
        <v>808.53677000000198</v>
      </c>
      <c r="F9" s="52">
        <v>864.61327999999799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3443.29576</v>
      </c>
      <c r="Q9" s="78">
        <v>1.3334478691060001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" customHeight="1" x14ac:dyDescent="0.3">
      <c r="A11" s="15" t="s">
        <v>26</v>
      </c>
      <c r="B11" s="51">
        <v>745.56952670936198</v>
      </c>
      <c r="C11" s="52">
        <v>62.130793892446</v>
      </c>
      <c r="D11" s="52">
        <v>66.099059999999994</v>
      </c>
      <c r="E11" s="52">
        <v>56.409019999999998</v>
      </c>
      <c r="F11" s="52">
        <v>31.571849999998999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154.07992999999999</v>
      </c>
      <c r="Q11" s="78">
        <v>0.82664285210199995</v>
      </c>
    </row>
    <row r="12" spans="1:17" ht="14.4" customHeight="1" x14ac:dyDescent="0.3">
      <c r="A12" s="15" t="s">
        <v>27</v>
      </c>
      <c r="B12" s="51">
        <v>524.87615801854804</v>
      </c>
      <c r="C12" s="52">
        <v>43.739679834878999</v>
      </c>
      <c r="D12" s="52">
        <v>24.0503</v>
      </c>
      <c r="E12" s="52">
        <v>179.12724</v>
      </c>
      <c r="F12" s="52">
        <v>18.688559999999999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221.86609999999999</v>
      </c>
      <c r="Q12" s="78">
        <v>1.6908072246029999</v>
      </c>
    </row>
    <row r="13" spans="1:17" ht="14.4" customHeight="1" x14ac:dyDescent="0.3">
      <c r="A13" s="15" t="s">
        <v>28</v>
      </c>
      <c r="B13" s="51">
        <v>6684.6329353912897</v>
      </c>
      <c r="C13" s="52">
        <v>557.05274461594104</v>
      </c>
      <c r="D13" s="52">
        <v>769.60760000000198</v>
      </c>
      <c r="E13" s="52">
        <v>473.240960000001</v>
      </c>
      <c r="F13" s="52">
        <v>584.00046999999802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1826.8490300000001</v>
      </c>
      <c r="Q13" s="78">
        <v>1.0931634078679999</v>
      </c>
    </row>
    <row r="14" spans="1:17" ht="14.4" customHeight="1" x14ac:dyDescent="0.3">
      <c r="A14" s="15" t="s">
        <v>29</v>
      </c>
      <c r="B14" s="51">
        <v>2505.5156903978</v>
      </c>
      <c r="C14" s="52">
        <v>208.792974199817</v>
      </c>
      <c r="D14" s="52">
        <v>289.85600000000102</v>
      </c>
      <c r="E14" s="52">
        <v>225.09299999999999</v>
      </c>
      <c r="F14" s="52">
        <v>220.52599999999899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735.47500000000105</v>
      </c>
      <c r="Q14" s="78">
        <v>1.174169457918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" customHeight="1" x14ac:dyDescent="0.3">
      <c r="A17" s="15" t="s">
        <v>32</v>
      </c>
      <c r="B17" s="51">
        <v>4342.8557989605997</v>
      </c>
      <c r="C17" s="52">
        <v>361.90464991338303</v>
      </c>
      <c r="D17" s="52">
        <v>148.64663999999999</v>
      </c>
      <c r="E17" s="52">
        <v>242.87200000000101</v>
      </c>
      <c r="F17" s="52">
        <v>195.76886999999999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587.28751</v>
      </c>
      <c r="Q17" s="78">
        <v>0.54092287396700001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9.3160000000000007</v>
      </c>
      <c r="F18" s="52">
        <v>-1.486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7.83</v>
      </c>
      <c r="Q18" s="78" t="s">
        <v>206</v>
      </c>
    </row>
    <row r="19" spans="1:17" ht="14.4" customHeight="1" x14ac:dyDescent="0.3">
      <c r="A19" s="15" t="s">
        <v>34</v>
      </c>
      <c r="B19" s="51">
        <v>4814.8971672244897</v>
      </c>
      <c r="C19" s="52">
        <v>401.24143060204102</v>
      </c>
      <c r="D19" s="52">
        <v>479.434830000001</v>
      </c>
      <c r="E19" s="52">
        <v>443.24608000000097</v>
      </c>
      <c r="F19" s="52">
        <v>3881.7818399999901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4804.4627499999897</v>
      </c>
      <c r="Q19" s="78">
        <v>3.9913315554929998</v>
      </c>
    </row>
    <row r="20" spans="1:17" ht="14.4" customHeight="1" x14ac:dyDescent="0.3">
      <c r="A20" s="15" t="s">
        <v>35</v>
      </c>
      <c r="B20" s="51">
        <v>37116.629716000098</v>
      </c>
      <c r="C20" s="52">
        <v>3093.0524763333401</v>
      </c>
      <c r="D20" s="52">
        <v>2933.95991000001</v>
      </c>
      <c r="E20" s="52">
        <v>3058.2907700000101</v>
      </c>
      <c r="F20" s="52">
        <v>3180.4717399999899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9172.7224200000092</v>
      </c>
      <c r="Q20" s="78">
        <v>0.98852966879600002</v>
      </c>
    </row>
    <row r="21" spans="1:17" ht="14.4" customHeight="1" x14ac:dyDescent="0.3">
      <c r="A21" s="16" t="s">
        <v>36</v>
      </c>
      <c r="B21" s="51">
        <v>15461.9999999998</v>
      </c>
      <c r="C21" s="52">
        <v>1288.49999999998</v>
      </c>
      <c r="D21" s="52">
        <v>1265.37772</v>
      </c>
      <c r="E21" s="52">
        <v>1262.8212699999999</v>
      </c>
      <c r="F21" s="52">
        <v>1266.74224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3794.9412299999999</v>
      </c>
      <c r="Q21" s="78">
        <v>0.98174653472999995</v>
      </c>
    </row>
    <row r="22" spans="1:17" ht="14.4" customHeight="1" x14ac:dyDescent="0.3">
      <c r="A22" s="15" t="s">
        <v>37</v>
      </c>
      <c r="B22" s="51">
        <v>4.7098027206489999</v>
      </c>
      <c r="C22" s="52">
        <v>0.39248356005399998</v>
      </c>
      <c r="D22" s="52">
        <v>16.940000000000001</v>
      </c>
      <c r="E22" s="52">
        <v>0</v>
      </c>
      <c r="F22" s="52">
        <v>214.97346999999999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231.91346999999999</v>
      </c>
      <c r="Q22" s="78">
        <v>196.96236446014001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" customHeight="1" x14ac:dyDescent="0.3">
      <c r="A24" s="16" t="s">
        <v>39</v>
      </c>
      <c r="B24" s="51">
        <v>19.342610302962999</v>
      </c>
      <c r="C24" s="52">
        <v>1.611884191913</v>
      </c>
      <c r="D24" s="52">
        <v>0.75316999999900003</v>
      </c>
      <c r="E24" s="52">
        <v>30.175829999998999</v>
      </c>
      <c r="F24" s="52">
        <v>2.8719800000009998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33.800980000000003</v>
      </c>
      <c r="Q24" s="78"/>
    </row>
    <row r="25" spans="1:17" ht="14.4" customHeight="1" x14ac:dyDescent="0.3">
      <c r="A25" s="17" t="s">
        <v>40</v>
      </c>
      <c r="B25" s="54">
        <v>83500.029405725494</v>
      </c>
      <c r="C25" s="55">
        <v>6958.3357838104603</v>
      </c>
      <c r="D25" s="55">
        <v>7831.6870600000202</v>
      </c>
      <c r="E25" s="55">
        <v>6889.5550900000098</v>
      </c>
      <c r="F25" s="55">
        <v>10552.77017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25274.012320000002</v>
      </c>
      <c r="Q25" s="79">
        <v>1.2107307027250001</v>
      </c>
    </row>
    <row r="26" spans="1:17" ht="14.4" customHeight="1" x14ac:dyDescent="0.3">
      <c r="A26" s="15" t="s">
        <v>41</v>
      </c>
      <c r="B26" s="51">
        <v>4836.4880016182897</v>
      </c>
      <c r="C26" s="52">
        <v>403.04066680152403</v>
      </c>
      <c r="D26" s="52">
        <v>381.55144000000098</v>
      </c>
      <c r="E26" s="52">
        <v>444.06193000000002</v>
      </c>
      <c r="F26" s="52">
        <v>404.6902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1230.30357</v>
      </c>
      <c r="Q26" s="78">
        <v>1.017518140922</v>
      </c>
    </row>
    <row r="27" spans="1:17" ht="14.4" customHeight="1" x14ac:dyDescent="0.3">
      <c r="A27" s="18" t="s">
        <v>42</v>
      </c>
      <c r="B27" s="54">
        <v>88336.517407343796</v>
      </c>
      <c r="C27" s="55">
        <v>7361.3764506119796</v>
      </c>
      <c r="D27" s="55">
        <v>8213.2385000000195</v>
      </c>
      <c r="E27" s="55">
        <v>7333.6170200000097</v>
      </c>
      <c r="F27" s="55">
        <v>10957.460370000001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26504.315890000002</v>
      </c>
      <c r="Q27" s="79">
        <v>1.2001521756969999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183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201</v>
      </c>
      <c r="G4" s="294" t="s">
        <v>51</v>
      </c>
      <c r="H4" s="117" t="s">
        <v>89</v>
      </c>
      <c r="I4" s="292" t="s">
        <v>52</v>
      </c>
      <c r="J4" s="294" t="s">
        <v>203</v>
      </c>
      <c r="K4" s="295" t="s">
        <v>204</v>
      </c>
    </row>
    <row r="5" spans="1:11" ht="42" thickBot="1" x14ac:dyDescent="0.35">
      <c r="A5" s="68"/>
      <c r="B5" s="24" t="s">
        <v>197</v>
      </c>
      <c r="C5" s="25" t="s">
        <v>198</v>
      </c>
      <c r="D5" s="26" t="s">
        <v>199</v>
      </c>
      <c r="E5" s="26" t="s">
        <v>200</v>
      </c>
      <c r="F5" s="293"/>
      <c r="G5" s="293"/>
      <c r="H5" s="25" t="s">
        <v>202</v>
      </c>
      <c r="I5" s="293"/>
      <c r="J5" s="293"/>
      <c r="K5" s="296"/>
    </row>
    <row r="6" spans="1:11" ht="14.4" customHeight="1" thickBot="1" x14ac:dyDescent="0.35">
      <c r="A6" s="382" t="s">
        <v>208</v>
      </c>
      <c r="B6" s="364">
        <v>78677.483471735395</v>
      </c>
      <c r="C6" s="364">
        <v>82394.779500000193</v>
      </c>
      <c r="D6" s="365">
        <v>3717.29602826474</v>
      </c>
      <c r="E6" s="366">
        <v>1.0472472664879999</v>
      </c>
      <c r="F6" s="364">
        <v>83500.029405725494</v>
      </c>
      <c r="G6" s="365">
        <v>20875.007351431399</v>
      </c>
      <c r="H6" s="367">
        <v>10552.77017</v>
      </c>
      <c r="I6" s="364">
        <v>25274.012320000002</v>
      </c>
      <c r="J6" s="365">
        <v>4399.0049685686199</v>
      </c>
      <c r="K6" s="368">
        <v>0.30268267568099999</v>
      </c>
    </row>
    <row r="7" spans="1:11" ht="14.4" customHeight="1" thickBot="1" x14ac:dyDescent="0.35">
      <c r="A7" s="383" t="s">
        <v>209</v>
      </c>
      <c r="B7" s="364">
        <v>22079.7952783045</v>
      </c>
      <c r="C7" s="364">
        <v>25448.423560000101</v>
      </c>
      <c r="D7" s="365">
        <v>3368.6282816955299</v>
      </c>
      <c r="E7" s="366">
        <v>1.1525661012349999</v>
      </c>
      <c r="F7" s="364">
        <v>21739.594310517001</v>
      </c>
      <c r="G7" s="365">
        <v>5434.8985776292502</v>
      </c>
      <c r="H7" s="367">
        <v>1811.64849</v>
      </c>
      <c r="I7" s="364">
        <v>6641.0631200000098</v>
      </c>
      <c r="J7" s="365">
        <v>1206.16454237076</v>
      </c>
      <c r="K7" s="368">
        <v>0.30548238505000003</v>
      </c>
    </row>
    <row r="8" spans="1:11" ht="14.4" customHeight="1" thickBot="1" x14ac:dyDescent="0.35">
      <c r="A8" s="384" t="s">
        <v>210</v>
      </c>
      <c r="B8" s="364">
        <v>19819.428228790701</v>
      </c>
      <c r="C8" s="364">
        <v>23153.920559999999</v>
      </c>
      <c r="D8" s="365">
        <v>3334.4923312093101</v>
      </c>
      <c r="E8" s="366">
        <v>1.168243618974</v>
      </c>
      <c r="F8" s="364">
        <v>19234.078620119199</v>
      </c>
      <c r="G8" s="365">
        <v>4808.5196550297997</v>
      </c>
      <c r="H8" s="367">
        <v>1591.12249</v>
      </c>
      <c r="I8" s="364">
        <v>5905.5881200000103</v>
      </c>
      <c r="J8" s="365">
        <v>1097.06846497021</v>
      </c>
      <c r="K8" s="368">
        <v>0.30703774465299999</v>
      </c>
    </row>
    <row r="9" spans="1:11" ht="14.4" customHeight="1" thickBot="1" x14ac:dyDescent="0.35">
      <c r="A9" s="385" t="s">
        <v>211</v>
      </c>
      <c r="B9" s="369">
        <v>0</v>
      </c>
      <c r="C9" s="369">
        <v>3.9530000000000003E-2</v>
      </c>
      <c r="D9" s="370">
        <v>3.9530000000000003E-2</v>
      </c>
      <c r="E9" s="371" t="s">
        <v>206</v>
      </c>
      <c r="F9" s="369">
        <v>0</v>
      </c>
      <c r="G9" s="370">
        <v>0</v>
      </c>
      <c r="H9" s="372">
        <v>2.459999999E-3</v>
      </c>
      <c r="I9" s="369">
        <v>9.1599999999999997E-3</v>
      </c>
      <c r="J9" s="370">
        <v>9.1599999999999997E-3</v>
      </c>
      <c r="K9" s="373" t="s">
        <v>206</v>
      </c>
    </row>
    <row r="10" spans="1:11" ht="14.4" customHeight="1" thickBot="1" x14ac:dyDescent="0.35">
      <c r="A10" s="386" t="s">
        <v>212</v>
      </c>
      <c r="B10" s="364">
        <v>0</v>
      </c>
      <c r="C10" s="364">
        <v>3.9530000000000003E-2</v>
      </c>
      <c r="D10" s="365">
        <v>3.9530000000000003E-2</v>
      </c>
      <c r="E10" s="374" t="s">
        <v>206</v>
      </c>
      <c r="F10" s="364">
        <v>0</v>
      </c>
      <c r="G10" s="365">
        <v>0</v>
      </c>
      <c r="H10" s="367">
        <v>2.459999999E-3</v>
      </c>
      <c r="I10" s="364">
        <v>9.1599999999999997E-3</v>
      </c>
      <c r="J10" s="365">
        <v>9.1599999999999997E-3</v>
      </c>
      <c r="K10" s="375" t="s">
        <v>206</v>
      </c>
    </row>
    <row r="11" spans="1:11" ht="14.4" customHeight="1" thickBot="1" x14ac:dyDescent="0.35">
      <c r="A11" s="385" t="s">
        <v>213</v>
      </c>
      <c r="B11" s="369">
        <v>903</v>
      </c>
      <c r="C11" s="369">
        <v>938.87399000000198</v>
      </c>
      <c r="D11" s="370">
        <v>35.873990000001001</v>
      </c>
      <c r="E11" s="376">
        <v>1.0397275636759999</v>
      </c>
      <c r="F11" s="369">
        <v>950</v>
      </c>
      <c r="G11" s="370">
        <v>237.5</v>
      </c>
      <c r="H11" s="372">
        <v>92.245869999999002</v>
      </c>
      <c r="I11" s="369">
        <v>259.48813999999999</v>
      </c>
      <c r="J11" s="370">
        <v>21.988140000000001</v>
      </c>
      <c r="K11" s="377">
        <v>0.273145410526</v>
      </c>
    </row>
    <row r="12" spans="1:11" ht="14.4" customHeight="1" thickBot="1" x14ac:dyDescent="0.35">
      <c r="A12" s="386" t="s">
        <v>214</v>
      </c>
      <c r="B12" s="364">
        <v>673</v>
      </c>
      <c r="C12" s="364">
        <v>757.57550000000106</v>
      </c>
      <c r="D12" s="365">
        <v>84.575500000001</v>
      </c>
      <c r="E12" s="366">
        <v>1.1256693907869999</v>
      </c>
      <c r="F12" s="364">
        <v>745</v>
      </c>
      <c r="G12" s="365">
        <v>186.25</v>
      </c>
      <c r="H12" s="367">
        <v>77.128109999998998</v>
      </c>
      <c r="I12" s="364">
        <v>216.31671</v>
      </c>
      <c r="J12" s="365">
        <v>30.06671</v>
      </c>
      <c r="K12" s="368">
        <v>0.290358</v>
      </c>
    </row>
    <row r="13" spans="1:11" ht="14.4" customHeight="1" thickBot="1" x14ac:dyDescent="0.35">
      <c r="A13" s="386" t="s">
        <v>215</v>
      </c>
      <c r="B13" s="364">
        <v>40</v>
      </c>
      <c r="C13" s="364">
        <v>9.7262699999999995</v>
      </c>
      <c r="D13" s="365">
        <v>-30.27373</v>
      </c>
      <c r="E13" s="366">
        <v>0.24315675</v>
      </c>
      <c r="F13" s="364">
        <v>15</v>
      </c>
      <c r="G13" s="365">
        <v>3.75</v>
      </c>
      <c r="H13" s="367">
        <v>0</v>
      </c>
      <c r="I13" s="364">
        <v>0</v>
      </c>
      <c r="J13" s="365">
        <v>-3.75</v>
      </c>
      <c r="K13" s="368">
        <v>0</v>
      </c>
    </row>
    <row r="14" spans="1:11" ht="14.4" customHeight="1" thickBot="1" x14ac:dyDescent="0.35">
      <c r="A14" s="386" t="s">
        <v>216</v>
      </c>
      <c r="B14" s="364">
        <v>15</v>
      </c>
      <c r="C14" s="364">
        <v>26.808440000000001</v>
      </c>
      <c r="D14" s="365">
        <v>11.808439999999999</v>
      </c>
      <c r="E14" s="366">
        <v>1.787229333333</v>
      </c>
      <c r="F14" s="364">
        <v>20</v>
      </c>
      <c r="G14" s="365">
        <v>5</v>
      </c>
      <c r="H14" s="367">
        <v>1.4970699999999999</v>
      </c>
      <c r="I14" s="364">
        <v>4.4020900000000003</v>
      </c>
      <c r="J14" s="365">
        <v>-0.59790999999899996</v>
      </c>
      <c r="K14" s="368">
        <v>0.22010450000000001</v>
      </c>
    </row>
    <row r="15" spans="1:11" ht="14.4" customHeight="1" thickBot="1" x14ac:dyDescent="0.35">
      <c r="A15" s="386" t="s">
        <v>217</v>
      </c>
      <c r="B15" s="364">
        <v>175</v>
      </c>
      <c r="C15" s="364">
        <v>144.76378</v>
      </c>
      <c r="D15" s="365">
        <v>-30.236219999999001</v>
      </c>
      <c r="E15" s="366">
        <v>0.8272216</v>
      </c>
      <c r="F15" s="364">
        <v>170</v>
      </c>
      <c r="G15" s="365">
        <v>42.5</v>
      </c>
      <c r="H15" s="367">
        <v>13.62069</v>
      </c>
      <c r="I15" s="364">
        <v>38.76934</v>
      </c>
      <c r="J15" s="365">
        <v>-3.7306599999990002</v>
      </c>
      <c r="K15" s="368">
        <v>0.228054941176</v>
      </c>
    </row>
    <row r="16" spans="1:11" ht="14.4" customHeight="1" thickBot="1" x14ac:dyDescent="0.35">
      <c r="A16" s="385" t="s">
        <v>218</v>
      </c>
      <c r="B16" s="369">
        <v>10735</v>
      </c>
      <c r="C16" s="369">
        <v>13524.95391</v>
      </c>
      <c r="D16" s="370">
        <v>2789.9539100000302</v>
      </c>
      <c r="E16" s="376">
        <v>1.2598932380059999</v>
      </c>
      <c r="F16" s="369">
        <v>10329</v>
      </c>
      <c r="G16" s="370">
        <v>2582.25</v>
      </c>
      <c r="H16" s="372">
        <v>864.61327999999799</v>
      </c>
      <c r="I16" s="369">
        <v>3443.29576</v>
      </c>
      <c r="J16" s="370">
        <v>861.04576000000395</v>
      </c>
      <c r="K16" s="377">
        <v>0.33336196727599998</v>
      </c>
    </row>
    <row r="17" spans="1:11" ht="14.4" customHeight="1" thickBot="1" x14ac:dyDescent="0.35">
      <c r="A17" s="386" t="s">
        <v>219</v>
      </c>
      <c r="B17" s="364">
        <v>2</v>
      </c>
      <c r="C17" s="364">
        <v>0</v>
      </c>
      <c r="D17" s="365">
        <v>-2</v>
      </c>
      <c r="E17" s="366">
        <v>0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68">
        <v>0</v>
      </c>
    </row>
    <row r="18" spans="1:11" ht="14.4" customHeight="1" thickBot="1" x14ac:dyDescent="0.35">
      <c r="A18" s="386" t="s">
        <v>220</v>
      </c>
      <c r="B18" s="364">
        <v>3400</v>
      </c>
      <c r="C18" s="364">
        <v>3626.24984000001</v>
      </c>
      <c r="D18" s="365">
        <v>226.249840000006</v>
      </c>
      <c r="E18" s="366">
        <v>1.066544070588</v>
      </c>
      <c r="F18" s="364">
        <v>3294</v>
      </c>
      <c r="G18" s="365">
        <v>823.5</v>
      </c>
      <c r="H18" s="367">
        <v>397.34438999999901</v>
      </c>
      <c r="I18" s="364">
        <v>946.5299</v>
      </c>
      <c r="J18" s="365">
        <v>123.0299</v>
      </c>
      <c r="K18" s="368">
        <v>0.28734969641699998</v>
      </c>
    </row>
    <row r="19" spans="1:11" ht="14.4" customHeight="1" thickBot="1" x14ac:dyDescent="0.35">
      <c r="A19" s="386" t="s">
        <v>221</v>
      </c>
      <c r="B19" s="364">
        <v>1800</v>
      </c>
      <c r="C19" s="364">
        <v>1800.65013</v>
      </c>
      <c r="D19" s="365">
        <v>0.65013000000300003</v>
      </c>
      <c r="E19" s="366">
        <v>1.0003611833329999</v>
      </c>
      <c r="F19" s="364">
        <v>1800</v>
      </c>
      <c r="G19" s="365">
        <v>450</v>
      </c>
      <c r="H19" s="367">
        <v>119.94611999999999</v>
      </c>
      <c r="I19" s="364">
        <v>351.46361000000002</v>
      </c>
      <c r="J19" s="365">
        <v>-98.536389999999002</v>
      </c>
      <c r="K19" s="368">
        <v>0.19525756111100001</v>
      </c>
    </row>
    <row r="20" spans="1:11" ht="14.4" customHeight="1" thickBot="1" x14ac:dyDescent="0.35">
      <c r="A20" s="386" t="s">
        <v>222</v>
      </c>
      <c r="B20" s="364">
        <v>0</v>
      </c>
      <c r="C20" s="364">
        <v>2633.8671300000101</v>
      </c>
      <c r="D20" s="365">
        <v>2633.8671300000101</v>
      </c>
      <c r="E20" s="374" t="s">
        <v>206</v>
      </c>
      <c r="F20" s="364">
        <v>0</v>
      </c>
      <c r="G20" s="365">
        <v>0</v>
      </c>
      <c r="H20" s="367">
        <v>125.30800000000001</v>
      </c>
      <c r="I20" s="364">
        <v>1395.8769600000001</v>
      </c>
      <c r="J20" s="365">
        <v>1395.8769600000001</v>
      </c>
      <c r="K20" s="375" t="s">
        <v>206</v>
      </c>
    </row>
    <row r="21" spans="1:11" ht="14.4" customHeight="1" thickBot="1" x14ac:dyDescent="0.35">
      <c r="A21" s="386" t="s">
        <v>223</v>
      </c>
      <c r="B21" s="364">
        <v>40</v>
      </c>
      <c r="C21" s="364">
        <v>37.114190000000001</v>
      </c>
      <c r="D21" s="365">
        <v>-2.8858099999990001</v>
      </c>
      <c r="E21" s="366">
        <v>0.92785474999999995</v>
      </c>
      <c r="F21" s="364">
        <v>40</v>
      </c>
      <c r="G21" s="365">
        <v>10</v>
      </c>
      <c r="H21" s="367">
        <v>0</v>
      </c>
      <c r="I21" s="364">
        <v>18.975370000000002</v>
      </c>
      <c r="J21" s="365">
        <v>8.9753699999999998</v>
      </c>
      <c r="K21" s="368">
        <v>0.47438425000000001</v>
      </c>
    </row>
    <row r="22" spans="1:11" ht="14.4" customHeight="1" thickBot="1" x14ac:dyDescent="0.35">
      <c r="A22" s="386" t="s">
        <v>224</v>
      </c>
      <c r="B22" s="364">
        <v>3900</v>
      </c>
      <c r="C22" s="364">
        <v>4208.3818900000097</v>
      </c>
      <c r="D22" s="365">
        <v>308.38189000001</v>
      </c>
      <c r="E22" s="366">
        <v>1.079072279487</v>
      </c>
      <c r="F22" s="364">
        <v>3900</v>
      </c>
      <c r="G22" s="365">
        <v>975</v>
      </c>
      <c r="H22" s="367">
        <v>151.96485000000001</v>
      </c>
      <c r="I22" s="364">
        <v>566.29665000000102</v>
      </c>
      <c r="J22" s="365">
        <v>-408.70334999999898</v>
      </c>
      <c r="K22" s="368">
        <v>0.14520426922999999</v>
      </c>
    </row>
    <row r="23" spans="1:11" ht="14.4" customHeight="1" thickBot="1" x14ac:dyDescent="0.35">
      <c r="A23" s="386" t="s">
        <v>225</v>
      </c>
      <c r="B23" s="364">
        <v>100</v>
      </c>
      <c r="C23" s="364">
        <v>50.885660000000001</v>
      </c>
      <c r="D23" s="365">
        <v>-49.114339999998997</v>
      </c>
      <c r="E23" s="366">
        <v>0.50885659999999999</v>
      </c>
      <c r="F23" s="364">
        <v>80</v>
      </c>
      <c r="G23" s="365">
        <v>20</v>
      </c>
      <c r="H23" s="367">
        <v>0.121</v>
      </c>
      <c r="I23" s="364">
        <v>33.575330000000001</v>
      </c>
      <c r="J23" s="365">
        <v>13.575329999999999</v>
      </c>
      <c r="K23" s="368">
        <v>0.41969162500000001</v>
      </c>
    </row>
    <row r="24" spans="1:11" ht="14.4" customHeight="1" thickBot="1" x14ac:dyDescent="0.35">
      <c r="A24" s="386" t="s">
        <v>226</v>
      </c>
      <c r="B24" s="364">
        <v>770</v>
      </c>
      <c r="C24" s="364">
        <v>573.67471000000103</v>
      </c>
      <c r="D24" s="365">
        <v>-196.325289999999</v>
      </c>
      <c r="E24" s="366">
        <v>0.74503209090900002</v>
      </c>
      <c r="F24" s="364">
        <v>600</v>
      </c>
      <c r="G24" s="365">
        <v>150</v>
      </c>
      <c r="H24" s="367">
        <v>57.790199999998997</v>
      </c>
      <c r="I24" s="364">
        <v>83.963199999999006</v>
      </c>
      <c r="J24" s="365">
        <v>-66.036799999999999</v>
      </c>
      <c r="K24" s="368">
        <v>0.13993866666599999</v>
      </c>
    </row>
    <row r="25" spans="1:11" ht="14.4" customHeight="1" thickBot="1" x14ac:dyDescent="0.35">
      <c r="A25" s="386" t="s">
        <v>227</v>
      </c>
      <c r="B25" s="364">
        <v>5</v>
      </c>
      <c r="C25" s="364">
        <v>4.3257500000000002</v>
      </c>
      <c r="D25" s="365">
        <v>-0.67425000000000002</v>
      </c>
      <c r="E25" s="366">
        <v>0.86514999999999997</v>
      </c>
      <c r="F25" s="364">
        <v>6</v>
      </c>
      <c r="G25" s="365">
        <v>1.5</v>
      </c>
      <c r="H25" s="367">
        <v>0</v>
      </c>
      <c r="I25" s="364">
        <v>0</v>
      </c>
      <c r="J25" s="365">
        <v>-1.5</v>
      </c>
      <c r="K25" s="368">
        <v>0</v>
      </c>
    </row>
    <row r="26" spans="1:11" ht="14.4" customHeight="1" thickBot="1" x14ac:dyDescent="0.35">
      <c r="A26" s="386" t="s">
        <v>228</v>
      </c>
      <c r="B26" s="364">
        <v>180</v>
      </c>
      <c r="C26" s="364">
        <v>215.65132</v>
      </c>
      <c r="D26" s="365">
        <v>35.651319999999998</v>
      </c>
      <c r="E26" s="366">
        <v>1.1980628888880001</v>
      </c>
      <c r="F26" s="364">
        <v>205</v>
      </c>
      <c r="G26" s="365">
        <v>51.25</v>
      </c>
      <c r="H26" s="367">
        <v>12.138719999999999</v>
      </c>
      <c r="I26" s="364">
        <v>46.614739999999998</v>
      </c>
      <c r="J26" s="365">
        <v>-4.6352599999989996</v>
      </c>
      <c r="K26" s="368">
        <v>0.22738897560900001</v>
      </c>
    </row>
    <row r="27" spans="1:11" ht="14.4" customHeight="1" thickBot="1" x14ac:dyDescent="0.35">
      <c r="A27" s="386" t="s">
        <v>229</v>
      </c>
      <c r="B27" s="364">
        <v>538</v>
      </c>
      <c r="C27" s="364">
        <v>374.15329000000099</v>
      </c>
      <c r="D27" s="365">
        <v>-163.84670999999901</v>
      </c>
      <c r="E27" s="366">
        <v>0.69545221189499995</v>
      </c>
      <c r="F27" s="364">
        <v>404</v>
      </c>
      <c r="G27" s="365">
        <v>101</v>
      </c>
      <c r="H27" s="367">
        <v>0</v>
      </c>
      <c r="I27" s="364">
        <v>0</v>
      </c>
      <c r="J27" s="365">
        <v>-101</v>
      </c>
      <c r="K27" s="368">
        <v>0</v>
      </c>
    </row>
    <row r="28" spans="1:11" ht="14.4" customHeight="1" thickBot="1" x14ac:dyDescent="0.35">
      <c r="A28" s="385" t="s">
        <v>230</v>
      </c>
      <c r="B28" s="369">
        <v>28.335709562184999</v>
      </c>
      <c r="C28" s="369">
        <v>0</v>
      </c>
      <c r="D28" s="370">
        <v>-28.335709562184999</v>
      </c>
      <c r="E28" s="376">
        <v>0</v>
      </c>
      <c r="F28" s="369">
        <v>0</v>
      </c>
      <c r="G28" s="370">
        <v>0</v>
      </c>
      <c r="H28" s="372">
        <v>0</v>
      </c>
      <c r="I28" s="369">
        <v>0</v>
      </c>
      <c r="J28" s="370">
        <v>0</v>
      </c>
      <c r="K28" s="377">
        <v>0</v>
      </c>
    </row>
    <row r="29" spans="1:11" ht="14.4" customHeight="1" thickBot="1" x14ac:dyDescent="0.35">
      <c r="A29" s="386" t="s">
        <v>231</v>
      </c>
      <c r="B29" s="364">
        <v>28.335709562184999</v>
      </c>
      <c r="C29" s="364">
        <v>0</v>
      </c>
      <c r="D29" s="365">
        <v>-28.335709562184999</v>
      </c>
      <c r="E29" s="366">
        <v>0</v>
      </c>
      <c r="F29" s="364">
        <v>0</v>
      </c>
      <c r="G29" s="365">
        <v>0</v>
      </c>
      <c r="H29" s="367">
        <v>0</v>
      </c>
      <c r="I29" s="364">
        <v>0</v>
      </c>
      <c r="J29" s="365">
        <v>0</v>
      </c>
      <c r="K29" s="368">
        <v>0</v>
      </c>
    </row>
    <row r="30" spans="1:11" ht="14.4" customHeight="1" thickBot="1" x14ac:dyDescent="0.35">
      <c r="A30" s="385" t="s">
        <v>232</v>
      </c>
      <c r="B30" s="369">
        <v>777.85499010847104</v>
      </c>
      <c r="C30" s="369">
        <v>979.58300000000202</v>
      </c>
      <c r="D30" s="370">
        <v>201.728009891531</v>
      </c>
      <c r="E30" s="376">
        <v>1.2593388388019999</v>
      </c>
      <c r="F30" s="369">
        <v>745.56952670936198</v>
      </c>
      <c r="G30" s="370">
        <v>186.39238167734101</v>
      </c>
      <c r="H30" s="372">
        <v>31.571849999998999</v>
      </c>
      <c r="I30" s="369">
        <v>154.07992999999999</v>
      </c>
      <c r="J30" s="370">
        <v>-32.31245167734</v>
      </c>
      <c r="K30" s="377">
        <v>0.206660713025</v>
      </c>
    </row>
    <row r="31" spans="1:11" ht="14.4" customHeight="1" thickBot="1" x14ac:dyDescent="0.35">
      <c r="A31" s="386" t="s">
        <v>233</v>
      </c>
      <c r="B31" s="364">
        <v>0</v>
      </c>
      <c r="C31" s="364">
        <v>213.86750000000001</v>
      </c>
      <c r="D31" s="365">
        <v>213.86750000000001</v>
      </c>
      <c r="E31" s="374" t="s">
        <v>206</v>
      </c>
      <c r="F31" s="364">
        <v>0</v>
      </c>
      <c r="G31" s="365">
        <v>0</v>
      </c>
      <c r="H31" s="367">
        <v>-23.684999999999999</v>
      </c>
      <c r="I31" s="364">
        <v>-23.332999999999998</v>
      </c>
      <c r="J31" s="365">
        <v>-23.332999999999998</v>
      </c>
      <c r="K31" s="375" t="s">
        <v>206</v>
      </c>
    </row>
    <row r="32" spans="1:11" ht="14.4" customHeight="1" thickBot="1" x14ac:dyDescent="0.35">
      <c r="A32" s="386" t="s">
        <v>234</v>
      </c>
      <c r="B32" s="364">
        <v>21</v>
      </c>
      <c r="C32" s="364">
        <v>19.716139999999999</v>
      </c>
      <c r="D32" s="365">
        <v>-1.2838599999989999</v>
      </c>
      <c r="E32" s="366">
        <v>0.93886380952299997</v>
      </c>
      <c r="F32" s="364">
        <v>20</v>
      </c>
      <c r="G32" s="365">
        <v>5</v>
      </c>
      <c r="H32" s="367">
        <v>1.0759799999999999</v>
      </c>
      <c r="I32" s="364">
        <v>3.0671599999999999</v>
      </c>
      <c r="J32" s="365">
        <v>-1.9328399999999999</v>
      </c>
      <c r="K32" s="368">
        <v>0.15335799999999999</v>
      </c>
    </row>
    <row r="33" spans="1:11" ht="14.4" customHeight="1" thickBot="1" x14ac:dyDescent="0.35">
      <c r="A33" s="386" t="s">
        <v>235</v>
      </c>
      <c r="B33" s="364">
        <v>455.75082291579002</v>
      </c>
      <c r="C33" s="364">
        <v>437.37620000000101</v>
      </c>
      <c r="D33" s="365">
        <v>-18.374622915787999</v>
      </c>
      <c r="E33" s="366">
        <v>0.95968274330600001</v>
      </c>
      <c r="F33" s="364">
        <v>450</v>
      </c>
      <c r="G33" s="365">
        <v>112.5</v>
      </c>
      <c r="H33" s="367">
        <v>36.532989999999003</v>
      </c>
      <c r="I33" s="364">
        <v>122.91816</v>
      </c>
      <c r="J33" s="365">
        <v>10.41816</v>
      </c>
      <c r="K33" s="368">
        <v>0.27315146666599999</v>
      </c>
    </row>
    <row r="34" spans="1:11" ht="14.4" customHeight="1" thickBot="1" x14ac:dyDescent="0.35">
      <c r="A34" s="386" t="s">
        <v>236</v>
      </c>
      <c r="B34" s="364">
        <v>25</v>
      </c>
      <c r="C34" s="364">
        <v>27.50825</v>
      </c>
      <c r="D34" s="365">
        <v>2.5082499999999999</v>
      </c>
      <c r="E34" s="366">
        <v>1.10033</v>
      </c>
      <c r="F34" s="364">
        <v>25</v>
      </c>
      <c r="G34" s="365">
        <v>6.25</v>
      </c>
      <c r="H34" s="367">
        <v>1.84707</v>
      </c>
      <c r="I34" s="364">
        <v>5.9540100000000002</v>
      </c>
      <c r="J34" s="365">
        <v>-0.295989999999</v>
      </c>
      <c r="K34" s="368">
        <v>0.23816039999999999</v>
      </c>
    </row>
    <row r="35" spans="1:11" ht="14.4" customHeight="1" thickBot="1" x14ac:dyDescent="0.35">
      <c r="A35" s="386" t="s">
        <v>237</v>
      </c>
      <c r="B35" s="364">
        <v>9.7007164980410003</v>
      </c>
      <c r="C35" s="364">
        <v>12.088380000000001</v>
      </c>
      <c r="D35" s="365">
        <v>2.3876635019579999</v>
      </c>
      <c r="E35" s="366">
        <v>1.246132695707</v>
      </c>
      <c r="F35" s="364">
        <v>11.205915769428</v>
      </c>
      <c r="G35" s="365">
        <v>2.8014789423569999</v>
      </c>
      <c r="H35" s="367">
        <v>0.70099999999899998</v>
      </c>
      <c r="I35" s="364">
        <v>1.089</v>
      </c>
      <c r="J35" s="365">
        <v>-1.7124789423569999</v>
      </c>
      <c r="K35" s="368">
        <v>9.7180812564000005E-2</v>
      </c>
    </row>
    <row r="36" spans="1:11" ht="14.4" customHeight="1" thickBot="1" x14ac:dyDescent="0.35">
      <c r="A36" s="386" t="s">
        <v>238</v>
      </c>
      <c r="B36" s="364">
        <v>0.456220923783</v>
      </c>
      <c r="C36" s="364">
        <v>0.96367000000000003</v>
      </c>
      <c r="D36" s="365">
        <v>0.50744907621599999</v>
      </c>
      <c r="E36" s="366">
        <v>2.112288038015</v>
      </c>
      <c r="F36" s="364">
        <v>0</v>
      </c>
      <c r="G36" s="365">
        <v>0</v>
      </c>
      <c r="H36" s="367">
        <v>0</v>
      </c>
      <c r="I36" s="364">
        <v>0.45739999999999997</v>
      </c>
      <c r="J36" s="365">
        <v>0.45739999999999997</v>
      </c>
      <c r="K36" s="375" t="s">
        <v>206</v>
      </c>
    </row>
    <row r="37" spans="1:11" ht="14.4" customHeight="1" thickBot="1" x14ac:dyDescent="0.35">
      <c r="A37" s="386" t="s">
        <v>239</v>
      </c>
      <c r="B37" s="364">
        <v>0</v>
      </c>
      <c r="C37" s="364">
        <v>2.4384399999999999</v>
      </c>
      <c r="D37" s="365">
        <v>2.4384399999999999</v>
      </c>
      <c r="E37" s="374" t="s">
        <v>206</v>
      </c>
      <c r="F37" s="364">
        <v>0</v>
      </c>
      <c r="G37" s="365">
        <v>0</v>
      </c>
      <c r="H37" s="367">
        <v>0</v>
      </c>
      <c r="I37" s="364">
        <v>0.46948000000000001</v>
      </c>
      <c r="J37" s="365">
        <v>0.46948000000000001</v>
      </c>
      <c r="K37" s="375" t="s">
        <v>206</v>
      </c>
    </row>
    <row r="38" spans="1:11" ht="14.4" customHeight="1" thickBot="1" x14ac:dyDescent="0.35">
      <c r="A38" s="386" t="s">
        <v>240</v>
      </c>
      <c r="B38" s="364">
        <v>12.983729200228</v>
      </c>
      <c r="C38" s="364">
        <v>5.3667899999999999</v>
      </c>
      <c r="D38" s="365">
        <v>-7.6169392002279999</v>
      </c>
      <c r="E38" s="366">
        <v>0.41334734553000002</v>
      </c>
      <c r="F38" s="364">
        <v>0</v>
      </c>
      <c r="G38" s="365">
        <v>0</v>
      </c>
      <c r="H38" s="367">
        <v>0</v>
      </c>
      <c r="I38" s="364">
        <v>0.83853999999999995</v>
      </c>
      <c r="J38" s="365">
        <v>0.83853999999999995</v>
      </c>
      <c r="K38" s="375" t="s">
        <v>206</v>
      </c>
    </row>
    <row r="39" spans="1:11" ht="14.4" customHeight="1" thickBot="1" x14ac:dyDescent="0.35">
      <c r="A39" s="386" t="s">
        <v>241</v>
      </c>
      <c r="B39" s="364">
        <v>50</v>
      </c>
      <c r="C39" s="364">
        <v>17.514959999999999</v>
      </c>
      <c r="D39" s="365">
        <v>-32.485039999999998</v>
      </c>
      <c r="E39" s="366">
        <v>0.35029919999999998</v>
      </c>
      <c r="F39" s="364">
        <v>30</v>
      </c>
      <c r="G39" s="365">
        <v>7.5</v>
      </c>
      <c r="H39" s="367">
        <v>0</v>
      </c>
      <c r="I39" s="364">
        <v>0</v>
      </c>
      <c r="J39" s="365">
        <v>-7.5</v>
      </c>
      <c r="K39" s="368">
        <v>0</v>
      </c>
    </row>
    <row r="40" spans="1:11" ht="14.4" customHeight="1" thickBot="1" x14ac:dyDescent="0.35">
      <c r="A40" s="386" t="s">
        <v>242</v>
      </c>
      <c r="B40" s="364">
        <v>14.527331025458</v>
      </c>
      <c r="C40" s="364">
        <v>10.381360000000001</v>
      </c>
      <c r="D40" s="365">
        <v>-4.1459710254579996</v>
      </c>
      <c r="E40" s="366">
        <v>0.71460889696800001</v>
      </c>
      <c r="F40" s="364">
        <v>9.3636109399330003</v>
      </c>
      <c r="G40" s="365">
        <v>2.3409027349830001</v>
      </c>
      <c r="H40" s="367">
        <v>1.5907500000000001</v>
      </c>
      <c r="I40" s="364">
        <v>3.1891600000000002</v>
      </c>
      <c r="J40" s="365">
        <v>0.84825726501599996</v>
      </c>
      <c r="K40" s="368">
        <v>0.34059082766799997</v>
      </c>
    </row>
    <row r="41" spans="1:11" ht="14.4" customHeight="1" thickBot="1" x14ac:dyDescent="0.35">
      <c r="A41" s="386" t="s">
        <v>243</v>
      </c>
      <c r="B41" s="364">
        <v>0</v>
      </c>
      <c r="C41" s="364">
        <v>11.17</v>
      </c>
      <c r="D41" s="365">
        <v>11.17</v>
      </c>
      <c r="E41" s="374" t="s">
        <v>244</v>
      </c>
      <c r="F41" s="364">
        <v>0</v>
      </c>
      <c r="G41" s="365">
        <v>0</v>
      </c>
      <c r="H41" s="367">
        <v>0</v>
      </c>
      <c r="I41" s="364">
        <v>0</v>
      </c>
      <c r="J41" s="365">
        <v>0</v>
      </c>
      <c r="K41" s="375" t="s">
        <v>206</v>
      </c>
    </row>
    <row r="42" spans="1:11" ht="14.4" customHeight="1" thickBot="1" x14ac:dyDescent="0.35">
      <c r="A42" s="386" t="s">
        <v>245</v>
      </c>
      <c r="B42" s="364">
        <v>0</v>
      </c>
      <c r="C42" s="364">
        <v>1.21</v>
      </c>
      <c r="D42" s="365">
        <v>1.21</v>
      </c>
      <c r="E42" s="374" t="s">
        <v>244</v>
      </c>
      <c r="F42" s="364">
        <v>0</v>
      </c>
      <c r="G42" s="365">
        <v>0</v>
      </c>
      <c r="H42" s="367">
        <v>0</v>
      </c>
      <c r="I42" s="364">
        <v>0</v>
      </c>
      <c r="J42" s="365">
        <v>0</v>
      </c>
      <c r="K42" s="375" t="s">
        <v>206</v>
      </c>
    </row>
    <row r="43" spans="1:11" ht="14.4" customHeight="1" thickBot="1" x14ac:dyDescent="0.35">
      <c r="A43" s="386" t="s">
        <v>246</v>
      </c>
      <c r="B43" s="364">
        <v>188.43616954517</v>
      </c>
      <c r="C43" s="364">
        <v>219.981310000001</v>
      </c>
      <c r="D43" s="365">
        <v>31.545140454830001</v>
      </c>
      <c r="E43" s="366">
        <v>1.1674049123950001</v>
      </c>
      <c r="F43" s="364">
        <v>200</v>
      </c>
      <c r="G43" s="365">
        <v>50</v>
      </c>
      <c r="H43" s="367">
        <v>13.50906</v>
      </c>
      <c r="I43" s="364">
        <v>39.430019999999999</v>
      </c>
      <c r="J43" s="365">
        <v>-10.569979999999999</v>
      </c>
      <c r="K43" s="368">
        <v>0.19715009999999999</v>
      </c>
    </row>
    <row r="44" spans="1:11" ht="14.4" customHeight="1" thickBot="1" x14ac:dyDescent="0.35">
      <c r="A44" s="385" t="s">
        <v>247</v>
      </c>
      <c r="B44" s="369">
        <v>335.85414851431301</v>
      </c>
      <c r="C44" s="369">
        <v>597.00255000000197</v>
      </c>
      <c r="D44" s="370">
        <v>261.14840148568902</v>
      </c>
      <c r="E44" s="376">
        <v>1.7775649121520001</v>
      </c>
      <c r="F44" s="369">
        <v>524.87615801854804</v>
      </c>
      <c r="G44" s="370">
        <v>131.21903950463701</v>
      </c>
      <c r="H44" s="372">
        <v>18.688559999999999</v>
      </c>
      <c r="I44" s="369">
        <v>221.86609999999999</v>
      </c>
      <c r="J44" s="370">
        <v>90.647060495362993</v>
      </c>
      <c r="K44" s="377">
        <v>0.42270180615000003</v>
      </c>
    </row>
    <row r="45" spans="1:11" ht="14.4" customHeight="1" thickBot="1" x14ac:dyDescent="0.35">
      <c r="A45" s="386" t="s">
        <v>248</v>
      </c>
      <c r="B45" s="364">
        <v>118.550963733599</v>
      </c>
      <c r="C45" s="364">
        <v>108.68514999999999</v>
      </c>
      <c r="D45" s="365">
        <v>-9.8658137335979994</v>
      </c>
      <c r="E45" s="366">
        <v>0.91677997864399996</v>
      </c>
      <c r="F45" s="364">
        <v>28.198934453547999</v>
      </c>
      <c r="G45" s="365">
        <v>7.0497336133869997</v>
      </c>
      <c r="H45" s="367">
        <v>7.8381599999990001</v>
      </c>
      <c r="I45" s="364">
        <v>49.595210000000002</v>
      </c>
      <c r="J45" s="365">
        <v>42.545476386612997</v>
      </c>
      <c r="K45" s="368">
        <v>1.7587618454759999</v>
      </c>
    </row>
    <row r="46" spans="1:11" ht="14.4" customHeight="1" thickBot="1" x14ac:dyDescent="0.35">
      <c r="A46" s="386" t="s">
        <v>249</v>
      </c>
      <c r="B46" s="364">
        <v>184.09478257749899</v>
      </c>
      <c r="C46" s="364">
        <v>471.12903000000199</v>
      </c>
      <c r="D46" s="365">
        <v>287.03424742250297</v>
      </c>
      <c r="E46" s="366">
        <v>2.5591655744050001</v>
      </c>
      <c r="F46" s="364">
        <v>414.70459035250798</v>
      </c>
      <c r="G46" s="365">
        <v>103.67614758812699</v>
      </c>
      <c r="H46" s="367">
        <v>9.5459999999989993</v>
      </c>
      <c r="I46" s="364">
        <v>170.91088999999999</v>
      </c>
      <c r="J46" s="365">
        <v>67.234742411873</v>
      </c>
      <c r="K46" s="368">
        <v>0.41212683432000002</v>
      </c>
    </row>
    <row r="47" spans="1:11" ht="14.4" customHeight="1" thickBot="1" x14ac:dyDescent="0.35">
      <c r="A47" s="386" t="s">
        <v>250</v>
      </c>
      <c r="B47" s="364">
        <v>0</v>
      </c>
      <c r="C47" s="364">
        <v>2.6135999999999999</v>
      </c>
      <c r="D47" s="365">
        <v>2.6135999999999999</v>
      </c>
      <c r="E47" s="374" t="s">
        <v>206</v>
      </c>
      <c r="F47" s="364">
        <v>2.2008717364389998</v>
      </c>
      <c r="G47" s="365">
        <v>0.550217934109</v>
      </c>
      <c r="H47" s="367">
        <v>0</v>
      </c>
      <c r="I47" s="364">
        <v>0</v>
      </c>
      <c r="J47" s="365">
        <v>-0.550217934109</v>
      </c>
      <c r="K47" s="368">
        <v>0</v>
      </c>
    </row>
    <row r="48" spans="1:11" ht="14.4" customHeight="1" thickBot="1" x14ac:dyDescent="0.35">
      <c r="A48" s="386" t="s">
        <v>251</v>
      </c>
      <c r="B48" s="364">
        <v>33.208402203214</v>
      </c>
      <c r="C48" s="364">
        <v>14.574769999999999</v>
      </c>
      <c r="D48" s="365">
        <v>-18.633632203213999</v>
      </c>
      <c r="E48" s="366">
        <v>0.438888023302</v>
      </c>
      <c r="F48" s="364">
        <v>13.974247751106001</v>
      </c>
      <c r="G48" s="365">
        <v>3.4935619377760001</v>
      </c>
      <c r="H48" s="367">
        <v>1.3044</v>
      </c>
      <c r="I48" s="364">
        <v>1.36</v>
      </c>
      <c r="J48" s="365">
        <v>-2.1335619377759998</v>
      </c>
      <c r="K48" s="368">
        <v>9.7321875510999994E-2</v>
      </c>
    </row>
    <row r="49" spans="1:11" ht="14.4" customHeight="1" thickBot="1" x14ac:dyDescent="0.35">
      <c r="A49" s="386" t="s">
        <v>252</v>
      </c>
      <c r="B49" s="364">
        <v>0</v>
      </c>
      <c r="C49" s="364">
        <v>0</v>
      </c>
      <c r="D49" s="365">
        <v>0</v>
      </c>
      <c r="E49" s="366">
        <v>1</v>
      </c>
      <c r="F49" s="364">
        <v>65.797513724945006</v>
      </c>
      <c r="G49" s="365">
        <v>16.449378431235999</v>
      </c>
      <c r="H49" s="367">
        <v>0</v>
      </c>
      <c r="I49" s="364">
        <v>0</v>
      </c>
      <c r="J49" s="365">
        <v>-16.449378431235999</v>
      </c>
      <c r="K49" s="368">
        <v>0</v>
      </c>
    </row>
    <row r="50" spans="1:11" ht="14.4" customHeight="1" thickBot="1" x14ac:dyDescent="0.35">
      <c r="A50" s="385" t="s">
        <v>253</v>
      </c>
      <c r="B50" s="369">
        <v>7039.3833806057701</v>
      </c>
      <c r="C50" s="369">
        <v>7113.4675800000095</v>
      </c>
      <c r="D50" s="370">
        <v>74.084199394242006</v>
      </c>
      <c r="E50" s="376">
        <v>1.0105242455750001</v>
      </c>
      <c r="F50" s="369">
        <v>6684.6329353912897</v>
      </c>
      <c r="G50" s="370">
        <v>1671.1582338478199</v>
      </c>
      <c r="H50" s="372">
        <v>584.00046999999802</v>
      </c>
      <c r="I50" s="369">
        <v>1826.8490300000001</v>
      </c>
      <c r="J50" s="370">
        <v>155.69079615217899</v>
      </c>
      <c r="K50" s="377">
        <v>0.27329085196699998</v>
      </c>
    </row>
    <row r="51" spans="1:11" ht="14.4" customHeight="1" thickBot="1" x14ac:dyDescent="0.35">
      <c r="A51" s="386" t="s">
        <v>254</v>
      </c>
      <c r="B51" s="364">
        <v>38.997494655375</v>
      </c>
      <c r="C51" s="364">
        <v>75.109390000000005</v>
      </c>
      <c r="D51" s="365">
        <v>36.111895344624003</v>
      </c>
      <c r="E51" s="366">
        <v>1.9260055207069999</v>
      </c>
      <c r="F51" s="364">
        <v>0</v>
      </c>
      <c r="G51" s="365">
        <v>0</v>
      </c>
      <c r="H51" s="367">
        <v>3.5392499999989999</v>
      </c>
      <c r="I51" s="364">
        <v>16.60595</v>
      </c>
      <c r="J51" s="365">
        <v>16.60595</v>
      </c>
      <c r="K51" s="375" t="s">
        <v>206</v>
      </c>
    </row>
    <row r="52" spans="1:11" ht="14.4" customHeight="1" thickBot="1" x14ac:dyDescent="0.35">
      <c r="A52" s="386" t="s">
        <v>255</v>
      </c>
      <c r="B52" s="364">
        <v>0</v>
      </c>
      <c r="C52" s="364">
        <v>1.33585</v>
      </c>
      <c r="D52" s="365">
        <v>1.33585</v>
      </c>
      <c r="E52" s="374" t="s">
        <v>244</v>
      </c>
      <c r="F52" s="364">
        <v>0</v>
      </c>
      <c r="G52" s="365">
        <v>0</v>
      </c>
      <c r="H52" s="367">
        <v>0</v>
      </c>
      <c r="I52" s="364">
        <v>0</v>
      </c>
      <c r="J52" s="365">
        <v>0</v>
      </c>
      <c r="K52" s="375" t="s">
        <v>206</v>
      </c>
    </row>
    <row r="53" spans="1:11" ht="14.4" customHeight="1" thickBot="1" x14ac:dyDescent="0.35">
      <c r="A53" s="386" t="s">
        <v>256</v>
      </c>
      <c r="B53" s="364">
        <v>0</v>
      </c>
      <c r="C53" s="364">
        <v>-6.26288</v>
      </c>
      <c r="D53" s="365">
        <v>-6.26288</v>
      </c>
      <c r="E53" s="374" t="s">
        <v>206</v>
      </c>
      <c r="F53" s="364">
        <v>0</v>
      </c>
      <c r="G53" s="365">
        <v>0</v>
      </c>
      <c r="H53" s="367">
        <v>-0.44758999999900001</v>
      </c>
      <c r="I53" s="364">
        <v>-0.58830999999900002</v>
      </c>
      <c r="J53" s="365">
        <v>-0.58830999999900002</v>
      </c>
      <c r="K53" s="375" t="s">
        <v>206</v>
      </c>
    </row>
    <row r="54" spans="1:11" ht="14.4" customHeight="1" thickBot="1" x14ac:dyDescent="0.35">
      <c r="A54" s="386" t="s">
        <v>257</v>
      </c>
      <c r="B54" s="364">
        <v>2660.3858859503998</v>
      </c>
      <c r="C54" s="364">
        <v>2443.1566899999998</v>
      </c>
      <c r="D54" s="365">
        <v>-217.22919595039201</v>
      </c>
      <c r="E54" s="366">
        <v>0.91834673417199997</v>
      </c>
      <c r="F54" s="364">
        <v>2450</v>
      </c>
      <c r="G54" s="365">
        <v>612.5</v>
      </c>
      <c r="H54" s="367">
        <v>187.49683999999999</v>
      </c>
      <c r="I54" s="364">
        <v>630.19268000000102</v>
      </c>
      <c r="J54" s="365">
        <v>17.692679999999999</v>
      </c>
      <c r="K54" s="368">
        <v>0.25722150203999999</v>
      </c>
    </row>
    <row r="55" spans="1:11" ht="14.4" customHeight="1" thickBot="1" x14ac:dyDescent="0.35">
      <c r="A55" s="386" t="s">
        <v>258</v>
      </c>
      <c r="B55" s="364">
        <v>3340</v>
      </c>
      <c r="C55" s="364">
        <v>3635.4677000000102</v>
      </c>
      <c r="D55" s="365">
        <v>295.46770000000703</v>
      </c>
      <c r="E55" s="366">
        <v>1.088463383233</v>
      </c>
      <c r="F55" s="364">
        <v>3515</v>
      </c>
      <c r="G55" s="365">
        <v>878.75</v>
      </c>
      <c r="H55" s="367">
        <v>343.591419999999</v>
      </c>
      <c r="I55" s="364">
        <v>1016.56868</v>
      </c>
      <c r="J55" s="365">
        <v>137.818680000001</v>
      </c>
      <c r="K55" s="368">
        <v>0.28920872830700001</v>
      </c>
    </row>
    <row r="56" spans="1:11" ht="14.4" customHeight="1" thickBot="1" x14ac:dyDescent="0.35">
      <c r="A56" s="386" t="s">
        <v>259</v>
      </c>
      <c r="B56" s="364">
        <v>1000</v>
      </c>
      <c r="C56" s="364">
        <v>964.66083000000197</v>
      </c>
      <c r="D56" s="365">
        <v>-35.339169999997999</v>
      </c>
      <c r="E56" s="366">
        <v>0.96466083000000002</v>
      </c>
      <c r="F56" s="364">
        <v>719.63293539128995</v>
      </c>
      <c r="G56" s="365">
        <v>179.908233847823</v>
      </c>
      <c r="H56" s="367">
        <v>49.820549999999002</v>
      </c>
      <c r="I56" s="364">
        <v>164.07003</v>
      </c>
      <c r="J56" s="365">
        <v>-15.838203847821999</v>
      </c>
      <c r="K56" s="368">
        <v>0.22799127434399999</v>
      </c>
    </row>
    <row r="57" spans="1:11" ht="14.4" customHeight="1" thickBot="1" x14ac:dyDescent="0.35">
      <c r="A57" s="384" t="s">
        <v>29</v>
      </c>
      <c r="B57" s="364">
        <v>2260.3670495137799</v>
      </c>
      <c r="C57" s="364">
        <v>2294.5030000000002</v>
      </c>
      <c r="D57" s="365">
        <v>34.135950486219997</v>
      </c>
      <c r="E57" s="366">
        <v>1.015101950142</v>
      </c>
      <c r="F57" s="364">
        <v>2505.5156903978</v>
      </c>
      <c r="G57" s="365">
        <v>626.37892259944999</v>
      </c>
      <c r="H57" s="367">
        <v>220.52599999999899</v>
      </c>
      <c r="I57" s="364">
        <v>735.47500000000105</v>
      </c>
      <c r="J57" s="365">
        <v>109.096077400551</v>
      </c>
      <c r="K57" s="368">
        <v>0.29354236447900001</v>
      </c>
    </row>
    <row r="58" spans="1:11" ht="14.4" customHeight="1" thickBot="1" x14ac:dyDescent="0.35">
      <c r="A58" s="385" t="s">
        <v>260</v>
      </c>
      <c r="B58" s="369">
        <v>2260.3670495137799</v>
      </c>
      <c r="C58" s="369">
        <v>2294.5030000000002</v>
      </c>
      <c r="D58" s="370">
        <v>34.135950486219997</v>
      </c>
      <c r="E58" s="376">
        <v>1.015101950142</v>
      </c>
      <c r="F58" s="369">
        <v>2505.5156903978</v>
      </c>
      <c r="G58" s="370">
        <v>626.37892259944999</v>
      </c>
      <c r="H58" s="372">
        <v>220.52599999999899</v>
      </c>
      <c r="I58" s="369">
        <v>735.47500000000105</v>
      </c>
      <c r="J58" s="370">
        <v>109.096077400551</v>
      </c>
      <c r="K58" s="377">
        <v>0.29354236447900001</v>
      </c>
    </row>
    <row r="59" spans="1:11" ht="14.4" customHeight="1" thickBot="1" x14ac:dyDescent="0.35">
      <c r="A59" s="386" t="s">
        <v>261</v>
      </c>
      <c r="B59" s="364">
        <v>492.06731778775202</v>
      </c>
      <c r="C59" s="364">
        <v>512.727000000001</v>
      </c>
      <c r="D59" s="365">
        <v>20.659682212248001</v>
      </c>
      <c r="E59" s="366">
        <v>1.0419854793550001</v>
      </c>
      <c r="F59" s="364">
        <v>671.31940317016199</v>
      </c>
      <c r="G59" s="365">
        <v>167.82985079254101</v>
      </c>
      <c r="H59" s="367">
        <v>58.809999999999</v>
      </c>
      <c r="I59" s="364">
        <v>175.25700000000001</v>
      </c>
      <c r="J59" s="365">
        <v>7.4271492074590002</v>
      </c>
      <c r="K59" s="368">
        <v>0.26106351041300002</v>
      </c>
    </row>
    <row r="60" spans="1:11" ht="14.4" customHeight="1" thickBot="1" x14ac:dyDescent="0.35">
      <c r="A60" s="386" t="s">
        <v>262</v>
      </c>
      <c r="B60" s="364">
        <v>1023.44275009489</v>
      </c>
      <c r="C60" s="364">
        <v>1080.2940000000001</v>
      </c>
      <c r="D60" s="365">
        <v>56.851249905114997</v>
      </c>
      <c r="E60" s="366">
        <v>1.0555490279249999</v>
      </c>
      <c r="F60" s="364">
        <v>1065.75430447024</v>
      </c>
      <c r="G60" s="365">
        <v>266.43857611755902</v>
      </c>
      <c r="H60" s="367">
        <v>83.810999999998998</v>
      </c>
      <c r="I60" s="364">
        <v>277.79599999999999</v>
      </c>
      <c r="J60" s="365">
        <v>11.357423882440999</v>
      </c>
      <c r="K60" s="368">
        <v>0.260656699986</v>
      </c>
    </row>
    <row r="61" spans="1:11" ht="14.4" customHeight="1" thickBot="1" x14ac:dyDescent="0.35">
      <c r="A61" s="386" t="s">
        <v>263</v>
      </c>
      <c r="B61" s="364">
        <v>744.856981631145</v>
      </c>
      <c r="C61" s="364">
        <v>701.48200000000099</v>
      </c>
      <c r="D61" s="365">
        <v>-43.374981631143001</v>
      </c>
      <c r="E61" s="366">
        <v>0.94176736917100001</v>
      </c>
      <c r="F61" s="364">
        <v>768.44198275739996</v>
      </c>
      <c r="G61" s="365">
        <v>192.11049568934999</v>
      </c>
      <c r="H61" s="367">
        <v>77.904999999999006</v>
      </c>
      <c r="I61" s="364">
        <v>282.42200000000003</v>
      </c>
      <c r="J61" s="365">
        <v>90.311504310649994</v>
      </c>
      <c r="K61" s="368">
        <v>0.36752546885300003</v>
      </c>
    </row>
    <row r="62" spans="1:11" ht="14.4" customHeight="1" thickBot="1" x14ac:dyDescent="0.35">
      <c r="A62" s="387" t="s">
        <v>264</v>
      </c>
      <c r="B62" s="369">
        <v>10014.7626183665</v>
      </c>
      <c r="C62" s="369">
        <v>11092.95782</v>
      </c>
      <c r="D62" s="370">
        <v>1078.1952016334801</v>
      </c>
      <c r="E62" s="376">
        <v>1.1076605849500001</v>
      </c>
      <c r="F62" s="369">
        <v>9157.7529661850895</v>
      </c>
      <c r="G62" s="370">
        <v>2289.4382415462701</v>
      </c>
      <c r="H62" s="372">
        <v>4076.0647099999901</v>
      </c>
      <c r="I62" s="369">
        <v>5399.5802599999897</v>
      </c>
      <c r="J62" s="370">
        <v>3110.1420184537201</v>
      </c>
      <c r="K62" s="377">
        <v>0.58961846644399996</v>
      </c>
    </row>
    <row r="63" spans="1:11" ht="14.4" customHeight="1" thickBot="1" x14ac:dyDescent="0.35">
      <c r="A63" s="384" t="s">
        <v>32</v>
      </c>
      <c r="B63" s="364">
        <v>1615.9609658163099</v>
      </c>
      <c r="C63" s="364">
        <v>5764.3157800000099</v>
      </c>
      <c r="D63" s="365">
        <v>4148.3548141837</v>
      </c>
      <c r="E63" s="366">
        <v>3.5671132545500002</v>
      </c>
      <c r="F63" s="364">
        <v>4342.8557989605997</v>
      </c>
      <c r="G63" s="365">
        <v>1085.7139497401499</v>
      </c>
      <c r="H63" s="367">
        <v>195.76886999999999</v>
      </c>
      <c r="I63" s="364">
        <v>587.28751</v>
      </c>
      <c r="J63" s="365">
        <v>-498.42643974014902</v>
      </c>
      <c r="K63" s="368">
        <v>0.13523071849099999</v>
      </c>
    </row>
    <row r="64" spans="1:11" ht="14.4" customHeight="1" thickBot="1" x14ac:dyDescent="0.35">
      <c r="A64" s="388" t="s">
        <v>265</v>
      </c>
      <c r="B64" s="364">
        <v>1615.9609658163099</v>
      </c>
      <c r="C64" s="364">
        <v>5764.3157800000099</v>
      </c>
      <c r="D64" s="365">
        <v>4148.3548141837</v>
      </c>
      <c r="E64" s="366">
        <v>3.5671132545500002</v>
      </c>
      <c r="F64" s="364">
        <v>4342.8557989605997</v>
      </c>
      <c r="G64" s="365">
        <v>1085.7139497401499</v>
      </c>
      <c r="H64" s="367">
        <v>195.76886999999999</v>
      </c>
      <c r="I64" s="364">
        <v>587.28751</v>
      </c>
      <c r="J64" s="365">
        <v>-498.42643974014902</v>
      </c>
      <c r="K64" s="368">
        <v>0.13523071849099999</v>
      </c>
    </row>
    <row r="65" spans="1:11" ht="14.4" customHeight="1" thickBot="1" x14ac:dyDescent="0.35">
      <c r="A65" s="386" t="s">
        <v>266</v>
      </c>
      <c r="B65" s="364">
        <v>1191.1991024958199</v>
      </c>
      <c r="C65" s="364">
        <v>1798.242</v>
      </c>
      <c r="D65" s="365">
        <v>607.04289750418195</v>
      </c>
      <c r="E65" s="366">
        <v>1.5096065772980001</v>
      </c>
      <c r="F65" s="364">
        <v>1182.4584795395201</v>
      </c>
      <c r="G65" s="365">
        <v>295.61461988488003</v>
      </c>
      <c r="H65" s="367">
        <v>163.57275999999999</v>
      </c>
      <c r="I65" s="364">
        <v>398.94986999999998</v>
      </c>
      <c r="J65" s="365">
        <v>103.33525011512</v>
      </c>
      <c r="K65" s="368">
        <v>0.33739017217299999</v>
      </c>
    </row>
    <row r="66" spans="1:11" ht="14.4" customHeight="1" thickBot="1" x14ac:dyDescent="0.35">
      <c r="A66" s="386" t="s">
        <v>267</v>
      </c>
      <c r="B66" s="364">
        <v>0</v>
      </c>
      <c r="C66" s="364">
        <v>10.504009999999999</v>
      </c>
      <c r="D66" s="365">
        <v>10.504009999999999</v>
      </c>
      <c r="E66" s="374" t="s">
        <v>244</v>
      </c>
      <c r="F66" s="364">
        <v>21.207989068526999</v>
      </c>
      <c r="G66" s="365">
        <v>5.3019972671310001</v>
      </c>
      <c r="H66" s="367">
        <v>0</v>
      </c>
      <c r="I66" s="364">
        <v>0</v>
      </c>
      <c r="J66" s="365">
        <v>-5.3019972671310001</v>
      </c>
      <c r="K66" s="368">
        <v>0</v>
      </c>
    </row>
    <row r="67" spans="1:11" ht="14.4" customHeight="1" thickBot="1" x14ac:dyDescent="0.35">
      <c r="A67" s="386" t="s">
        <v>268</v>
      </c>
      <c r="B67" s="364">
        <v>75.305616903569998</v>
      </c>
      <c r="C67" s="364">
        <v>537.32086000000095</v>
      </c>
      <c r="D67" s="365">
        <v>462.01524309643099</v>
      </c>
      <c r="E67" s="366">
        <v>7.1352029515669999</v>
      </c>
      <c r="F67" s="364">
        <v>26.582300494710999</v>
      </c>
      <c r="G67" s="365">
        <v>6.6455751236770002</v>
      </c>
      <c r="H67" s="367">
        <v>23.724999999999</v>
      </c>
      <c r="I67" s="364">
        <v>133.46566999999999</v>
      </c>
      <c r="J67" s="365">
        <v>126.820094876322</v>
      </c>
      <c r="K67" s="368">
        <v>5.020847237301</v>
      </c>
    </row>
    <row r="68" spans="1:11" ht="14.4" customHeight="1" thickBot="1" x14ac:dyDescent="0.35">
      <c r="A68" s="386" t="s">
        <v>269</v>
      </c>
      <c r="B68" s="364">
        <v>277.947932746292</v>
      </c>
      <c r="C68" s="364">
        <v>156.06221999998499</v>
      </c>
      <c r="D68" s="365">
        <v>-121.88571274630699</v>
      </c>
      <c r="E68" s="366">
        <v>0.56148005296500003</v>
      </c>
      <c r="F68" s="364">
        <v>243.87009610073599</v>
      </c>
      <c r="G68" s="365">
        <v>60.967524025183998</v>
      </c>
      <c r="H68" s="367">
        <v>2.4679999999989999</v>
      </c>
      <c r="I68" s="364">
        <v>41.003959999999999</v>
      </c>
      <c r="J68" s="365">
        <v>-19.963564025183</v>
      </c>
      <c r="K68" s="368">
        <v>0.168138532176</v>
      </c>
    </row>
    <row r="69" spans="1:11" ht="14.4" customHeight="1" thickBot="1" x14ac:dyDescent="0.35">
      <c r="A69" s="386" t="s">
        <v>270</v>
      </c>
      <c r="B69" s="364">
        <v>71.508313670622996</v>
      </c>
      <c r="C69" s="364">
        <v>3262.18669000002</v>
      </c>
      <c r="D69" s="365">
        <v>3190.6783763293902</v>
      </c>
      <c r="E69" s="366">
        <v>45.619684237359998</v>
      </c>
      <c r="F69" s="364">
        <v>2332.9600037506598</v>
      </c>
      <c r="G69" s="365">
        <v>583.24000093766404</v>
      </c>
      <c r="H69" s="367">
        <v>6.0031099999990003</v>
      </c>
      <c r="I69" s="364">
        <v>13.86801</v>
      </c>
      <c r="J69" s="365">
        <v>-569.37199093766401</v>
      </c>
      <c r="K69" s="368">
        <v>5.9443839490000002E-3</v>
      </c>
    </row>
    <row r="70" spans="1:11" ht="14.4" customHeight="1" thickBot="1" x14ac:dyDescent="0.35">
      <c r="A70" s="386" t="s">
        <v>271</v>
      </c>
      <c r="B70" s="364">
        <v>0</v>
      </c>
      <c r="C70" s="364">
        <v>0</v>
      </c>
      <c r="D70" s="365">
        <v>0</v>
      </c>
      <c r="E70" s="366">
        <v>1</v>
      </c>
      <c r="F70" s="364">
        <v>12.348299490624999</v>
      </c>
      <c r="G70" s="365">
        <v>3.0870748726559998</v>
      </c>
      <c r="H70" s="367">
        <v>0</v>
      </c>
      <c r="I70" s="364">
        <v>0</v>
      </c>
      <c r="J70" s="365">
        <v>-3.0870748726559998</v>
      </c>
      <c r="K70" s="368">
        <v>0</v>
      </c>
    </row>
    <row r="71" spans="1:11" ht="14.4" customHeight="1" thickBot="1" x14ac:dyDescent="0.35">
      <c r="A71" s="386" t="s">
        <v>272</v>
      </c>
      <c r="B71" s="364">
        <v>0</v>
      </c>
      <c r="C71" s="364">
        <v>0</v>
      </c>
      <c r="D71" s="365">
        <v>0</v>
      </c>
      <c r="E71" s="366">
        <v>1</v>
      </c>
      <c r="F71" s="364">
        <v>395.24202712418997</v>
      </c>
      <c r="G71" s="365">
        <v>98.810506781046996</v>
      </c>
      <c r="H71" s="367">
        <v>0</v>
      </c>
      <c r="I71" s="364">
        <v>0</v>
      </c>
      <c r="J71" s="365">
        <v>-98.810506781046996</v>
      </c>
      <c r="K71" s="368">
        <v>0</v>
      </c>
    </row>
    <row r="72" spans="1:11" ht="14.4" customHeight="1" thickBot="1" x14ac:dyDescent="0.35">
      <c r="A72" s="386" t="s">
        <v>273</v>
      </c>
      <c r="B72" s="364">
        <v>0</v>
      </c>
      <c r="C72" s="364">
        <v>0</v>
      </c>
      <c r="D72" s="365">
        <v>0</v>
      </c>
      <c r="E72" s="366">
        <v>1</v>
      </c>
      <c r="F72" s="364">
        <v>128.18660339162901</v>
      </c>
      <c r="G72" s="365">
        <v>32.046650847907003</v>
      </c>
      <c r="H72" s="367">
        <v>0</v>
      </c>
      <c r="I72" s="364">
        <v>0</v>
      </c>
      <c r="J72" s="365">
        <v>-32.046650847907003</v>
      </c>
      <c r="K72" s="368">
        <v>0</v>
      </c>
    </row>
    <row r="73" spans="1:11" ht="14.4" customHeight="1" thickBot="1" x14ac:dyDescent="0.35">
      <c r="A73" s="389" t="s">
        <v>33</v>
      </c>
      <c r="B73" s="369">
        <v>0</v>
      </c>
      <c r="C73" s="369">
        <v>41.740740000000002</v>
      </c>
      <c r="D73" s="370">
        <v>41.740740000000002</v>
      </c>
      <c r="E73" s="371" t="s">
        <v>206</v>
      </c>
      <c r="F73" s="369">
        <v>0</v>
      </c>
      <c r="G73" s="370">
        <v>0</v>
      </c>
      <c r="H73" s="372">
        <v>-1.486</v>
      </c>
      <c r="I73" s="369">
        <v>7.83</v>
      </c>
      <c r="J73" s="370">
        <v>7.83</v>
      </c>
      <c r="K73" s="373" t="s">
        <v>206</v>
      </c>
    </row>
    <row r="74" spans="1:11" ht="14.4" customHeight="1" thickBot="1" x14ac:dyDescent="0.35">
      <c r="A74" s="385" t="s">
        <v>274</v>
      </c>
      <c r="B74" s="369">
        <v>0</v>
      </c>
      <c r="C74" s="369">
        <v>35.78</v>
      </c>
      <c r="D74" s="370">
        <v>35.78</v>
      </c>
      <c r="E74" s="371" t="s">
        <v>206</v>
      </c>
      <c r="F74" s="369">
        <v>0</v>
      </c>
      <c r="G74" s="370">
        <v>0</v>
      </c>
      <c r="H74" s="372">
        <v>-1.486</v>
      </c>
      <c r="I74" s="369">
        <v>7.83</v>
      </c>
      <c r="J74" s="370">
        <v>7.83</v>
      </c>
      <c r="K74" s="373" t="s">
        <v>206</v>
      </c>
    </row>
    <row r="75" spans="1:11" ht="14.4" customHeight="1" thickBot="1" x14ac:dyDescent="0.35">
      <c r="A75" s="386" t="s">
        <v>275</v>
      </c>
      <c r="B75" s="364">
        <v>0</v>
      </c>
      <c r="C75" s="364">
        <v>18.076000000000001</v>
      </c>
      <c r="D75" s="365">
        <v>18.076000000000001</v>
      </c>
      <c r="E75" s="374" t="s">
        <v>206</v>
      </c>
      <c r="F75" s="364">
        <v>0</v>
      </c>
      <c r="G75" s="365">
        <v>0</v>
      </c>
      <c r="H75" s="367">
        <v>0.16400000000000001</v>
      </c>
      <c r="I75" s="364">
        <v>3.98</v>
      </c>
      <c r="J75" s="365">
        <v>3.98</v>
      </c>
      <c r="K75" s="375" t="s">
        <v>206</v>
      </c>
    </row>
    <row r="76" spans="1:11" ht="14.4" customHeight="1" thickBot="1" x14ac:dyDescent="0.35">
      <c r="A76" s="386" t="s">
        <v>276</v>
      </c>
      <c r="B76" s="364">
        <v>0</v>
      </c>
      <c r="C76" s="364">
        <v>17.704000000000001</v>
      </c>
      <c r="D76" s="365">
        <v>17.704000000000001</v>
      </c>
      <c r="E76" s="374" t="s">
        <v>206</v>
      </c>
      <c r="F76" s="364">
        <v>0</v>
      </c>
      <c r="G76" s="365">
        <v>0</v>
      </c>
      <c r="H76" s="367">
        <v>-1.65</v>
      </c>
      <c r="I76" s="364">
        <v>3.85</v>
      </c>
      <c r="J76" s="365">
        <v>3.85</v>
      </c>
      <c r="K76" s="375" t="s">
        <v>206</v>
      </c>
    </row>
    <row r="77" spans="1:11" ht="14.4" customHeight="1" thickBot="1" x14ac:dyDescent="0.35">
      <c r="A77" s="385" t="s">
        <v>277</v>
      </c>
      <c r="B77" s="369">
        <v>0</v>
      </c>
      <c r="C77" s="369">
        <v>5.9607400000000004</v>
      </c>
      <c r="D77" s="370">
        <v>5.9607400000000004</v>
      </c>
      <c r="E77" s="371" t="s">
        <v>206</v>
      </c>
      <c r="F77" s="369">
        <v>0</v>
      </c>
      <c r="G77" s="370">
        <v>0</v>
      </c>
      <c r="H77" s="372">
        <v>0</v>
      </c>
      <c r="I77" s="369">
        <v>0</v>
      </c>
      <c r="J77" s="370">
        <v>0</v>
      </c>
      <c r="K77" s="373" t="s">
        <v>206</v>
      </c>
    </row>
    <row r="78" spans="1:11" ht="14.4" customHeight="1" thickBot="1" x14ac:dyDescent="0.35">
      <c r="A78" s="386" t="s">
        <v>278</v>
      </c>
      <c r="B78" s="364">
        <v>0</v>
      </c>
      <c r="C78" s="364">
        <v>5.9607400000000004</v>
      </c>
      <c r="D78" s="365">
        <v>5.9607400000000004</v>
      </c>
      <c r="E78" s="374" t="s">
        <v>244</v>
      </c>
      <c r="F78" s="364">
        <v>0</v>
      </c>
      <c r="G78" s="365">
        <v>0</v>
      </c>
      <c r="H78" s="367">
        <v>0</v>
      </c>
      <c r="I78" s="364">
        <v>0</v>
      </c>
      <c r="J78" s="365">
        <v>0</v>
      </c>
      <c r="K78" s="375" t="s">
        <v>206</v>
      </c>
    </row>
    <row r="79" spans="1:11" ht="14.4" customHeight="1" thickBot="1" x14ac:dyDescent="0.35">
      <c r="A79" s="384" t="s">
        <v>34</v>
      </c>
      <c r="B79" s="364">
        <v>8398.8016525502208</v>
      </c>
      <c r="C79" s="364">
        <v>5286.9013000000105</v>
      </c>
      <c r="D79" s="365">
        <v>-3111.9003525502098</v>
      </c>
      <c r="E79" s="366">
        <v>0.62948281418100005</v>
      </c>
      <c r="F79" s="364">
        <v>4814.8971672244897</v>
      </c>
      <c r="G79" s="365">
        <v>1203.7242918061199</v>
      </c>
      <c r="H79" s="367">
        <v>3881.7818399999901</v>
      </c>
      <c r="I79" s="364">
        <v>4804.4627499999897</v>
      </c>
      <c r="J79" s="365">
        <v>3600.73845819387</v>
      </c>
      <c r="K79" s="368">
        <v>0.99783288887300003</v>
      </c>
    </row>
    <row r="80" spans="1:11" ht="14.4" customHeight="1" thickBot="1" x14ac:dyDescent="0.35">
      <c r="A80" s="385" t="s">
        <v>279</v>
      </c>
      <c r="B80" s="369">
        <v>3.8154604336309998</v>
      </c>
      <c r="C80" s="369">
        <v>6.7634999999999996</v>
      </c>
      <c r="D80" s="370">
        <v>2.9480395663680001</v>
      </c>
      <c r="E80" s="376">
        <v>1.7726563065309999</v>
      </c>
      <c r="F80" s="369">
        <v>6.7994573056460004</v>
      </c>
      <c r="G80" s="370">
        <v>1.699864326411</v>
      </c>
      <c r="H80" s="372">
        <v>0.31090999999899999</v>
      </c>
      <c r="I80" s="369">
        <v>0.71745000000000003</v>
      </c>
      <c r="J80" s="370">
        <v>-0.98241432641100002</v>
      </c>
      <c r="K80" s="377">
        <v>0.105515773943</v>
      </c>
    </row>
    <row r="81" spans="1:11" ht="14.4" customHeight="1" thickBot="1" x14ac:dyDescent="0.35">
      <c r="A81" s="386" t="s">
        <v>280</v>
      </c>
      <c r="B81" s="364">
        <v>3.8154604336309998</v>
      </c>
      <c r="C81" s="364">
        <v>6.7634999999999996</v>
      </c>
      <c r="D81" s="365">
        <v>2.9480395663680001</v>
      </c>
      <c r="E81" s="366">
        <v>1.7726563065309999</v>
      </c>
      <c r="F81" s="364">
        <v>6.7994573056460004</v>
      </c>
      <c r="G81" s="365">
        <v>1.699864326411</v>
      </c>
      <c r="H81" s="367">
        <v>0.31090999999899999</v>
      </c>
      <c r="I81" s="364">
        <v>0.71745000000000003</v>
      </c>
      <c r="J81" s="365">
        <v>-0.98241432641100002</v>
      </c>
      <c r="K81" s="368">
        <v>0.105515773943</v>
      </c>
    </row>
    <row r="82" spans="1:11" ht="14.4" customHeight="1" thickBot="1" x14ac:dyDescent="0.35">
      <c r="A82" s="385" t="s">
        <v>281</v>
      </c>
      <c r="B82" s="369">
        <v>37.051652865320001</v>
      </c>
      <c r="C82" s="369">
        <v>28.512619999999998</v>
      </c>
      <c r="D82" s="370">
        <v>-8.5390328653199994</v>
      </c>
      <c r="E82" s="376">
        <v>0.76953705961800001</v>
      </c>
      <c r="F82" s="369">
        <v>5.9999999999989999</v>
      </c>
      <c r="G82" s="370">
        <v>1.4999999999989999</v>
      </c>
      <c r="H82" s="372">
        <v>1.3053600000000001</v>
      </c>
      <c r="I82" s="369">
        <v>8.35351</v>
      </c>
      <c r="J82" s="370">
        <v>6.85351</v>
      </c>
      <c r="K82" s="377">
        <v>1.3922516666660001</v>
      </c>
    </row>
    <row r="83" spans="1:11" ht="14.4" customHeight="1" thickBot="1" x14ac:dyDescent="0.35">
      <c r="A83" s="386" t="s">
        <v>282</v>
      </c>
      <c r="B83" s="364">
        <v>6.8146478873229999</v>
      </c>
      <c r="C83" s="364">
        <v>6.48</v>
      </c>
      <c r="D83" s="365">
        <v>-0.33464788732299999</v>
      </c>
      <c r="E83" s="366">
        <v>0.950892857142</v>
      </c>
      <c r="F83" s="364">
        <v>5.9999999999989999</v>
      </c>
      <c r="G83" s="365">
        <v>1.4999999999989999</v>
      </c>
      <c r="H83" s="367">
        <v>0</v>
      </c>
      <c r="I83" s="364">
        <v>1.62</v>
      </c>
      <c r="J83" s="365">
        <v>0.12</v>
      </c>
      <c r="K83" s="368">
        <v>0.27</v>
      </c>
    </row>
    <row r="84" spans="1:11" ht="14.4" customHeight="1" thickBot="1" x14ac:dyDescent="0.35">
      <c r="A84" s="386" t="s">
        <v>283</v>
      </c>
      <c r="B84" s="364">
        <v>30.237004977996001</v>
      </c>
      <c r="C84" s="364">
        <v>22.032620000000001</v>
      </c>
      <c r="D84" s="365">
        <v>-8.2043849779959999</v>
      </c>
      <c r="E84" s="366">
        <v>0.72866409937200005</v>
      </c>
      <c r="F84" s="364">
        <v>0</v>
      </c>
      <c r="G84" s="365">
        <v>0</v>
      </c>
      <c r="H84" s="367">
        <v>1.3053600000000001</v>
      </c>
      <c r="I84" s="364">
        <v>6.7335099999999999</v>
      </c>
      <c r="J84" s="365">
        <v>6.7335099999999999</v>
      </c>
      <c r="K84" s="375" t="s">
        <v>206</v>
      </c>
    </row>
    <row r="85" spans="1:11" ht="14.4" customHeight="1" thickBot="1" x14ac:dyDescent="0.35">
      <c r="A85" s="385" t="s">
        <v>284</v>
      </c>
      <c r="B85" s="369">
        <v>3297.8573459286699</v>
      </c>
      <c r="C85" s="369">
        <v>3561.2402000000102</v>
      </c>
      <c r="D85" s="370">
        <v>263.38285407133498</v>
      </c>
      <c r="E85" s="376">
        <v>1.079864841454</v>
      </c>
      <c r="F85" s="369">
        <v>3658.4659898715699</v>
      </c>
      <c r="G85" s="370">
        <v>914.61649746789305</v>
      </c>
      <c r="H85" s="372">
        <v>304.785269999999</v>
      </c>
      <c r="I85" s="369">
        <v>922.06026999999995</v>
      </c>
      <c r="J85" s="370">
        <v>7.4437725321070003</v>
      </c>
      <c r="K85" s="377">
        <v>0.25203467041900002</v>
      </c>
    </row>
    <row r="86" spans="1:11" ht="14.4" customHeight="1" thickBot="1" x14ac:dyDescent="0.35">
      <c r="A86" s="386" t="s">
        <v>285</v>
      </c>
      <c r="B86" s="364">
        <v>2858.42902036652</v>
      </c>
      <c r="C86" s="364">
        <v>3143.43770000001</v>
      </c>
      <c r="D86" s="365">
        <v>285.00867963348497</v>
      </c>
      <c r="E86" s="366">
        <v>1.099708153535</v>
      </c>
      <c r="F86" s="364">
        <v>3273.7305861506202</v>
      </c>
      <c r="G86" s="365">
        <v>818.43264653765505</v>
      </c>
      <c r="H86" s="367">
        <v>269.65210999999903</v>
      </c>
      <c r="I86" s="364">
        <v>808.95632999999998</v>
      </c>
      <c r="J86" s="365">
        <v>-9.4763165376540002</v>
      </c>
      <c r="K86" s="368">
        <v>0.24710534624300001</v>
      </c>
    </row>
    <row r="87" spans="1:11" ht="14.4" customHeight="1" thickBot="1" x14ac:dyDescent="0.35">
      <c r="A87" s="386" t="s">
        <v>286</v>
      </c>
      <c r="B87" s="364">
        <v>52.742948564635</v>
      </c>
      <c r="C87" s="364">
        <v>47.3352</v>
      </c>
      <c r="D87" s="365">
        <v>-5.4077485646339998</v>
      </c>
      <c r="E87" s="366">
        <v>0.89746973364500005</v>
      </c>
      <c r="F87" s="364">
        <v>0</v>
      </c>
      <c r="G87" s="365">
        <v>0</v>
      </c>
      <c r="H87" s="367">
        <v>1.452</v>
      </c>
      <c r="I87" s="364">
        <v>10.309200000000001</v>
      </c>
      <c r="J87" s="365">
        <v>10.309200000000001</v>
      </c>
      <c r="K87" s="375" t="s">
        <v>206</v>
      </c>
    </row>
    <row r="88" spans="1:11" ht="14.4" customHeight="1" thickBot="1" x14ac:dyDescent="0.35">
      <c r="A88" s="386" t="s">
        <v>287</v>
      </c>
      <c r="B88" s="364">
        <v>0</v>
      </c>
      <c r="C88" s="364">
        <v>1.464</v>
      </c>
      <c r="D88" s="365">
        <v>1.464</v>
      </c>
      <c r="E88" s="374" t="s">
        <v>244</v>
      </c>
      <c r="F88" s="364">
        <v>1.4352673822740001</v>
      </c>
      <c r="G88" s="365">
        <v>0.35881684556799998</v>
      </c>
      <c r="H88" s="367">
        <v>0</v>
      </c>
      <c r="I88" s="364">
        <v>0</v>
      </c>
      <c r="J88" s="365">
        <v>-0.35881684556799998</v>
      </c>
      <c r="K88" s="368">
        <v>0</v>
      </c>
    </row>
    <row r="89" spans="1:11" ht="14.4" customHeight="1" thickBot="1" x14ac:dyDescent="0.35">
      <c r="A89" s="386" t="s">
        <v>288</v>
      </c>
      <c r="B89" s="364">
        <v>386.68537699751602</v>
      </c>
      <c r="C89" s="364">
        <v>369.00330000000099</v>
      </c>
      <c r="D89" s="365">
        <v>-17.682076997515001</v>
      </c>
      <c r="E89" s="366">
        <v>0.95427270321199997</v>
      </c>
      <c r="F89" s="364">
        <v>383.30013633867901</v>
      </c>
      <c r="G89" s="365">
        <v>95.825034084668999</v>
      </c>
      <c r="H89" s="367">
        <v>33.681159999998997</v>
      </c>
      <c r="I89" s="364">
        <v>102.79474</v>
      </c>
      <c r="J89" s="365">
        <v>6.9697059153299996</v>
      </c>
      <c r="K89" s="368">
        <v>0.26818341621699998</v>
      </c>
    </row>
    <row r="90" spans="1:11" ht="14.4" customHeight="1" thickBot="1" x14ac:dyDescent="0.35">
      <c r="A90" s="385" t="s">
        <v>289</v>
      </c>
      <c r="B90" s="369">
        <v>4723.5377199121904</v>
      </c>
      <c r="C90" s="369">
        <v>990.86692000000198</v>
      </c>
      <c r="D90" s="370">
        <v>-3732.67079991219</v>
      </c>
      <c r="E90" s="376">
        <v>0.20977220438399999</v>
      </c>
      <c r="F90" s="369">
        <v>1143.6317200472699</v>
      </c>
      <c r="G90" s="370">
        <v>285.907930011818</v>
      </c>
      <c r="H90" s="372">
        <v>3558.8964699999901</v>
      </c>
      <c r="I90" s="369">
        <v>3708.4932199999898</v>
      </c>
      <c r="J90" s="370">
        <v>3422.5852899881702</v>
      </c>
      <c r="K90" s="377">
        <v>3.242733788327</v>
      </c>
    </row>
    <row r="91" spans="1:11" ht="14.4" customHeight="1" thickBot="1" x14ac:dyDescent="0.35">
      <c r="A91" s="386" t="s">
        <v>290</v>
      </c>
      <c r="B91" s="364">
        <v>0</v>
      </c>
      <c r="C91" s="364">
        <v>1.089</v>
      </c>
      <c r="D91" s="365">
        <v>1.089</v>
      </c>
      <c r="E91" s="374" t="s">
        <v>206</v>
      </c>
      <c r="F91" s="364">
        <v>0</v>
      </c>
      <c r="G91" s="365">
        <v>0</v>
      </c>
      <c r="H91" s="367">
        <v>53.076999999999003</v>
      </c>
      <c r="I91" s="364">
        <v>88.529999999999006</v>
      </c>
      <c r="J91" s="365">
        <v>88.529999999999006</v>
      </c>
      <c r="K91" s="375" t="s">
        <v>244</v>
      </c>
    </row>
    <row r="92" spans="1:11" ht="14.4" customHeight="1" thickBot="1" x14ac:dyDescent="0.35">
      <c r="A92" s="386" t="s">
        <v>291</v>
      </c>
      <c r="B92" s="364">
        <v>724.31582267720603</v>
      </c>
      <c r="C92" s="364">
        <v>732.83018000000095</v>
      </c>
      <c r="D92" s="365">
        <v>8.514357322795</v>
      </c>
      <c r="E92" s="366">
        <v>1.011755034276</v>
      </c>
      <c r="F92" s="364">
        <v>876.91758996083604</v>
      </c>
      <c r="G92" s="365">
        <v>219.22939749020901</v>
      </c>
      <c r="H92" s="367">
        <v>11.868840000000001</v>
      </c>
      <c r="I92" s="364">
        <v>122.38258999999999</v>
      </c>
      <c r="J92" s="365">
        <v>-96.846807490207993</v>
      </c>
      <c r="K92" s="368">
        <v>0.13955996709499999</v>
      </c>
    </row>
    <row r="93" spans="1:11" ht="14.4" customHeight="1" thickBot="1" x14ac:dyDescent="0.35">
      <c r="A93" s="386" t="s">
        <v>292</v>
      </c>
      <c r="B93" s="364">
        <v>0</v>
      </c>
      <c r="C93" s="364">
        <v>7.5753000000000004</v>
      </c>
      <c r="D93" s="365">
        <v>7.5753000000000004</v>
      </c>
      <c r="E93" s="374" t="s">
        <v>244</v>
      </c>
      <c r="F93" s="364">
        <v>5</v>
      </c>
      <c r="G93" s="365">
        <v>1.25</v>
      </c>
      <c r="H93" s="367">
        <v>0</v>
      </c>
      <c r="I93" s="364">
        <v>0</v>
      </c>
      <c r="J93" s="365">
        <v>-1.25</v>
      </c>
      <c r="K93" s="368">
        <v>0</v>
      </c>
    </row>
    <row r="94" spans="1:11" ht="14.4" customHeight="1" thickBot="1" x14ac:dyDescent="0.35">
      <c r="A94" s="386" t="s">
        <v>293</v>
      </c>
      <c r="B94" s="364">
        <v>0</v>
      </c>
      <c r="C94" s="364">
        <v>6.5730300000000002</v>
      </c>
      <c r="D94" s="365">
        <v>6.5730300000000002</v>
      </c>
      <c r="E94" s="374" t="s">
        <v>244</v>
      </c>
      <c r="F94" s="364">
        <v>6.2109646032199999</v>
      </c>
      <c r="G94" s="365">
        <v>1.552741150805</v>
      </c>
      <c r="H94" s="367">
        <v>0</v>
      </c>
      <c r="I94" s="364">
        <v>0</v>
      </c>
      <c r="J94" s="365">
        <v>-1.552741150805</v>
      </c>
      <c r="K94" s="368">
        <v>0</v>
      </c>
    </row>
    <row r="95" spans="1:11" ht="14.4" customHeight="1" thickBot="1" x14ac:dyDescent="0.35">
      <c r="A95" s="386" t="s">
        <v>294</v>
      </c>
      <c r="B95" s="364">
        <v>3999.2218972349801</v>
      </c>
      <c r="C95" s="364">
        <v>242.206510000001</v>
      </c>
      <c r="D95" s="365">
        <v>-3757.0153872349802</v>
      </c>
      <c r="E95" s="366">
        <v>6.0563408637999999E-2</v>
      </c>
      <c r="F95" s="364">
        <v>251.14468089794599</v>
      </c>
      <c r="G95" s="365">
        <v>62.786170224486</v>
      </c>
      <c r="H95" s="367">
        <v>3490.9256299999902</v>
      </c>
      <c r="I95" s="364">
        <v>3490.9256299999902</v>
      </c>
      <c r="J95" s="365">
        <v>3428.1394597755002</v>
      </c>
      <c r="K95" s="368">
        <v>13.900057996524</v>
      </c>
    </row>
    <row r="96" spans="1:11" ht="14.4" customHeight="1" thickBot="1" x14ac:dyDescent="0.35">
      <c r="A96" s="386" t="s">
        <v>295</v>
      </c>
      <c r="B96" s="364">
        <v>0</v>
      </c>
      <c r="C96" s="364">
        <v>0.59289999999999998</v>
      </c>
      <c r="D96" s="365">
        <v>0.59289999999999998</v>
      </c>
      <c r="E96" s="374" t="s">
        <v>206</v>
      </c>
      <c r="F96" s="364">
        <v>4.3584845852690002</v>
      </c>
      <c r="G96" s="365">
        <v>1.089621146317</v>
      </c>
      <c r="H96" s="367">
        <v>3.0249999999989998</v>
      </c>
      <c r="I96" s="364">
        <v>6.6550000000000002</v>
      </c>
      <c r="J96" s="365">
        <v>5.5653788536819997</v>
      </c>
      <c r="K96" s="368">
        <v>1.5269068571419999</v>
      </c>
    </row>
    <row r="97" spans="1:11" ht="14.4" customHeight="1" thickBot="1" x14ac:dyDescent="0.35">
      <c r="A97" s="385" t="s">
        <v>296</v>
      </c>
      <c r="B97" s="369">
        <v>0</v>
      </c>
      <c r="C97" s="369">
        <v>4.26</v>
      </c>
      <c r="D97" s="370">
        <v>4.26</v>
      </c>
      <c r="E97" s="371" t="s">
        <v>244</v>
      </c>
      <c r="F97" s="369">
        <v>0</v>
      </c>
      <c r="G97" s="370">
        <v>0</v>
      </c>
      <c r="H97" s="372">
        <v>0</v>
      </c>
      <c r="I97" s="369">
        <v>0</v>
      </c>
      <c r="J97" s="370">
        <v>0</v>
      </c>
      <c r="K97" s="373" t="s">
        <v>206</v>
      </c>
    </row>
    <row r="98" spans="1:11" ht="14.4" customHeight="1" thickBot="1" x14ac:dyDescent="0.35">
      <c r="A98" s="386" t="s">
        <v>297</v>
      </c>
      <c r="B98" s="364">
        <v>0</v>
      </c>
      <c r="C98" s="364">
        <v>4.26</v>
      </c>
      <c r="D98" s="365">
        <v>4.26</v>
      </c>
      <c r="E98" s="374" t="s">
        <v>244</v>
      </c>
      <c r="F98" s="364">
        <v>0</v>
      </c>
      <c r="G98" s="365">
        <v>0</v>
      </c>
      <c r="H98" s="367">
        <v>0</v>
      </c>
      <c r="I98" s="364">
        <v>0</v>
      </c>
      <c r="J98" s="365">
        <v>0</v>
      </c>
      <c r="K98" s="375" t="s">
        <v>206</v>
      </c>
    </row>
    <row r="99" spans="1:11" ht="14.4" customHeight="1" thickBot="1" x14ac:dyDescent="0.35">
      <c r="A99" s="385" t="s">
        <v>298</v>
      </c>
      <c r="B99" s="369">
        <v>336.53947341041101</v>
      </c>
      <c r="C99" s="369">
        <v>695.25806000000102</v>
      </c>
      <c r="D99" s="370">
        <v>358.71858658959002</v>
      </c>
      <c r="E99" s="376">
        <v>2.0659034524369999</v>
      </c>
      <c r="F99" s="369">
        <v>0</v>
      </c>
      <c r="G99" s="370">
        <v>0</v>
      </c>
      <c r="H99" s="372">
        <v>16.483830000000001</v>
      </c>
      <c r="I99" s="369">
        <v>164.8383</v>
      </c>
      <c r="J99" s="370">
        <v>164.8383</v>
      </c>
      <c r="K99" s="373" t="s">
        <v>206</v>
      </c>
    </row>
    <row r="100" spans="1:11" ht="14.4" customHeight="1" thickBot="1" x14ac:dyDescent="0.35">
      <c r="A100" s="386" t="s">
        <v>299</v>
      </c>
      <c r="B100" s="364">
        <v>336.53947341041101</v>
      </c>
      <c r="C100" s="364">
        <v>694.12671000000103</v>
      </c>
      <c r="D100" s="365">
        <v>357.58723658959002</v>
      </c>
      <c r="E100" s="366">
        <v>2.0625417368300001</v>
      </c>
      <c r="F100" s="364">
        <v>0</v>
      </c>
      <c r="G100" s="365">
        <v>0</v>
      </c>
      <c r="H100" s="367">
        <v>16.483830000000001</v>
      </c>
      <c r="I100" s="364">
        <v>164.8383</v>
      </c>
      <c r="J100" s="365">
        <v>164.8383</v>
      </c>
      <c r="K100" s="375" t="s">
        <v>206</v>
      </c>
    </row>
    <row r="101" spans="1:11" ht="14.4" customHeight="1" thickBot="1" x14ac:dyDescent="0.35">
      <c r="A101" s="386" t="s">
        <v>300</v>
      </c>
      <c r="B101" s="364">
        <v>0</v>
      </c>
      <c r="C101" s="364">
        <v>1.1313500000000001</v>
      </c>
      <c r="D101" s="365">
        <v>1.1313500000000001</v>
      </c>
      <c r="E101" s="374" t="s">
        <v>244</v>
      </c>
      <c r="F101" s="364">
        <v>0</v>
      </c>
      <c r="G101" s="365">
        <v>0</v>
      </c>
      <c r="H101" s="367">
        <v>0</v>
      </c>
      <c r="I101" s="364">
        <v>0</v>
      </c>
      <c r="J101" s="365">
        <v>0</v>
      </c>
      <c r="K101" s="375" t="s">
        <v>206</v>
      </c>
    </row>
    <row r="102" spans="1:11" ht="14.4" customHeight="1" thickBot="1" x14ac:dyDescent="0.35">
      <c r="A102" s="383" t="s">
        <v>35</v>
      </c>
      <c r="B102" s="364">
        <v>31650.886999999901</v>
      </c>
      <c r="C102" s="364">
        <v>34597.174740000097</v>
      </c>
      <c r="D102" s="365">
        <v>2946.2877400001298</v>
      </c>
      <c r="E102" s="366">
        <v>1.093087051241</v>
      </c>
      <c r="F102" s="364">
        <v>37116.629716000098</v>
      </c>
      <c r="G102" s="365">
        <v>9279.1574290000099</v>
      </c>
      <c r="H102" s="367">
        <v>3180.4717399999899</v>
      </c>
      <c r="I102" s="364">
        <v>9172.7224200000092</v>
      </c>
      <c r="J102" s="365">
        <v>-106.43500900000799</v>
      </c>
      <c r="K102" s="368">
        <v>0.247132417199</v>
      </c>
    </row>
    <row r="103" spans="1:11" ht="14.4" customHeight="1" thickBot="1" x14ac:dyDescent="0.35">
      <c r="A103" s="389" t="s">
        <v>301</v>
      </c>
      <c r="B103" s="369">
        <v>23287.3669999999</v>
      </c>
      <c r="C103" s="369">
        <v>25475.394</v>
      </c>
      <c r="D103" s="370">
        <v>2188.0270000001101</v>
      </c>
      <c r="E103" s="376">
        <v>1.0939576810030001</v>
      </c>
      <c r="F103" s="369">
        <v>26853.480000000101</v>
      </c>
      <c r="G103" s="370">
        <v>6713.3700000000099</v>
      </c>
      <c r="H103" s="372">
        <v>2339.0539999999901</v>
      </c>
      <c r="I103" s="369">
        <v>6746.1490000000003</v>
      </c>
      <c r="J103" s="370">
        <v>32.778999999991001</v>
      </c>
      <c r="K103" s="377">
        <v>0.25122066115800001</v>
      </c>
    </row>
    <row r="104" spans="1:11" ht="14.4" customHeight="1" thickBot="1" x14ac:dyDescent="0.35">
      <c r="A104" s="385" t="s">
        <v>302</v>
      </c>
      <c r="B104" s="369">
        <v>23231.999999999902</v>
      </c>
      <c r="C104" s="369">
        <v>25313.557000000001</v>
      </c>
      <c r="D104" s="370">
        <v>2081.5570000001098</v>
      </c>
      <c r="E104" s="376">
        <v>1.0895987000680001</v>
      </c>
      <c r="F104" s="369">
        <v>26715.040000000099</v>
      </c>
      <c r="G104" s="370">
        <v>6678.7600000000102</v>
      </c>
      <c r="H104" s="372">
        <v>2337.1389999999901</v>
      </c>
      <c r="I104" s="369">
        <v>6740.1279999999997</v>
      </c>
      <c r="J104" s="370">
        <v>61.367999999989003</v>
      </c>
      <c r="K104" s="377">
        <v>0.25229713300000001</v>
      </c>
    </row>
    <row r="105" spans="1:11" ht="14.4" customHeight="1" thickBot="1" x14ac:dyDescent="0.35">
      <c r="A105" s="386" t="s">
        <v>303</v>
      </c>
      <c r="B105" s="364">
        <v>23231.999999999902</v>
      </c>
      <c r="C105" s="364">
        <v>25313.557000000001</v>
      </c>
      <c r="D105" s="365">
        <v>2081.5570000001098</v>
      </c>
      <c r="E105" s="366">
        <v>1.0895987000680001</v>
      </c>
      <c r="F105" s="364">
        <v>26715.040000000099</v>
      </c>
      <c r="G105" s="365">
        <v>6678.7600000000102</v>
      </c>
      <c r="H105" s="367">
        <v>2337.1389999999901</v>
      </c>
      <c r="I105" s="364">
        <v>6740.1279999999997</v>
      </c>
      <c r="J105" s="365">
        <v>61.367999999989003</v>
      </c>
      <c r="K105" s="368">
        <v>0.25229713300000001</v>
      </c>
    </row>
    <row r="106" spans="1:11" ht="14.4" customHeight="1" thickBot="1" x14ac:dyDescent="0.35">
      <c r="A106" s="385" t="s">
        <v>304</v>
      </c>
      <c r="B106" s="369">
        <v>55.366999999999997</v>
      </c>
      <c r="C106" s="369">
        <v>119.587</v>
      </c>
      <c r="D106" s="370">
        <v>64.22</v>
      </c>
      <c r="E106" s="376">
        <v>2.1598966893629998</v>
      </c>
      <c r="F106" s="369">
        <v>116.6</v>
      </c>
      <c r="G106" s="370">
        <v>29.15</v>
      </c>
      <c r="H106" s="372">
        <v>1.915</v>
      </c>
      <c r="I106" s="369">
        <v>6.0209999999999999</v>
      </c>
      <c r="J106" s="370">
        <v>-23.129000000000001</v>
      </c>
      <c r="K106" s="377">
        <v>5.1638078901999999E-2</v>
      </c>
    </row>
    <row r="107" spans="1:11" ht="14.4" customHeight="1" thickBot="1" x14ac:dyDescent="0.35">
      <c r="A107" s="386" t="s">
        <v>305</v>
      </c>
      <c r="B107" s="364">
        <v>55.366999999999997</v>
      </c>
      <c r="C107" s="364">
        <v>119.587</v>
      </c>
      <c r="D107" s="365">
        <v>64.22</v>
      </c>
      <c r="E107" s="366">
        <v>2.1598966893629998</v>
      </c>
      <c r="F107" s="364">
        <v>116.6</v>
      </c>
      <c r="G107" s="365">
        <v>29.15</v>
      </c>
      <c r="H107" s="367">
        <v>1.915</v>
      </c>
      <c r="I107" s="364">
        <v>6.0209999999999999</v>
      </c>
      <c r="J107" s="365">
        <v>-23.129000000000001</v>
      </c>
      <c r="K107" s="368">
        <v>5.1638078901999999E-2</v>
      </c>
    </row>
    <row r="108" spans="1:11" ht="14.4" customHeight="1" thickBot="1" x14ac:dyDescent="0.35">
      <c r="A108" s="388" t="s">
        <v>306</v>
      </c>
      <c r="B108" s="364">
        <v>0</v>
      </c>
      <c r="C108" s="364">
        <v>42.25</v>
      </c>
      <c r="D108" s="365">
        <v>42.25</v>
      </c>
      <c r="E108" s="374" t="s">
        <v>206</v>
      </c>
      <c r="F108" s="364">
        <v>21.84</v>
      </c>
      <c r="G108" s="365">
        <v>5.46</v>
      </c>
      <c r="H108" s="367">
        <v>0</v>
      </c>
      <c r="I108" s="364">
        <v>0</v>
      </c>
      <c r="J108" s="365">
        <v>-5.46</v>
      </c>
      <c r="K108" s="368">
        <v>0</v>
      </c>
    </row>
    <row r="109" spans="1:11" ht="14.4" customHeight="1" thickBot="1" x14ac:dyDescent="0.35">
      <c r="A109" s="386" t="s">
        <v>307</v>
      </c>
      <c r="B109" s="364">
        <v>0</v>
      </c>
      <c r="C109" s="364">
        <v>42.25</v>
      </c>
      <c r="D109" s="365">
        <v>42.25</v>
      </c>
      <c r="E109" s="374" t="s">
        <v>206</v>
      </c>
      <c r="F109" s="364">
        <v>21.84</v>
      </c>
      <c r="G109" s="365">
        <v>5.46</v>
      </c>
      <c r="H109" s="367">
        <v>0</v>
      </c>
      <c r="I109" s="364">
        <v>0</v>
      </c>
      <c r="J109" s="365">
        <v>-5.46</v>
      </c>
      <c r="K109" s="368">
        <v>0</v>
      </c>
    </row>
    <row r="110" spans="1:11" ht="14.4" customHeight="1" thickBot="1" x14ac:dyDescent="0.35">
      <c r="A110" s="384" t="s">
        <v>308</v>
      </c>
      <c r="B110" s="364">
        <v>7898.88</v>
      </c>
      <c r="C110" s="364">
        <v>8613.1049500000099</v>
      </c>
      <c r="D110" s="365">
        <v>714.22495000001697</v>
      </c>
      <c r="E110" s="366">
        <v>1.090421040704</v>
      </c>
      <c r="F110" s="364">
        <v>9581.0999999999894</v>
      </c>
      <c r="G110" s="365">
        <v>2395.2750000000001</v>
      </c>
      <c r="H110" s="367">
        <v>794.62684999999794</v>
      </c>
      <c r="I110" s="364">
        <v>2291.6354000000001</v>
      </c>
      <c r="J110" s="365">
        <v>-103.63959999999599</v>
      </c>
      <c r="K110" s="368">
        <v>0.23918291219099999</v>
      </c>
    </row>
    <row r="111" spans="1:11" ht="14.4" customHeight="1" thickBot="1" x14ac:dyDescent="0.35">
      <c r="A111" s="385" t="s">
        <v>309</v>
      </c>
      <c r="B111" s="369">
        <v>2090.8800000000101</v>
      </c>
      <c r="C111" s="369">
        <v>2282.0221999999999</v>
      </c>
      <c r="D111" s="370">
        <v>191.14219999999801</v>
      </c>
      <c r="E111" s="376">
        <v>1.091417106672</v>
      </c>
      <c r="F111" s="369">
        <v>2538.6799999999998</v>
      </c>
      <c r="G111" s="370">
        <v>634.66999999999905</v>
      </c>
      <c r="H111" s="372">
        <v>210.34209999999999</v>
      </c>
      <c r="I111" s="369">
        <v>606.60339999999997</v>
      </c>
      <c r="J111" s="370">
        <v>-28.066599999998001</v>
      </c>
      <c r="K111" s="377">
        <v>0.23894441205600001</v>
      </c>
    </row>
    <row r="112" spans="1:11" ht="14.4" customHeight="1" thickBot="1" x14ac:dyDescent="0.35">
      <c r="A112" s="386" t="s">
        <v>310</v>
      </c>
      <c r="B112" s="364">
        <v>2090.8800000000101</v>
      </c>
      <c r="C112" s="364">
        <v>2282.0221999999999</v>
      </c>
      <c r="D112" s="365">
        <v>191.14219999999801</v>
      </c>
      <c r="E112" s="366">
        <v>1.091417106672</v>
      </c>
      <c r="F112" s="364">
        <v>2538.6799999999998</v>
      </c>
      <c r="G112" s="365">
        <v>634.66999999999905</v>
      </c>
      <c r="H112" s="367">
        <v>210.34209999999999</v>
      </c>
      <c r="I112" s="364">
        <v>606.60339999999997</v>
      </c>
      <c r="J112" s="365">
        <v>-28.066599999998001</v>
      </c>
      <c r="K112" s="368">
        <v>0.23894441205600001</v>
      </c>
    </row>
    <row r="113" spans="1:11" ht="14.4" customHeight="1" thickBot="1" x14ac:dyDescent="0.35">
      <c r="A113" s="385" t="s">
        <v>311</v>
      </c>
      <c r="B113" s="369">
        <v>5807.99999999999</v>
      </c>
      <c r="C113" s="369">
        <v>6331.0827500000096</v>
      </c>
      <c r="D113" s="370">
        <v>523.08275000001902</v>
      </c>
      <c r="E113" s="376">
        <v>1.0900624569549999</v>
      </c>
      <c r="F113" s="369">
        <v>7042.42</v>
      </c>
      <c r="G113" s="370">
        <v>1760.605</v>
      </c>
      <c r="H113" s="372">
        <v>584.28474999999901</v>
      </c>
      <c r="I113" s="369">
        <v>1685.0319999999999</v>
      </c>
      <c r="J113" s="370">
        <v>-75.572999999998004</v>
      </c>
      <c r="K113" s="377">
        <v>0.239268887683</v>
      </c>
    </row>
    <row r="114" spans="1:11" ht="14.4" customHeight="1" thickBot="1" x14ac:dyDescent="0.35">
      <c r="A114" s="386" t="s">
        <v>312</v>
      </c>
      <c r="B114" s="364">
        <v>5807.99999999999</v>
      </c>
      <c r="C114" s="364">
        <v>6331.0827500000096</v>
      </c>
      <c r="D114" s="365">
        <v>523.08275000001902</v>
      </c>
      <c r="E114" s="366">
        <v>1.0900624569549999</v>
      </c>
      <c r="F114" s="364">
        <v>7042.42</v>
      </c>
      <c r="G114" s="365">
        <v>1760.605</v>
      </c>
      <c r="H114" s="367">
        <v>584.28474999999901</v>
      </c>
      <c r="I114" s="364">
        <v>1685.0319999999999</v>
      </c>
      <c r="J114" s="365">
        <v>-75.572999999998004</v>
      </c>
      <c r="K114" s="368">
        <v>0.239268887683</v>
      </c>
    </row>
    <row r="115" spans="1:11" ht="14.4" customHeight="1" thickBot="1" x14ac:dyDescent="0.35">
      <c r="A115" s="384" t="s">
        <v>313</v>
      </c>
      <c r="B115" s="364">
        <v>0</v>
      </c>
      <c r="C115" s="364">
        <v>0</v>
      </c>
      <c r="D115" s="365">
        <v>0</v>
      </c>
      <c r="E115" s="366">
        <v>1</v>
      </c>
      <c r="F115" s="364">
        <v>117.88971600000001</v>
      </c>
      <c r="G115" s="365">
        <v>29.472429000000002</v>
      </c>
      <c r="H115" s="367">
        <v>0</v>
      </c>
      <c r="I115" s="364">
        <v>0</v>
      </c>
      <c r="J115" s="365">
        <v>-29.472429000000002</v>
      </c>
      <c r="K115" s="368">
        <v>0</v>
      </c>
    </row>
    <row r="116" spans="1:11" ht="14.4" customHeight="1" thickBot="1" x14ac:dyDescent="0.35">
      <c r="A116" s="385" t="s">
        <v>314</v>
      </c>
      <c r="B116" s="369">
        <v>0</v>
      </c>
      <c r="C116" s="369">
        <v>0</v>
      </c>
      <c r="D116" s="370">
        <v>0</v>
      </c>
      <c r="E116" s="376">
        <v>1</v>
      </c>
      <c r="F116" s="369">
        <v>117.88971600000001</v>
      </c>
      <c r="G116" s="370">
        <v>29.472429000000002</v>
      </c>
      <c r="H116" s="372">
        <v>0</v>
      </c>
      <c r="I116" s="369">
        <v>0</v>
      </c>
      <c r="J116" s="370">
        <v>-29.472429000000002</v>
      </c>
      <c r="K116" s="377">
        <v>0</v>
      </c>
    </row>
    <row r="117" spans="1:11" ht="14.4" customHeight="1" thickBot="1" x14ac:dyDescent="0.35">
      <c r="A117" s="386" t="s">
        <v>315</v>
      </c>
      <c r="B117" s="364">
        <v>0</v>
      </c>
      <c r="C117" s="364">
        <v>0</v>
      </c>
      <c r="D117" s="365">
        <v>0</v>
      </c>
      <c r="E117" s="366">
        <v>1</v>
      </c>
      <c r="F117" s="364">
        <v>117.88971600000001</v>
      </c>
      <c r="G117" s="365">
        <v>29.472429000000002</v>
      </c>
      <c r="H117" s="367">
        <v>0</v>
      </c>
      <c r="I117" s="364">
        <v>0</v>
      </c>
      <c r="J117" s="365">
        <v>-29.472429000000002</v>
      </c>
      <c r="K117" s="368">
        <v>0</v>
      </c>
    </row>
    <row r="118" spans="1:11" ht="14.4" customHeight="1" thickBot="1" x14ac:dyDescent="0.35">
      <c r="A118" s="384" t="s">
        <v>316</v>
      </c>
      <c r="B118" s="364">
        <v>464.64000000000198</v>
      </c>
      <c r="C118" s="364">
        <v>508.67579000000097</v>
      </c>
      <c r="D118" s="365">
        <v>44.035789999998997</v>
      </c>
      <c r="E118" s="366">
        <v>1.0947739970729999</v>
      </c>
      <c r="F118" s="364">
        <v>564.15999999999894</v>
      </c>
      <c r="G118" s="365">
        <v>141.04</v>
      </c>
      <c r="H118" s="367">
        <v>46.790889999999003</v>
      </c>
      <c r="I118" s="364">
        <v>134.93801999999999</v>
      </c>
      <c r="J118" s="365">
        <v>-6.1019799999990001</v>
      </c>
      <c r="K118" s="368">
        <v>0.239183954906</v>
      </c>
    </row>
    <row r="119" spans="1:11" ht="14.4" customHeight="1" thickBot="1" x14ac:dyDescent="0.35">
      <c r="A119" s="385" t="s">
        <v>317</v>
      </c>
      <c r="B119" s="369">
        <v>464.64000000000198</v>
      </c>
      <c r="C119" s="369">
        <v>508.67579000000097</v>
      </c>
      <c r="D119" s="370">
        <v>44.035789999998997</v>
      </c>
      <c r="E119" s="376">
        <v>1.0947739970729999</v>
      </c>
      <c r="F119" s="369">
        <v>564.15999999999894</v>
      </c>
      <c r="G119" s="370">
        <v>141.04</v>
      </c>
      <c r="H119" s="372">
        <v>46.790889999999003</v>
      </c>
      <c r="I119" s="369">
        <v>134.93801999999999</v>
      </c>
      <c r="J119" s="370">
        <v>-6.1019799999990001</v>
      </c>
      <c r="K119" s="377">
        <v>0.239183954906</v>
      </c>
    </row>
    <row r="120" spans="1:11" ht="14.4" customHeight="1" thickBot="1" x14ac:dyDescent="0.35">
      <c r="A120" s="386" t="s">
        <v>318</v>
      </c>
      <c r="B120" s="364">
        <v>464.64000000000198</v>
      </c>
      <c r="C120" s="364">
        <v>508.67579000000097</v>
      </c>
      <c r="D120" s="365">
        <v>44.035789999998997</v>
      </c>
      <c r="E120" s="366">
        <v>1.0947739970729999</v>
      </c>
      <c r="F120" s="364">
        <v>564.15999999999894</v>
      </c>
      <c r="G120" s="365">
        <v>141.04</v>
      </c>
      <c r="H120" s="367">
        <v>46.790889999999003</v>
      </c>
      <c r="I120" s="364">
        <v>134.93801999999999</v>
      </c>
      <c r="J120" s="365">
        <v>-6.1019799999990001</v>
      </c>
      <c r="K120" s="368">
        <v>0.239183954906</v>
      </c>
    </row>
    <row r="121" spans="1:11" ht="14.4" customHeight="1" thickBot="1" x14ac:dyDescent="0.35">
      <c r="A121" s="383" t="s">
        <v>319</v>
      </c>
      <c r="B121" s="364">
        <v>0</v>
      </c>
      <c r="C121" s="364">
        <v>71.732249999999993</v>
      </c>
      <c r="D121" s="365">
        <v>71.732249999999993</v>
      </c>
      <c r="E121" s="374" t="s">
        <v>206</v>
      </c>
      <c r="F121" s="364">
        <v>19.342610302956999</v>
      </c>
      <c r="G121" s="365">
        <v>4.8356525757390001</v>
      </c>
      <c r="H121" s="367">
        <v>2.7499999999989999</v>
      </c>
      <c r="I121" s="364">
        <v>10.898</v>
      </c>
      <c r="J121" s="365">
        <v>6.0623474242600004</v>
      </c>
      <c r="K121" s="368">
        <v>0.56341930221900005</v>
      </c>
    </row>
    <row r="122" spans="1:11" ht="14.4" customHeight="1" thickBot="1" x14ac:dyDescent="0.35">
      <c r="A122" s="384" t="s">
        <v>320</v>
      </c>
      <c r="B122" s="364">
        <v>0</v>
      </c>
      <c r="C122" s="364">
        <v>71.732249999999993</v>
      </c>
      <c r="D122" s="365">
        <v>71.732249999999993</v>
      </c>
      <c r="E122" s="374" t="s">
        <v>206</v>
      </c>
      <c r="F122" s="364">
        <v>19.342610302956999</v>
      </c>
      <c r="G122" s="365">
        <v>4.8356525757390001</v>
      </c>
      <c r="H122" s="367">
        <v>2.7499999999989999</v>
      </c>
      <c r="I122" s="364">
        <v>10.898</v>
      </c>
      <c r="J122" s="365">
        <v>6.0623474242600004</v>
      </c>
      <c r="K122" s="368">
        <v>0.56341930221900005</v>
      </c>
    </row>
    <row r="123" spans="1:11" ht="14.4" customHeight="1" thickBot="1" x14ac:dyDescent="0.35">
      <c r="A123" s="385" t="s">
        <v>321</v>
      </c>
      <c r="B123" s="369">
        <v>0</v>
      </c>
      <c r="C123" s="369">
        <v>48.884250000000002</v>
      </c>
      <c r="D123" s="370">
        <v>48.884250000000002</v>
      </c>
      <c r="E123" s="371" t="s">
        <v>206</v>
      </c>
      <c r="F123" s="369">
        <v>0</v>
      </c>
      <c r="G123" s="370">
        <v>0</v>
      </c>
      <c r="H123" s="372">
        <v>2.7499999999989999</v>
      </c>
      <c r="I123" s="369">
        <v>10.898</v>
      </c>
      <c r="J123" s="370">
        <v>10.898</v>
      </c>
      <c r="K123" s="373" t="s">
        <v>206</v>
      </c>
    </row>
    <row r="124" spans="1:11" ht="14.4" customHeight="1" thickBot="1" x14ac:dyDescent="0.35">
      <c r="A124" s="386" t="s">
        <v>322</v>
      </c>
      <c r="B124" s="364">
        <v>0</v>
      </c>
      <c r="C124" s="364">
        <v>1.27925</v>
      </c>
      <c r="D124" s="365">
        <v>1.27925</v>
      </c>
      <c r="E124" s="374" t="s">
        <v>206</v>
      </c>
      <c r="F124" s="364">
        <v>0</v>
      </c>
      <c r="G124" s="365">
        <v>0</v>
      </c>
      <c r="H124" s="367">
        <v>0</v>
      </c>
      <c r="I124" s="364">
        <v>0</v>
      </c>
      <c r="J124" s="365">
        <v>0</v>
      </c>
      <c r="K124" s="375" t="s">
        <v>206</v>
      </c>
    </row>
    <row r="125" spans="1:11" ht="14.4" customHeight="1" thickBot="1" x14ac:dyDescent="0.35">
      <c r="A125" s="386" t="s">
        <v>323</v>
      </c>
      <c r="B125" s="364">
        <v>0</v>
      </c>
      <c r="C125" s="364">
        <v>47.604999999999997</v>
      </c>
      <c r="D125" s="365">
        <v>47.604999999999997</v>
      </c>
      <c r="E125" s="374" t="s">
        <v>206</v>
      </c>
      <c r="F125" s="364">
        <v>0</v>
      </c>
      <c r="G125" s="365">
        <v>0</v>
      </c>
      <c r="H125" s="367">
        <v>2.7499999999989999</v>
      </c>
      <c r="I125" s="364">
        <v>10.898</v>
      </c>
      <c r="J125" s="365">
        <v>10.898</v>
      </c>
      <c r="K125" s="375" t="s">
        <v>206</v>
      </c>
    </row>
    <row r="126" spans="1:11" ht="14.4" customHeight="1" thickBot="1" x14ac:dyDescent="0.35">
      <c r="A126" s="388" t="s">
        <v>324</v>
      </c>
      <c r="B126" s="364">
        <v>0</v>
      </c>
      <c r="C126" s="364">
        <v>16.998000000000001</v>
      </c>
      <c r="D126" s="365">
        <v>16.998000000000001</v>
      </c>
      <c r="E126" s="374" t="s">
        <v>206</v>
      </c>
      <c r="F126" s="364">
        <v>19.342610302956999</v>
      </c>
      <c r="G126" s="365">
        <v>4.8356525757390001</v>
      </c>
      <c r="H126" s="367">
        <v>0</v>
      </c>
      <c r="I126" s="364">
        <v>0</v>
      </c>
      <c r="J126" s="365">
        <v>-4.8356525757390001</v>
      </c>
      <c r="K126" s="368">
        <v>0</v>
      </c>
    </row>
    <row r="127" spans="1:11" ht="14.4" customHeight="1" thickBot="1" x14ac:dyDescent="0.35">
      <c r="A127" s="386" t="s">
        <v>325</v>
      </c>
      <c r="B127" s="364">
        <v>0</v>
      </c>
      <c r="C127" s="364">
        <v>16.998000000000001</v>
      </c>
      <c r="D127" s="365">
        <v>16.998000000000001</v>
      </c>
      <c r="E127" s="374" t="s">
        <v>206</v>
      </c>
      <c r="F127" s="364">
        <v>19.342610302956999</v>
      </c>
      <c r="G127" s="365">
        <v>4.8356525757390001</v>
      </c>
      <c r="H127" s="367">
        <v>0</v>
      </c>
      <c r="I127" s="364">
        <v>0</v>
      </c>
      <c r="J127" s="365">
        <v>-4.8356525757390001</v>
      </c>
      <c r="K127" s="368">
        <v>0</v>
      </c>
    </row>
    <row r="128" spans="1:11" ht="14.4" customHeight="1" thickBot="1" x14ac:dyDescent="0.35">
      <c r="A128" s="388" t="s">
        <v>326</v>
      </c>
      <c r="B128" s="364">
        <v>0</v>
      </c>
      <c r="C128" s="364">
        <v>5.85</v>
      </c>
      <c r="D128" s="365">
        <v>5.85</v>
      </c>
      <c r="E128" s="374" t="s">
        <v>206</v>
      </c>
      <c r="F128" s="364">
        <v>0</v>
      </c>
      <c r="G128" s="365">
        <v>0</v>
      </c>
      <c r="H128" s="367">
        <v>0</v>
      </c>
      <c r="I128" s="364">
        <v>0</v>
      </c>
      <c r="J128" s="365">
        <v>0</v>
      </c>
      <c r="K128" s="375" t="s">
        <v>206</v>
      </c>
    </row>
    <row r="129" spans="1:11" ht="14.4" customHeight="1" thickBot="1" x14ac:dyDescent="0.35">
      <c r="A129" s="386" t="s">
        <v>327</v>
      </c>
      <c r="B129" s="364">
        <v>0</v>
      </c>
      <c r="C129" s="364">
        <v>5.85</v>
      </c>
      <c r="D129" s="365">
        <v>5.85</v>
      </c>
      <c r="E129" s="374" t="s">
        <v>206</v>
      </c>
      <c r="F129" s="364">
        <v>0</v>
      </c>
      <c r="G129" s="365">
        <v>0</v>
      </c>
      <c r="H129" s="367">
        <v>0</v>
      </c>
      <c r="I129" s="364">
        <v>0</v>
      </c>
      <c r="J129" s="365">
        <v>0</v>
      </c>
      <c r="K129" s="375" t="s">
        <v>206</v>
      </c>
    </row>
    <row r="130" spans="1:11" ht="14.4" customHeight="1" thickBot="1" x14ac:dyDescent="0.35">
      <c r="A130" s="383" t="s">
        <v>328</v>
      </c>
      <c r="B130" s="364">
        <v>14932.0385750644</v>
      </c>
      <c r="C130" s="364">
        <v>11058.635749999999</v>
      </c>
      <c r="D130" s="365">
        <v>-3873.4028250644001</v>
      </c>
      <c r="E130" s="366">
        <v>0.74059785570500003</v>
      </c>
      <c r="F130" s="364">
        <v>15466.709802720399</v>
      </c>
      <c r="G130" s="365">
        <v>3866.6774506801098</v>
      </c>
      <c r="H130" s="367">
        <v>1481.7157099999999</v>
      </c>
      <c r="I130" s="364">
        <v>4026.8546999999999</v>
      </c>
      <c r="J130" s="365">
        <v>160.17724931989599</v>
      </c>
      <c r="K130" s="368">
        <v>0.26035625878800001</v>
      </c>
    </row>
    <row r="131" spans="1:11" ht="14.4" customHeight="1" thickBot="1" x14ac:dyDescent="0.35">
      <c r="A131" s="384" t="s">
        <v>329</v>
      </c>
      <c r="B131" s="364">
        <v>14932.0385750644</v>
      </c>
      <c r="C131" s="364">
        <v>10409.686</v>
      </c>
      <c r="D131" s="365">
        <v>-4522.3525750644003</v>
      </c>
      <c r="E131" s="366">
        <v>0.69713763111899996</v>
      </c>
      <c r="F131" s="364">
        <v>15461.9999999998</v>
      </c>
      <c r="G131" s="365">
        <v>3865.49999999994</v>
      </c>
      <c r="H131" s="367">
        <v>1266.74224</v>
      </c>
      <c r="I131" s="364">
        <v>3794.9412299999999</v>
      </c>
      <c r="J131" s="365">
        <v>-70.558769999941006</v>
      </c>
      <c r="K131" s="368">
        <v>0.245436633682</v>
      </c>
    </row>
    <row r="132" spans="1:11" ht="14.4" customHeight="1" thickBot="1" x14ac:dyDescent="0.35">
      <c r="A132" s="385" t="s">
        <v>330</v>
      </c>
      <c r="B132" s="369">
        <v>14932.0385750644</v>
      </c>
      <c r="C132" s="369">
        <v>10407.671</v>
      </c>
      <c r="D132" s="370">
        <v>-4524.3675750643997</v>
      </c>
      <c r="E132" s="376">
        <v>0.697002686383</v>
      </c>
      <c r="F132" s="369">
        <v>15461.9999999998</v>
      </c>
      <c r="G132" s="370">
        <v>3865.49999999994</v>
      </c>
      <c r="H132" s="372">
        <v>1262.82124</v>
      </c>
      <c r="I132" s="369">
        <v>3791.0202300000001</v>
      </c>
      <c r="J132" s="370">
        <v>-74.479769999940999</v>
      </c>
      <c r="K132" s="377">
        <v>0.24518304423699999</v>
      </c>
    </row>
    <row r="133" spans="1:11" ht="14.4" customHeight="1" thickBot="1" x14ac:dyDescent="0.35">
      <c r="A133" s="386" t="s">
        <v>331</v>
      </c>
      <c r="B133" s="364">
        <v>411.315268444232</v>
      </c>
      <c r="C133" s="364">
        <v>375.17600000000101</v>
      </c>
      <c r="D133" s="365">
        <v>-36.139268444231</v>
      </c>
      <c r="E133" s="366">
        <v>0.912137303871</v>
      </c>
      <c r="F133" s="364">
        <v>375.99999999999397</v>
      </c>
      <c r="G133" s="365">
        <v>93.999999999997996</v>
      </c>
      <c r="H133" s="367">
        <v>31.495539999999</v>
      </c>
      <c r="I133" s="364">
        <v>94.309179999999998</v>
      </c>
      <c r="J133" s="365">
        <v>0.30918000000099999</v>
      </c>
      <c r="K133" s="368">
        <v>0.25082228723400002</v>
      </c>
    </row>
    <row r="134" spans="1:11" ht="14.4" customHeight="1" thickBot="1" x14ac:dyDescent="0.35">
      <c r="A134" s="386" t="s">
        <v>332</v>
      </c>
      <c r="B134" s="364">
        <v>5863.6648619552798</v>
      </c>
      <c r="C134" s="364">
        <v>5355.35700000001</v>
      </c>
      <c r="D134" s="365">
        <v>-508.30786195526503</v>
      </c>
      <c r="E134" s="366">
        <v>0.91331225881300004</v>
      </c>
      <c r="F134" s="364">
        <v>9461.9999999998599</v>
      </c>
      <c r="G134" s="365">
        <v>2365.49999999997</v>
      </c>
      <c r="H134" s="367">
        <v>762.84338999999795</v>
      </c>
      <c r="I134" s="364">
        <v>2291.2642000000001</v>
      </c>
      <c r="J134" s="365">
        <v>-74.235799999964001</v>
      </c>
      <c r="K134" s="368">
        <v>0.24215432255300001</v>
      </c>
    </row>
    <row r="135" spans="1:11" ht="14.4" customHeight="1" thickBot="1" x14ac:dyDescent="0.35">
      <c r="A135" s="386" t="s">
        <v>333</v>
      </c>
      <c r="B135" s="364">
        <v>418.74712118895201</v>
      </c>
      <c r="C135" s="364">
        <v>394.001000000001</v>
      </c>
      <c r="D135" s="365">
        <v>-24.746121188949999</v>
      </c>
      <c r="E135" s="366">
        <v>0.94090437895099999</v>
      </c>
      <c r="F135" s="364">
        <v>393.99999999999397</v>
      </c>
      <c r="G135" s="365">
        <v>98.499999999997996</v>
      </c>
      <c r="H135" s="367">
        <v>32.831999999998999</v>
      </c>
      <c r="I135" s="364">
        <v>98.495999999999995</v>
      </c>
      <c r="J135" s="365">
        <v>-3.9999999980000001E-3</v>
      </c>
      <c r="K135" s="368">
        <v>0.24998984771499999</v>
      </c>
    </row>
    <row r="136" spans="1:11" ht="14.4" customHeight="1" thickBot="1" x14ac:dyDescent="0.35">
      <c r="A136" s="386" t="s">
        <v>334</v>
      </c>
      <c r="B136" s="364">
        <v>2341.4470266726498</v>
      </c>
      <c r="C136" s="364">
        <v>2177.9679999999998</v>
      </c>
      <c r="D136" s="365">
        <v>-163.47902667265001</v>
      </c>
      <c r="E136" s="366">
        <v>0.93018034368900004</v>
      </c>
      <c r="F136" s="364">
        <v>2175.99999999997</v>
      </c>
      <c r="G136" s="365">
        <v>543.99999999999204</v>
      </c>
      <c r="H136" s="367">
        <v>181.17070000000001</v>
      </c>
      <c r="I136" s="364">
        <v>543.51205000000004</v>
      </c>
      <c r="J136" s="365">
        <v>-0.48794999999100003</v>
      </c>
      <c r="K136" s="368">
        <v>0.24977575827199999</v>
      </c>
    </row>
    <row r="137" spans="1:11" ht="14.4" customHeight="1" thickBot="1" x14ac:dyDescent="0.35">
      <c r="A137" s="386" t="s">
        <v>335</v>
      </c>
      <c r="B137" s="364">
        <v>5866.63739050196</v>
      </c>
      <c r="C137" s="364">
        <v>1779.6089999999999</v>
      </c>
      <c r="D137" s="365">
        <v>-4087.0283905019601</v>
      </c>
      <c r="E137" s="366">
        <v>0.30334395694499999</v>
      </c>
      <c r="F137" s="364">
        <v>2668.99999999996</v>
      </c>
      <c r="G137" s="365">
        <v>667.24999999999</v>
      </c>
      <c r="H137" s="367">
        <v>222.39760999999899</v>
      </c>
      <c r="I137" s="364">
        <v>667.19280000000003</v>
      </c>
      <c r="J137" s="365">
        <v>-5.7199999989000001E-2</v>
      </c>
      <c r="K137" s="368">
        <v>0.249978568752</v>
      </c>
    </row>
    <row r="138" spans="1:11" ht="14.4" customHeight="1" thickBot="1" x14ac:dyDescent="0.35">
      <c r="A138" s="386" t="s">
        <v>336</v>
      </c>
      <c r="B138" s="364">
        <v>30.226906301345</v>
      </c>
      <c r="C138" s="364">
        <v>325.56000000000103</v>
      </c>
      <c r="D138" s="365">
        <v>295.33309369865498</v>
      </c>
      <c r="E138" s="366">
        <v>10.770536579374999</v>
      </c>
      <c r="F138" s="364">
        <v>384.99999999999397</v>
      </c>
      <c r="G138" s="365">
        <v>96.249999999997996</v>
      </c>
      <c r="H138" s="367">
        <v>32.081999999998999</v>
      </c>
      <c r="I138" s="364">
        <v>96.245999999999995</v>
      </c>
      <c r="J138" s="365">
        <v>-3.9999999980000001E-3</v>
      </c>
      <c r="K138" s="368">
        <v>0.249989610389</v>
      </c>
    </row>
    <row r="139" spans="1:11" ht="14.4" customHeight="1" thickBot="1" x14ac:dyDescent="0.35">
      <c r="A139" s="385" t="s">
        <v>337</v>
      </c>
      <c r="B139" s="369">
        <v>0</v>
      </c>
      <c r="C139" s="369">
        <v>2.0150000000000001</v>
      </c>
      <c r="D139" s="370">
        <v>2.0150000000000001</v>
      </c>
      <c r="E139" s="371" t="s">
        <v>244</v>
      </c>
      <c r="F139" s="369">
        <v>0</v>
      </c>
      <c r="G139" s="370">
        <v>0</v>
      </c>
      <c r="H139" s="372">
        <v>3.9209999999990002</v>
      </c>
      <c r="I139" s="369">
        <v>3.9209999999990002</v>
      </c>
      <c r="J139" s="370">
        <v>3.9209999999990002</v>
      </c>
      <c r="K139" s="373" t="s">
        <v>206</v>
      </c>
    </row>
    <row r="140" spans="1:11" ht="14.4" customHeight="1" thickBot="1" x14ac:dyDescent="0.35">
      <c r="A140" s="386" t="s">
        <v>338</v>
      </c>
      <c r="B140" s="364">
        <v>0</v>
      </c>
      <c r="C140" s="364">
        <v>0</v>
      </c>
      <c r="D140" s="365">
        <v>0</v>
      </c>
      <c r="E140" s="366">
        <v>1</v>
      </c>
      <c r="F140" s="364">
        <v>0</v>
      </c>
      <c r="G140" s="365">
        <v>0</v>
      </c>
      <c r="H140" s="367">
        <v>3.9209999999990002</v>
      </c>
      <c r="I140" s="364">
        <v>3.9209999999990002</v>
      </c>
      <c r="J140" s="365">
        <v>3.9209999999990002</v>
      </c>
      <c r="K140" s="375" t="s">
        <v>244</v>
      </c>
    </row>
    <row r="141" spans="1:11" ht="14.4" customHeight="1" thickBot="1" x14ac:dyDescent="0.35">
      <c r="A141" s="386" t="s">
        <v>339</v>
      </c>
      <c r="B141" s="364">
        <v>0</v>
      </c>
      <c r="C141" s="364">
        <v>2.0150000000000001</v>
      </c>
      <c r="D141" s="365">
        <v>2.0150000000000001</v>
      </c>
      <c r="E141" s="374" t="s">
        <v>244</v>
      </c>
      <c r="F141" s="364">
        <v>0</v>
      </c>
      <c r="G141" s="365">
        <v>0</v>
      </c>
      <c r="H141" s="367">
        <v>0</v>
      </c>
      <c r="I141" s="364">
        <v>0</v>
      </c>
      <c r="J141" s="365">
        <v>0</v>
      </c>
      <c r="K141" s="375" t="s">
        <v>206</v>
      </c>
    </row>
    <row r="142" spans="1:11" ht="14.4" customHeight="1" thickBot="1" x14ac:dyDescent="0.35">
      <c r="A142" s="384" t="s">
        <v>340</v>
      </c>
      <c r="B142" s="364">
        <v>0</v>
      </c>
      <c r="C142" s="364">
        <v>648.94975000000102</v>
      </c>
      <c r="D142" s="365">
        <v>648.94975000000102</v>
      </c>
      <c r="E142" s="374" t="s">
        <v>206</v>
      </c>
      <c r="F142" s="364">
        <v>4.7098027206489999</v>
      </c>
      <c r="G142" s="365">
        <v>1.1774506801619999</v>
      </c>
      <c r="H142" s="367">
        <v>214.97346999999999</v>
      </c>
      <c r="I142" s="364">
        <v>231.91346999999999</v>
      </c>
      <c r="J142" s="365">
        <v>230.736019319837</v>
      </c>
      <c r="K142" s="368">
        <v>0</v>
      </c>
    </row>
    <row r="143" spans="1:11" ht="14.4" customHeight="1" thickBot="1" x14ac:dyDescent="0.35">
      <c r="A143" s="385" t="s">
        <v>341</v>
      </c>
      <c r="B143" s="369">
        <v>0</v>
      </c>
      <c r="C143" s="369">
        <v>442.25754999999998</v>
      </c>
      <c r="D143" s="370">
        <v>442.25754999999998</v>
      </c>
      <c r="E143" s="371" t="s">
        <v>206</v>
      </c>
      <c r="F143" s="369">
        <v>0</v>
      </c>
      <c r="G143" s="370">
        <v>0</v>
      </c>
      <c r="H143" s="372">
        <v>214.97346999999999</v>
      </c>
      <c r="I143" s="369">
        <v>214.97346999999999</v>
      </c>
      <c r="J143" s="370">
        <v>214.97346999999999</v>
      </c>
      <c r="K143" s="373" t="s">
        <v>206</v>
      </c>
    </row>
    <row r="144" spans="1:11" ht="14.4" customHeight="1" thickBot="1" x14ac:dyDescent="0.35">
      <c r="A144" s="386" t="s">
        <v>342</v>
      </c>
      <c r="B144" s="364">
        <v>0</v>
      </c>
      <c r="C144" s="364">
        <v>328.05862000000002</v>
      </c>
      <c r="D144" s="365">
        <v>328.05862000000002</v>
      </c>
      <c r="E144" s="374" t="s">
        <v>244</v>
      </c>
      <c r="F144" s="364">
        <v>0</v>
      </c>
      <c r="G144" s="365">
        <v>0</v>
      </c>
      <c r="H144" s="367">
        <v>28.900999999999001</v>
      </c>
      <c r="I144" s="364">
        <v>28.900999999999001</v>
      </c>
      <c r="J144" s="365">
        <v>28.900999999999001</v>
      </c>
      <c r="K144" s="375" t="s">
        <v>206</v>
      </c>
    </row>
    <row r="145" spans="1:11" ht="14.4" customHeight="1" thickBot="1" x14ac:dyDescent="0.35">
      <c r="A145" s="386" t="s">
        <v>343</v>
      </c>
      <c r="B145" s="364">
        <v>0</v>
      </c>
      <c r="C145" s="364">
        <v>114.19893</v>
      </c>
      <c r="D145" s="365">
        <v>114.19893</v>
      </c>
      <c r="E145" s="374" t="s">
        <v>206</v>
      </c>
      <c r="F145" s="364">
        <v>0</v>
      </c>
      <c r="G145" s="365">
        <v>0</v>
      </c>
      <c r="H145" s="367">
        <v>186.07247000000001</v>
      </c>
      <c r="I145" s="364">
        <v>186.07247000000001</v>
      </c>
      <c r="J145" s="365">
        <v>186.07247000000001</v>
      </c>
      <c r="K145" s="375" t="s">
        <v>206</v>
      </c>
    </row>
    <row r="146" spans="1:11" ht="14.4" customHeight="1" thickBot="1" x14ac:dyDescent="0.35">
      <c r="A146" s="385" t="s">
        <v>344</v>
      </c>
      <c r="B146" s="369">
        <v>0</v>
      </c>
      <c r="C146" s="369">
        <v>33.033000000000001</v>
      </c>
      <c r="D146" s="370">
        <v>33.033000000000001</v>
      </c>
      <c r="E146" s="371" t="s">
        <v>244</v>
      </c>
      <c r="F146" s="369">
        <v>4.7098027206489999</v>
      </c>
      <c r="G146" s="370">
        <v>1.1774506801619999</v>
      </c>
      <c r="H146" s="372">
        <v>0</v>
      </c>
      <c r="I146" s="369">
        <v>0</v>
      </c>
      <c r="J146" s="370">
        <v>-1.1774506801619999</v>
      </c>
      <c r="K146" s="377">
        <v>0</v>
      </c>
    </row>
    <row r="147" spans="1:11" ht="14.4" customHeight="1" thickBot="1" x14ac:dyDescent="0.35">
      <c r="A147" s="386" t="s">
        <v>345</v>
      </c>
      <c r="B147" s="364">
        <v>0</v>
      </c>
      <c r="C147" s="364">
        <v>12.160500000000001</v>
      </c>
      <c r="D147" s="365">
        <v>12.160500000000001</v>
      </c>
      <c r="E147" s="374" t="s">
        <v>244</v>
      </c>
      <c r="F147" s="364">
        <v>0</v>
      </c>
      <c r="G147" s="365">
        <v>0</v>
      </c>
      <c r="H147" s="367">
        <v>0</v>
      </c>
      <c r="I147" s="364">
        <v>0</v>
      </c>
      <c r="J147" s="365">
        <v>0</v>
      </c>
      <c r="K147" s="375" t="s">
        <v>206</v>
      </c>
    </row>
    <row r="148" spans="1:11" ht="14.4" customHeight="1" thickBot="1" x14ac:dyDescent="0.35">
      <c r="A148" s="386" t="s">
        <v>346</v>
      </c>
      <c r="B148" s="364">
        <v>0</v>
      </c>
      <c r="C148" s="364">
        <v>20.872499999999999</v>
      </c>
      <c r="D148" s="365">
        <v>20.872499999999999</v>
      </c>
      <c r="E148" s="374" t="s">
        <v>244</v>
      </c>
      <c r="F148" s="364">
        <v>4.7098027206489999</v>
      </c>
      <c r="G148" s="365">
        <v>1.1774506801619999</v>
      </c>
      <c r="H148" s="367">
        <v>0</v>
      </c>
      <c r="I148" s="364">
        <v>0</v>
      </c>
      <c r="J148" s="365">
        <v>-1.1774506801619999</v>
      </c>
      <c r="K148" s="368">
        <v>0</v>
      </c>
    </row>
    <row r="149" spans="1:11" ht="14.4" customHeight="1" thickBot="1" x14ac:dyDescent="0.35">
      <c r="A149" s="385" t="s">
        <v>347</v>
      </c>
      <c r="B149" s="369">
        <v>0</v>
      </c>
      <c r="C149" s="369">
        <v>21.199200000000001</v>
      </c>
      <c r="D149" s="370">
        <v>21.199200000000001</v>
      </c>
      <c r="E149" s="371" t="s">
        <v>206</v>
      </c>
      <c r="F149" s="369">
        <v>0</v>
      </c>
      <c r="G149" s="370">
        <v>0</v>
      </c>
      <c r="H149" s="372">
        <v>0</v>
      </c>
      <c r="I149" s="369">
        <v>0</v>
      </c>
      <c r="J149" s="370">
        <v>0</v>
      </c>
      <c r="K149" s="373" t="s">
        <v>206</v>
      </c>
    </row>
    <row r="150" spans="1:11" ht="14.4" customHeight="1" thickBot="1" x14ac:dyDescent="0.35">
      <c r="A150" s="386" t="s">
        <v>348</v>
      </c>
      <c r="B150" s="364">
        <v>0</v>
      </c>
      <c r="C150" s="364">
        <v>21.199200000000001</v>
      </c>
      <c r="D150" s="365">
        <v>21.199200000000001</v>
      </c>
      <c r="E150" s="374" t="s">
        <v>206</v>
      </c>
      <c r="F150" s="364">
        <v>0</v>
      </c>
      <c r="G150" s="365">
        <v>0</v>
      </c>
      <c r="H150" s="367">
        <v>0</v>
      </c>
      <c r="I150" s="364">
        <v>0</v>
      </c>
      <c r="J150" s="365">
        <v>0</v>
      </c>
      <c r="K150" s="375" t="s">
        <v>206</v>
      </c>
    </row>
    <row r="151" spans="1:11" ht="14.4" customHeight="1" thickBot="1" x14ac:dyDescent="0.35">
      <c r="A151" s="385" t="s">
        <v>349</v>
      </c>
      <c r="B151" s="369">
        <v>0</v>
      </c>
      <c r="C151" s="369">
        <v>152.46</v>
      </c>
      <c r="D151" s="370">
        <v>152.46</v>
      </c>
      <c r="E151" s="371" t="s">
        <v>206</v>
      </c>
      <c r="F151" s="369">
        <v>0</v>
      </c>
      <c r="G151" s="370">
        <v>0</v>
      </c>
      <c r="H151" s="372">
        <v>0</v>
      </c>
      <c r="I151" s="369">
        <v>16.940000000000001</v>
      </c>
      <c r="J151" s="370">
        <v>16.940000000000001</v>
      </c>
      <c r="K151" s="373" t="s">
        <v>206</v>
      </c>
    </row>
    <row r="152" spans="1:11" ht="14.4" customHeight="1" thickBot="1" x14ac:dyDescent="0.35">
      <c r="A152" s="386" t="s">
        <v>350</v>
      </c>
      <c r="B152" s="364">
        <v>0</v>
      </c>
      <c r="C152" s="364">
        <v>152.46</v>
      </c>
      <c r="D152" s="365">
        <v>152.46</v>
      </c>
      <c r="E152" s="374" t="s">
        <v>244</v>
      </c>
      <c r="F152" s="364">
        <v>0</v>
      </c>
      <c r="G152" s="365">
        <v>0</v>
      </c>
      <c r="H152" s="367">
        <v>0</v>
      </c>
      <c r="I152" s="364">
        <v>0</v>
      </c>
      <c r="J152" s="365">
        <v>0</v>
      </c>
      <c r="K152" s="375" t="s">
        <v>206</v>
      </c>
    </row>
    <row r="153" spans="1:11" ht="14.4" customHeight="1" thickBot="1" x14ac:dyDescent="0.35">
      <c r="A153" s="386" t="s">
        <v>351</v>
      </c>
      <c r="B153" s="364">
        <v>0</v>
      </c>
      <c r="C153" s="364">
        <v>0</v>
      </c>
      <c r="D153" s="365">
        <v>0</v>
      </c>
      <c r="E153" s="374" t="s">
        <v>206</v>
      </c>
      <c r="F153" s="364">
        <v>0</v>
      </c>
      <c r="G153" s="365">
        <v>0</v>
      </c>
      <c r="H153" s="367">
        <v>0</v>
      </c>
      <c r="I153" s="364">
        <v>16.940000000000001</v>
      </c>
      <c r="J153" s="365">
        <v>16.940000000000001</v>
      </c>
      <c r="K153" s="375" t="s">
        <v>244</v>
      </c>
    </row>
    <row r="154" spans="1:11" ht="14.4" customHeight="1" thickBot="1" x14ac:dyDescent="0.35">
      <c r="A154" s="383" t="s">
        <v>352</v>
      </c>
      <c r="B154" s="364">
        <v>0</v>
      </c>
      <c r="C154" s="364">
        <v>125.85538</v>
      </c>
      <c r="D154" s="365">
        <v>125.85538</v>
      </c>
      <c r="E154" s="374" t="s">
        <v>206</v>
      </c>
      <c r="F154" s="364">
        <v>0</v>
      </c>
      <c r="G154" s="365">
        <v>0</v>
      </c>
      <c r="H154" s="367">
        <v>0.11952</v>
      </c>
      <c r="I154" s="364">
        <v>22.893820000000002</v>
      </c>
      <c r="J154" s="365">
        <v>22.893820000000002</v>
      </c>
      <c r="K154" s="375" t="s">
        <v>206</v>
      </c>
    </row>
    <row r="155" spans="1:11" ht="14.4" customHeight="1" thickBot="1" x14ac:dyDescent="0.35">
      <c r="A155" s="384" t="s">
        <v>353</v>
      </c>
      <c r="B155" s="364">
        <v>0</v>
      </c>
      <c r="C155" s="364">
        <v>125.85538</v>
      </c>
      <c r="D155" s="365">
        <v>125.85538</v>
      </c>
      <c r="E155" s="374" t="s">
        <v>206</v>
      </c>
      <c r="F155" s="364">
        <v>0</v>
      </c>
      <c r="G155" s="365">
        <v>0</v>
      </c>
      <c r="H155" s="367">
        <v>0.11952</v>
      </c>
      <c r="I155" s="364">
        <v>22.893820000000002</v>
      </c>
      <c r="J155" s="365">
        <v>22.893820000000002</v>
      </c>
      <c r="K155" s="375" t="s">
        <v>206</v>
      </c>
    </row>
    <row r="156" spans="1:11" ht="14.4" customHeight="1" thickBot="1" x14ac:dyDescent="0.35">
      <c r="A156" s="385" t="s">
        <v>354</v>
      </c>
      <c r="B156" s="369">
        <v>0</v>
      </c>
      <c r="C156" s="369">
        <v>125.85538</v>
      </c>
      <c r="D156" s="370">
        <v>125.85538</v>
      </c>
      <c r="E156" s="371" t="s">
        <v>206</v>
      </c>
      <c r="F156" s="369">
        <v>0</v>
      </c>
      <c r="G156" s="370">
        <v>0</v>
      </c>
      <c r="H156" s="372">
        <v>0.11952</v>
      </c>
      <c r="I156" s="369">
        <v>22.893820000000002</v>
      </c>
      <c r="J156" s="370">
        <v>22.893820000000002</v>
      </c>
      <c r="K156" s="373" t="s">
        <v>206</v>
      </c>
    </row>
    <row r="157" spans="1:11" ht="14.4" customHeight="1" thickBot="1" x14ac:dyDescent="0.35">
      <c r="A157" s="386" t="s">
        <v>355</v>
      </c>
      <c r="B157" s="364">
        <v>0</v>
      </c>
      <c r="C157" s="364">
        <v>125.85538</v>
      </c>
      <c r="D157" s="365">
        <v>125.85538</v>
      </c>
      <c r="E157" s="374" t="s">
        <v>206</v>
      </c>
      <c r="F157" s="364">
        <v>0</v>
      </c>
      <c r="G157" s="365">
        <v>0</v>
      </c>
      <c r="H157" s="367">
        <v>0.11952</v>
      </c>
      <c r="I157" s="364">
        <v>22.893820000000002</v>
      </c>
      <c r="J157" s="365">
        <v>22.893820000000002</v>
      </c>
      <c r="K157" s="375" t="s">
        <v>206</v>
      </c>
    </row>
    <row r="158" spans="1:11" ht="14.4" customHeight="1" thickBot="1" x14ac:dyDescent="0.35">
      <c r="A158" s="382" t="s">
        <v>356</v>
      </c>
      <c r="B158" s="364">
        <v>10.263191115606</v>
      </c>
      <c r="C158" s="364">
        <v>204.26150999999999</v>
      </c>
      <c r="D158" s="365">
        <v>193.998318884393</v>
      </c>
      <c r="E158" s="366">
        <v>19.902339116475002</v>
      </c>
      <c r="F158" s="364">
        <v>62.364629524668999</v>
      </c>
      <c r="G158" s="365">
        <v>15.591157381166999</v>
      </c>
      <c r="H158" s="367">
        <v>5.7639899999999997</v>
      </c>
      <c r="I158" s="364">
        <v>19.315709999999999</v>
      </c>
      <c r="J158" s="365">
        <v>3.724552618832</v>
      </c>
      <c r="K158" s="368">
        <v>0.30972219585299998</v>
      </c>
    </row>
    <row r="159" spans="1:11" ht="14.4" customHeight="1" thickBot="1" x14ac:dyDescent="0.35">
      <c r="A159" s="383" t="s">
        <v>357</v>
      </c>
      <c r="B159" s="364">
        <v>10.263191115606</v>
      </c>
      <c r="C159" s="364">
        <v>131.30787000000001</v>
      </c>
      <c r="D159" s="365">
        <v>121.04467888439299</v>
      </c>
      <c r="E159" s="366">
        <v>12.79405874069</v>
      </c>
      <c r="F159" s="364">
        <v>7.2982763888974103E-5</v>
      </c>
      <c r="G159" s="365">
        <v>1.8245690972243499E-5</v>
      </c>
      <c r="H159" s="367">
        <v>0</v>
      </c>
      <c r="I159" s="364">
        <v>0</v>
      </c>
      <c r="J159" s="365">
        <v>-1.8245690972243499E-5</v>
      </c>
      <c r="K159" s="368">
        <v>0</v>
      </c>
    </row>
    <row r="160" spans="1:11" ht="14.4" customHeight="1" thickBot="1" x14ac:dyDescent="0.35">
      <c r="A160" s="384" t="s">
        <v>358</v>
      </c>
      <c r="B160" s="364">
        <v>0</v>
      </c>
      <c r="C160" s="364">
        <v>42.25</v>
      </c>
      <c r="D160" s="365">
        <v>42.25</v>
      </c>
      <c r="E160" s="374" t="s">
        <v>206</v>
      </c>
      <c r="F160" s="364">
        <v>0</v>
      </c>
      <c r="G160" s="365">
        <v>0</v>
      </c>
      <c r="H160" s="367">
        <v>0</v>
      </c>
      <c r="I160" s="364">
        <v>0</v>
      </c>
      <c r="J160" s="365">
        <v>0</v>
      </c>
      <c r="K160" s="375" t="s">
        <v>206</v>
      </c>
    </row>
    <row r="161" spans="1:11" ht="14.4" customHeight="1" thickBot="1" x14ac:dyDescent="0.35">
      <c r="A161" s="385" t="s">
        <v>359</v>
      </c>
      <c r="B161" s="369">
        <v>0</v>
      </c>
      <c r="C161" s="369">
        <v>42.25</v>
      </c>
      <c r="D161" s="370">
        <v>42.25</v>
      </c>
      <c r="E161" s="371" t="s">
        <v>206</v>
      </c>
      <c r="F161" s="369">
        <v>0</v>
      </c>
      <c r="G161" s="370">
        <v>0</v>
      </c>
      <c r="H161" s="372">
        <v>0</v>
      </c>
      <c r="I161" s="369">
        <v>0</v>
      </c>
      <c r="J161" s="370">
        <v>0</v>
      </c>
      <c r="K161" s="373" t="s">
        <v>206</v>
      </c>
    </row>
    <row r="162" spans="1:11" ht="14.4" customHeight="1" thickBot="1" x14ac:dyDescent="0.35">
      <c r="A162" s="386" t="s">
        <v>360</v>
      </c>
      <c r="B162" s="364">
        <v>0</v>
      </c>
      <c r="C162" s="364">
        <v>42.25</v>
      </c>
      <c r="D162" s="365">
        <v>42.25</v>
      </c>
      <c r="E162" s="374" t="s">
        <v>206</v>
      </c>
      <c r="F162" s="364">
        <v>0</v>
      </c>
      <c r="G162" s="365">
        <v>0</v>
      </c>
      <c r="H162" s="367">
        <v>0</v>
      </c>
      <c r="I162" s="364">
        <v>0</v>
      </c>
      <c r="J162" s="365">
        <v>0</v>
      </c>
      <c r="K162" s="375" t="s">
        <v>206</v>
      </c>
    </row>
    <row r="163" spans="1:11" ht="14.4" customHeight="1" thickBot="1" x14ac:dyDescent="0.35">
      <c r="A163" s="389" t="s">
        <v>361</v>
      </c>
      <c r="B163" s="369">
        <v>10.263191115606</v>
      </c>
      <c r="C163" s="369">
        <v>89.057869999999994</v>
      </c>
      <c r="D163" s="370">
        <v>78.794678884392994</v>
      </c>
      <c r="E163" s="376">
        <v>8.6774053992399995</v>
      </c>
      <c r="F163" s="369">
        <v>7.2982763888974103E-5</v>
      </c>
      <c r="G163" s="370">
        <v>1.8245690972243499E-5</v>
      </c>
      <c r="H163" s="372">
        <v>0</v>
      </c>
      <c r="I163" s="369">
        <v>0</v>
      </c>
      <c r="J163" s="370">
        <v>-1.8245690972243499E-5</v>
      </c>
      <c r="K163" s="377">
        <v>0</v>
      </c>
    </row>
    <row r="164" spans="1:11" ht="14.4" customHeight="1" thickBot="1" x14ac:dyDescent="0.35">
      <c r="A164" s="385" t="s">
        <v>362</v>
      </c>
      <c r="B164" s="369">
        <v>0</v>
      </c>
      <c r="C164" s="369">
        <v>60.00009</v>
      </c>
      <c r="D164" s="370">
        <v>60.00009</v>
      </c>
      <c r="E164" s="371" t="s">
        <v>206</v>
      </c>
      <c r="F164" s="369">
        <v>7.2982763888974103E-5</v>
      </c>
      <c r="G164" s="370">
        <v>1.8245690972243499E-5</v>
      </c>
      <c r="H164" s="372">
        <v>0</v>
      </c>
      <c r="I164" s="369">
        <v>0</v>
      </c>
      <c r="J164" s="370">
        <v>-1.8245690972243499E-5</v>
      </c>
      <c r="K164" s="377">
        <v>0</v>
      </c>
    </row>
    <row r="165" spans="1:11" ht="14.4" customHeight="1" thickBot="1" x14ac:dyDescent="0.35">
      <c r="A165" s="386" t="s">
        <v>363</v>
      </c>
      <c r="B165" s="364">
        <v>0</v>
      </c>
      <c r="C165" s="364">
        <v>9.0000000000000006E-5</v>
      </c>
      <c r="D165" s="365">
        <v>9.0000000000000006E-5</v>
      </c>
      <c r="E165" s="374" t="s">
        <v>206</v>
      </c>
      <c r="F165" s="364">
        <v>7.2982763888974103E-5</v>
      </c>
      <c r="G165" s="365">
        <v>1.8245690972243499E-5</v>
      </c>
      <c r="H165" s="367">
        <v>0</v>
      </c>
      <c r="I165" s="364">
        <v>0</v>
      </c>
      <c r="J165" s="365">
        <v>-1.8245690972243499E-5</v>
      </c>
      <c r="K165" s="368">
        <v>0</v>
      </c>
    </row>
    <row r="166" spans="1:11" ht="14.4" customHeight="1" thickBot="1" x14ac:dyDescent="0.35">
      <c r="A166" s="386" t="s">
        <v>364</v>
      </c>
      <c r="B166" s="364">
        <v>0</v>
      </c>
      <c r="C166" s="364">
        <v>60</v>
      </c>
      <c r="D166" s="365">
        <v>60</v>
      </c>
      <c r="E166" s="374" t="s">
        <v>244</v>
      </c>
      <c r="F166" s="364">
        <v>0</v>
      </c>
      <c r="G166" s="365">
        <v>0</v>
      </c>
      <c r="H166" s="367">
        <v>0</v>
      </c>
      <c r="I166" s="364">
        <v>0</v>
      </c>
      <c r="J166" s="365">
        <v>0</v>
      </c>
      <c r="K166" s="375" t="s">
        <v>206</v>
      </c>
    </row>
    <row r="167" spans="1:11" ht="14.4" customHeight="1" thickBot="1" x14ac:dyDescent="0.35">
      <c r="A167" s="385" t="s">
        <v>365</v>
      </c>
      <c r="B167" s="369">
        <v>10.263191115606</v>
      </c>
      <c r="C167" s="369">
        <v>29.057780000000001</v>
      </c>
      <c r="D167" s="370">
        <v>18.794588884393001</v>
      </c>
      <c r="E167" s="376">
        <v>2.8312617072680002</v>
      </c>
      <c r="F167" s="369">
        <v>0</v>
      </c>
      <c r="G167" s="370">
        <v>0</v>
      </c>
      <c r="H167" s="372">
        <v>0</v>
      </c>
      <c r="I167" s="369">
        <v>0</v>
      </c>
      <c r="J167" s="370">
        <v>0</v>
      </c>
      <c r="K167" s="373" t="s">
        <v>206</v>
      </c>
    </row>
    <row r="168" spans="1:11" ht="14.4" customHeight="1" thickBot="1" x14ac:dyDescent="0.35">
      <c r="A168" s="386" t="s">
        <v>366</v>
      </c>
      <c r="B168" s="364">
        <v>10.263191115606</v>
      </c>
      <c r="C168" s="364">
        <v>29.057780000000001</v>
      </c>
      <c r="D168" s="365">
        <v>18.794588884393001</v>
      </c>
      <c r="E168" s="366">
        <v>2.8312617072680002</v>
      </c>
      <c r="F168" s="364">
        <v>0</v>
      </c>
      <c r="G168" s="365">
        <v>0</v>
      </c>
      <c r="H168" s="367">
        <v>0</v>
      </c>
      <c r="I168" s="364">
        <v>0</v>
      </c>
      <c r="J168" s="365">
        <v>0</v>
      </c>
      <c r="K168" s="375" t="s">
        <v>206</v>
      </c>
    </row>
    <row r="169" spans="1:11" ht="14.4" customHeight="1" thickBot="1" x14ac:dyDescent="0.35">
      <c r="A169" s="383" t="s">
        <v>367</v>
      </c>
      <c r="B169" s="364">
        <v>0</v>
      </c>
      <c r="C169" s="364">
        <v>6.8156400000000001</v>
      </c>
      <c r="D169" s="365">
        <v>6.8156400000000001</v>
      </c>
      <c r="E169" s="374" t="s">
        <v>206</v>
      </c>
      <c r="F169" s="364">
        <v>0</v>
      </c>
      <c r="G169" s="365">
        <v>0</v>
      </c>
      <c r="H169" s="367">
        <v>0.60748000000000002</v>
      </c>
      <c r="I169" s="364">
        <v>3.8461799999999999</v>
      </c>
      <c r="J169" s="365">
        <v>3.8461799999999999</v>
      </c>
      <c r="K169" s="375" t="s">
        <v>206</v>
      </c>
    </row>
    <row r="170" spans="1:11" ht="14.4" customHeight="1" thickBot="1" x14ac:dyDescent="0.35">
      <c r="A170" s="389" t="s">
        <v>368</v>
      </c>
      <c r="B170" s="369">
        <v>0</v>
      </c>
      <c r="C170" s="369">
        <v>6.8156400000000001</v>
      </c>
      <c r="D170" s="370">
        <v>6.8156400000000001</v>
      </c>
      <c r="E170" s="371" t="s">
        <v>206</v>
      </c>
      <c r="F170" s="369">
        <v>0</v>
      </c>
      <c r="G170" s="370">
        <v>0</v>
      </c>
      <c r="H170" s="372">
        <v>0.60748000000000002</v>
      </c>
      <c r="I170" s="369">
        <v>3.8461799999999999</v>
      </c>
      <c r="J170" s="370">
        <v>3.8461799999999999</v>
      </c>
      <c r="K170" s="373" t="s">
        <v>206</v>
      </c>
    </row>
    <row r="171" spans="1:11" ht="14.4" customHeight="1" thickBot="1" x14ac:dyDescent="0.35">
      <c r="A171" s="385" t="s">
        <v>369</v>
      </c>
      <c r="B171" s="369">
        <v>0</v>
      </c>
      <c r="C171" s="369">
        <v>6.8156400000000001</v>
      </c>
      <c r="D171" s="370">
        <v>6.8156400000000001</v>
      </c>
      <c r="E171" s="371" t="s">
        <v>206</v>
      </c>
      <c r="F171" s="369">
        <v>0</v>
      </c>
      <c r="G171" s="370">
        <v>0</v>
      </c>
      <c r="H171" s="372">
        <v>0.60748000000000002</v>
      </c>
      <c r="I171" s="369">
        <v>3.8461799999999999</v>
      </c>
      <c r="J171" s="370">
        <v>3.8461799999999999</v>
      </c>
      <c r="K171" s="373" t="s">
        <v>206</v>
      </c>
    </row>
    <row r="172" spans="1:11" ht="14.4" customHeight="1" thickBot="1" x14ac:dyDescent="0.35">
      <c r="A172" s="386" t="s">
        <v>370</v>
      </c>
      <c r="B172" s="364">
        <v>0</v>
      </c>
      <c r="C172" s="364">
        <v>6.8156400000000001</v>
      </c>
      <c r="D172" s="365">
        <v>6.8156400000000001</v>
      </c>
      <c r="E172" s="374" t="s">
        <v>206</v>
      </c>
      <c r="F172" s="364">
        <v>0</v>
      </c>
      <c r="G172" s="365">
        <v>0</v>
      </c>
      <c r="H172" s="367">
        <v>0.60748000000000002</v>
      </c>
      <c r="I172" s="364">
        <v>3.8461799999999999</v>
      </c>
      <c r="J172" s="365">
        <v>3.8461799999999999</v>
      </c>
      <c r="K172" s="375" t="s">
        <v>206</v>
      </c>
    </row>
    <row r="173" spans="1:11" ht="14.4" customHeight="1" thickBot="1" x14ac:dyDescent="0.35">
      <c r="A173" s="383" t="s">
        <v>371</v>
      </c>
      <c r="B173" s="364">
        <v>0</v>
      </c>
      <c r="C173" s="364">
        <v>66.138000000000005</v>
      </c>
      <c r="D173" s="365">
        <v>66.138000000000005</v>
      </c>
      <c r="E173" s="374" t="s">
        <v>206</v>
      </c>
      <c r="F173" s="364">
        <v>62.364556541905003</v>
      </c>
      <c r="G173" s="365">
        <v>15.591139135476</v>
      </c>
      <c r="H173" s="367">
        <v>5.1565099999999999</v>
      </c>
      <c r="I173" s="364">
        <v>15.469530000000001</v>
      </c>
      <c r="J173" s="365">
        <v>-0.121609135476</v>
      </c>
      <c r="K173" s="368">
        <v>0.24805002805699999</v>
      </c>
    </row>
    <row r="174" spans="1:11" ht="14.4" customHeight="1" thickBot="1" x14ac:dyDescent="0.35">
      <c r="A174" s="389" t="s">
        <v>372</v>
      </c>
      <c r="B174" s="369">
        <v>0</v>
      </c>
      <c r="C174" s="369">
        <v>66.138000000000005</v>
      </c>
      <c r="D174" s="370">
        <v>66.138000000000005</v>
      </c>
      <c r="E174" s="371" t="s">
        <v>206</v>
      </c>
      <c r="F174" s="369">
        <v>62.364556541905003</v>
      </c>
      <c r="G174" s="370">
        <v>15.591139135476</v>
      </c>
      <c r="H174" s="372">
        <v>5.1565099999999999</v>
      </c>
      <c r="I174" s="369">
        <v>15.469530000000001</v>
      </c>
      <c r="J174" s="370">
        <v>-0.121609135476</v>
      </c>
      <c r="K174" s="377">
        <v>0.24805002805699999</v>
      </c>
    </row>
    <row r="175" spans="1:11" ht="14.4" customHeight="1" thickBot="1" x14ac:dyDescent="0.35">
      <c r="A175" s="385" t="s">
        <v>373</v>
      </c>
      <c r="B175" s="369">
        <v>0</v>
      </c>
      <c r="C175" s="369">
        <v>4.26</v>
      </c>
      <c r="D175" s="370">
        <v>4.26</v>
      </c>
      <c r="E175" s="371" t="s">
        <v>244</v>
      </c>
      <c r="F175" s="369">
        <v>1.8816378848519999</v>
      </c>
      <c r="G175" s="370">
        <v>0.47040947121299997</v>
      </c>
      <c r="H175" s="372">
        <v>0</v>
      </c>
      <c r="I175" s="369">
        <v>0</v>
      </c>
      <c r="J175" s="370">
        <v>-0.47040947121299997</v>
      </c>
      <c r="K175" s="377">
        <v>0</v>
      </c>
    </row>
    <row r="176" spans="1:11" ht="14.4" customHeight="1" thickBot="1" x14ac:dyDescent="0.35">
      <c r="A176" s="386" t="s">
        <v>374</v>
      </c>
      <c r="B176" s="364">
        <v>0</v>
      </c>
      <c r="C176" s="364">
        <v>4.26</v>
      </c>
      <c r="D176" s="365">
        <v>4.26</v>
      </c>
      <c r="E176" s="374" t="s">
        <v>244</v>
      </c>
      <c r="F176" s="364">
        <v>1.8816378848519999</v>
      </c>
      <c r="G176" s="365">
        <v>0.47040947121299997</v>
      </c>
      <c r="H176" s="367">
        <v>0</v>
      </c>
      <c r="I176" s="364">
        <v>0</v>
      </c>
      <c r="J176" s="365">
        <v>-0.47040947121299997</v>
      </c>
      <c r="K176" s="368">
        <v>0</v>
      </c>
    </row>
    <row r="177" spans="1:11" ht="14.4" customHeight="1" thickBot="1" x14ac:dyDescent="0.35">
      <c r="A177" s="388" t="s">
        <v>375</v>
      </c>
      <c r="B177" s="364">
        <v>0</v>
      </c>
      <c r="C177" s="364">
        <v>61.878</v>
      </c>
      <c r="D177" s="365">
        <v>61.878</v>
      </c>
      <c r="E177" s="374" t="s">
        <v>206</v>
      </c>
      <c r="F177" s="364">
        <v>60.482918657052998</v>
      </c>
      <c r="G177" s="365">
        <v>15.120729664262999</v>
      </c>
      <c r="H177" s="367">
        <v>5.1565099999999999</v>
      </c>
      <c r="I177" s="364">
        <v>15.469530000000001</v>
      </c>
      <c r="J177" s="365">
        <v>0.348800335736</v>
      </c>
      <c r="K177" s="368">
        <v>0.25576692301600001</v>
      </c>
    </row>
    <row r="178" spans="1:11" ht="14.4" customHeight="1" thickBot="1" x14ac:dyDescent="0.35">
      <c r="A178" s="386" t="s">
        <v>376</v>
      </c>
      <c r="B178" s="364">
        <v>0</v>
      </c>
      <c r="C178" s="364">
        <v>61.878</v>
      </c>
      <c r="D178" s="365">
        <v>61.878</v>
      </c>
      <c r="E178" s="374" t="s">
        <v>206</v>
      </c>
      <c r="F178" s="364">
        <v>60.482918657052998</v>
      </c>
      <c r="G178" s="365">
        <v>15.120729664262999</v>
      </c>
      <c r="H178" s="367">
        <v>5.1565099999999999</v>
      </c>
      <c r="I178" s="364">
        <v>15.469530000000001</v>
      </c>
      <c r="J178" s="365">
        <v>0.348800335736</v>
      </c>
      <c r="K178" s="368">
        <v>0.25576692301600001</v>
      </c>
    </row>
    <row r="179" spans="1:11" ht="14.4" customHeight="1" thickBot="1" x14ac:dyDescent="0.35">
      <c r="A179" s="382" t="s">
        <v>377</v>
      </c>
      <c r="B179" s="364">
        <v>4434.8280700159403</v>
      </c>
      <c r="C179" s="364">
        <v>4762.0041899999997</v>
      </c>
      <c r="D179" s="365">
        <v>327.17611998406102</v>
      </c>
      <c r="E179" s="366">
        <v>1.073774251181</v>
      </c>
      <c r="F179" s="364">
        <v>4836.4880016182897</v>
      </c>
      <c r="G179" s="365">
        <v>1209.1220004045699</v>
      </c>
      <c r="H179" s="367">
        <v>404.6902</v>
      </c>
      <c r="I179" s="364">
        <v>1230.30357</v>
      </c>
      <c r="J179" s="365">
        <v>21.181569595428002</v>
      </c>
      <c r="K179" s="368">
        <v>0.25437953523000001</v>
      </c>
    </row>
    <row r="180" spans="1:11" ht="14.4" customHeight="1" thickBot="1" x14ac:dyDescent="0.35">
      <c r="A180" s="387" t="s">
        <v>378</v>
      </c>
      <c r="B180" s="369">
        <v>4434.8280700159403</v>
      </c>
      <c r="C180" s="369">
        <v>4762.0041899999997</v>
      </c>
      <c r="D180" s="370">
        <v>327.17611998406102</v>
      </c>
      <c r="E180" s="376">
        <v>1.073774251181</v>
      </c>
      <c r="F180" s="369">
        <v>4836.4880016182897</v>
      </c>
      <c r="G180" s="370">
        <v>1209.1220004045699</v>
      </c>
      <c r="H180" s="372">
        <v>404.6902</v>
      </c>
      <c r="I180" s="369">
        <v>1230.30357</v>
      </c>
      <c r="J180" s="370">
        <v>21.181569595428002</v>
      </c>
      <c r="K180" s="377">
        <v>0.25437953523000001</v>
      </c>
    </row>
    <row r="181" spans="1:11" ht="14.4" customHeight="1" thickBot="1" x14ac:dyDescent="0.35">
      <c r="A181" s="389" t="s">
        <v>41</v>
      </c>
      <c r="B181" s="369">
        <v>4434.8280700159403</v>
      </c>
      <c r="C181" s="369">
        <v>4762.0041899999997</v>
      </c>
      <c r="D181" s="370">
        <v>327.17611998406102</v>
      </c>
      <c r="E181" s="376">
        <v>1.073774251181</v>
      </c>
      <c r="F181" s="369">
        <v>4836.4880016182897</v>
      </c>
      <c r="G181" s="370">
        <v>1209.1220004045699</v>
      </c>
      <c r="H181" s="372">
        <v>404.6902</v>
      </c>
      <c r="I181" s="369">
        <v>1230.30357</v>
      </c>
      <c r="J181" s="370">
        <v>21.181569595428002</v>
      </c>
      <c r="K181" s="377">
        <v>0.25437953523000001</v>
      </c>
    </row>
    <row r="182" spans="1:11" ht="14.4" customHeight="1" thickBot="1" x14ac:dyDescent="0.35">
      <c r="A182" s="388" t="s">
        <v>379</v>
      </c>
      <c r="B182" s="364">
        <v>0</v>
      </c>
      <c r="C182" s="364">
        <v>17.672409999999999</v>
      </c>
      <c r="D182" s="365">
        <v>17.672409999999999</v>
      </c>
      <c r="E182" s="374" t="s">
        <v>244</v>
      </c>
      <c r="F182" s="364">
        <v>15.69191443021</v>
      </c>
      <c r="G182" s="365">
        <v>3.9229786075519999</v>
      </c>
      <c r="H182" s="367">
        <v>0.85709000000000002</v>
      </c>
      <c r="I182" s="364">
        <v>3.2900399999999999</v>
      </c>
      <c r="J182" s="365">
        <v>-0.63293860755200004</v>
      </c>
      <c r="K182" s="368">
        <v>0.209664666133</v>
      </c>
    </row>
    <row r="183" spans="1:11" ht="14.4" customHeight="1" thickBot="1" x14ac:dyDescent="0.35">
      <c r="A183" s="386" t="s">
        <v>380</v>
      </c>
      <c r="B183" s="364">
        <v>0</v>
      </c>
      <c r="C183" s="364">
        <v>17.672409999999999</v>
      </c>
      <c r="D183" s="365">
        <v>17.672409999999999</v>
      </c>
      <c r="E183" s="374" t="s">
        <v>244</v>
      </c>
      <c r="F183" s="364">
        <v>15.69191443021</v>
      </c>
      <c r="G183" s="365">
        <v>3.9229786075519999</v>
      </c>
      <c r="H183" s="367">
        <v>0.85709000000000002</v>
      </c>
      <c r="I183" s="364">
        <v>3.2900399999999999</v>
      </c>
      <c r="J183" s="365">
        <v>-0.63293860755200004</v>
      </c>
      <c r="K183" s="368">
        <v>0.209664666133</v>
      </c>
    </row>
    <row r="184" spans="1:11" ht="14.4" customHeight="1" thickBot="1" x14ac:dyDescent="0.35">
      <c r="A184" s="385" t="s">
        <v>381</v>
      </c>
      <c r="B184" s="369">
        <v>82.462242851582999</v>
      </c>
      <c r="C184" s="369">
        <v>77.765500000000003</v>
      </c>
      <c r="D184" s="370">
        <v>-4.6967428515830001</v>
      </c>
      <c r="E184" s="376">
        <v>0.94304371686699995</v>
      </c>
      <c r="F184" s="369">
        <v>54.123390187283</v>
      </c>
      <c r="G184" s="370">
        <v>13.530847546821001</v>
      </c>
      <c r="H184" s="372">
        <v>5.0049999999999999</v>
      </c>
      <c r="I184" s="369">
        <v>6.625</v>
      </c>
      <c r="J184" s="370">
        <v>-6.9058475468199996</v>
      </c>
      <c r="K184" s="377">
        <v>0.12240548822</v>
      </c>
    </row>
    <row r="185" spans="1:11" ht="14.4" customHeight="1" thickBot="1" x14ac:dyDescent="0.35">
      <c r="A185" s="386" t="s">
        <v>382</v>
      </c>
      <c r="B185" s="364">
        <v>82.462242851582999</v>
      </c>
      <c r="C185" s="364">
        <v>77.765500000000003</v>
      </c>
      <c r="D185" s="365">
        <v>-4.6967428515830001</v>
      </c>
      <c r="E185" s="366">
        <v>0.94304371686699995</v>
      </c>
      <c r="F185" s="364">
        <v>54.123390187283</v>
      </c>
      <c r="G185" s="365">
        <v>13.530847546821001</v>
      </c>
      <c r="H185" s="367">
        <v>5.0049999999999999</v>
      </c>
      <c r="I185" s="364">
        <v>6.625</v>
      </c>
      <c r="J185" s="365">
        <v>-6.9058475468199996</v>
      </c>
      <c r="K185" s="368">
        <v>0.12240548822</v>
      </c>
    </row>
    <row r="186" spans="1:11" ht="14.4" customHeight="1" thickBot="1" x14ac:dyDescent="0.35">
      <c r="A186" s="385" t="s">
        <v>383</v>
      </c>
      <c r="B186" s="369">
        <v>181.70754848733699</v>
      </c>
      <c r="C186" s="369">
        <v>201.84881999999999</v>
      </c>
      <c r="D186" s="370">
        <v>20.141271512662001</v>
      </c>
      <c r="E186" s="376">
        <v>1.1108444403119999</v>
      </c>
      <c r="F186" s="369">
        <v>172.96221162849</v>
      </c>
      <c r="G186" s="370">
        <v>43.240552907122002</v>
      </c>
      <c r="H186" s="372">
        <v>12.82002</v>
      </c>
      <c r="I186" s="369">
        <v>36.134219999999999</v>
      </c>
      <c r="J186" s="370">
        <v>-7.1063329071219998</v>
      </c>
      <c r="K186" s="377">
        <v>0.208913956752</v>
      </c>
    </row>
    <row r="187" spans="1:11" ht="14.4" customHeight="1" thickBot="1" x14ac:dyDescent="0.35">
      <c r="A187" s="386" t="s">
        <v>384</v>
      </c>
      <c r="B187" s="364">
        <v>10.580846485984001</v>
      </c>
      <c r="C187" s="364">
        <v>54.756</v>
      </c>
      <c r="D187" s="365">
        <v>44.175153514015001</v>
      </c>
      <c r="E187" s="366">
        <v>5.1750112878510004</v>
      </c>
      <c r="F187" s="364">
        <v>0</v>
      </c>
      <c r="G187" s="365">
        <v>0</v>
      </c>
      <c r="H187" s="367">
        <v>1.1100000000000001</v>
      </c>
      <c r="I187" s="364">
        <v>1.1100000000000001</v>
      </c>
      <c r="J187" s="365">
        <v>1.1100000000000001</v>
      </c>
      <c r="K187" s="375" t="s">
        <v>244</v>
      </c>
    </row>
    <row r="188" spans="1:11" ht="14.4" customHeight="1" thickBot="1" x14ac:dyDescent="0.35">
      <c r="A188" s="386" t="s">
        <v>385</v>
      </c>
      <c r="B188" s="364">
        <v>0</v>
      </c>
      <c r="C188" s="364">
        <v>0.2369</v>
      </c>
      <c r="D188" s="365">
        <v>0.2369</v>
      </c>
      <c r="E188" s="374" t="s">
        <v>244</v>
      </c>
      <c r="F188" s="364">
        <v>0</v>
      </c>
      <c r="G188" s="365">
        <v>0</v>
      </c>
      <c r="H188" s="367">
        <v>0</v>
      </c>
      <c r="I188" s="364">
        <v>0</v>
      </c>
      <c r="J188" s="365">
        <v>0</v>
      </c>
      <c r="K188" s="368">
        <v>3</v>
      </c>
    </row>
    <row r="189" spans="1:11" ht="14.4" customHeight="1" thickBot="1" x14ac:dyDescent="0.35">
      <c r="A189" s="386" t="s">
        <v>386</v>
      </c>
      <c r="B189" s="364">
        <v>171.12670200135199</v>
      </c>
      <c r="C189" s="364">
        <v>146.85592</v>
      </c>
      <c r="D189" s="365">
        <v>-24.270782001352</v>
      </c>
      <c r="E189" s="366">
        <v>0.85817069038600002</v>
      </c>
      <c r="F189" s="364">
        <v>172.96221162849</v>
      </c>
      <c r="G189" s="365">
        <v>43.240552907122002</v>
      </c>
      <c r="H189" s="367">
        <v>11.71002</v>
      </c>
      <c r="I189" s="364">
        <v>35.02422</v>
      </c>
      <c r="J189" s="365">
        <v>-8.2163329071220002</v>
      </c>
      <c r="K189" s="368">
        <v>0.202496369988</v>
      </c>
    </row>
    <row r="190" spans="1:11" ht="14.4" customHeight="1" thickBot="1" x14ac:dyDescent="0.35">
      <c r="A190" s="385" t="s">
        <v>387</v>
      </c>
      <c r="B190" s="369">
        <v>67.874844395628998</v>
      </c>
      <c r="C190" s="369">
        <v>79.211340000000007</v>
      </c>
      <c r="D190" s="370">
        <v>11.33649560437</v>
      </c>
      <c r="E190" s="376">
        <v>1.1670205759629999</v>
      </c>
      <c r="F190" s="369">
        <v>80.749734631576999</v>
      </c>
      <c r="G190" s="370">
        <v>20.187433657894001</v>
      </c>
      <c r="H190" s="372">
        <v>7.1166499999999999</v>
      </c>
      <c r="I190" s="369">
        <v>20.606940000000002</v>
      </c>
      <c r="J190" s="370">
        <v>0.41950634210499999</v>
      </c>
      <c r="K190" s="377">
        <v>0.255195142052</v>
      </c>
    </row>
    <row r="191" spans="1:11" ht="14.4" customHeight="1" thickBot="1" x14ac:dyDescent="0.35">
      <c r="A191" s="386" t="s">
        <v>388</v>
      </c>
      <c r="B191" s="364">
        <v>67.874844395628998</v>
      </c>
      <c r="C191" s="364">
        <v>79.211340000000007</v>
      </c>
      <c r="D191" s="365">
        <v>11.33649560437</v>
      </c>
      <c r="E191" s="366">
        <v>1.1670205759629999</v>
      </c>
      <c r="F191" s="364">
        <v>80.749734631576999</v>
      </c>
      <c r="G191" s="365">
        <v>20.187433657894001</v>
      </c>
      <c r="H191" s="367">
        <v>7.1166499999999999</v>
      </c>
      <c r="I191" s="364">
        <v>20.606940000000002</v>
      </c>
      <c r="J191" s="365">
        <v>0.41950634210499999</v>
      </c>
      <c r="K191" s="368">
        <v>0.255195142052</v>
      </c>
    </row>
    <row r="192" spans="1:11" ht="14.4" customHeight="1" thickBot="1" x14ac:dyDescent="0.35">
      <c r="A192" s="385" t="s">
        <v>389</v>
      </c>
      <c r="B192" s="369">
        <v>962.33148941776301</v>
      </c>
      <c r="C192" s="369">
        <v>806.00194999999997</v>
      </c>
      <c r="D192" s="370">
        <v>-156.32953941776299</v>
      </c>
      <c r="E192" s="376">
        <v>0.83755125844099998</v>
      </c>
      <c r="F192" s="369">
        <v>1082.21897682899</v>
      </c>
      <c r="G192" s="370">
        <v>270.55474420724698</v>
      </c>
      <c r="H192" s="372">
        <v>61.475720000000003</v>
      </c>
      <c r="I192" s="369">
        <v>234.52041</v>
      </c>
      <c r="J192" s="370">
        <v>-36.034334207245998</v>
      </c>
      <c r="K192" s="377">
        <v>0.21670328743100001</v>
      </c>
    </row>
    <row r="193" spans="1:11" ht="14.4" customHeight="1" thickBot="1" x14ac:dyDescent="0.35">
      <c r="A193" s="386" t="s">
        <v>390</v>
      </c>
      <c r="B193" s="364">
        <v>962.33148941776301</v>
      </c>
      <c r="C193" s="364">
        <v>806.00194999999997</v>
      </c>
      <c r="D193" s="365">
        <v>-156.32953941776299</v>
      </c>
      <c r="E193" s="366">
        <v>0.83755125844099998</v>
      </c>
      <c r="F193" s="364">
        <v>1082.21897682899</v>
      </c>
      <c r="G193" s="365">
        <v>270.55474420724698</v>
      </c>
      <c r="H193" s="367">
        <v>61.475720000000003</v>
      </c>
      <c r="I193" s="364">
        <v>234.52041</v>
      </c>
      <c r="J193" s="365">
        <v>-36.034334207245998</v>
      </c>
      <c r="K193" s="368">
        <v>0.21670328743100001</v>
      </c>
    </row>
    <row r="194" spans="1:11" ht="14.4" customHeight="1" thickBot="1" x14ac:dyDescent="0.35">
      <c r="A194" s="385" t="s">
        <v>391</v>
      </c>
      <c r="B194" s="369">
        <v>3140.4519448636302</v>
      </c>
      <c r="C194" s="369">
        <v>3579.5041700000002</v>
      </c>
      <c r="D194" s="370">
        <v>439.05222513637398</v>
      </c>
      <c r="E194" s="376">
        <v>1.139805427003</v>
      </c>
      <c r="F194" s="369">
        <v>3430.74177391174</v>
      </c>
      <c r="G194" s="370">
        <v>857.685443477935</v>
      </c>
      <c r="H194" s="372">
        <v>317.41572000000002</v>
      </c>
      <c r="I194" s="369">
        <v>929.12696000000096</v>
      </c>
      <c r="J194" s="370">
        <v>71.441516522065001</v>
      </c>
      <c r="K194" s="377">
        <v>0.27082392707699998</v>
      </c>
    </row>
    <row r="195" spans="1:11" ht="14.4" customHeight="1" thickBot="1" x14ac:dyDescent="0.35">
      <c r="A195" s="386" t="s">
        <v>392</v>
      </c>
      <c r="B195" s="364">
        <v>3140.4519448636302</v>
      </c>
      <c r="C195" s="364">
        <v>3579.5041700000002</v>
      </c>
      <c r="D195" s="365">
        <v>439.05222513637398</v>
      </c>
      <c r="E195" s="366">
        <v>1.139805427003</v>
      </c>
      <c r="F195" s="364">
        <v>3430.74177391174</v>
      </c>
      <c r="G195" s="365">
        <v>857.685443477935</v>
      </c>
      <c r="H195" s="367">
        <v>317.41572000000002</v>
      </c>
      <c r="I195" s="364">
        <v>929.12696000000096</v>
      </c>
      <c r="J195" s="365">
        <v>71.441516522065001</v>
      </c>
      <c r="K195" s="368">
        <v>0.27082392707699998</v>
      </c>
    </row>
    <row r="196" spans="1:11" ht="14.4" customHeight="1" thickBot="1" x14ac:dyDescent="0.35">
      <c r="A196" s="382" t="s">
        <v>393</v>
      </c>
      <c r="B196" s="364">
        <v>0</v>
      </c>
      <c r="C196" s="364">
        <v>1</v>
      </c>
      <c r="D196" s="365">
        <v>1</v>
      </c>
      <c r="E196" s="374" t="s">
        <v>206</v>
      </c>
      <c r="F196" s="364">
        <v>0</v>
      </c>
      <c r="G196" s="365">
        <v>0</v>
      </c>
      <c r="H196" s="367">
        <v>0</v>
      </c>
      <c r="I196" s="364">
        <v>0</v>
      </c>
      <c r="J196" s="365">
        <v>0</v>
      </c>
      <c r="K196" s="368">
        <v>0</v>
      </c>
    </row>
    <row r="197" spans="1:11" ht="14.4" customHeight="1" thickBot="1" x14ac:dyDescent="0.35">
      <c r="A197" s="387" t="s">
        <v>394</v>
      </c>
      <c r="B197" s="369">
        <v>0</v>
      </c>
      <c r="C197" s="369">
        <v>1</v>
      </c>
      <c r="D197" s="370">
        <v>1</v>
      </c>
      <c r="E197" s="371" t="s">
        <v>206</v>
      </c>
      <c r="F197" s="369">
        <v>0</v>
      </c>
      <c r="G197" s="370">
        <v>0</v>
      </c>
      <c r="H197" s="372">
        <v>0</v>
      </c>
      <c r="I197" s="369">
        <v>0</v>
      </c>
      <c r="J197" s="370">
        <v>0</v>
      </c>
      <c r="K197" s="377">
        <v>0</v>
      </c>
    </row>
    <row r="198" spans="1:11" ht="14.4" customHeight="1" thickBot="1" x14ac:dyDescent="0.35">
      <c r="A198" s="389" t="s">
        <v>395</v>
      </c>
      <c r="B198" s="369">
        <v>0</v>
      </c>
      <c r="C198" s="369">
        <v>1</v>
      </c>
      <c r="D198" s="370">
        <v>1</v>
      </c>
      <c r="E198" s="371" t="s">
        <v>206</v>
      </c>
      <c r="F198" s="369">
        <v>0</v>
      </c>
      <c r="G198" s="370">
        <v>0</v>
      </c>
      <c r="H198" s="372">
        <v>0</v>
      </c>
      <c r="I198" s="369">
        <v>0</v>
      </c>
      <c r="J198" s="370">
        <v>0</v>
      </c>
      <c r="K198" s="377">
        <v>0</v>
      </c>
    </row>
    <row r="199" spans="1:11" ht="14.4" customHeight="1" thickBot="1" x14ac:dyDescent="0.35">
      <c r="A199" s="385" t="s">
        <v>396</v>
      </c>
      <c r="B199" s="369">
        <v>0</v>
      </c>
      <c r="C199" s="369">
        <v>1</v>
      </c>
      <c r="D199" s="370">
        <v>1</v>
      </c>
      <c r="E199" s="371" t="s">
        <v>244</v>
      </c>
      <c r="F199" s="369">
        <v>0</v>
      </c>
      <c r="G199" s="370">
        <v>0</v>
      </c>
      <c r="H199" s="372">
        <v>0</v>
      </c>
      <c r="I199" s="369">
        <v>0</v>
      </c>
      <c r="J199" s="370">
        <v>0</v>
      </c>
      <c r="K199" s="377">
        <v>0</v>
      </c>
    </row>
    <row r="200" spans="1:11" ht="14.4" customHeight="1" thickBot="1" x14ac:dyDescent="0.35">
      <c r="A200" s="386" t="s">
        <v>397</v>
      </c>
      <c r="B200" s="364">
        <v>0</v>
      </c>
      <c r="C200" s="364">
        <v>1</v>
      </c>
      <c r="D200" s="365">
        <v>1</v>
      </c>
      <c r="E200" s="374" t="s">
        <v>244</v>
      </c>
      <c r="F200" s="364">
        <v>0</v>
      </c>
      <c r="G200" s="365">
        <v>0</v>
      </c>
      <c r="H200" s="367">
        <v>0</v>
      </c>
      <c r="I200" s="364">
        <v>0</v>
      </c>
      <c r="J200" s="365">
        <v>0</v>
      </c>
      <c r="K200" s="368">
        <v>0</v>
      </c>
    </row>
    <row r="201" spans="1:11" ht="14.4" customHeight="1" thickBot="1" x14ac:dyDescent="0.35">
      <c r="A201" s="390"/>
      <c r="B201" s="364">
        <v>-83102.048350635698</v>
      </c>
      <c r="C201" s="364">
        <v>-86951.522180000204</v>
      </c>
      <c r="D201" s="365">
        <v>-3849.47382936442</v>
      </c>
      <c r="E201" s="366">
        <v>1.04632224964</v>
      </c>
      <c r="F201" s="364">
        <v>-88274.152777819094</v>
      </c>
      <c r="G201" s="365">
        <v>-22068.538194454799</v>
      </c>
      <c r="H201" s="367">
        <v>-10951.696379999999</v>
      </c>
      <c r="I201" s="364">
        <v>-26485.000179999999</v>
      </c>
      <c r="J201" s="365">
        <v>-4416.4619855452202</v>
      </c>
      <c r="K201" s="368">
        <v>0.30003120218700002</v>
      </c>
    </row>
    <row r="202" spans="1:11" ht="14.4" customHeight="1" thickBot="1" x14ac:dyDescent="0.35">
      <c r="A202" s="391" t="s">
        <v>53</v>
      </c>
      <c r="B202" s="378">
        <v>-83102.048350635698</v>
      </c>
      <c r="C202" s="378">
        <v>-86951.522180000204</v>
      </c>
      <c r="D202" s="379">
        <v>-3849.47382936441</v>
      </c>
      <c r="E202" s="380" t="s">
        <v>206</v>
      </c>
      <c r="F202" s="378">
        <v>-88274.152777819094</v>
      </c>
      <c r="G202" s="379">
        <v>-22068.538194454799</v>
      </c>
      <c r="H202" s="378">
        <v>-10951.696379999999</v>
      </c>
      <c r="I202" s="378">
        <v>-26485.000179999999</v>
      </c>
      <c r="J202" s="379">
        <v>-4416.4619855452202</v>
      </c>
      <c r="K202" s="381">
        <v>0.30003120218700002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213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398</v>
      </c>
      <c r="B5" s="393" t="s">
        <v>399</v>
      </c>
      <c r="C5" s="394" t="s">
        <v>400</v>
      </c>
      <c r="D5" s="394" t="s">
        <v>400</v>
      </c>
      <c r="E5" s="394"/>
      <c r="F5" s="394" t="s">
        <v>400</v>
      </c>
      <c r="G5" s="394" t="s">
        <v>400</v>
      </c>
      <c r="H5" s="394" t="s">
        <v>400</v>
      </c>
      <c r="I5" s="395" t="s">
        <v>400</v>
      </c>
      <c r="J5" s="396" t="s">
        <v>55</v>
      </c>
    </row>
    <row r="6" spans="1:10" ht="14.4" customHeight="1" x14ac:dyDescent="0.3">
      <c r="A6" s="392" t="s">
        <v>398</v>
      </c>
      <c r="B6" s="393" t="s">
        <v>401</v>
      </c>
      <c r="C6" s="394">
        <v>145.37003000000001</v>
      </c>
      <c r="D6" s="394">
        <v>155.28200000000004</v>
      </c>
      <c r="E6" s="394"/>
      <c r="F6" s="394">
        <v>216.31670999999994</v>
      </c>
      <c r="G6" s="394">
        <v>186.24999902343748</v>
      </c>
      <c r="H6" s="394">
        <v>30.066710976562462</v>
      </c>
      <c r="I6" s="395">
        <v>1.161432006089723</v>
      </c>
      <c r="J6" s="396" t="s">
        <v>1</v>
      </c>
    </row>
    <row r="7" spans="1:10" ht="14.4" customHeight="1" x14ac:dyDescent="0.3">
      <c r="A7" s="392" t="s">
        <v>398</v>
      </c>
      <c r="B7" s="393" t="s">
        <v>402</v>
      </c>
      <c r="C7" s="394">
        <v>0</v>
      </c>
      <c r="D7" s="394">
        <v>0</v>
      </c>
      <c r="E7" s="394"/>
      <c r="F7" s="394">
        <v>0</v>
      </c>
      <c r="G7" s="394">
        <v>3.75</v>
      </c>
      <c r="H7" s="394">
        <v>-3.75</v>
      </c>
      <c r="I7" s="395">
        <v>0</v>
      </c>
      <c r="J7" s="396" t="s">
        <v>1</v>
      </c>
    </row>
    <row r="8" spans="1:10" ht="14.4" customHeight="1" x14ac:dyDescent="0.3">
      <c r="A8" s="392" t="s">
        <v>398</v>
      </c>
      <c r="B8" s="393" t="s">
        <v>403</v>
      </c>
      <c r="C8" s="394">
        <v>3.59781</v>
      </c>
      <c r="D8" s="394">
        <v>3.7329999999999997</v>
      </c>
      <c r="E8" s="394"/>
      <c r="F8" s="394">
        <v>4.4020900000000003</v>
      </c>
      <c r="G8" s="394">
        <v>5.000000122070313</v>
      </c>
      <c r="H8" s="394">
        <v>-0.59791012207031269</v>
      </c>
      <c r="I8" s="395">
        <v>0.88041797850542047</v>
      </c>
      <c r="J8" s="396" t="s">
        <v>1</v>
      </c>
    </row>
    <row r="9" spans="1:10" ht="14.4" customHeight="1" x14ac:dyDescent="0.3">
      <c r="A9" s="392" t="s">
        <v>398</v>
      </c>
      <c r="B9" s="393" t="s">
        <v>404</v>
      </c>
      <c r="C9" s="394">
        <v>51.708849999999998</v>
      </c>
      <c r="D9" s="394">
        <v>40.90072</v>
      </c>
      <c r="E9" s="394"/>
      <c r="F9" s="394">
        <v>38.76934</v>
      </c>
      <c r="G9" s="394">
        <v>42.5</v>
      </c>
      <c r="H9" s="394">
        <v>-3.7306600000000003</v>
      </c>
      <c r="I9" s="395">
        <v>0.9122197647058824</v>
      </c>
      <c r="J9" s="396" t="s">
        <v>1</v>
      </c>
    </row>
    <row r="10" spans="1:10" ht="14.4" customHeight="1" x14ac:dyDescent="0.3">
      <c r="A10" s="392" t="s">
        <v>398</v>
      </c>
      <c r="B10" s="393" t="s">
        <v>405</v>
      </c>
      <c r="C10" s="394">
        <v>200.67669000000001</v>
      </c>
      <c r="D10" s="394">
        <v>199.91572000000005</v>
      </c>
      <c r="E10" s="394"/>
      <c r="F10" s="394">
        <v>259.48813999999993</v>
      </c>
      <c r="G10" s="394">
        <v>237.49999914550779</v>
      </c>
      <c r="H10" s="394">
        <v>21.988140854492144</v>
      </c>
      <c r="I10" s="395">
        <v>1.0925816460362208</v>
      </c>
      <c r="J10" s="396" t="s">
        <v>406</v>
      </c>
    </row>
    <row r="12" spans="1:10" ht="14.4" customHeight="1" x14ac:dyDescent="0.3">
      <c r="A12" s="392" t="s">
        <v>398</v>
      </c>
      <c r="B12" s="393" t="s">
        <v>399</v>
      </c>
      <c r="C12" s="394" t="s">
        <v>400</v>
      </c>
      <c r="D12" s="394" t="s">
        <v>400</v>
      </c>
      <c r="E12" s="394"/>
      <c r="F12" s="394" t="s">
        <v>400</v>
      </c>
      <c r="G12" s="394" t="s">
        <v>400</v>
      </c>
      <c r="H12" s="394" t="s">
        <v>400</v>
      </c>
      <c r="I12" s="395" t="s">
        <v>400</v>
      </c>
      <c r="J12" s="396" t="s">
        <v>55</v>
      </c>
    </row>
    <row r="13" spans="1:10" ht="14.4" customHeight="1" x14ac:dyDescent="0.3">
      <c r="A13" s="392" t="s">
        <v>407</v>
      </c>
      <c r="B13" s="393" t="s">
        <v>408</v>
      </c>
      <c r="C13" s="394" t="s">
        <v>400</v>
      </c>
      <c r="D13" s="394" t="s">
        <v>400</v>
      </c>
      <c r="E13" s="394"/>
      <c r="F13" s="394" t="s">
        <v>400</v>
      </c>
      <c r="G13" s="394" t="s">
        <v>400</v>
      </c>
      <c r="H13" s="394" t="s">
        <v>400</v>
      </c>
      <c r="I13" s="395" t="s">
        <v>400</v>
      </c>
      <c r="J13" s="396" t="s">
        <v>0</v>
      </c>
    </row>
    <row r="14" spans="1:10" ht="14.4" customHeight="1" x14ac:dyDescent="0.3">
      <c r="A14" s="392" t="s">
        <v>407</v>
      </c>
      <c r="B14" s="393" t="s">
        <v>401</v>
      </c>
      <c r="C14" s="394">
        <v>142.75677000000002</v>
      </c>
      <c r="D14" s="394">
        <v>152.85914000000002</v>
      </c>
      <c r="E14" s="394"/>
      <c r="F14" s="394">
        <v>209.42618999999993</v>
      </c>
      <c r="G14" s="394">
        <v>183</v>
      </c>
      <c r="H14" s="394">
        <v>26.426189999999934</v>
      </c>
      <c r="I14" s="395">
        <v>1.1444054098360652</v>
      </c>
      <c r="J14" s="396" t="s">
        <v>1</v>
      </c>
    </row>
    <row r="15" spans="1:10" ht="14.4" customHeight="1" x14ac:dyDescent="0.3">
      <c r="A15" s="392" t="s">
        <v>407</v>
      </c>
      <c r="B15" s="393" t="s">
        <v>402</v>
      </c>
      <c r="C15" s="394">
        <v>0</v>
      </c>
      <c r="D15" s="394">
        <v>0</v>
      </c>
      <c r="E15" s="394"/>
      <c r="F15" s="394">
        <v>0</v>
      </c>
      <c r="G15" s="394">
        <v>4</v>
      </c>
      <c r="H15" s="394">
        <v>-4</v>
      </c>
      <c r="I15" s="395">
        <v>0</v>
      </c>
      <c r="J15" s="396" t="s">
        <v>1</v>
      </c>
    </row>
    <row r="16" spans="1:10" ht="14.4" customHeight="1" x14ac:dyDescent="0.3">
      <c r="A16" s="392" t="s">
        <v>407</v>
      </c>
      <c r="B16" s="393" t="s">
        <v>403</v>
      </c>
      <c r="C16" s="394">
        <v>3.59781</v>
      </c>
      <c r="D16" s="394">
        <v>2.3527</v>
      </c>
      <c r="E16" s="394"/>
      <c r="F16" s="394">
        <v>3.8499700000000003</v>
      </c>
      <c r="G16" s="394">
        <v>4</v>
      </c>
      <c r="H16" s="394">
        <v>-0.15002999999999966</v>
      </c>
      <c r="I16" s="395">
        <v>0.96249250000000008</v>
      </c>
      <c r="J16" s="396" t="s">
        <v>1</v>
      </c>
    </row>
    <row r="17" spans="1:10" ht="14.4" customHeight="1" x14ac:dyDescent="0.3">
      <c r="A17" s="392" t="s">
        <v>407</v>
      </c>
      <c r="B17" s="393" t="s">
        <v>404</v>
      </c>
      <c r="C17" s="394">
        <v>51.708849999999998</v>
      </c>
      <c r="D17" s="394">
        <v>40.90072</v>
      </c>
      <c r="E17" s="394"/>
      <c r="F17" s="394">
        <v>38.76934</v>
      </c>
      <c r="G17" s="394">
        <v>43</v>
      </c>
      <c r="H17" s="394">
        <v>-4.2306600000000003</v>
      </c>
      <c r="I17" s="395">
        <v>0.90161255813953489</v>
      </c>
      <c r="J17" s="396" t="s">
        <v>1</v>
      </c>
    </row>
    <row r="18" spans="1:10" ht="14.4" customHeight="1" x14ac:dyDescent="0.3">
      <c r="A18" s="392" t="s">
        <v>407</v>
      </c>
      <c r="B18" s="393" t="s">
        <v>409</v>
      </c>
      <c r="C18" s="394">
        <v>198.06343000000004</v>
      </c>
      <c r="D18" s="394">
        <v>196.11256000000003</v>
      </c>
      <c r="E18" s="394"/>
      <c r="F18" s="394">
        <v>252.04549999999995</v>
      </c>
      <c r="G18" s="394">
        <v>234</v>
      </c>
      <c r="H18" s="394">
        <v>18.045499999999947</v>
      </c>
      <c r="I18" s="395">
        <v>1.077117521367521</v>
      </c>
      <c r="J18" s="396" t="s">
        <v>410</v>
      </c>
    </row>
    <row r="19" spans="1:10" ht="14.4" customHeight="1" x14ac:dyDescent="0.3">
      <c r="A19" s="392" t="s">
        <v>400</v>
      </c>
      <c r="B19" s="393" t="s">
        <v>400</v>
      </c>
      <c r="C19" s="394" t="s">
        <v>400</v>
      </c>
      <c r="D19" s="394" t="s">
        <v>400</v>
      </c>
      <c r="E19" s="394"/>
      <c r="F19" s="394" t="s">
        <v>400</v>
      </c>
      <c r="G19" s="394" t="s">
        <v>400</v>
      </c>
      <c r="H19" s="394" t="s">
        <v>400</v>
      </c>
      <c r="I19" s="395" t="s">
        <v>400</v>
      </c>
      <c r="J19" s="396" t="s">
        <v>411</v>
      </c>
    </row>
    <row r="20" spans="1:10" ht="14.4" customHeight="1" x14ac:dyDescent="0.3">
      <c r="A20" s="392" t="s">
        <v>412</v>
      </c>
      <c r="B20" s="393" t="s">
        <v>413</v>
      </c>
      <c r="C20" s="394" t="s">
        <v>400</v>
      </c>
      <c r="D20" s="394" t="s">
        <v>400</v>
      </c>
      <c r="E20" s="394"/>
      <c r="F20" s="394" t="s">
        <v>400</v>
      </c>
      <c r="G20" s="394" t="s">
        <v>400</v>
      </c>
      <c r="H20" s="394" t="s">
        <v>400</v>
      </c>
      <c r="I20" s="395" t="s">
        <v>400</v>
      </c>
      <c r="J20" s="396" t="s">
        <v>0</v>
      </c>
    </row>
    <row r="21" spans="1:10" ht="14.4" customHeight="1" x14ac:dyDescent="0.3">
      <c r="A21" s="392" t="s">
        <v>412</v>
      </c>
      <c r="B21" s="393" t="s">
        <v>401</v>
      </c>
      <c r="C21" s="394">
        <v>2.6132600000000004</v>
      </c>
      <c r="D21" s="394">
        <v>2.42286</v>
      </c>
      <c r="E21" s="394"/>
      <c r="F21" s="394">
        <v>6.8905199999999986</v>
      </c>
      <c r="G21" s="394">
        <v>3</v>
      </c>
      <c r="H21" s="394">
        <v>3.8905199999999986</v>
      </c>
      <c r="I21" s="395">
        <v>2.2968399999999995</v>
      </c>
      <c r="J21" s="396" t="s">
        <v>1</v>
      </c>
    </row>
    <row r="22" spans="1:10" ht="14.4" customHeight="1" x14ac:dyDescent="0.3">
      <c r="A22" s="392" t="s">
        <v>412</v>
      </c>
      <c r="B22" s="393" t="s">
        <v>403</v>
      </c>
      <c r="C22" s="394">
        <v>0</v>
      </c>
      <c r="D22" s="394">
        <v>1.3802999999999999</v>
      </c>
      <c r="E22" s="394"/>
      <c r="F22" s="394">
        <v>0.55212000000000006</v>
      </c>
      <c r="G22" s="394">
        <v>1</v>
      </c>
      <c r="H22" s="394">
        <v>-0.44787999999999994</v>
      </c>
      <c r="I22" s="395">
        <v>0.55212000000000006</v>
      </c>
      <c r="J22" s="396" t="s">
        <v>1</v>
      </c>
    </row>
    <row r="23" spans="1:10" ht="14.4" customHeight="1" x14ac:dyDescent="0.3">
      <c r="A23" s="392" t="s">
        <v>412</v>
      </c>
      <c r="B23" s="393" t="s">
        <v>414</v>
      </c>
      <c r="C23" s="394">
        <v>2.6132600000000004</v>
      </c>
      <c r="D23" s="394">
        <v>3.8031600000000001</v>
      </c>
      <c r="E23" s="394"/>
      <c r="F23" s="394">
        <v>7.442639999999999</v>
      </c>
      <c r="G23" s="394">
        <v>4</v>
      </c>
      <c r="H23" s="394">
        <v>3.442639999999999</v>
      </c>
      <c r="I23" s="395">
        <v>1.8606599999999998</v>
      </c>
      <c r="J23" s="396" t="s">
        <v>410</v>
      </c>
    </row>
    <row r="24" spans="1:10" ht="14.4" customHeight="1" x14ac:dyDescent="0.3">
      <c r="A24" s="392" t="s">
        <v>400</v>
      </c>
      <c r="B24" s="393" t="s">
        <v>400</v>
      </c>
      <c r="C24" s="394" t="s">
        <v>400</v>
      </c>
      <c r="D24" s="394" t="s">
        <v>400</v>
      </c>
      <c r="E24" s="394"/>
      <c r="F24" s="394" t="s">
        <v>400</v>
      </c>
      <c r="G24" s="394" t="s">
        <v>400</v>
      </c>
      <c r="H24" s="394" t="s">
        <v>400</v>
      </c>
      <c r="I24" s="395" t="s">
        <v>400</v>
      </c>
      <c r="J24" s="396" t="s">
        <v>411</v>
      </c>
    </row>
    <row r="25" spans="1:10" ht="14.4" customHeight="1" x14ac:dyDescent="0.3">
      <c r="A25" s="392" t="s">
        <v>398</v>
      </c>
      <c r="B25" s="393" t="s">
        <v>405</v>
      </c>
      <c r="C25" s="394">
        <v>200.67669000000004</v>
      </c>
      <c r="D25" s="394">
        <v>199.91572000000005</v>
      </c>
      <c r="E25" s="394"/>
      <c r="F25" s="394">
        <v>259.48813999999993</v>
      </c>
      <c r="G25" s="394">
        <v>237</v>
      </c>
      <c r="H25" s="394">
        <v>22.48813999999993</v>
      </c>
      <c r="I25" s="395">
        <v>1.0948866666666663</v>
      </c>
      <c r="J25" s="396" t="s">
        <v>406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16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" customHeight="1" thickBot="1" x14ac:dyDescent="0.3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193.27389277253087</v>
      </c>
      <c r="M3" s="81">
        <f>SUBTOTAL(9,M5:M1048576)</f>
        <v>1142</v>
      </c>
      <c r="N3" s="82">
        <f>SUBTOTAL(9,N5:N1048576)</f>
        <v>220718.78554623027</v>
      </c>
    </row>
    <row r="4" spans="1:14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" customHeight="1" x14ac:dyDescent="0.3">
      <c r="A5" s="405" t="s">
        <v>398</v>
      </c>
      <c r="B5" s="406" t="s">
        <v>399</v>
      </c>
      <c r="C5" s="407" t="s">
        <v>407</v>
      </c>
      <c r="D5" s="408" t="s">
        <v>408</v>
      </c>
      <c r="E5" s="409">
        <v>50113001</v>
      </c>
      <c r="F5" s="408" t="s">
        <v>415</v>
      </c>
      <c r="G5" s="407" t="s">
        <v>416</v>
      </c>
      <c r="H5" s="407">
        <v>162320</v>
      </c>
      <c r="I5" s="407">
        <v>62320</v>
      </c>
      <c r="J5" s="407" t="s">
        <v>417</v>
      </c>
      <c r="K5" s="407" t="s">
        <v>418</v>
      </c>
      <c r="L5" s="410">
        <v>76.420869565217401</v>
      </c>
      <c r="M5" s="410">
        <v>23</v>
      </c>
      <c r="N5" s="411">
        <v>1757.6800000000003</v>
      </c>
    </row>
    <row r="6" spans="1:14" ht="14.4" customHeight="1" x14ac:dyDescent="0.3">
      <c r="A6" s="412" t="s">
        <v>398</v>
      </c>
      <c r="B6" s="413" t="s">
        <v>399</v>
      </c>
      <c r="C6" s="414" t="s">
        <v>407</v>
      </c>
      <c r="D6" s="415" t="s">
        <v>408</v>
      </c>
      <c r="E6" s="416">
        <v>50113001</v>
      </c>
      <c r="F6" s="415" t="s">
        <v>415</v>
      </c>
      <c r="G6" s="414" t="s">
        <v>416</v>
      </c>
      <c r="H6" s="414">
        <v>162315</v>
      </c>
      <c r="I6" s="414">
        <v>62315</v>
      </c>
      <c r="J6" s="414" t="s">
        <v>419</v>
      </c>
      <c r="K6" s="414" t="s">
        <v>420</v>
      </c>
      <c r="L6" s="417">
        <v>76.569999999999979</v>
      </c>
      <c r="M6" s="417">
        <v>1</v>
      </c>
      <c r="N6" s="418">
        <v>76.569999999999979</v>
      </c>
    </row>
    <row r="7" spans="1:14" ht="14.4" customHeight="1" x14ac:dyDescent="0.3">
      <c r="A7" s="412" t="s">
        <v>398</v>
      </c>
      <c r="B7" s="413" t="s">
        <v>399</v>
      </c>
      <c r="C7" s="414" t="s">
        <v>407</v>
      </c>
      <c r="D7" s="415" t="s">
        <v>408</v>
      </c>
      <c r="E7" s="416">
        <v>50113001</v>
      </c>
      <c r="F7" s="415" t="s">
        <v>415</v>
      </c>
      <c r="G7" s="414" t="s">
        <v>416</v>
      </c>
      <c r="H7" s="414">
        <v>117011</v>
      </c>
      <c r="I7" s="414">
        <v>17011</v>
      </c>
      <c r="J7" s="414" t="s">
        <v>421</v>
      </c>
      <c r="K7" s="414" t="s">
        <v>422</v>
      </c>
      <c r="L7" s="417">
        <v>145.5</v>
      </c>
      <c r="M7" s="417">
        <v>12</v>
      </c>
      <c r="N7" s="418">
        <v>1746</v>
      </c>
    </row>
    <row r="8" spans="1:14" ht="14.4" customHeight="1" x14ac:dyDescent="0.3">
      <c r="A8" s="412" t="s">
        <v>398</v>
      </c>
      <c r="B8" s="413" t="s">
        <v>399</v>
      </c>
      <c r="C8" s="414" t="s">
        <v>407</v>
      </c>
      <c r="D8" s="415" t="s">
        <v>408</v>
      </c>
      <c r="E8" s="416">
        <v>50113001</v>
      </c>
      <c r="F8" s="415" t="s">
        <v>415</v>
      </c>
      <c r="G8" s="414" t="s">
        <v>416</v>
      </c>
      <c r="H8" s="414">
        <v>920200</v>
      </c>
      <c r="I8" s="414">
        <v>15877</v>
      </c>
      <c r="J8" s="414" t="s">
        <v>423</v>
      </c>
      <c r="K8" s="414" t="s">
        <v>400</v>
      </c>
      <c r="L8" s="417">
        <v>252.97801424753064</v>
      </c>
      <c r="M8" s="417">
        <v>32</v>
      </c>
      <c r="N8" s="418">
        <v>8095.2964559209804</v>
      </c>
    </row>
    <row r="9" spans="1:14" ht="14.4" customHeight="1" x14ac:dyDescent="0.3">
      <c r="A9" s="412" t="s">
        <v>398</v>
      </c>
      <c r="B9" s="413" t="s">
        <v>399</v>
      </c>
      <c r="C9" s="414" t="s">
        <v>407</v>
      </c>
      <c r="D9" s="415" t="s">
        <v>408</v>
      </c>
      <c r="E9" s="416">
        <v>50113001</v>
      </c>
      <c r="F9" s="415" t="s">
        <v>415</v>
      </c>
      <c r="G9" s="414" t="s">
        <v>416</v>
      </c>
      <c r="H9" s="414">
        <v>905098</v>
      </c>
      <c r="I9" s="414">
        <v>23989</v>
      </c>
      <c r="J9" s="414" t="s">
        <v>424</v>
      </c>
      <c r="K9" s="414" t="s">
        <v>400</v>
      </c>
      <c r="L9" s="417">
        <v>398.86036838308411</v>
      </c>
      <c r="M9" s="417">
        <v>11</v>
      </c>
      <c r="N9" s="418">
        <v>4387.4640522139252</v>
      </c>
    </row>
    <row r="10" spans="1:14" ht="14.4" customHeight="1" x14ac:dyDescent="0.3">
      <c r="A10" s="412" t="s">
        <v>398</v>
      </c>
      <c r="B10" s="413" t="s">
        <v>399</v>
      </c>
      <c r="C10" s="414" t="s">
        <v>407</v>
      </c>
      <c r="D10" s="415" t="s">
        <v>408</v>
      </c>
      <c r="E10" s="416">
        <v>50113001</v>
      </c>
      <c r="F10" s="415" t="s">
        <v>415</v>
      </c>
      <c r="G10" s="414" t="s">
        <v>416</v>
      </c>
      <c r="H10" s="414">
        <v>198864</v>
      </c>
      <c r="I10" s="414">
        <v>98864</v>
      </c>
      <c r="J10" s="414" t="s">
        <v>425</v>
      </c>
      <c r="K10" s="414" t="s">
        <v>426</v>
      </c>
      <c r="L10" s="417">
        <v>537.87</v>
      </c>
      <c r="M10" s="417">
        <v>1</v>
      </c>
      <c r="N10" s="418">
        <v>537.87</v>
      </c>
    </row>
    <row r="11" spans="1:14" ht="14.4" customHeight="1" x14ac:dyDescent="0.3">
      <c r="A11" s="412" t="s">
        <v>398</v>
      </c>
      <c r="B11" s="413" t="s">
        <v>399</v>
      </c>
      <c r="C11" s="414" t="s">
        <v>407</v>
      </c>
      <c r="D11" s="415" t="s">
        <v>408</v>
      </c>
      <c r="E11" s="416">
        <v>50113001</v>
      </c>
      <c r="F11" s="415" t="s">
        <v>415</v>
      </c>
      <c r="G11" s="414" t="s">
        <v>416</v>
      </c>
      <c r="H11" s="414">
        <v>198880</v>
      </c>
      <c r="I11" s="414">
        <v>98880</v>
      </c>
      <c r="J11" s="414" t="s">
        <v>425</v>
      </c>
      <c r="K11" s="414" t="s">
        <v>427</v>
      </c>
      <c r="L11" s="417">
        <v>201.3</v>
      </c>
      <c r="M11" s="417">
        <v>225</v>
      </c>
      <c r="N11" s="418">
        <v>45292.5</v>
      </c>
    </row>
    <row r="12" spans="1:14" ht="14.4" customHeight="1" x14ac:dyDescent="0.3">
      <c r="A12" s="412" t="s">
        <v>398</v>
      </c>
      <c r="B12" s="413" t="s">
        <v>399</v>
      </c>
      <c r="C12" s="414" t="s">
        <v>407</v>
      </c>
      <c r="D12" s="415" t="s">
        <v>408</v>
      </c>
      <c r="E12" s="416">
        <v>50113001</v>
      </c>
      <c r="F12" s="415" t="s">
        <v>415</v>
      </c>
      <c r="G12" s="414" t="s">
        <v>416</v>
      </c>
      <c r="H12" s="414">
        <v>394712</v>
      </c>
      <c r="I12" s="414">
        <v>0</v>
      </c>
      <c r="J12" s="414" t="s">
        <v>428</v>
      </c>
      <c r="K12" s="414" t="s">
        <v>429</v>
      </c>
      <c r="L12" s="417">
        <v>28.75</v>
      </c>
      <c r="M12" s="417">
        <v>132</v>
      </c>
      <c r="N12" s="418">
        <v>3795</v>
      </c>
    </row>
    <row r="13" spans="1:14" ht="14.4" customHeight="1" x14ac:dyDescent="0.3">
      <c r="A13" s="412" t="s">
        <v>398</v>
      </c>
      <c r="B13" s="413" t="s">
        <v>399</v>
      </c>
      <c r="C13" s="414" t="s">
        <v>407</v>
      </c>
      <c r="D13" s="415" t="s">
        <v>408</v>
      </c>
      <c r="E13" s="416">
        <v>50113001</v>
      </c>
      <c r="F13" s="415" t="s">
        <v>415</v>
      </c>
      <c r="G13" s="414" t="s">
        <v>416</v>
      </c>
      <c r="H13" s="414">
        <v>501075</v>
      </c>
      <c r="I13" s="414">
        <v>0</v>
      </c>
      <c r="J13" s="414" t="s">
        <v>430</v>
      </c>
      <c r="K13" s="414" t="s">
        <v>431</v>
      </c>
      <c r="L13" s="417">
        <v>95.561348314606732</v>
      </c>
      <c r="M13" s="417">
        <v>356</v>
      </c>
      <c r="N13" s="418">
        <v>34019.839999999997</v>
      </c>
    </row>
    <row r="14" spans="1:14" ht="14.4" customHeight="1" x14ac:dyDescent="0.3">
      <c r="A14" s="412" t="s">
        <v>398</v>
      </c>
      <c r="B14" s="413" t="s">
        <v>399</v>
      </c>
      <c r="C14" s="414" t="s">
        <v>407</v>
      </c>
      <c r="D14" s="415" t="s">
        <v>408</v>
      </c>
      <c r="E14" s="416">
        <v>50113001</v>
      </c>
      <c r="F14" s="415" t="s">
        <v>415</v>
      </c>
      <c r="G14" s="414" t="s">
        <v>416</v>
      </c>
      <c r="H14" s="414">
        <v>901171</v>
      </c>
      <c r="I14" s="414">
        <v>0</v>
      </c>
      <c r="J14" s="414" t="s">
        <v>432</v>
      </c>
      <c r="K14" s="414" t="s">
        <v>433</v>
      </c>
      <c r="L14" s="417">
        <v>98.37199112302153</v>
      </c>
      <c r="M14" s="417">
        <v>2</v>
      </c>
      <c r="N14" s="418">
        <v>196.74398224604306</v>
      </c>
    </row>
    <row r="15" spans="1:14" ht="14.4" customHeight="1" x14ac:dyDescent="0.3">
      <c r="A15" s="412" t="s">
        <v>398</v>
      </c>
      <c r="B15" s="413" t="s">
        <v>399</v>
      </c>
      <c r="C15" s="414" t="s">
        <v>407</v>
      </c>
      <c r="D15" s="415" t="s">
        <v>408</v>
      </c>
      <c r="E15" s="416">
        <v>50113001</v>
      </c>
      <c r="F15" s="415" t="s">
        <v>415</v>
      </c>
      <c r="G15" s="414" t="s">
        <v>416</v>
      </c>
      <c r="H15" s="414">
        <v>921458</v>
      </c>
      <c r="I15" s="414">
        <v>0</v>
      </c>
      <c r="J15" s="414" t="s">
        <v>434</v>
      </c>
      <c r="K15" s="414" t="s">
        <v>400</v>
      </c>
      <c r="L15" s="417">
        <v>111.09048356892465</v>
      </c>
      <c r="M15" s="417">
        <v>20</v>
      </c>
      <c r="N15" s="418">
        <v>2221.809671378493</v>
      </c>
    </row>
    <row r="16" spans="1:14" ht="14.4" customHeight="1" x14ac:dyDescent="0.3">
      <c r="A16" s="412" t="s">
        <v>398</v>
      </c>
      <c r="B16" s="413" t="s">
        <v>399</v>
      </c>
      <c r="C16" s="414" t="s">
        <v>407</v>
      </c>
      <c r="D16" s="415" t="s">
        <v>408</v>
      </c>
      <c r="E16" s="416">
        <v>50113001</v>
      </c>
      <c r="F16" s="415" t="s">
        <v>415</v>
      </c>
      <c r="G16" s="414" t="s">
        <v>416</v>
      </c>
      <c r="H16" s="414">
        <v>500989</v>
      </c>
      <c r="I16" s="414">
        <v>0</v>
      </c>
      <c r="J16" s="414" t="s">
        <v>435</v>
      </c>
      <c r="K16" s="414" t="s">
        <v>400</v>
      </c>
      <c r="L16" s="417">
        <v>71.241010865105537</v>
      </c>
      <c r="M16" s="417">
        <v>19</v>
      </c>
      <c r="N16" s="418">
        <v>1353.5792064370053</v>
      </c>
    </row>
    <row r="17" spans="1:14" ht="14.4" customHeight="1" x14ac:dyDescent="0.3">
      <c r="A17" s="412" t="s">
        <v>398</v>
      </c>
      <c r="B17" s="413" t="s">
        <v>399</v>
      </c>
      <c r="C17" s="414" t="s">
        <v>407</v>
      </c>
      <c r="D17" s="415" t="s">
        <v>408</v>
      </c>
      <c r="E17" s="416">
        <v>50113001</v>
      </c>
      <c r="F17" s="415" t="s">
        <v>415</v>
      </c>
      <c r="G17" s="414" t="s">
        <v>416</v>
      </c>
      <c r="H17" s="414">
        <v>500038</v>
      </c>
      <c r="I17" s="414">
        <v>0</v>
      </c>
      <c r="J17" s="414" t="s">
        <v>436</v>
      </c>
      <c r="K17" s="414" t="s">
        <v>437</v>
      </c>
      <c r="L17" s="417">
        <v>125.75031771113225</v>
      </c>
      <c r="M17" s="417">
        <v>1</v>
      </c>
      <c r="N17" s="418">
        <v>125.75031771113225</v>
      </c>
    </row>
    <row r="18" spans="1:14" ht="14.4" customHeight="1" x14ac:dyDescent="0.3">
      <c r="A18" s="412" t="s">
        <v>398</v>
      </c>
      <c r="B18" s="413" t="s">
        <v>399</v>
      </c>
      <c r="C18" s="414" t="s">
        <v>407</v>
      </c>
      <c r="D18" s="415" t="s">
        <v>408</v>
      </c>
      <c r="E18" s="416">
        <v>50113001</v>
      </c>
      <c r="F18" s="415" t="s">
        <v>415</v>
      </c>
      <c r="G18" s="414" t="s">
        <v>416</v>
      </c>
      <c r="H18" s="414">
        <v>920273</v>
      </c>
      <c r="I18" s="414">
        <v>0</v>
      </c>
      <c r="J18" s="414" t="s">
        <v>438</v>
      </c>
      <c r="K18" s="414" t="s">
        <v>400</v>
      </c>
      <c r="L18" s="417">
        <v>654.30940861484055</v>
      </c>
      <c r="M18" s="417">
        <v>145</v>
      </c>
      <c r="N18" s="418">
        <v>94874.864249151884</v>
      </c>
    </row>
    <row r="19" spans="1:14" ht="14.4" customHeight="1" x14ac:dyDescent="0.3">
      <c r="A19" s="412" t="s">
        <v>398</v>
      </c>
      <c r="B19" s="413" t="s">
        <v>399</v>
      </c>
      <c r="C19" s="414" t="s">
        <v>407</v>
      </c>
      <c r="D19" s="415" t="s">
        <v>408</v>
      </c>
      <c r="E19" s="416">
        <v>50113001</v>
      </c>
      <c r="F19" s="415" t="s">
        <v>415</v>
      </c>
      <c r="G19" s="414" t="s">
        <v>416</v>
      </c>
      <c r="H19" s="414">
        <v>100502</v>
      </c>
      <c r="I19" s="414">
        <v>502</v>
      </c>
      <c r="J19" s="414" t="s">
        <v>439</v>
      </c>
      <c r="K19" s="414" t="s">
        <v>440</v>
      </c>
      <c r="L19" s="417">
        <v>238.66232558139535</v>
      </c>
      <c r="M19" s="417">
        <v>43</v>
      </c>
      <c r="N19" s="418">
        <v>10262.48</v>
      </c>
    </row>
    <row r="20" spans="1:14" ht="14.4" customHeight="1" x14ac:dyDescent="0.3">
      <c r="A20" s="412" t="s">
        <v>398</v>
      </c>
      <c r="B20" s="413" t="s">
        <v>399</v>
      </c>
      <c r="C20" s="414" t="s">
        <v>407</v>
      </c>
      <c r="D20" s="415" t="s">
        <v>408</v>
      </c>
      <c r="E20" s="416">
        <v>50113001</v>
      </c>
      <c r="F20" s="415" t="s">
        <v>415</v>
      </c>
      <c r="G20" s="414" t="s">
        <v>416</v>
      </c>
      <c r="H20" s="414">
        <v>200863</v>
      </c>
      <c r="I20" s="414">
        <v>200863</v>
      </c>
      <c r="J20" s="414" t="s">
        <v>441</v>
      </c>
      <c r="K20" s="414" t="s">
        <v>442</v>
      </c>
      <c r="L20" s="417">
        <v>85.34</v>
      </c>
      <c r="M20" s="417">
        <v>8</v>
      </c>
      <c r="N20" s="418">
        <v>682.72</v>
      </c>
    </row>
    <row r="21" spans="1:14" ht="14.4" customHeight="1" x14ac:dyDescent="0.3">
      <c r="A21" s="412" t="s">
        <v>398</v>
      </c>
      <c r="B21" s="413" t="s">
        <v>399</v>
      </c>
      <c r="C21" s="414" t="s">
        <v>407</v>
      </c>
      <c r="D21" s="415" t="s">
        <v>408</v>
      </c>
      <c r="E21" s="416">
        <v>50113013</v>
      </c>
      <c r="F21" s="415" t="s">
        <v>443</v>
      </c>
      <c r="G21" s="414" t="s">
        <v>416</v>
      </c>
      <c r="H21" s="414">
        <v>101076</v>
      </c>
      <c r="I21" s="414">
        <v>1076</v>
      </c>
      <c r="J21" s="414" t="s">
        <v>444</v>
      </c>
      <c r="K21" s="414" t="s">
        <v>445</v>
      </c>
      <c r="L21" s="417">
        <v>78.570816326530618</v>
      </c>
      <c r="M21" s="417">
        <v>49</v>
      </c>
      <c r="N21" s="418">
        <v>3849.9700000000003</v>
      </c>
    </row>
    <row r="22" spans="1:14" ht="14.4" customHeight="1" x14ac:dyDescent="0.3">
      <c r="A22" s="412" t="s">
        <v>398</v>
      </c>
      <c r="B22" s="413" t="s">
        <v>399</v>
      </c>
      <c r="C22" s="414" t="s">
        <v>412</v>
      </c>
      <c r="D22" s="415" t="s">
        <v>413</v>
      </c>
      <c r="E22" s="416">
        <v>50113001</v>
      </c>
      <c r="F22" s="415" t="s">
        <v>415</v>
      </c>
      <c r="G22" s="414" t="s">
        <v>416</v>
      </c>
      <c r="H22" s="414">
        <v>100362</v>
      </c>
      <c r="I22" s="414">
        <v>362</v>
      </c>
      <c r="J22" s="414" t="s">
        <v>446</v>
      </c>
      <c r="K22" s="414" t="s">
        <v>447</v>
      </c>
      <c r="L22" s="417">
        <v>72.929999999999993</v>
      </c>
      <c r="M22" s="417">
        <v>1</v>
      </c>
      <c r="N22" s="418">
        <v>72.929999999999993</v>
      </c>
    </row>
    <row r="23" spans="1:14" ht="14.4" customHeight="1" x14ac:dyDescent="0.3">
      <c r="A23" s="412" t="s">
        <v>398</v>
      </c>
      <c r="B23" s="413" t="s">
        <v>399</v>
      </c>
      <c r="C23" s="414" t="s">
        <v>412</v>
      </c>
      <c r="D23" s="415" t="s">
        <v>413</v>
      </c>
      <c r="E23" s="416">
        <v>50113001</v>
      </c>
      <c r="F23" s="415" t="s">
        <v>415</v>
      </c>
      <c r="G23" s="414" t="s">
        <v>416</v>
      </c>
      <c r="H23" s="414">
        <v>162320</v>
      </c>
      <c r="I23" s="414">
        <v>62320</v>
      </c>
      <c r="J23" s="414" t="s">
        <v>417</v>
      </c>
      <c r="K23" s="414" t="s">
        <v>418</v>
      </c>
      <c r="L23" s="417">
        <v>76.77600000000001</v>
      </c>
      <c r="M23" s="417">
        <v>5</v>
      </c>
      <c r="N23" s="418">
        <v>383.88000000000005</v>
      </c>
    </row>
    <row r="24" spans="1:14" ht="14.4" customHeight="1" x14ac:dyDescent="0.3">
      <c r="A24" s="412" t="s">
        <v>398</v>
      </c>
      <c r="B24" s="413" t="s">
        <v>399</v>
      </c>
      <c r="C24" s="414" t="s">
        <v>412</v>
      </c>
      <c r="D24" s="415" t="s">
        <v>413</v>
      </c>
      <c r="E24" s="416">
        <v>50113001</v>
      </c>
      <c r="F24" s="415" t="s">
        <v>415</v>
      </c>
      <c r="G24" s="414" t="s">
        <v>416</v>
      </c>
      <c r="H24" s="414">
        <v>841498</v>
      </c>
      <c r="I24" s="414">
        <v>0</v>
      </c>
      <c r="J24" s="414" t="s">
        <v>448</v>
      </c>
      <c r="K24" s="414" t="s">
        <v>400</v>
      </c>
      <c r="L24" s="417">
        <v>51.810000000000024</v>
      </c>
      <c r="M24" s="417">
        <v>1</v>
      </c>
      <c r="N24" s="418">
        <v>51.810000000000024</v>
      </c>
    </row>
    <row r="25" spans="1:14" ht="14.4" customHeight="1" x14ac:dyDescent="0.3">
      <c r="A25" s="412" t="s">
        <v>398</v>
      </c>
      <c r="B25" s="413" t="s">
        <v>399</v>
      </c>
      <c r="C25" s="414" t="s">
        <v>412</v>
      </c>
      <c r="D25" s="415" t="s">
        <v>413</v>
      </c>
      <c r="E25" s="416">
        <v>50113001</v>
      </c>
      <c r="F25" s="415" t="s">
        <v>415</v>
      </c>
      <c r="G25" s="414" t="s">
        <v>416</v>
      </c>
      <c r="H25" s="414">
        <v>905097</v>
      </c>
      <c r="I25" s="414">
        <v>158767</v>
      </c>
      <c r="J25" s="414" t="s">
        <v>449</v>
      </c>
      <c r="K25" s="414" t="s">
        <v>450</v>
      </c>
      <c r="L25" s="417">
        <v>167.42870402139098</v>
      </c>
      <c r="M25" s="417">
        <v>2</v>
      </c>
      <c r="N25" s="418">
        <v>334.85740804278197</v>
      </c>
    </row>
    <row r="26" spans="1:14" ht="14.4" customHeight="1" x14ac:dyDescent="0.3">
      <c r="A26" s="412" t="s">
        <v>398</v>
      </c>
      <c r="B26" s="413" t="s">
        <v>399</v>
      </c>
      <c r="C26" s="414" t="s">
        <v>412</v>
      </c>
      <c r="D26" s="415" t="s">
        <v>413</v>
      </c>
      <c r="E26" s="416">
        <v>50113001</v>
      </c>
      <c r="F26" s="415" t="s">
        <v>415</v>
      </c>
      <c r="G26" s="414" t="s">
        <v>416</v>
      </c>
      <c r="H26" s="414">
        <v>501596</v>
      </c>
      <c r="I26" s="414">
        <v>0</v>
      </c>
      <c r="J26" s="414" t="s">
        <v>451</v>
      </c>
      <c r="K26" s="414" t="s">
        <v>452</v>
      </c>
      <c r="L26" s="417">
        <v>113.26000000000002</v>
      </c>
      <c r="M26" s="417">
        <v>1</v>
      </c>
      <c r="N26" s="418">
        <v>113.26000000000002</v>
      </c>
    </row>
    <row r="27" spans="1:14" ht="14.4" customHeight="1" x14ac:dyDescent="0.3">
      <c r="A27" s="412" t="s">
        <v>398</v>
      </c>
      <c r="B27" s="413" t="s">
        <v>399</v>
      </c>
      <c r="C27" s="414" t="s">
        <v>412</v>
      </c>
      <c r="D27" s="415" t="s">
        <v>413</v>
      </c>
      <c r="E27" s="416">
        <v>50113001</v>
      </c>
      <c r="F27" s="415" t="s">
        <v>415</v>
      </c>
      <c r="G27" s="414" t="s">
        <v>416</v>
      </c>
      <c r="H27" s="414">
        <v>198872</v>
      </c>
      <c r="I27" s="414">
        <v>98872</v>
      </c>
      <c r="J27" s="414" t="s">
        <v>425</v>
      </c>
      <c r="K27" s="414" t="s">
        <v>453</v>
      </c>
      <c r="L27" s="417">
        <v>312.83999999999997</v>
      </c>
      <c r="M27" s="417">
        <v>2</v>
      </c>
      <c r="N27" s="418">
        <v>625.67999999999995</v>
      </c>
    </row>
    <row r="28" spans="1:14" ht="14.4" customHeight="1" x14ac:dyDescent="0.3">
      <c r="A28" s="412" t="s">
        <v>398</v>
      </c>
      <c r="B28" s="413" t="s">
        <v>399</v>
      </c>
      <c r="C28" s="414" t="s">
        <v>412</v>
      </c>
      <c r="D28" s="415" t="s">
        <v>413</v>
      </c>
      <c r="E28" s="416">
        <v>50113001</v>
      </c>
      <c r="F28" s="415" t="s">
        <v>415</v>
      </c>
      <c r="G28" s="414" t="s">
        <v>416</v>
      </c>
      <c r="H28" s="414">
        <v>198864</v>
      </c>
      <c r="I28" s="414">
        <v>98864</v>
      </c>
      <c r="J28" s="414" t="s">
        <v>425</v>
      </c>
      <c r="K28" s="414" t="s">
        <v>426</v>
      </c>
      <c r="L28" s="417">
        <v>537.87000000000012</v>
      </c>
      <c r="M28" s="417">
        <v>2</v>
      </c>
      <c r="N28" s="418">
        <v>1075.7400000000002</v>
      </c>
    </row>
    <row r="29" spans="1:14" ht="14.4" customHeight="1" x14ac:dyDescent="0.3">
      <c r="A29" s="412" t="s">
        <v>398</v>
      </c>
      <c r="B29" s="413" t="s">
        <v>399</v>
      </c>
      <c r="C29" s="414" t="s">
        <v>412</v>
      </c>
      <c r="D29" s="415" t="s">
        <v>413</v>
      </c>
      <c r="E29" s="416">
        <v>50113001</v>
      </c>
      <c r="F29" s="415" t="s">
        <v>415</v>
      </c>
      <c r="G29" s="414" t="s">
        <v>416</v>
      </c>
      <c r="H29" s="414">
        <v>198880</v>
      </c>
      <c r="I29" s="414">
        <v>98880</v>
      </c>
      <c r="J29" s="414" t="s">
        <v>425</v>
      </c>
      <c r="K29" s="414" t="s">
        <v>427</v>
      </c>
      <c r="L29" s="417">
        <v>201.3</v>
      </c>
      <c r="M29" s="417">
        <v>2</v>
      </c>
      <c r="N29" s="418">
        <v>402.6</v>
      </c>
    </row>
    <row r="30" spans="1:14" ht="14.4" customHeight="1" x14ac:dyDescent="0.3">
      <c r="A30" s="412" t="s">
        <v>398</v>
      </c>
      <c r="B30" s="413" t="s">
        <v>399</v>
      </c>
      <c r="C30" s="414" t="s">
        <v>412</v>
      </c>
      <c r="D30" s="415" t="s">
        <v>413</v>
      </c>
      <c r="E30" s="416">
        <v>50113001</v>
      </c>
      <c r="F30" s="415" t="s">
        <v>415</v>
      </c>
      <c r="G30" s="414" t="s">
        <v>416</v>
      </c>
      <c r="H30" s="414">
        <v>193746</v>
      </c>
      <c r="I30" s="414">
        <v>93746</v>
      </c>
      <c r="J30" s="414" t="s">
        <v>454</v>
      </c>
      <c r="K30" s="414" t="s">
        <v>455</v>
      </c>
      <c r="L30" s="417">
        <v>366.22</v>
      </c>
      <c r="M30" s="417">
        <v>1</v>
      </c>
      <c r="N30" s="418">
        <v>366.22</v>
      </c>
    </row>
    <row r="31" spans="1:14" ht="14.4" customHeight="1" x14ac:dyDescent="0.3">
      <c r="A31" s="412" t="s">
        <v>398</v>
      </c>
      <c r="B31" s="413" t="s">
        <v>399</v>
      </c>
      <c r="C31" s="414" t="s">
        <v>412</v>
      </c>
      <c r="D31" s="415" t="s">
        <v>413</v>
      </c>
      <c r="E31" s="416">
        <v>50113001</v>
      </c>
      <c r="F31" s="415" t="s">
        <v>415</v>
      </c>
      <c r="G31" s="414" t="s">
        <v>416</v>
      </c>
      <c r="H31" s="414">
        <v>207898</v>
      </c>
      <c r="I31" s="414">
        <v>207898</v>
      </c>
      <c r="J31" s="414" t="s">
        <v>456</v>
      </c>
      <c r="K31" s="414" t="s">
        <v>457</v>
      </c>
      <c r="L31" s="417">
        <v>59.489999999999995</v>
      </c>
      <c r="M31" s="417">
        <v>1</v>
      </c>
      <c r="N31" s="418">
        <v>59.489999999999995</v>
      </c>
    </row>
    <row r="32" spans="1:14" ht="14.4" customHeight="1" x14ac:dyDescent="0.3">
      <c r="A32" s="412" t="s">
        <v>398</v>
      </c>
      <c r="B32" s="413" t="s">
        <v>399</v>
      </c>
      <c r="C32" s="414" t="s">
        <v>412</v>
      </c>
      <c r="D32" s="415" t="s">
        <v>413</v>
      </c>
      <c r="E32" s="416">
        <v>50113001</v>
      </c>
      <c r="F32" s="415" t="s">
        <v>415</v>
      </c>
      <c r="G32" s="414" t="s">
        <v>416</v>
      </c>
      <c r="H32" s="414">
        <v>394712</v>
      </c>
      <c r="I32" s="414">
        <v>0</v>
      </c>
      <c r="J32" s="414" t="s">
        <v>428</v>
      </c>
      <c r="K32" s="414" t="s">
        <v>429</v>
      </c>
      <c r="L32" s="417">
        <v>28.75</v>
      </c>
      <c r="M32" s="417">
        <v>12</v>
      </c>
      <c r="N32" s="418">
        <v>345</v>
      </c>
    </row>
    <row r="33" spans="1:14" ht="14.4" customHeight="1" x14ac:dyDescent="0.3">
      <c r="A33" s="412" t="s">
        <v>398</v>
      </c>
      <c r="B33" s="413" t="s">
        <v>399</v>
      </c>
      <c r="C33" s="414" t="s">
        <v>412</v>
      </c>
      <c r="D33" s="415" t="s">
        <v>413</v>
      </c>
      <c r="E33" s="416">
        <v>50113001</v>
      </c>
      <c r="F33" s="415" t="s">
        <v>415</v>
      </c>
      <c r="G33" s="414" t="s">
        <v>416</v>
      </c>
      <c r="H33" s="414">
        <v>844940</v>
      </c>
      <c r="I33" s="414">
        <v>0</v>
      </c>
      <c r="J33" s="414" t="s">
        <v>458</v>
      </c>
      <c r="K33" s="414" t="s">
        <v>400</v>
      </c>
      <c r="L33" s="417">
        <v>73.287386358206788</v>
      </c>
      <c r="M33" s="417">
        <v>12</v>
      </c>
      <c r="N33" s="418">
        <v>879.44863629848146</v>
      </c>
    </row>
    <row r="34" spans="1:14" ht="14.4" customHeight="1" x14ac:dyDescent="0.3">
      <c r="A34" s="412" t="s">
        <v>398</v>
      </c>
      <c r="B34" s="413" t="s">
        <v>399</v>
      </c>
      <c r="C34" s="414" t="s">
        <v>412</v>
      </c>
      <c r="D34" s="415" t="s">
        <v>413</v>
      </c>
      <c r="E34" s="416">
        <v>50113001</v>
      </c>
      <c r="F34" s="415" t="s">
        <v>415</v>
      </c>
      <c r="G34" s="414" t="s">
        <v>416</v>
      </c>
      <c r="H34" s="414">
        <v>921458</v>
      </c>
      <c r="I34" s="414">
        <v>0</v>
      </c>
      <c r="J34" s="414" t="s">
        <v>434</v>
      </c>
      <c r="K34" s="414" t="s">
        <v>400</v>
      </c>
      <c r="L34" s="417">
        <v>102.63239503314344</v>
      </c>
      <c r="M34" s="417">
        <v>1</v>
      </c>
      <c r="N34" s="418">
        <v>102.63239503314344</v>
      </c>
    </row>
    <row r="35" spans="1:14" ht="14.4" customHeight="1" x14ac:dyDescent="0.3">
      <c r="A35" s="412" t="s">
        <v>398</v>
      </c>
      <c r="B35" s="413" t="s">
        <v>399</v>
      </c>
      <c r="C35" s="414" t="s">
        <v>412</v>
      </c>
      <c r="D35" s="415" t="s">
        <v>413</v>
      </c>
      <c r="E35" s="416">
        <v>50113001</v>
      </c>
      <c r="F35" s="415" t="s">
        <v>415</v>
      </c>
      <c r="G35" s="414" t="s">
        <v>416</v>
      </c>
      <c r="H35" s="414">
        <v>500979</v>
      </c>
      <c r="I35" s="414">
        <v>0</v>
      </c>
      <c r="J35" s="414" t="s">
        <v>459</v>
      </c>
      <c r="K35" s="414" t="s">
        <v>400</v>
      </c>
      <c r="L35" s="417">
        <v>61.19100000000001</v>
      </c>
      <c r="M35" s="417">
        <v>1</v>
      </c>
      <c r="N35" s="418">
        <v>61.19100000000001</v>
      </c>
    </row>
    <row r="36" spans="1:14" ht="14.4" customHeight="1" x14ac:dyDescent="0.3">
      <c r="A36" s="412" t="s">
        <v>398</v>
      </c>
      <c r="B36" s="413" t="s">
        <v>399</v>
      </c>
      <c r="C36" s="414" t="s">
        <v>412</v>
      </c>
      <c r="D36" s="415" t="s">
        <v>413</v>
      </c>
      <c r="E36" s="416">
        <v>50113001</v>
      </c>
      <c r="F36" s="415" t="s">
        <v>415</v>
      </c>
      <c r="G36" s="414" t="s">
        <v>416</v>
      </c>
      <c r="H36" s="414">
        <v>500038</v>
      </c>
      <c r="I36" s="414">
        <v>0</v>
      </c>
      <c r="J36" s="414" t="s">
        <v>436</v>
      </c>
      <c r="K36" s="414" t="s">
        <v>437</v>
      </c>
      <c r="L36" s="417">
        <v>127.16515885556612</v>
      </c>
      <c r="M36" s="417">
        <v>1</v>
      </c>
      <c r="N36" s="418">
        <v>127.16515885556612</v>
      </c>
    </row>
    <row r="37" spans="1:14" ht="14.4" customHeight="1" x14ac:dyDescent="0.3">
      <c r="A37" s="412" t="s">
        <v>398</v>
      </c>
      <c r="B37" s="413" t="s">
        <v>399</v>
      </c>
      <c r="C37" s="414" t="s">
        <v>412</v>
      </c>
      <c r="D37" s="415" t="s">
        <v>413</v>
      </c>
      <c r="E37" s="416">
        <v>50113001</v>
      </c>
      <c r="F37" s="415" t="s">
        <v>415</v>
      </c>
      <c r="G37" s="414" t="s">
        <v>416</v>
      </c>
      <c r="H37" s="414">
        <v>920273</v>
      </c>
      <c r="I37" s="414">
        <v>0</v>
      </c>
      <c r="J37" s="414" t="s">
        <v>438</v>
      </c>
      <c r="K37" s="414" t="s">
        <v>400</v>
      </c>
      <c r="L37" s="417">
        <v>877.9930129408981</v>
      </c>
      <c r="M37" s="417">
        <v>1</v>
      </c>
      <c r="N37" s="418">
        <v>877.9930129408981</v>
      </c>
    </row>
    <row r="38" spans="1:14" ht="14.4" customHeight="1" x14ac:dyDescent="0.3">
      <c r="A38" s="412" t="s">
        <v>398</v>
      </c>
      <c r="B38" s="413" t="s">
        <v>399</v>
      </c>
      <c r="C38" s="414" t="s">
        <v>412</v>
      </c>
      <c r="D38" s="415" t="s">
        <v>413</v>
      </c>
      <c r="E38" s="416">
        <v>50113001</v>
      </c>
      <c r="F38" s="415" t="s">
        <v>415</v>
      </c>
      <c r="G38" s="414" t="s">
        <v>460</v>
      </c>
      <c r="H38" s="414">
        <v>197125</v>
      </c>
      <c r="I38" s="414">
        <v>197125</v>
      </c>
      <c r="J38" s="414" t="s">
        <v>461</v>
      </c>
      <c r="K38" s="414" t="s">
        <v>462</v>
      </c>
      <c r="L38" s="417">
        <v>110</v>
      </c>
      <c r="M38" s="417">
        <v>6</v>
      </c>
      <c r="N38" s="418">
        <v>660</v>
      </c>
    </row>
    <row r="39" spans="1:14" ht="14.4" customHeight="1" x14ac:dyDescent="0.3">
      <c r="A39" s="412" t="s">
        <v>398</v>
      </c>
      <c r="B39" s="413" t="s">
        <v>399</v>
      </c>
      <c r="C39" s="414" t="s">
        <v>412</v>
      </c>
      <c r="D39" s="415" t="s">
        <v>413</v>
      </c>
      <c r="E39" s="416">
        <v>50113001</v>
      </c>
      <c r="F39" s="415" t="s">
        <v>415</v>
      </c>
      <c r="G39" s="414" t="s">
        <v>416</v>
      </c>
      <c r="H39" s="414">
        <v>102439</v>
      </c>
      <c r="I39" s="414">
        <v>2439</v>
      </c>
      <c r="J39" s="414" t="s">
        <v>463</v>
      </c>
      <c r="K39" s="414" t="s">
        <v>464</v>
      </c>
      <c r="L39" s="417">
        <v>285.08</v>
      </c>
      <c r="M39" s="417">
        <v>1</v>
      </c>
      <c r="N39" s="418">
        <v>285.08</v>
      </c>
    </row>
    <row r="40" spans="1:14" ht="14.4" customHeight="1" x14ac:dyDescent="0.3">
      <c r="A40" s="412" t="s">
        <v>398</v>
      </c>
      <c r="B40" s="413" t="s">
        <v>399</v>
      </c>
      <c r="C40" s="414" t="s">
        <v>412</v>
      </c>
      <c r="D40" s="415" t="s">
        <v>413</v>
      </c>
      <c r="E40" s="416">
        <v>50113001</v>
      </c>
      <c r="F40" s="415" t="s">
        <v>415</v>
      </c>
      <c r="G40" s="414" t="s">
        <v>416</v>
      </c>
      <c r="H40" s="414">
        <v>208646</v>
      </c>
      <c r="I40" s="414">
        <v>208646</v>
      </c>
      <c r="J40" s="414" t="s">
        <v>465</v>
      </c>
      <c r="K40" s="414" t="s">
        <v>466</v>
      </c>
      <c r="L40" s="417">
        <v>65.550000000000011</v>
      </c>
      <c r="M40" s="417">
        <v>1</v>
      </c>
      <c r="N40" s="418">
        <v>65.550000000000011</v>
      </c>
    </row>
    <row r="41" spans="1:14" ht="14.4" customHeight="1" x14ac:dyDescent="0.3">
      <c r="A41" s="412" t="s">
        <v>398</v>
      </c>
      <c r="B41" s="413" t="s">
        <v>399</v>
      </c>
      <c r="C41" s="414" t="s">
        <v>412</v>
      </c>
      <c r="D41" s="415" t="s">
        <v>413</v>
      </c>
      <c r="E41" s="416">
        <v>50113013</v>
      </c>
      <c r="F41" s="415" t="s">
        <v>443</v>
      </c>
      <c r="G41" s="414" t="s">
        <v>416</v>
      </c>
      <c r="H41" s="414">
        <v>101076</v>
      </c>
      <c r="I41" s="414">
        <v>1076</v>
      </c>
      <c r="J41" s="414" t="s">
        <v>444</v>
      </c>
      <c r="K41" s="414" t="s">
        <v>445</v>
      </c>
      <c r="L41" s="417">
        <v>78.430000000000007</v>
      </c>
      <c r="M41" s="417">
        <v>4</v>
      </c>
      <c r="N41" s="418">
        <v>313.72000000000003</v>
      </c>
    </row>
    <row r="42" spans="1:14" ht="14.4" customHeight="1" thickBot="1" x14ac:dyDescent="0.35">
      <c r="A42" s="419" t="s">
        <v>398</v>
      </c>
      <c r="B42" s="420" t="s">
        <v>399</v>
      </c>
      <c r="C42" s="421" t="s">
        <v>412</v>
      </c>
      <c r="D42" s="422" t="s">
        <v>413</v>
      </c>
      <c r="E42" s="423">
        <v>50113013</v>
      </c>
      <c r="F42" s="422" t="s">
        <v>443</v>
      </c>
      <c r="G42" s="421" t="s">
        <v>416</v>
      </c>
      <c r="H42" s="421">
        <v>101077</v>
      </c>
      <c r="I42" s="421">
        <v>1077</v>
      </c>
      <c r="J42" s="421" t="s">
        <v>467</v>
      </c>
      <c r="K42" s="421" t="s">
        <v>445</v>
      </c>
      <c r="L42" s="424">
        <v>59.6</v>
      </c>
      <c r="M42" s="424">
        <v>4</v>
      </c>
      <c r="N42" s="425">
        <v>238.4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.88671875" style="173" customWidth="1"/>
    <col min="5" max="5" width="5.5546875" style="176" customWidth="1"/>
    <col min="6" max="6" width="10.88671875" style="173" customWidth="1"/>
    <col min="7" max="16384" width="8.88671875" style="106"/>
  </cols>
  <sheetData>
    <row r="1" spans="1:6" ht="37.200000000000003" customHeight="1" thickBot="1" x14ac:dyDescent="0.4">
      <c r="A1" s="308" t="s">
        <v>106</v>
      </c>
      <c r="B1" s="309"/>
      <c r="C1" s="309"/>
      <c r="D1" s="309"/>
      <c r="E1" s="309"/>
      <c r="F1" s="309"/>
    </row>
    <row r="2" spans="1:6" ht="14.4" customHeight="1" thickBot="1" x14ac:dyDescent="0.35">
      <c r="A2" s="183" t="s">
        <v>205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" customHeight="1" thickBot="1" x14ac:dyDescent="0.3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" customHeight="1" thickBot="1" x14ac:dyDescent="0.35">
      <c r="A5" s="440" t="s">
        <v>468</v>
      </c>
      <c r="B5" s="403"/>
      <c r="C5" s="430">
        <v>0</v>
      </c>
      <c r="D5" s="403">
        <v>660</v>
      </c>
      <c r="E5" s="430">
        <v>1</v>
      </c>
      <c r="F5" s="404">
        <v>660</v>
      </c>
    </row>
    <row r="6" spans="1:6" ht="14.4" customHeight="1" thickBot="1" x14ac:dyDescent="0.35">
      <c r="A6" s="436" t="s">
        <v>3</v>
      </c>
      <c r="B6" s="437"/>
      <c r="C6" s="438">
        <v>0</v>
      </c>
      <c r="D6" s="437">
        <v>660</v>
      </c>
      <c r="E6" s="438">
        <v>1</v>
      </c>
      <c r="F6" s="439">
        <v>660</v>
      </c>
    </row>
    <row r="7" spans="1:6" ht="14.4" customHeight="1" thickBot="1" x14ac:dyDescent="0.35"/>
    <row r="8" spans="1:6" ht="14.4" customHeight="1" thickBot="1" x14ac:dyDescent="0.35">
      <c r="A8" s="440" t="s">
        <v>469</v>
      </c>
      <c r="B8" s="403"/>
      <c r="C8" s="430">
        <v>0</v>
      </c>
      <c r="D8" s="403">
        <v>660</v>
      </c>
      <c r="E8" s="430">
        <v>1</v>
      </c>
      <c r="F8" s="404">
        <v>660</v>
      </c>
    </row>
    <row r="9" spans="1:6" ht="14.4" customHeight="1" thickBot="1" x14ac:dyDescent="0.35">
      <c r="A9" s="436" t="s">
        <v>3</v>
      </c>
      <c r="B9" s="437"/>
      <c r="C9" s="438">
        <v>0</v>
      </c>
      <c r="D9" s="437">
        <v>660</v>
      </c>
      <c r="E9" s="438">
        <v>1</v>
      </c>
      <c r="F9" s="439">
        <v>660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.88671875" style="173" customWidth="1"/>
    <col min="11" max="11" width="6.77734375" style="176" bestFit="1" customWidth="1"/>
    <col min="12" max="12" width="6.6640625" style="173" customWidth="1"/>
    <col min="13" max="13" width="10.88671875" style="173" customWidth="1"/>
    <col min="14" max="16384" width="8.88671875" style="106"/>
  </cols>
  <sheetData>
    <row r="1" spans="1:13" ht="18.600000000000001" customHeight="1" thickBot="1" x14ac:dyDescent="0.4">
      <c r="A1" s="309" t="s">
        <v>474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" customHeight="1" thickBot="1" x14ac:dyDescent="0.3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</v>
      </c>
      <c r="J3" s="43">
        <f>SUBTOTAL(9,J6:J1048576)</f>
        <v>660</v>
      </c>
      <c r="K3" s="44">
        <f>IF(M3=0,0,J3/M3)</f>
        <v>1</v>
      </c>
      <c r="L3" s="43">
        <f>SUBTOTAL(9,L6:L1048576)</f>
        <v>6</v>
      </c>
      <c r="M3" s="45">
        <f>SUBTOTAL(9,M6:M1048576)</f>
        <v>660</v>
      </c>
    </row>
    <row r="4" spans="1:13" ht="14.4" customHeight="1" thickBot="1" x14ac:dyDescent="0.3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" customHeight="1" thickBot="1" x14ac:dyDescent="0.35">
      <c r="A5" s="426" t="s">
        <v>80</v>
      </c>
      <c r="B5" s="442" t="s">
        <v>81</v>
      </c>
      <c r="C5" s="442" t="s">
        <v>56</v>
      </c>
      <c r="D5" s="442" t="s">
        <v>82</v>
      </c>
      <c r="E5" s="442" t="s">
        <v>83</v>
      </c>
      <c r="F5" s="443" t="s">
        <v>15</v>
      </c>
      <c r="G5" s="443" t="s">
        <v>14</v>
      </c>
      <c r="H5" s="428" t="s">
        <v>84</v>
      </c>
      <c r="I5" s="427" t="s">
        <v>15</v>
      </c>
      <c r="J5" s="443" t="s">
        <v>14</v>
      </c>
      <c r="K5" s="428" t="s">
        <v>84</v>
      </c>
      <c r="L5" s="427" t="s">
        <v>15</v>
      </c>
      <c r="M5" s="444" t="s">
        <v>14</v>
      </c>
    </row>
    <row r="6" spans="1:13" ht="14.4" customHeight="1" thickBot="1" x14ac:dyDescent="0.35">
      <c r="A6" s="433" t="s">
        <v>412</v>
      </c>
      <c r="B6" s="445" t="s">
        <v>470</v>
      </c>
      <c r="C6" s="445" t="s">
        <v>471</v>
      </c>
      <c r="D6" s="445" t="s">
        <v>472</v>
      </c>
      <c r="E6" s="445" t="s">
        <v>473</v>
      </c>
      <c r="F6" s="434"/>
      <c r="G6" s="434"/>
      <c r="H6" s="199">
        <v>0</v>
      </c>
      <c r="I6" s="434">
        <v>6</v>
      </c>
      <c r="J6" s="434">
        <v>660</v>
      </c>
      <c r="K6" s="199">
        <v>1</v>
      </c>
      <c r="L6" s="434">
        <v>6</v>
      </c>
      <c r="M6" s="435">
        <v>660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2019-04-29T06:45:37Z</dcterms:modified>
</cp:coreProperties>
</file>