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4B93DADC-F41D-49BC-99A9-7D77853ADF27}" xr6:coauthVersionLast="44" xr6:coauthVersionMax="44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PL" sheetId="380" r:id="rId8"/>
    <sheet name="LŽ PL Detail" sheetId="387" r:id="rId9"/>
    <sheet name="LŽ Statim" sheetId="427" r:id="rId10"/>
    <sheet name="Materiál Žádanky" sheetId="420" r:id="rId11"/>
    <sheet name="MŽ Detail" sheetId="403" r:id="rId12"/>
    <sheet name="Osobní náklady" sheetId="431" r:id="rId13"/>
    <sheet name="ON Data" sheetId="432" state="hidden" r:id="rId14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PL'!$A$4:$F$15</definedName>
    <definedName name="_xlnm._FilterDatabase" localSheetId="8" hidden="1">'LŽ PL Detail'!$A$5:$M$374</definedName>
    <definedName name="_xlnm._FilterDatabase" localSheetId="9" hidden="1">'LŽ Statim'!$A$5:$I$5</definedName>
    <definedName name="_xlnm._FilterDatabase" localSheetId="3" hidden="1">'Man Tab'!$A$5:$A$31</definedName>
    <definedName name="_xlnm._FilterDatabase" localSheetId="10" hidden="1">'Materiál Žádanky'!$A$4:$I$4</definedName>
    <definedName name="_xlnm._FilterDatabase" localSheetId="11" hidden="1">'MŽ Detail'!$A$4:$K$4</definedName>
    <definedName name="doměsíce">#REF!</definedName>
    <definedName name="Obdobi" localSheetId="13">'ON Data'!$B$3:$B$16</definedName>
    <definedName name="Obdobi" localSheetId="12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D10" i="431"/>
  <c r="K9" i="431"/>
  <c r="O13" i="431"/>
  <c r="F13" i="431"/>
  <c r="M12" i="431"/>
  <c r="O14" i="431"/>
  <c r="D12" i="431"/>
  <c r="F14" i="431"/>
  <c r="I9" i="431"/>
  <c r="L12" i="431"/>
  <c r="N14" i="431"/>
  <c r="Q9" i="431"/>
  <c r="K11" i="431"/>
  <c r="C12" i="431"/>
  <c r="D13" i="431"/>
  <c r="E14" i="431"/>
  <c r="F15" i="431"/>
  <c r="H9" i="431"/>
  <c r="I10" i="431"/>
  <c r="J11" i="431"/>
  <c r="K12" i="431"/>
  <c r="L13" i="431"/>
  <c r="M14" i="431"/>
  <c r="N15" i="431"/>
  <c r="P9" i="431"/>
  <c r="Q10" i="431"/>
  <c r="C13" i="431"/>
  <c r="E15" i="431"/>
  <c r="G9" i="431"/>
  <c r="H10" i="431"/>
  <c r="I11" i="431"/>
  <c r="J12" i="431"/>
  <c r="L14" i="431"/>
  <c r="M15" i="431"/>
  <c r="O9" i="431"/>
  <c r="P10" i="431"/>
  <c r="C14" i="431"/>
  <c r="D15" i="431"/>
  <c r="F9" i="431"/>
  <c r="H11" i="431"/>
  <c r="I12" i="431"/>
  <c r="J13" i="431"/>
  <c r="K14" i="431"/>
  <c r="L15" i="431"/>
  <c r="O10" i="431"/>
  <c r="Q12" i="431"/>
  <c r="C15" i="431"/>
  <c r="F10" i="431"/>
  <c r="H12" i="431"/>
  <c r="J14" i="431"/>
  <c r="N10" i="431"/>
  <c r="P12" i="431"/>
  <c r="D14" i="431"/>
  <c r="K13" i="431"/>
  <c r="Q11" i="431"/>
  <c r="G10" i="431"/>
  <c r="N9" i="431"/>
  <c r="P11" i="431"/>
  <c r="E9" i="431"/>
  <c r="G11" i="431"/>
  <c r="I13" i="431"/>
  <c r="M9" i="431"/>
  <c r="O11" i="431"/>
  <c r="Q13" i="431"/>
  <c r="K15" i="431"/>
  <c r="D9" i="431"/>
  <c r="E10" i="431"/>
  <c r="F11" i="431"/>
  <c r="G12" i="431"/>
  <c r="H13" i="431"/>
  <c r="I14" i="431"/>
  <c r="J15" i="431"/>
  <c r="L9" i="431"/>
  <c r="M10" i="431"/>
  <c r="N11" i="431"/>
  <c r="O12" i="431"/>
  <c r="P13" i="431"/>
  <c r="Q14" i="431"/>
  <c r="C9" i="431"/>
  <c r="E11" i="431"/>
  <c r="F12" i="431"/>
  <c r="G13" i="431"/>
  <c r="H14" i="431"/>
  <c r="I15" i="431"/>
  <c r="L10" i="431"/>
  <c r="M11" i="431"/>
  <c r="N12" i="431"/>
  <c r="P14" i="431"/>
  <c r="Q15" i="431"/>
  <c r="C10" i="431"/>
  <c r="D11" i="431"/>
  <c r="E12" i="431"/>
  <c r="G14" i="431"/>
  <c r="H15" i="431"/>
  <c r="J9" i="431"/>
  <c r="K10" i="431"/>
  <c r="L11" i="431"/>
  <c r="N13" i="431"/>
  <c r="P15" i="431"/>
  <c r="C11" i="431"/>
  <c r="E13" i="431"/>
  <c r="G15" i="431"/>
  <c r="J10" i="431"/>
  <c r="M13" i="431"/>
  <c r="O15" i="431"/>
  <c r="S15" i="431" l="1"/>
  <c r="R15" i="431"/>
  <c r="S14" i="431"/>
  <c r="R14" i="431"/>
  <c r="S13" i="431"/>
  <c r="R13" i="431"/>
  <c r="S11" i="431"/>
  <c r="R11" i="431"/>
  <c r="S12" i="431"/>
  <c r="R12" i="431"/>
  <c r="S10" i="431"/>
  <c r="R10" i="431"/>
  <c r="S9" i="431"/>
  <c r="R9" i="431"/>
  <c r="N8" i="431"/>
  <c r="I8" i="431"/>
  <c r="D8" i="431"/>
  <c r="P8" i="431"/>
  <c r="K8" i="431"/>
  <c r="J8" i="431"/>
  <c r="H8" i="431"/>
  <c r="E8" i="431"/>
  <c r="Q8" i="431"/>
  <c r="F8" i="431"/>
  <c r="M8" i="431"/>
  <c r="C8" i="431"/>
  <c r="O8" i="431"/>
  <c r="L8" i="431"/>
  <c r="G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E11" i="339" l="1"/>
  <c r="C11" i="339" l="1"/>
  <c r="A9" i="414" l="1"/>
  <c r="A8" i="414"/>
  <c r="A7" i="414"/>
  <c r="A14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15" i="383" l="1"/>
  <c r="A10" i="383"/>
  <c r="A7" i="339" l="1"/>
  <c r="D13" i="414" l="1"/>
  <c r="D7" i="414"/>
  <c r="A16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A18" i="414" l="1"/>
  <c r="A17" i="414"/>
  <c r="B11" i="339" l="1"/>
  <c r="J11" i="339" s="1"/>
  <c r="I11" i="339" l="1"/>
  <c r="F11" i="339"/>
  <c r="H11" i="339" l="1"/>
  <c r="G11" i="339"/>
  <c r="A13" i="414"/>
  <c r="A14" i="414"/>
  <c r="A4" i="414"/>
  <c r="A6" i="339" l="1"/>
  <c r="A5" i="339"/>
  <c r="D14" i="414"/>
  <c r="C17" i="414"/>
  <c r="C14" i="414"/>
  <c r="D17" i="414"/>
  <c r="D4" i="414"/>
  <c r="D8" i="414" l="1"/>
  <c r="C13" i="414" l="1"/>
  <c r="C7" i="414"/>
  <c r="E13" i="414" l="1"/>
  <c r="E7" i="414"/>
  <c r="E8" i="414"/>
  <c r="A13" i="383" l="1"/>
  <c r="K3" i="403" l="1"/>
  <c r="J3" i="403"/>
  <c r="I3" i="403" l="1"/>
  <c r="M3" i="220"/>
  <c r="E12" i="339" l="1"/>
  <c r="C12" i="339"/>
  <c r="F12" i="339" s="1"/>
  <c r="B12" i="339"/>
  <c r="J12" i="339" s="1"/>
  <c r="M3" i="387"/>
  <c r="K3" i="387" s="1"/>
  <c r="L3" i="387"/>
  <c r="J3" i="387"/>
  <c r="I3" i="387"/>
  <c r="H3" i="387"/>
  <c r="G3" i="387"/>
  <c r="F3" i="387"/>
  <c r="N3" i="220"/>
  <c r="L3" i="220" s="1"/>
  <c r="C18" i="414"/>
  <c r="D18" i="414"/>
  <c r="I12" i="339" l="1"/>
  <c r="I13" i="339" s="1"/>
  <c r="F13" i="339"/>
  <c r="H13" i="339" s="1"/>
  <c r="E13" i="339"/>
  <c r="E15" i="339" s="1"/>
  <c r="H12" i="339"/>
  <c r="G12" i="339"/>
  <c r="A4" i="383"/>
  <c r="A17" i="383"/>
  <c r="A16" i="383"/>
  <c r="A12" i="383"/>
  <c r="A11" i="383"/>
  <c r="A7" i="383"/>
  <c r="A6" i="383"/>
  <c r="A5" i="383"/>
  <c r="C13" i="339"/>
  <c r="C15" i="339" s="1"/>
  <c r="B13" i="339"/>
  <c r="D16" i="414"/>
  <c r="C4" i="414"/>
  <c r="J13" i="339" l="1"/>
  <c r="B15" i="339"/>
  <c r="G15" i="339"/>
  <c r="H15" i="339"/>
  <c r="E14" i="414"/>
  <c r="E4" i="414"/>
  <c r="G13" i="339"/>
  <c r="E17" i="414" l="1"/>
  <c r="E18" i="414"/>
  <c r="C16" i="414"/>
  <c r="E16" i="4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<sst xmlns="http://schemas.openxmlformats.org/spreadsheetml/2006/main" count="10316" uniqueCount="2253">
  <si>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</si>
  <si>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</si>
  <si>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</si>
  <si>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</si>
  <si>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</si>
  <si>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</si>
  <si>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</si>
  <si>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</si>
  <si>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</si>
  <si>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</si>
  <si>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</si>
  <si>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</si>
  <si>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</si>
  <si>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</si>
  <si>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</si>
  <si>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</si>
  <si>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</si>
  <si>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</si>
  <si>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</si>
  <si>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</si>
  <si>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</si>
  <si>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</si>
  <si>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</si>
  <si>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</si>
  <si>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</si>
  <si>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</si>
  <si>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</si>
  <si>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</si>
  <si>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</si>
  <si>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</si>
  <si>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</si>
  <si>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</si>
  <si>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</si>
  <si>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</si>
  <si>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</si>
  <si>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</si>
  <si>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</si>
  <si>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</si>
  <si>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</si>
  <si>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</si>
  <si>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</si>
  <si>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</si>
  <si>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</si>
  <si>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</si>
  <si>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</si>
  <si>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</si>
  <si>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</si>
  <si>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</si>
  <si>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</si>
  <si>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</si>
  <si>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</si>
  <si>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</si>
  <si>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</si>
  <si>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</si>
  <si>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</si>
  <si>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</si>
  <si>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</si>
  <si>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</si>
  <si>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</si>
  <si>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</si>
  <si>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</si>
  <si>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</si>
  <si>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</si>
  <si>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</si>
  <si>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</si>
  <si>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</si>
  <si>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</si>
  <si>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</si>
  <si>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</si>
  <si>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</si>
  <si>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</si>
  <si>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</si>
  <si>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</si>
  <si>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</si>
  <si>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</si>
  <si>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</si>
  <si>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</si>
  <si>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</si>
  <si>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</si>
  <si>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</si>
  <si>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</si>
  <si>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</si>
  <si>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</si>
  <si>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</si>
  <si>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</si>
  <si>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</si>
  <si>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</si>
  <si>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</si>
  <si>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</si>
  <si>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</si>
  <si>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</si>
  <si>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</si>
  <si>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</si>
  <si>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LŽ PL Detail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</si>
  <si>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</si>
  <si>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</si>
  <si>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</si>
  <si>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</si>
  <si>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</si>
  <si>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</si>
  <si>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</si>
  <si>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</si>
  <si>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</si>
  <si>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</si>
  <si>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</si>
  <si>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</si>
  <si>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</si>
  <si>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</si>
  <si>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</si>
  <si>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</si>
  <si>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</si>
  <si>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</si>
  <si>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</si>
  <si>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</si>
  <si>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</si>
  <si>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</si>
  <si>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</si>
  <si>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</si>
  <si>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</si>
  <si>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</si>
  <si>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</si>
  <si>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</si>
  <si>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</si>
  <si>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</si>
  <si>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</si>
  <si>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</si>
  <si>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</si>
  <si>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</si>
  <si>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</si>
  <si>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</si>
  <si>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</si>
  <si>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</si>
  <si>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</si>
  <si>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</si>
  <si>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</si>
  <si>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</si>
  <si>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</si>
  <si>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</si>
  <si>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</si>
  <si>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</si>
  <si>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</si>
  <si>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</si>
  <si>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</si>
  <si>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</si>
  <si>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</si>
  <si>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</si>
  <si>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</si>
  <si>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</si>
  <si>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</si>
  <si>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</si>
  <si>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</si>
  <si>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</si>
  <si>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</si>
  <si>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</si>
  <si>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</si>
  <si>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</si>
  <si>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</si>
  <si>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</si>
  <si>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</si>
  <si>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</si>
  <si>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</si>
  <si>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</si>
  <si>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</si>
  <si>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</si>
  <si>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</si>
  <si>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</si>
  <si>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</si>
  <si>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</si>
  <si>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</si>
  <si>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</si>
  <si>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</si>
  <si>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</si>
  <si>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</si>
  <si>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</si>
  <si>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</si>
  <si>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</si>
  <si>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</si>
  <si>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</si>
  <si>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</si>
  <si>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</si>
  <si>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</si>
  <si>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</si>
  <si>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</si>
  <si>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</si>
  <si>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</si>
  <si>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</si>
  <si>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</si>
  <si>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</si>
  <si>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</si>
  <si>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</si>
  <si>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</si>
  <si>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</si>
  <si>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</si>
  <si>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</si>
  <si>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</si>
  <si>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</si>
  <si>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</si>
  <si>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</si>
  <si>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</si>
  <si>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</si>
  <si>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</si>
  <si>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</si>
  <si>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</si>
  <si>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</si>
  <si>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</si>
  <si>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Centrální operační sály 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</si>
  <si>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</si>
  <si>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</si>
  <si>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</si>
  <si>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</si>
  <si>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</si>
  <si>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</si>
  <si>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</si>
  <si>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</si>
  <si>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</si>
  <si>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50113009     Léky - RTG diagnostika ZUL (LEK)</t>
  </si>
  <si>
    <t xml:space="preserve">                    50113013     Léky - antibiotika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</si>
  <si>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</si>
  <si>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</si>
  <si>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</si>
  <si>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</si>
  <si>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</si>
  <si>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50115061     ZPr - ZUM robot (Z512)</t>
  </si>
  <si>
    <t xml:space="preserve">                    50115063     ZPr - vaky, sety (Z528)</t>
  </si>
  <si>
    <t xml:space="preserve">                    50115064     ZPr - šicí materiál (Z529)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</si>
  <si>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</si>
  <si>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</si>
  <si>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50115070     ZPr - katetry ostatní (Z513)</t>
  </si>
  <si>
    <t xml:space="preserve">                    50115079     ZPr - internzivní péče (Z542)</t>
  </si>
  <si>
    <t xml:space="preserve">                    50115080     ZPr - staplery, extraktory, endoskop.mat. (Z523)</t>
  </si>
  <si>
    <t xml:space="preserve">                    50115090     ZPr - zubolékařský materiál (Z509)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</si>
  <si>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</si>
  <si>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</si>
  <si>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</si>
  <si>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</si>
  <si>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</si>
  <si>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</si>
  <si>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</si>
  <si>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</si>
  <si>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</si>
  <si>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</si>
  <si>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</si>
  <si>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</si>
  <si>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</si>
  <si>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50117022     Všeob.mat. - kuchyň tech. (V33) od 1tis do 2999,99</t>
  </si>
  <si>
    <t xml:space="preserve">                    50117023     Všeob.mat. - kancel.tech. (V34) od 1tis do 2999,99</t>
  </si>
  <si>
    <t xml:space="preserve">                    50117024     Všeob.mat. - ostatní-vyjímky (V44) od 0,01 do 999,99</t>
  </si>
  <si>
    <t xml:space="preserve">                    50117030     Desinfekční prostředky COVID19 (ID-ř.733-LEK)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</si>
  <si>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</si>
  <si>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</si>
  <si>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</si>
  <si>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</si>
  <si>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</si>
  <si>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</si>
  <si>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</si>
  <si>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</si>
  <si>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50119090     OOPP pro pacienty a doprovod (sk.T11)</t>
  </si>
  <si>
    <t xml:space="preserve">                    50119092     Pokojový textil (sk. T15)</t>
  </si>
  <si>
    <t xml:space="preserve">                    50119099     Netkaný textil (sk.T18)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</si>
  <si>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</si>
  <si>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</si>
  <si>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</si>
  <si>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</si>
  <si>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</si>
  <si>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</si>
  <si>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</si>
  <si>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</si>
  <si>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</si>
  <si>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</si>
  <si>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</si>
  <si>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</si>
  <si>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</si>
  <si>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</si>
  <si>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</si>
  <si>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</si>
  <si>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</si>
  <si>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</si>
  <si>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</si>
  <si>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</si>
  <si>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</si>
  <si>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</si>
  <si>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</si>
  <si>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</si>
  <si>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</si>
  <si>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</si>
  <si>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</si>
  <si>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</si>
  <si>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</si>
  <si>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</si>
  <si>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</si>
  <si>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</si>
  <si>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</si>
  <si>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</si>
  <si>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</si>
  <si>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</si>
  <si>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</si>
  <si>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</si>
  <si>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</si>
  <si>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</si>
  <si>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51808007     Revize, sml.servis - energetik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</si>
  <si>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</si>
  <si>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</si>
  <si>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</si>
  <si>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</si>
  <si>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51808019     Zkoušky - zaškol.zdrav.techn.(instrukce uživatelům 268/2014 Sb)</t>
  </si>
  <si>
    <t xml:space="preserve">                    51808020     Smluvní servis - UTZ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</si>
  <si>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</si>
  <si>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</si>
  <si>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</si>
  <si>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</si>
  <si>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51874020     Konference  - zajišť.dodavatelsky (ubyt., nájem, ostat.sl.)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</si>
  <si>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</si>
  <si>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</si>
  <si>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</si>
  <si>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</si>
  <si>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</si>
  <si>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</si>
  <si>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</si>
  <si>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</si>
  <si>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</si>
  <si>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</si>
  <si>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</si>
  <si>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</si>
  <si>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</si>
  <si>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</si>
  <si>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</si>
  <si>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</si>
  <si>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</si>
  <si>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</si>
  <si>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</si>
  <si>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</si>
  <si>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</si>
  <si>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</si>
  <si>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</si>
  <si>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54910009     Školení, kongresové poplatky tuzemské - ost.zdrav.pracov.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</si>
  <si>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</si>
  <si>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</si>
  <si>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</si>
  <si>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</si>
  <si>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</si>
  <si>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</si>
  <si>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</si>
  <si>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</si>
  <si>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</si>
  <si>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</si>
  <si>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          55110015     Odpisy DHM - ostatní z dotací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</si>
  <si>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</si>
  <si>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</si>
  <si>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</si>
  <si>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</si>
  <si>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</si>
  <si>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     55801002     DDHM - zdravotnické nástroje (sk.Z_515)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</si>
  <si>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</si>
  <si>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</si>
  <si>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     55802004     DDHM - přepravní pouzdra pro PDS ( Potrubní poštu (sk.V_48)</t>
  </si>
  <si>
    <t xml:space="preserve">               55805     DDHM - inventář</t>
  </si>
  <si>
    <t xml:space="preserve">                    55805001     DDHM - ostatní (sk.T_19)</t>
  </si>
  <si>
    <t xml:space="preserve">                    55805002     DDHM - nábytek (sk.V_31)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</si>
  <si>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</si>
  <si>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</si>
  <si>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</si>
  <si>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</si>
  <si>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</si>
  <si>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</si>
  <si>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</si>
  <si>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</si>
  <si>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</si>
  <si>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</si>
  <si>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</si>
  <si>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</si>
  <si>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     64908007     Ostatní výnosy</t>
  </si>
  <si>
    <t xml:space="preserve">               64924     Ostatní služby - mimo zdrav.výkony  FAKTURACE</t>
  </si>
  <si>
    <t xml:space="preserve">                    64924449     Ostatní provoz.sl.-hl.čin.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</si>
  <si>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</si>
  <si>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</si>
  <si>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</si>
  <si>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</si>
  <si>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</si>
  <si>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</si>
  <si>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</si>
  <si>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</si>
  <si>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67101000     Transfery MZ - ostatní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</si>
  <si>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</si>
  <si>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</si>
  <si>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</si>
  <si>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</si>
  <si>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</si>
  <si>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</si>
  <si>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</si>
  <si>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</si>
  <si>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</si>
  <si>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</si>
  <si>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</si>
  <si>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</si>
  <si>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</si>
  <si>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</si>
  <si>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</si>
  <si>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</si>
  <si>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</si>
  <si>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</si>
  <si>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</si>
  <si>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</si>
  <si>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>47</t>
  </si>
  <si>
    <t>COSS: Centrální operační sály</t>
  </si>
  <si>
    <t>50113001 - léky - paušál (LEK)</t>
  </si>
  <si>
    <t>50113009 - léky - RTG diagnostika ZUL (LEK)</t>
  </si>
  <si>
    <t>50113013 - léky - antibiotika (LEK)</t>
  </si>
  <si>
    <t>50113190 - léky - medicinální plyny (sklad SVM)</t>
  </si>
  <si>
    <t>COSS: Centrální operační sály Celkem</t>
  </si>
  <si>
    <t>SumaKL</t>
  </si>
  <si>
    <t>4764</t>
  </si>
  <si>
    <t xml:space="preserve">COSS: centrální operační sály </t>
  </si>
  <si>
    <t>COSS: centrální operační sály  Celkem</t>
  </si>
  <si>
    <t>SumaNS</t>
  </si>
  <si>
    <t>mezeraNS</t>
  </si>
  <si>
    <t>4766</t>
  </si>
  <si>
    <t>COSS: operační sály dětské chirurgie</t>
  </si>
  <si>
    <t>COSS: operační sály dětské chirurgie Celkem</t>
  </si>
  <si>
    <t>léky - paušál (LEK)</t>
  </si>
  <si>
    <t>O</t>
  </si>
  <si>
    <t>ADRENALIN LECIVA</t>
  </si>
  <si>
    <t>INJ 5X1ML/1MG</t>
  </si>
  <si>
    <t>ARTISS (FROZEN)</t>
  </si>
  <si>
    <t>GKU SOL 4ML (1X2ML+2ML)</t>
  </si>
  <si>
    <t>BETADINE</t>
  </si>
  <si>
    <t>UNG 1X20GM</t>
  </si>
  <si>
    <t>BRAUNOVIDON MAST</t>
  </si>
  <si>
    <t>UNG 1X100GM-TUBA</t>
  </si>
  <si>
    <t>BUPIVACAINE ACCORD</t>
  </si>
  <si>
    <t>5MG/ML INJ SOL 1X20ML</t>
  </si>
  <si>
    <t>CARBOSORB</t>
  </si>
  <si>
    <t>320MG TBL NOB 20</t>
  </si>
  <si>
    <t>DZ BRAUNOL 1 L</t>
  </si>
  <si>
    <t>DZ BRAUNOL 500 ML</t>
  </si>
  <si>
    <t>DZ OCTENISEPT 1 l</t>
  </si>
  <si>
    <t>FYZIOLOGICKÝ ROZTOK VIAFLO</t>
  </si>
  <si>
    <t>INF SOL 50X100ML</t>
  </si>
  <si>
    <t>INF SOL 10X1000ML</t>
  </si>
  <si>
    <t>IR  AQUA STERILE OPLACH.1x1000 ml ECOTAINER</t>
  </si>
  <si>
    <t>IR OPLACH</t>
  </si>
  <si>
    <t>IR  NaCl 0,9% 3000 ml vak Bieffe URO Baxter</t>
  </si>
  <si>
    <t>for irrig. 1x3000 ml 15%</t>
  </si>
  <si>
    <t>IR AC.BORICI AQ.OPHTAL.50 ML</t>
  </si>
  <si>
    <t>IR OČNI VODA 50 ml</t>
  </si>
  <si>
    <t>KL ETHER 200G</t>
  </si>
  <si>
    <t>KL MS HYDROG.PEROX. 3% 1000g</t>
  </si>
  <si>
    <t>KL PRIPRAVEK</t>
  </si>
  <si>
    <t>KL SOL.FORMAL.K FIXACI TKANI,5000G</t>
  </si>
  <si>
    <t>KL SOL.HYD.PEROX.3% 1000G</t>
  </si>
  <si>
    <t>MESOCAIN</t>
  </si>
  <si>
    <t>INJ 10X10ML 1%</t>
  </si>
  <si>
    <t>OPHTHALMO-SEPTONEX</t>
  </si>
  <si>
    <t>OPH GTT SOL 1X10ML PLAST</t>
  </si>
  <si>
    <t>SEPTONEX</t>
  </si>
  <si>
    <t>SPR 1X45ML</t>
  </si>
  <si>
    <t>léky - antibiotika (LEK)</t>
  </si>
  <si>
    <t>OPHTHALMO-FRAMYKOIN</t>
  </si>
  <si>
    <t>UNG OPH 1X5GM</t>
  </si>
  <si>
    <t>INF SOL 30X250ML</t>
  </si>
  <si>
    <t>HEPARIN LECIVA</t>
  </si>
  <si>
    <t>INJ 1X10ML/50KU</t>
  </si>
  <si>
    <t>KL ELIXÍR NA OPTIKU</t>
  </si>
  <si>
    <t>P</t>
  </si>
  <si>
    <t>LEVOBUPIVACAINE KABI 5 MG/ML</t>
  </si>
  <si>
    <t>INJ+INF SOL 5X10ML</t>
  </si>
  <si>
    <t>PEROXID VODÍKU 3% COO</t>
  </si>
  <si>
    <t>DRM SOL 1X100ML 3%</t>
  </si>
  <si>
    <t>SANORIN</t>
  </si>
  <si>
    <t>LIQ 10ML 0.05%</t>
  </si>
  <si>
    <t>IALUGEN PLUS</t>
  </si>
  <si>
    <t>CRM 1X60GM</t>
  </si>
  <si>
    <t>OPHTHALMO-FRAMYKOIN COMPOSITUM</t>
  </si>
  <si>
    <t>4766 - COSS: operační sály dětské chirurgie</t>
  </si>
  <si>
    <t>N01BB10 - LEVOBUPIVAKAIN</t>
  </si>
  <si>
    <t>N01BB10</t>
  </si>
  <si>
    <t>197125</t>
  </si>
  <si>
    <t>LEVOBUPIVACAINE KABI</t>
  </si>
  <si>
    <t>5MG/ML INJ/INF SOL 5X10ML</t>
  </si>
  <si>
    <t>Přehled plnění pozitivního listu - spotřeba léčivých přípravků - orientační přehled</t>
  </si>
  <si>
    <t>47 - COSS: Centrální operační sály</t>
  </si>
  <si>
    <t xml:space="preserve">4764 - COSS: centrální operační sály 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</si>
  <si>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</si>
  <si>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</si>
  <si>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</si>
  <si>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</si>
  <si>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50115061 - ZPr - ZUM robot (Z512)</t>
  </si>
  <si>
    <t>50115063 - ZPr - vaky, sety (Z528)</t>
  </si>
  <si>
    <t>50115064 - ZPr - šicí materiál (Z529)</t>
  </si>
  <si>
    <t>50115065 - ZPr - vpichovací materiál (Z530)</t>
  </si>
  <si>
    <t>50115067 - ZPr - rukavice (Z532)</t>
  </si>
  <si>
    <t>50115070 - ZPr - katetry ostatní (Z513)</t>
  </si>
  <si>
    <t>50115079 - ZPr - internzivní péče (Z542)</t>
  </si>
  <si>
    <t>50115080 - ZPr - staplery, extraktory, endoskop.mat. (Z523)</t>
  </si>
  <si>
    <t>50115090 - ZPr - zubolékařský materiál (Z509)</t>
  </si>
  <si>
    <t>50115020</t>
  </si>
  <si>
    <t>laboratorní diagnostika-LEK (Z501)</t>
  </si>
  <si>
    <t>DC859</t>
  </si>
  <si>
    <t>COLUMBIA AGAR</t>
  </si>
  <si>
    <t>DD596</t>
  </si>
  <si>
    <t>Sabouraud agar s CMP</t>
  </si>
  <si>
    <t>50115030</t>
  </si>
  <si>
    <t>ZPr. - ostatní (testy) - COVID19 (Z556)</t>
  </si>
  <si>
    <t>ZS149</t>
  </si>
  <si>
    <t>Sada testovacĂ­ Disposable Virus Specimen Collection Tube VS202012S</t>
  </si>
  <si>
    <t>50115050</t>
  </si>
  <si>
    <t>obvazový materiál (Z502)</t>
  </si>
  <si>
    <t>ZD829</t>
  </si>
  <si>
    <t>BandĂˇĹľ evelĂ­na pod sĂˇdru 1321303125</t>
  </si>
  <si>
    <t>Bandáž evelína pod sádru 1321303125</t>
  </si>
  <si>
    <t>ZA480</t>
  </si>
  <si>
    <t>FĂłlie inciznĂ­ raucodrape 15 x 20 cm Ăˇ 10 ks 25441</t>
  </si>
  <si>
    <t>ZA465</t>
  </si>
  <si>
    <t>FĂłlie inciznĂ­ raucodrape sterilnĂ­ 45 x 50 cm 25445</t>
  </si>
  <si>
    <t>Fólie incizní raucodrape 15 x 20 cm á 10 ks 25441</t>
  </si>
  <si>
    <t>Fólie incizní raucodrape sterilní 45 x 50 cm 25445</t>
  </si>
  <si>
    <t>ZR801</t>
  </si>
  <si>
    <t>GĂˇza sklĂˇdanĂˇ 12 cm x 120 cm, 100%  bÄ›lenĂˇ bavlna, hustota 17 nitĂ­/cmÂ˛, 8 vrstev, nesterilnĂ­/ 2 ks karton Ăˇ 200 ks 37402</t>
  </si>
  <si>
    <t>ZL977</t>
  </si>
  <si>
    <t>Kanystr renasys GO 750 ml pro podtlakovou terapii 66800916</t>
  </si>
  <si>
    <t>ZA459</t>
  </si>
  <si>
    <t>Kompresa AB 10 x 20 cm/1 ks sterilnĂ­ NT savĂˇ (1230114021) 1327114021</t>
  </si>
  <si>
    <t>Kompresa AB 10 x 20 cm/1 ks sterilní NT savá (1230114021) 1327114021</t>
  </si>
  <si>
    <t>ZA561</t>
  </si>
  <si>
    <t>Kompresa AB 20 x 40 cm/1 ks sterilnĂ­ NT savĂˇ (1230114051) 1327114051</t>
  </si>
  <si>
    <t>ZA539</t>
  </si>
  <si>
    <t>Kompresa NT 10 x 10 cm nesterilnĂ­ 06103</t>
  </si>
  <si>
    <t>Kompresa NT 10 x 10 cm nesterilní 06103</t>
  </si>
  <si>
    <t>ZN103</t>
  </si>
  <si>
    <t>Kompresa z NT standard s RTG vlĂˇknem sterilnĂ­ 10 x 10 cm 70g/m2 bal. Ăˇ 10 ks / 90 185310-08</t>
  </si>
  <si>
    <t>Kompresa z NT standard s RTG vláknem sterilní 10 x 10 cm 70g/m2 bal. á 10 ks / 90 185310-08</t>
  </si>
  <si>
    <t>ZB048</t>
  </si>
  <si>
    <t>KrytĂ­ cellistyp F (fibrilar) 2,5 x 5 cm bal. Ăˇ 10 ks (nĂˇhrada za okcel) 2082025</t>
  </si>
  <si>
    <t>ZP458</t>
  </si>
  <si>
    <t>KrytĂ­ COM 30 textilie obvazovĂˇ kombinovanĂˇ 10 x 7,5 cm bal Ăˇ 10 ks 140-1075 COM 30</t>
  </si>
  <si>
    <t>ZA531</t>
  </si>
  <si>
    <t>KrytĂ­ COM 30 textilie obvazovĂˇ kombinovanĂˇ 140-3020 COM 30</t>
  </si>
  <si>
    <t>ZQ463</t>
  </si>
  <si>
    <t>KrytĂ­ CUTICERIN na popĂˇleniny, odĹ™eniny, neadherentnĂ­ neabsorbujĂ­cĂ­  20 cm x 40 cm, bal. Ăˇ 25 kusĹŻ 66045502</t>
  </si>
  <si>
    <t>ZK405</t>
  </si>
  <si>
    <t>KrytĂ­ hemostatickĂ© gelitaspon standard 80 x 50 mm x 10 mm bal. Ăˇ 10 ks A2107861</t>
  </si>
  <si>
    <t>ZJ687</t>
  </si>
  <si>
    <t>KrytĂ­ hemostatickĂ© gelitaspon tampon   80 x 30 mm bal. Ăˇ 5 ks GS -210</t>
  </si>
  <si>
    <t>ZE988</t>
  </si>
  <si>
    <t>KrytĂ­ hemostatickĂ© nevstĹ™ebatelnĂ© textilnĂ­ s kaolĂ­nem QuikClot 30 x 30cm bal. Ăˇ 10 ks 2090303</t>
  </si>
  <si>
    <t>ZB085</t>
  </si>
  <si>
    <t>KrytĂ­ hemostatickĂ© standard 5 x 7,50 cm bal. Ăˇ 12 ks 1903GB</t>
  </si>
  <si>
    <t>ZE172</t>
  </si>
  <si>
    <t>KrytĂ­ hemostatickĂ© surgicel nu-knit 7,5 x 10 cm bal. Ăˇ 12 ks 1943GB</t>
  </si>
  <si>
    <t>ZB086</t>
  </si>
  <si>
    <t>KrytĂ­ hemostatickĂ© surgicel standard 10 x 20,0 cm bal. Ăˇ 12 ks 1902GB</t>
  </si>
  <si>
    <t>ZA194</t>
  </si>
  <si>
    <t>KrytĂ­ hemostatickĂ© surgicel standard 5 x 1,25 cm bal. Ăˇ 12 ks 1906GB</t>
  </si>
  <si>
    <t>ZA798</t>
  </si>
  <si>
    <t>KrytĂ­ hemostatickĂ© traumacel P 2g ks bal. Ăˇ 5 ks zĂˇsyp 10120</t>
  </si>
  <si>
    <t>ZA547</t>
  </si>
  <si>
    <t>KrytĂ­ inadine nepĹ™ilnavĂ© 9,5 x 9,5 cm 1/10 SYS01512EE</t>
  </si>
  <si>
    <t>ZA486</t>
  </si>
  <si>
    <t>KrytĂ­ mastnĂ˝ tyl jelonet   5 x 5 cm Ăˇ 50 ks 7403</t>
  </si>
  <si>
    <t>ZF042</t>
  </si>
  <si>
    <t>KrytĂ­ mastnĂ˝ tyl jelonet 10 x 10 cm Ăˇ 10 ks 7404</t>
  </si>
  <si>
    <t>ZL854</t>
  </si>
  <si>
    <t>KrytĂ­ mastnĂ˝ tyl jelonet 10 x 10 cm Ăˇ 36 ks 66007478</t>
  </si>
  <si>
    <t>ZL662</t>
  </si>
  <si>
    <t>KrytĂ­ mastnĂ˝ tyl pharmatull   5 x   5 cm bal. Ăˇ 10 ks P-Tull5050</t>
  </si>
  <si>
    <t>ZL663</t>
  </si>
  <si>
    <t>KrytĂ­ mastnĂ˝ tyl pharmatull 10 x 10 cm bal. Ăˇ 50 ks P-Tull1010</t>
  </si>
  <si>
    <t>ZL664</t>
  </si>
  <si>
    <t>KrytĂ­ mastnĂ˝ tyl pharmatull 10 x 20 cm bal. Ăˇ 10 ks P-Tull1020</t>
  </si>
  <si>
    <t>ZL665</t>
  </si>
  <si>
    <t>KrytĂ­ mastnĂ˝ tyl pharmatull 15 x 40 cm bal. Ăˇ 10 ks P-Tull1540</t>
  </si>
  <si>
    <t>ZA513</t>
  </si>
  <si>
    <t>KrytĂ­ s mastĂ­ atrauman AG 10 x 10 cm bal. Ăˇ 10 ks 499573</t>
  </si>
  <si>
    <t>ZM952</t>
  </si>
  <si>
    <t>KrytĂ­ silikonovĂ© pÄ›novĂ© mepilex border post-op sterilnĂ­ 9 x 15 cm bal. Ăˇ 10 ks 495300</t>
  </si>
  <si>
    <t>Krytí cellistyp F (fibrilar) 2,5 x 5 cm bal. á 10 ks (náhrada za okcel) 2082025</t>
  </si>
  <si>
    <t>Krytí hemostatické gelitaspon standard 80 x 50 mm x 10 mm bal. á 10 ks A2107861</t>
  </si>
  <si>
    <t>Krytí hemostatické gelitaspon tampon   80 x 30 mm bal. á 5 ks GS -210</t>
  </si>
  <si>
    <t>Krytí hemostatické nevstřebatelné textilní s kaolínem QuikClot 30 x 30cm bal. á 10 ks 2090303</t>
  </si>
  <si>
    <t>Krytí hemostatické standard 5 x 7,50 cm bal. á 12 ks 1903GB</t>
  </si>
  <si>
    <t>Krytí hemostatické surgicel nu-knit 7,5 x 10 cm bal. á 12 ks 1943GB</t>
  </si>
  <si>
    <t>Krytí hemostatické surgicel standard 10 x 20,0 cm bal. á 12 ks 1902GB</t>
  </si>
  <si>
    <t>Krytí hemostatické traumacel P 2g ks bal. á 5 ks zásyp 10120</t>
  </si>
  <si>
    <t>Krytí inadine nepřilnavé 9,5 x 9,5 cm 1/10 SYS01512EE</t>
  </si>
  <si>
    <t>Krytí mastný tyl jelonet   5 x 5 cm á 50 ks 7403</t>
  </si>
  <si>
    <t>Krytí mastný tyl pharmatull   5 x   5 cm bal. á 10 ks P-Tull5050</t>
  </si>
  <si>
    <t>Krytí mastný tyl pharmatull 10 x 20 cm bal. á 10 ks P-Tull1020</t>
  </si>
  <si>
    <t>ZR302</t>
  </si>
  <si>
    <t>Krytí Mepilex Border Flex 10 x 10 cm sterilní bal.á 5 ks 595300</t>
  </si>
  <si>
    <t>ZM951</t>
  </si>
  <si>
    <t>Krytí mepilex border post-op sterilní 6 x 8 cm bal. á 10 ks 495100</t>
  </si>
  <si>
    <t>ZA443</t>
  </si>
  <si>
    <t>Ĺ Ăˇtek trojcĂ­pĂ˝ NT 136 x 96 x 96 cm 20002</t>
  </si>
  <si>
    <t>ZB404</t>
  </si>
  <si>
    <t>NĂˇplast cosmos 8 cm x 1 m 5403353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</si>
  <si>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</si>
  <si>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</si>
  <si>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</si>
  <si>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</si>
  <si>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ZI600</t>
  </si>
  <si>
    <t>NĂˇplast curapor 10 x 15 cm 32914 ( nĂˇhrada za cosmopor )</t>
  </si>
  <si>
    <t>ZI601</t>
  </si>
  <si>
    <t>NĂˇplast curapor 10 x 20 cm 32915 ( nĂˇhrada za cosmopor )</t>
  </si>
  <si>
    <t>ZI602</t>
  </si>
  <si>
    <t>NĂˇplast curapor 10 x 34 cm 32918 ( nĂˇhrada za cosmopor )</t>
  </si>
  <si>
    <t>ZA540</t>
  </si>
  <si>
    <t>NĂˇplast omnifix E 15 cm x 10 m 9006513</t>
  </si>
  <si>
    <t>ZD104</t>
  </si>
  <si>
    <t>NĂˇplast omniplast 10,0 cm x 10,0 m 9004472 (900535)</t>
  </si>
  <si>
    <t>ZD103</t>
  </si>
  <si>
    <t>NĂˇplast omniplast 2,5 cm x 9,2 m 9004530</t>
  </si>
  <si>
    <t>ZA451</t>
  </si>
  <si>
    <t>NĂˇplast omniplast 5,0 cm x 9,2 m 9004540 (900429)</t>
  </si>
  <si>
    <t>ZQ117</t>
  </si>
  <si>
    <t>NĂˇplast transparentnĂ­ Airoplast cĂ­vka 2,5 cm x 9,14 m (nĂˇhrada za transpore) P-AIRO2591</t>
  </si>
  <si>
    <t>ZF352</t>
  </si>
  <si>
    <t>NĂˇplast transpore bĂ­lĂˇ 2,50 cm x 9,14 m bal. Ăˇ 12 ks 1534-1</t>
  </si>
  <si>
    <t>Náplast curapor   7 x   5 cm 32912  (22120,  náhrada za cosmopor )</t>
  </si>
  <si>
    <t>Náplast curapor 10 x   8 cm 32913 ( 22121,  náhrada za cosmopor )</t>
  </si>
  <si>
    <t>Náplast curapor 10 x 15 cm 32914 ( náhrada za cosmopor )</t>
  </si>
  <si>
    <t>Náplast curapor 10 x 20 cm 32915 ( náhrada za cosmopor )</t>
  </si>
  <si>
    <t>Náplast curapor 10 x 34 cm 32918 ( náhrada za cosmopor )</t>
  </si>
  <si>
    <t>Náplast omnifix E 15 cm x 10 m 9006513</t>
  </si>
  <si>
    <t>Náplast omniplast 10,0 cm x 10,0 m 9004472 (900535)</t>
  </si>
  <si>
    <t>Náplast omniplast 5,0 cm x 9,2 m 9004540 (900429)</t>
  </si>
  <si>
    <t>Náplast transparentní Airoplast cívka 2,5 cm x 9,14 m (náhrada za transpore) P-AIRO2591</t>
  </si>
  <si>
    <t>Náplast transpore bílá 2,50 cm x 9,14 m bal. á 12 ks 1534-1</t>
  </si>
  <si>
    <t>ZF450</t>
  </si>
  <si>
    <t>Obinadlo elastickĂ© lenkideal krĂˇtkotaĹľnĂ© 10 cm x 5 m bal. Ăˇ 10 ks 19583</t>
  </si>
  <si>
    <t>ZM582</t>
  </si>
  <si>
    <t>Obinadlo elastickĂ© lenkideal krĂˇtkotaĹľnĂ© 15 cm x 5 m bal. Ăˇ 10 ks 19585</t>
  </si>
  <si>
    <t>ZN475</t>
  </si>
  <si>
    <t>Obinadlo elastickĂ© universal   8 cm x 5 m 1323100312</t>
  </si>
  <si>
    <t>ZN478</t>
  </si>
  <si>
    <t>Obinadlo elastickĂ© universal 10 cm x 5 m 1323100313</t>
  </si>
  <si>
    <t>ZN477</t>
  </si>
  <si>
    <t>Obinadlo elastickĂ© universal 12 cm x 5 m 1323100314</t>
  </si>
  <si>
    <t>ZN476</t>
  </si>
  <si>
    <t>Obinadlo elastickĂ© universal 15 cm x 5 m 1323100315</t>
  </si>
  <si>
    <t>ZC352</t>
  </si>
  <si>
    <t>Obinadlo elastickĂ© universalnĂ­ 12 cm x 10 m bal. Ăˇ 12 ks 1320200207</t>
  </si>
  <si>
    <t>Obinadlo elastické universal   8 cm x 5 m 1323100312</t>
  </si>
  <si>
    <t>Obinadlo elastické universal 15 cm x 5 m 1323100315</t>
  </si>
  <si>
    <t>Obinadlo elastické universalní 12 cm x 10 m bal. á 12 ks 1320200207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</si>
  <si>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</si>
  <si>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</si>
  <si>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</si>
  <si>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</si>
  <si>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</si>
  <si>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</si>
  <si>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ZA601</t>
  </si>
  <si>
    <t>Obinadlo fixa crep 12 cm x 4 m 1323100105</t>
  </si>
  <si>
    <t>ZF715</t>
  </si>
  <si>
    <t>Obinadlo fixaÄŤnĂ­ peha-haft 4cm Ăˇ 4m 932441</t>
  </si>
  <si>
    <t>ZF716</t>
  </si>
  <si>
    <t>Obinadlo fixaÄŤnĂ­ peha-haft 6cm Ăˇ 20 m 9324471</t>
  </si>
  <si>
    <t>ZL995</t>
  </si>
  <si>
    <t>Obinadlo hyrofilnĂ­ sterilnĂ­  6 cm x 5 m  004310190</t>
  </si>
  <si>
    <t>ZL996</t>
  </si>
  <si>
    <t>Obinadlo hyrofilnĂ­ sterilnĂ­  8 cm x 5 m  004310182</t>
  </si>
  <si>
    <t>ZL997</t>
  </si>
  <si>
    <t>Obinadlo hyrofilnĂ­ sterilnĂ­ 10 cm x 5 m  004310174</t>
  </si>
  <si>
    <t>ZP212</t>
  </si>
  <si>
    <t>Obvaz elastickĂ˝ sĂ­ĹĄovĂ˝ pruban Tg-fix vel. C paĹľe, noha, loket 25 m 24252</t>
  </si>
  <si>
    <t>ZP221</t>
  </si>
  <si>
    <t>Obvaz elastickĂ˝ sĂ­ĹĄovĂ˝ pruban Tg-fix vel. D vÄ›tĹˇĂ­ hlava, slabĹˇĂ­ trup 25 m 24253</t>
  </si>
  <si>
    <t>ZC848</t>
  </si>
  <si>
    <t>Obvaz ortho-pad 10 cm x 3 m pod sĂˇdru Ăˇ 6 ks karton Ăˇ 120 ks 1320105004</t>
  </si>
  <si>
    <t>ZC725</t>
  </si>
  <si>
    <t>Obvaz ortho-pad 15 cm x 3 m pod sĂˇdru Ăˇ 6 ks 1320105005</t>
  </si>
  <si>
    <t>Obvaz ortho-pad 15 cm x 3 m pod sádru á 6 ks 1320105005</t>
  </si>
  <si>
    <t>ZA556</t>
  </si>
  <si>
    <t>Obvaz sĂˇdrovĂ˝ safix plus 10 cm x 3 m bal. Ăˇ 24 ks 3327410</t>
  </si>
  <si>
    <t>ZA431</t>
  </si>
  <si>
    <t>Obvaz sĂˇdrovĂ˝ safix plus 12 cm x 3 m bal. Ăˇ 20 ks 3327420</t>
  </si>
  <si>
    <t>Obvaz sádrový safix plus 10 cm x 3 m bal. á 24 ks 3327410</t>
  </si>
  <si>
    <t>ZA432</t>
  </si>
  <si>
    <t>Obvaz sádrový safix plus 14 cm x 3 m bal. á 20 ks 3327430</t>
  </si>
  <si>
    <t>ZL789</t>
  </si>
  <si>
    <t>Obvaz sterilnĂ­ hotovĂ˝ ÄŤ. 2 A4091360</t>
  </si>
  <si>
    <t>ZL790</t>
  </si>
  <si>
    <t>Obvaz sterilnĂ­ hotovĂ˝ ÄŤ. 3 A4101144</t>
  </si>
  <si>
    <t>ZS118</t>
  </si>
  <si>
    <t>RouĹˇka bĹ™iĹˇnĂ­ NT s RTG vlĂˇknem, sterilnĂ­, 30x30, bal. Ăˇ 5ks 37769</t>
  </si>
  <si>
    <t>ZS119</t>
  </si>
  <si>
    <t>RouĹˇka bĹ™iĹˇnĂ­ NT s RTG vlĂˇknem, sterilnĂ­, 45x45, bal. Ăˇ 5ks 37770</t>
  </si>
  <si>
    <t>ZN105</t>
  </si>
  <si>
    <t>RouĹˇka bĹ™iĹˇnĂ­ NT Special s RTG vlĂˇknem sterilnĂ­ 30 x 30 cm 130g/m2/5ks  bal. Ăˇ 180 ks 187705-08</t>
  </si>
  <si>
    <t>ZN104</t>
  </si>
  <si>
    <t>RouĹˇka bĹ™iĹˇnĂ­ NT Special s RTG vlĂˇknem sterilnĂ­ 40 x 40 cm 130g/m2 zelenĂˇ bal. Ăˇ 2 ks 187822</t>
  </si>
  <si>
    <t>ZG893</t>
  </si>
  <si>
    <t>RouĹˇka proĹˇĂ­vanĂˇ na popĂˇleniny 40 x 60 cm karton Ăˇ 30 ks 28510</t>
  </si>
  <si>
    <t>Rouška břišní NT Special s RTG vláknem sterilní 30 x 30 cm 130g/m2/5ks  bal. á 180 ks 187705-08</t>
  </si>
  <si>
    <t>Rouška břišní NT Special s RTG vláknem sterilní 40 x 40 cm 130g/m2 zelená bal. á 2 ks 187822</t>
  </si>
  <si>
    <t>ZQ420</t>
  </si>
  <si>
    <t>Roztok k výplachům chirurgickým LavaSurge sterilní  s polyhexanidem bal. á 1000 ml 19902</t>
  </si>
  <si>
    <t>ZD545</t>
  </si>
  <si>
    <t>Safix longeta sĂˇdrovĂˇ 4 vrstvĂˇ 10 x 20 m (332790) 1324702316</t>
  </si>
  <si>
    <t>ZD551</t>
  </si>
  <si>
    <t>Safix longeta sĂˇdrovĂˇ 4 vrstvĂˇ 12 x 20 m (332791) 1324702317</t>
  </si>
  <si>
    <t>Safix longeta sádrová 4 vrstvá 10 x 20 m (332790) 1324702316</t>
  </si>
  <si>
    <t>Safix longeta sádrová 4 vrstvá 12 x 20 m (332791) 1324702317</t>
  </si>
  <si>
    <t>ZA441</t>
  </si>
  <si>
    <t>Steh nĂˇplasĹĄovĂ˝ Steri-strip 6 x 38 mm bal. Ăˇ 50 ks R1542</t>
  </si>
  <si>
    <t>Šátek trojcípý NT 136 x 96 x 96 cm 20002</t>
  </si>
  <si>
    <t>ZF381</t>
  </si>
  <si>
    <t>Tampon sterilnĂ­ stĂˇÄŤenĂ˝ 20 x 20 cm/10 ks s RTG nitĂ­ karton Ăˇ 3000 ks 28203</t>
  </si>
  <si>
    <t>ZE898</t>
  </si>
  <si>
    <t>Tampon sterilnĂ­ stĂˇÄŤenĂ˝ 50 x 50 cm / Ăˇ 5 ks karton Ăˇ 1000 ks 28017</t>
  </si>
  <si>
    <t>ZE369</t>
  </si>
  <si>
    <t>Tampon sterilnĂ­ stĂˇÄŤenĂ˝ 9 x 9 cm s RTG nitĂ­ bal. Ăˇ 5 ks karton Ăˇ 6000 ks 28000</t>
  </si>
  <si>
    <t>Tampon sterilní stáčený 20 x 20 cm/10 ks s RTG nití karton á 3000 ks 28203</t>
  </si>
  <si>
    <t>Tampon sterilní stáčený 50 x 50 cm / á 5 ks karton á 1000 ks 28017</t>
  </si>
  <si>
    <t>Tampon sterilní stáčený 9 x 9 cm s RTG nití bal. á 5 ks karton á 6000 ks 28000</t>
  </si>
  <si>
    <t>ZA467</t>
  </si>
  <si>
    <t>Tyčinka vatová nesterilní 15 cm bal. á 100 ks 9679369</t>
  </si>
  <si>
    <t>ZA446</t>
  </si>
  <si>
    <t>Vata buniÄŤitĂˇ pĹ™Ă­Ĺ™ezy 20 x 30 cm 1230200129</t>
  </si>
  <si>
    <t>Vata buničitá přířezy 20 x 30 cm 1230200129</t>
  </si>
  <si>
    <t>50115060</t>
  </si>
  <si>
    <t>ZPr - ostatní (Z503)</t>
  </si>
  <si>
    <t>ZO201</t>
  </si>
  <si>
    <t>AdaptĂ©r k optice Olympus RTQ/Storz/Wisap/Aesculap B00-21010-71</t>
  </si>
  <si>
    <t>ZO381</t>
  </si>
  <si>
    <t>AdaptĂ©r ke svÄ›telnĂ©mu zdroji Olymp./ACMI B00-21116-63</t>
  </si>
  <si>
    <t>ZE248</t>
  </si>
  <si>
    <t>AdaptĂ©r Olympus / ACMI spec. model B00-21010-95</t>
  </si>
  <si>
    <t>ZB557</t>
  </si>
  <si>
    <t>AdaptĂ©r pĹ™echodka combifix rekord - luer 4090306</t>
  </si>
  <si>
    <t>ZE247</t>
  </si>
  <si>
    <t>Adaptér Olympus / ACMI B00-21116-62</t>
  </si>
  <si>
    <t>Adaptér Olympus / ACMI spec. model B00-21010-95</t>
  </si>
  <si>
    <t>Adaptér přechodka combifix rekord - luer 4090306</t>
  </si>
  <si>
    <t>ZQ781</t>
  </si>
  <si>
    <t>Aplikátor APC ke koagulaci ERBE, s nožovou elektrodou, rigidní, pr. 5 mm, délka 320 mm 20132-034</t>
  </si>
  <si>
    <t>ZA690</t>
  </si>
  <si>
    <t>ÄŚepelka skalpelovĂˇ 10 BB510</t>
  </si>
  <si>
    <t>ZC751</t>
  </si>
  <si>
    <t>ÄŚepelka skalpelovĂˇ 11 BB511</t>
  </si>
  <si>
    <t>ZC752</t>
  </si>
  <si>
    <t>ÄŚepelka skalpelovĂˇ 15 BB515</t>
  </si>
  <si>
    <t>ZC755</t>
  </si>
  <si>
    <t>ÄŚepelka skalpelovĂˇ 22 BB522</t>
  </si>
  <si>
    <t>ZC756</t>
  </si>
  <si>
    <t>ÄŚepelka skalpelovĂˇ 23 BB523</t>
  </si>
  <si>
    <t>ZP545</t>
  </si>
  <si>
    <t>ÄŚepelka skalpelovĂˇ ÄŤ. 10 - Swann Morton bal. Ăˇ 100 ks G0100</t>
  </si>
  <si>
    <t>ZP547</t>
  </si>
  <si>
    <t>ÄŚepelka skalpelovĂˇ ÄŤ. 15 - Swann Morton bal. Ăˇ 100 ks G0103</t>
  </si>
  <si>
    <t>ZR631</t>
  </si>
  <si>
    <t>BuĹľie uretrĂˇlnĂ­ DITTEL zahnutĂˇ CH10 EF640R</t>
  </si>
  <si>
    <t>ZR632</t>
  </si>
  <si>
    <t>BuĹľie uretrĂˇlnĂ­ DITTEL zahnutĂˇ CH11 EF641R</t>
  </si>
  <si>
    <t>ZR633</t>
  </si>
  <si>
    <t>BuĹľie uretrĂˇlnĂ­ DITTEL zahnutĂˇ CH12 EF642R</t>
  </si>
  <si>
    <t>ZR634</t>
  </si>
  <si>
    <t>BuĹľie uretrĂˇlnĂ­ DITTEL zahnutĂˇ CH13 EF643R</t>
  </si>
  <si>
    <t>ZR635</t>
  </si>
  <si>
    <t>BuĹľie uretrĂˇlnĂ­ DITTEL zahnutĂˇ CH15 EF645R</t>
  </si>
  <si>
    <t>ZR636</t>
  </si>
  <si>
    <t>BuĹľie uretrĂˇlnĂ­ DITTEL zahnutĂˇ CH16 EF646R</t>
  </si>
  <si>
    <t>ZR637</t>
  </si>
  <si>
    <t>BuĹľie uretrĂˇlnĂ­ DITTEL zahnutĂˇ CH17 EF647R</t>
  </si>
  <si>
    <t>ZR638</t>
  </si>
  <si>
    <t>BuĹľie uretrĂˇlnĂ­ DITTEL zahnutĂˇ CH18 EF648R</t>
  </si>
  <si>
    <t>ZR639</t>
  </si>
  <si>
    <t>BuĹľie uretrĂˇlnĂ­ DITTEL zahnutĂˇ CH19 EF649R</t>
  </si>
  <si>
    <t>ZR640</t>
  </si>
  <si>
    <t>BuĹľie uretrĂˇlnĂ­ DITTEL zahnutĂˇ CH20 EF650R</t>
  </si>
  <si>
    <t>ZR641</t>
  </si>
  <si>
    <t>BuĹľie uretrĂˇlnĂ­ DITTEL zahnutĂˇ CH21 EF651R</t>
  </si>
  <si>
    <t>ZR642</t>
  </si>
  <si>
    <t>BuĹľie uretrĂˇlnĂ­ DITTEL zahnutĂˇ CH22 EF652R</t>
  </si>
  <si>
    <t>ZR643</t>
  </si>
  <si>
    <t>BuĹľie uretrĂˇlnĂ­ DITTEL zahnutĂˇ CH23 EF653R</t>
  </si>
  <si>
    <t>ZR629</t>
  </si>
  <si>
    <t>BuĹľie uretrĂˇlnĂ­ DITTEL zahnutĂˇ CH8 EF638R</t>
  </si>
  <si>
    <t>ZR630</t>
  </si>
  <si>
    <t>BuĹľie uretrĂˇlnĂ­ DITTEL zahnutĂˇ CH9 EF639R</t>
  </si>
  <si>
    <t>ZA674</t>
  </si>
  <si>
    <t>CĂ©vka CN-01, bal.Ăˇ 40 ks, 646959</t>
  </si>
  <si>
    <t>ZK978</t>
  </si>
  <si>
    <t>CĂ©vka odsĂˇvacĂ­ CH16 s pĹ™eruĹˇovaÄŤem sĂˇnĂ­, dĂ©lka 50 cm, P01175a</t>
  </si>
  <si>
    <t>ZA210</t>
  </si>
  <si>
    <t>CĂ©vka vyĹľivovacĂ­ CV-01 GAMV686415 (GAM646957)</t>
  </si>
  <si>
    <t>Cévka CN-01, bal.á 40 ks, 646959</t>
  </si>
  <si>
    <t>Cévka vyživovací CV-01 GAMV686415 (GAM646957)</t>
  </si>
  <si>
    <t>Čepelka skalpelová 10 BB510</t>
  </si>
  <si>
    <t>Čepelka skalpelová 11 BB511</t>
  </si>
  <si>
    <t>Čepelka skalpelová 22 BB522</t>
  </si>
  <si>
    <t>Čepelka skalpelová 23 BB523</t>
  </si>
  <si>
    <t>Čepelka skalpelová č. 10 - Swann Morton bal. á 100 ks G0100</t>
  </si>
  <si>
    <t>Čepelka skalpelová č. 15 - Swann Morton bal. á 100 ks G0103</t>
  </si>
  <si>
    <t>ZA783</t>
  </si>
  <si>
    <t>DrĂ©n Easy Flow 40 mm/30 cm, Ăˇ 10 ks, 97.816.92.224</t>
  </si>
  <si>
    <t>ZA761</t>
  </si>
  <si>
    <t>DrĂ©n redon CH12 50 cm U2111200</t>
  </si>
  <si>
    <t>ZA758</t>
  </si>
  <si>
    <t>DrĂ©n redon CH14 50 cm U2111400</t>
  </si>
  <si>
    <t>ZA757</t>
  </si>
  <si>
    <t>DrĂ©n redon CH16 50 cm U2111600</t>
  </si>
  <si>
    <t>ZA760</t>
  </si>
  <si>
    <t>DrĂ©n redon CH8 50 cm U2110800</t>
  </si>
  <si>
    <t>ZL861</t>
  </si>
  <si>
    <t>DrĂ©n silikonovĂ˝ BLAKE plochĂ˝ 7 mm bal Ăˇ 10 ks 2211</t>
  </si>
  <si>
    <t>ZN371</t>
  </si>
  <si>
    <t>DrĂ©n silikonovĂ˝ CH20 laparotomickĂ˝ s RTG znaÄŤenĂ­m sterilnĂ­ d = 50 cm bal. Ăˇ 10 ks WLM60702000</t>
  </si>
  <si>
    <t>ZN372</t>
  </si>
  <si>
    <t>DrĂ©n silikonovĂ˝ CH26 laparotomickĂ˝ s RTG znaÄŤenĂ­m sterilnĂ­ d = 50 cm bal. Ăˇ 10 ks WLM60702600</t>
  </si>
  <si>
    <t>Drén redon CH12 50 cm U2111200</t>
  </si>
  <si>
    <t>Drén redon CH14 50 cm U2111400</t>
  </si>
  <si>
    <t>Drén redon CH16 50 cm U2111600</t>
  </si>
  <si>
    <t>Drén silikonový BLAKE plochý 7 mm bal á 10 ks 2211</t>
  </si>
  <si>
    <t>Drén silikonový CH20 laparotomický s RTG značením sterilní d = 50 cm bal. á 10 ks WLM60702000</t>
  </si>
  <si>
    <t>Drén silikonový CH26 laparotomický s RTG značením sterilní d = 50 cm bal. á 10 ks WLM60702600</t>
  </si>
  <si>
    <t>ZK178</t>
  </si>
  <si>
    <t>DrĹľĂˇk  skalpelovĂ˝ch ÄŤepelek ÄŤ. 3 BB073R</t>
  </si>
  <si>
    <t>ZB069</t>
  </si>
  <si>
    <t>DrĹľĂˇk skalp. ÄŤepelek dÄ›tskĂ˝ krĂˇtkĂ˝ - SCALPEL HANDLE  FITTING NO.3 FOR BLADES 10-15 AND 40, 42  125 mm, 5 BB073R</t>
  </si>
  <si>
    <t>ZK183</t>
  </si>
  <si>
    <t>DrĹľĂˇk skalp. ÄŤepelek dlouhĂ˝ - SCALPEL HANDLE FITTING NO.3L FOR BLADES 10-15 and 40, 42  210 mm, 8 1/4 BB075R</t>
  </si>
  <si>
    <t>ZA695</t>
  </si>
  <si>
    <t>DrĹľĂˇk skalp. ÄŤepelek dospÄ›lĂ˝ - SCALPEL HANDLE  FITTING NO.4 FOR BLADES 18-36  135 mm, 5 1/4 BB084R</t>
  </si>
  <si>
    <t>ZA434</t>
  </si>
  <si>
    <t>DrĹľĂˇk skalpelovĂ˝ch ÄŤepelek BB084R</t>
  </si>
  <si>
    <t>ZB327</t>
  </si>
  <si>
    <t>Držák skalpelových čepelek č. 3 123 mm 397112910003</t>
  </si>
  <si>
    <t>ZD512</t>
  </si>
  <si>
    <t>Držák skalpelových čepelek č. 4 397112910004</t>
  </si>
  <si>
    <t>ZC129</t>
  </si>
  <si>
    <t>Elektroda defibrilaÄŤnĂ­ pro dospÄ›lĂ© EDGE s konektorem QUIK-COMBO k defibrilĂˇtorĹŻm LIFEPAK 11996-000091</t>
  </si>
  <si>
    <t>ZI496</t>
  </si>
  <si>
    <t>Elektroda defibrilaÄŤnĂ­ pro dospÄ›lĂ© QC 11996-000017</t>
  </si>
  <si>
    <t>ZA890</t>
  </si>
  <si>
    <t>Elektroda neutrĂˇlnĂ­ jednorĂˇzovĂˇ 20193-071</t>
  </si>
  <si>
    <t>ZA932</t>
  </si>
  <si>
    <t>Elektroda neutrĂˇlnĂ­ ke koagulaci bal. Ăˇ 50 ks E7509</t>
  </si>
  <si>
    <t>ZA892</t>
  </si>
  <si>
    <t>Elektroda neutrĂˇlnĂ­ kojeneckĂˇ bal. Ăˇ 50 ks 20193-073</t>
  </si>
  <si>
    <t>ZA891</t>
  </si>
  <si>
    <t>Elektroda neutrĂˇlnĂ­ nessy ke koagulaci Ăˇ 50 ks 20193-070</t>
  </si>
  <si>
    <t>Elektroda neutrální ke koagulaci bal. á 50 ks E7509</t>
  </si>
  <si>
    <t>Elektroda neutrální nessy ke koagulaci á 50 ks 20193-070</t>
  </si>
  <si>
    <t>ZQ715</t>
  </si>
  <si>
    <t>Elektroda nožová ke koagulaci Valleylab, ocelová, nelepivá, jednorázová, 16 cm, bal. á 10 ks 66315011016NS</t>
  </si>
  <si>
    <t>ZK212</t>
  </si>
  <si>
    <t>Elevatorium langenbeck   8 mm 195 mm FK130R</t>
  </si>
  <si>
    <t>ZH521</t>
  </si>
  <si>
    <t>Gumička spojovací, těsnící k laparosk. redukci modrá 7 mm, bal. á 10 ks A5858</t>
  </si>
  <si>
    <t>ZH519</t>
  </si>
  <si>
    <t>Gumička těsnící k laparosk. trokarům 3 mm á 10 ks A5857</t>
  </si>
  <si>
    <t>ZG547</t>
  </si>
  <si>
    <t>Gumička těsnící k laparosk. trokarům A5839</t>
  </si>
  <si>
    <t>ZI117</t>
  </si>
  <si>
    <t>Gumičky těsnící k LSK trokarům Wolf bal. á 10 ks 89.02</t>
  </si>
  <si>
    <t>ZR524</t>
  </si>
  <si>
    <t>HĂˇk bĹ™iĹˇnĂ­ HOSEL 120 X 30 mm, 250 mm BT443R</t>
  </si>
  <si>
    <t>ZR517</t>
  </si>
  <si>
    <t>HĂˇk bĹ™iĹˇnĂ­ Kelly 150 x 39 mm, 265 mm BT630R</t>
  </si>
  <si>
    <t>ZR516</t>
  </si>
  <si>
    <t>HĂˇk bĹ™iĹˇnĂ­ Kelly 155 x 57 mm, 260 mm BT633R</t>
  </si>
  <si>
    <t>ZK169</t>
  </si>
  <si>
    <t>HĂˇk bĹ™iĹˇnĂ­ kocher BT460R</t>
  </si>
  <si>
    <t>ZK591</t>
  </si>
  <si>
    <t>HĂˇk bĹ™iĹˇnĂ­ mikulicz 180 x 50 mm 260 mm BT624R</t>
  </si>
  <si>
    <t>ZR518</t>
  </si>
  <si>
    <t>HĂˇk bĹ™iĹˇnĂ­ Mikulicz 86 x 55 mm, 255 mm BT618R</t>
  </si>
  <si>
    <t>ZQ109</t>
  </si>
  <si>
    <t>HĂˇk bĹ™iĹˇnĂ­ MIKULICZ BT621R</t>
  </si>
  <si>
    <t>ZR650</t>
  </si>
  <si>
    <t>HĂˇk BRUNNER lopatka 120 x 25 mm BT510R</t>
  </si>
  <si>
    <t>ZR551</t>
  </si>
  <si>
    <t>HĂˇk BRUNNER, lopatka 100 x 20 mm BT509R</t>
  </si>
  <si>
    <t>ZJ879</t>
  </si>
  <si>
    <t>HĂˇk durham 17 x 10 mm 215 mm BT400R</t>
  </si>
  <si>
    <t>ZR658</t>
  </si>
  <si>
    <t>HĂˇk dvouzubĂ˝ 165 mm ostrĂ˝, ostĹ™e zahnutĂ˝ BT112R</t>
  </si>
  <si>
    <t>ZR667</t>
  </si>
  <si>
    <t>HĂˇk GREENE 22 x 22 mm 225 mm BT408R</t>
  </si>
  <si>
    <t>ZK165</t>
  </si>
  <si>
    <t>HĂˇk hosel 140 x 40 mm 250 mm BT445R</t>
  </si>
  <si>
    <t>ZR616</t>
  </si>
  <si>
    <t>HĂˇk jednozubĂ˝ 165 mm tupĂ˝ BT126R</t>
  </si>
  <si>
    <t>ZK162</t>
  </si>
  <si>
    <t>HĂˇk kocher - langenbeck 55 x 11 mm 215 mm BT361R</t>
  </si>
  <si>
    <t>ZR525</t>
  </si>
  <si>
    <t>HĂˇk KOCHER-LANGENBECK 41 x 11 mm, 215 mm BT359R</t>
  </si>
  <si>
    <t>ZR523</t>
  </si>
  <si>
    <t>HĂˇk KOCHER-WAGNER, 280 mm, 94 X 36 mm BT498R</t>
  </si>
  <si>
    <t>ZR557</t>
  </si>
  <si>
    <t>HĂˇk MANNERFELT 12 x 14 mm, 155 mm BT949R</t>
  </si>
  <si>
    <t>ZK168</t>
  </si>
  <si>
    <t>HĂˇk MIDDELDORF 28 x 28 mm 235 mm BT406R</t>
  </si>
  <si>
    <t>ZJ880</t>
  </si>
  <si>
    <t>HĂˇk middeldorpf 15 x 15 mm 220 mm BT404R</t>
  </si>
  <si>
    <t>ZK167</t>
  </si>
  <si>
    <t>HĂˇk middeldorpf 20 x 22 mm 215 mm BT405R</t>
  </si>
  <si>
    <t>ZJ881</t>
  </si>
  <si>
    <t>HĂˇk middeldorpf 28 x 28 mm BT406R</t>
  </si>
  <si>
    <t>ZR605</t>
  </si>
  <si>
    <t>HĂˇk na rĂˇnu BRUNNER lopatka 80 X 20 mm BT524R</t>
  </si>
  <si>
    <t>ZR618</t>
  </si>
  <si>
    <t>HĂˇk na rĂˇnu KOCHER 4z poloostrĂ˝ BT264R</t>
  </si>
  <si>
    <t>ZR581</t>
  </si>
  <si>
    <t>HĂˇk na rĂˇnu KOCHER dlouhĂ˝ 36 X 20 mm BT459R</t>
  </si>
  <si>
    <t>ZJ875</t>
  </si>
  <si>
    <t>HĂˇk na rĂˇny 4z volkmann poloostrĂ˝ BT260R</t>
  </si>
  <si>
    <t>ZJ877</t>
  </si>
  <si>
    <t>HĂˇk na rĂˇny kocher 4z tupĂ˝ BT274R</t>
  </si>
  <si>
    <t>ZR604</t>
  </si>
  <si>
    <t>HĂˇk volkmann 2z ostrĂ˝ 9 x 8 mm 220 mm BT242R</t>
  </si>
  <si>
    <t>ZK155</t>
  </si>
  <si>
    <t>HĂˇk volkmann 4z ostrĂ˝ 9 x 19 mm 220 mm BT244R</t>
  </si>
  <si>
    <t>ZR579</t>
  </si>
  <si>
    <t>HĂˇk volkmann 4z tupĂ˝ 8 x 19 mm 220 mm BT254R</t>
  </si>
  <si>
    <t>ZR277</t>
  </si>
  <si>
    <t>Háček na rány jednozubý ostrý 16,5 cm 397118080010</t>
  </si>
  <si>
    <t>ZB399</t>
  </si>
  <si>
    <t>HadiÄŤka PVC 1/1,5  Ăˇ 100 m KVS 599812 , PVC100015</t>
  </si>
  <si>
    <t>ZQ249</t>
  </si>
  <si>
    <t>HadiÄŤka spojovacĂ­ HS 1,8 x 1800 mm LL DEPH free 2200 180 ND</t>
  </si>
  <si>
    <t>ZI277</t>
  </si>
  <si>
    <t>HadiÄŤka sterilnĂ­ tisseel sprayset Ăˇ 10 ks 1504271</t>
  </si>
  <si>
    <t>ZH514</t>
  </si>
  <si>
    <t>Hadice pro propl. pumpu, ke 2 vakĹŻm, resterilizovatelnĂˇ A4055</t>
  </si>
  <si>
    <t>Hadička PVC 1/1,5  á 100 m KVS 599812 , PVC100015</t>
  </si>
  <si>
    <t>Hadička spojovací HS 1,8 x 1800 mm LL DEPH free 2200 180 ND</t>
  </si>
  <si>
    <t>ZR284</t>
  </si>
  <si>
    <t>Hák na plíce dlouhý rovný 20 mm 397118140200</t>
  </si>
  <si>
    <t>ZR285</t>
  </si>
  <si>
    <t>Hák na plíce dlouhý, prohnutý 15 mm 397118140190</t>
  </si>
  <si>
    <t>ZR276</t>
  </si>
  <si>
    <t>Hák na rány Langenbeck  45 × 10 mm 21 cm 397118080800</t>
  </si>
  <si>
    <t>ZN260</t>
  </si>
  <si>
    <t>Hák resekční 4 zubý rovný 165 mm 397118310040</t>
  </si>
  <si>
    <t>ZR577</t>
  </si>
  <si>
    <t>Jehelec BAUMGARTNER 145 mm BM215R</t>
  </si>
  <si>
    <t>ZR578</t>
  </si>
  <si>
    <t>Jehelec CRILE-MURRAY 150 MM BM219R</t>
  </si>
  <si>
    <t>ZR576</t>
  </si>
  <si>
    <t>Jehelec DERF 125 mm BM204R</t>
  </si>
  <si>
    <t>ZJ857</t>
  </si>
  <si>
    <t>Jehelec durogrip halsey 130 mm BM012R</t>
  </si>
  <si>
    <t>ZH187</t>
  </si>
  <si>
    <t>Jehelec hloubkovĂ˝ rovnĂ˝ tvrdokovovĂ˝ 165 mm 397132060610</t>
  </si>
  <si>
    <t>ZI250</t>
  </si>
  <si>
    <t>Jehelec MAYO - HEGAR rovnĂ˝ 185 mm BM066R</t>
  </si>
  <si>
    <t>ZR666</t>
  </si>
  <si>
    <t>Jehla do jehelce BUMERANG nĂˇhradnĂ­ malĂˇ BM627R</t>
  </si>
  <si>
    <t>ZQ008</t>
  </si>
  <si>
    <t>Kabel bipolĂˇrnĂ­ BOWA k pinzetÄ› BOWA 351-040 ke kogulaci Valleylab dĂ©lka 4,5 m 2pin konektor zĂˇruka 300 autoklĂˇvnĂ­ch cyklĹŻ 351-040</t>
  </si>
  <si>
    <t>ZK193</t>
  </si>
  <si>
    <t>Kanyla odsĂˇvacĂ­ CH21 7 mm GF860R</t>
  </si>
  <si>
    <t>ZF018</t>
  </si>
  <si>
    <t>Kanyla vasofix 16G ĹˇedĂˇ safety 4269179S-01</t>
  </si>
  <si>
    <t>ZJ310</t>
  </si>
  <si>
    <t>Katetr moÄŤovĂ˝ foley CH12 180605-000120</t>
  </si>
  <si>
    <t>ZH816</t>
  </si>
  <si>
    <t>Katetr moÄŤovĂ˝ foley CH14 180605-000140</t>
  </si>
  <si>
    <t>ZH493</t>
  </si>
  <si>
    <t>Katetr moÄŤovĂ˝ foley CH16 180605-000160</t>
  </si>
  <si>
    <t>ZH818</t>
  </si>
  <si>
    <t>Katetr moÄŤovĂ˝ foley CH20 180605-000200</t>
  </si>
  <si>
    <t>ZA706</t>
  </si>
  <si>
    <t>Katetr močový foley 18CH bal. á 12 ks 1394-02</t>
  </si>
  <si>
    <t>ZF985</t>
  </si>
  <si>
    <t>Katetr močový foley 24CH bal. á 12 ks 1620-02</t>
  </si>
  <si>
    <t>Katetr močový foley CH14 180605-000140</t>
  </si>
  <si>
    <t>ZH817</t>
  </si>
  <si>
    <t>Katetr močový foley CH18 180605-000180</t>
  </si>
  <si>
    <t>ZK244</t>
  </si>
  <si>
    <t>KleĹˇtÄ› allis 4 x 5 zubĹŻ 155 mm EA015R</t>
  </si>
  <si>
    <t>ZK245</t>
  </si>
  <si>
    <t>KleĹˇtÄ› allis 5 x 6 zubĹŻ 155 mm EA016R</t>
  </si>
  <si>
    <t>ZJ932</t>
  </si>
  <si>
    <t>KleĹˇtÄ› allis 5 x 6 zubĹŻ 190 mm EA017R</t>
  </si>
  <si>
    <t>ZR564</t>
  </si>
  <si>
    <t>KleĹˇtÄ› FOERSTER-BALLENGER 240 mm BF120R</t>
  </si>
  <si>
    <t>ZR615</t>
  </si>
  <si>
    <t>KleĹˇtÄ› PERITONEUMKLEMME N.MIKULICZ 185 mm BJ304R</t>
  </si>
  <si>
    <t>ZP464</t>
  </si>
  <si>
    <t>KleĹˇtÄ› stĹ™evnĂ­ JUDD-ALLIS  3 x 4 zuby 200 mm EA026R</t>
  </si>
  <si>
    <t>ZA523</t>
  </si>
  <si>
    <t>Klip hem-o-lok L 14 x 6 bal. Ăˇ 84 ks 544240</t>
  </si>
  <si>
    <t>ZC018</t>
  </si>
  <si>
    <t>Klip hem-o-lok XL bal. á 14 ks 544250</t>
  </si>
  <si>
    <t>Klip hem-o-lok XL bal. Ăˇ 14 ks 544250</t>
  </si>
  <si>
    <t>ZK085</t>
  </si>
  <si>
    <t>Kochr - KOCHER  ARTERY FORCEPS  1X2 TEETH, STRAIGHT  140 mm, 5 1/2  BH614R</t>
  </si>
  <si>
    <t>ZR647</t>
  </si>
  <si>
    <t>Kyreta kostnĂ­ VOLKMANN 13 mm 170 mm FK638R</t>
  </si>
  <si>
    <t>ZH035</t>
  </si>
  <si>
    <t>Ĺ krtidlo Esmarch 12 cm x 5 m resterilizovatelnĂ˝ do 134Â° bezlatexovĂ˝ 20-20-120</t>
  </si>
  <si>
    <t>ZB103</t>
  </si>
  <si>
    <t>LĂˇhev k odsĂˇvaÄŤce flovac 2l hadice 1,8 m 000-036-021</t>
  </si>
  <si>
    <t>Láhev k odsávačce flovac 2l hadice 1,8 m 000-036-021</t>
  </si>
  <si>
    <t>ZB332</t>
  </si>
  <si>
    <t>Láhev ke kompaktní odsávačce 0,5 l P00340</t>
  </si>
  <si>
    <t>ZR608</t>
  </si>
  <si>
    <t>LĹľiÄŤka na Ĺľl. kameny luer 11 mm # 4 EB174R</t>
  </si>
  <si>
    <t>ZR623</t>
  </si>
  <si>
    <t>LĹľiÄŤka na Ĺľl. kameny luer 2,8m / 000 EB168R</t>
  </si>
  <si>
    <t>ZR607</t>
  </si>
  <si>
    <t>LĹľiÄŤka na Ĺľl. kameny luer 3,4 mm # 00 EB169R</t>
  </si>
  <si>
    <t>ZR624</t>
  </si>
  <si>
    <t>LĹľiÄŤka na Ĺľl. kameny luer 4,3 mm #0 EB170R</t>
  </si>
  <si>
    <t>ZR625</t>
  </si>
  <si>
    <t>LĹľiÄŤka na Ĺľl. kameny luer 5,5 mm / 1 EB171R</t>
  </si>
  <si>
    <t>ZR626</t>
  </si>
  <si>
    <t>LĹľiÄŤka na Ĺľl. kameny luer 6,7 mm # 2 EB172R</t>
  </si>
  <si>
    <t>ZR279</t>
  </si>
  <si>
    <t>Lopatka na jazyk Buchwald 16×23 mm, 17,5 cm 397121310010</t>
  </si>
  <si>
    <t>ZR268</t>
  </si>
  <si>
    <t>Lžička oční Daviel s lopatkou vel.2 1×  2 mm 397125380370</t>
  </si>
  <si>
    <t>ZK304</t>
  </si>
  <si>
    <t>Miska kruhovĂˇ 0,06 l vĂ˝Ĺˇka 30 mm JG521R</t>
  </si>
  <si>
    <t>ZK305</t>
  </si>
  <si>
    <t>Miska kruhovĂˇ 0,16 l vĂ˝Ĺˇka 41 mm JG522R</t>
  </si>
  <si>
    <t>ZK306</t>
  </si>
  <si>
    <t>Miska kruhovĂˇ 0,4 litru, vĂ˝Ĺˇka 56 mm JG523R stejnĂˇ karta ZK016</t>
  </si>
  <si>
    <t>ZK017</t>
  </si>
  <si>
    <t>Miska kruhovĂˇ 1,0 l vĂ˝Ĺˇka 73 mm JG524R</t>
  </si>
  <si>
    <t>ZR544</t>
  </si>
  <si>
    <t>MĹŻstek pooperaÄŤnĂ­ smyÄŤkovĂ˝ pod dvouhlavĹovou stomii dĂ©lka 65 mm sterilnĂ­ bal. Ăˇ 10 ks 022355</t>
  </si>
  <si>
    <t>ZR545</t>
  </si>
  <si>
    <t>MĹŻstek pooperaÄŤnĂ­ smyÄŤkovĂ˝ pod dvouhlavĹovou stomii dĂ©lka 90 mm sterilnĂ­ bal. Ăˇ 10 ks 022356</t>
  </si>
  <si>
    <t>ZO930</t>
  </si>
  <si>
    <t>NĂˇdoba 100 ml PP 72/62 mm s pĹ™iloĹľenĂ˝m uzĂˇvÄ›rem bĂ­lĂ© vĂ­ÄŤko sterilnĂ­ na tekutĂ˝ materiĂˇl 75.562.105</t>
  </si>
  <si>
    <t>ZF175</t>
  </si>
  <si>
    <t>NĂˇdoba na histologickĂ˝ mat. 3000 ml 333 003 723 001 - vĂ˝padek 12/2019</t>
  </si>
  <si>
    <t>ZF176</t>
  </si>
  <si>
    <t>NĂˇdoba na histologickĂ˝ mat. 5700 ml 333000086003 - vĂ˝padek 12/2019</t>
  </si>
  <si>
    <t>ZE174</t>
  </si>
  <si>
    <t>NĂˇdoba na histologickĂ˝ mat. 920 ml Z1333000041024</t>
  </si>
  <si>
    <t>ZE015</t>
  </si>
  <si>
    <t>NĂˇdoba na histologickĂ˝ mat. s pufrovanĂ˝m formalĂ­nem (1250 ml pufr. formalĂ­n) HISTOFOR 2500 ml BFS-2500</t>
  </si>
  <si>
    <t>ZE016</t>
  </si>
  <si>
    <t>NĂˇdoba na histologickĂ˝ mat. s pufrovanĂ˝m formalĂ­nem (2500 ml pufr. formalĂ­n) HISTOFOR 5000 ml BFS-5000</t>
  </si>
  <si>
    <t>ZB956</t>
  </si>
  <si>
    <t>NĂˇdoba na histologickĂ˝ mat. s pufrovanĂ˝m formalĂ­nem HISTOFOR 125 ml bal. Ăˇ 35 ks BFS-125</t>
  </si>
  <si>
    <t>ZN950</t>
  </si>
  <si>
    <t>NĂˇdoba na histologickĂ˝ mat. s pufrovanĂ˝m formalĂ­nem HISTOFOR 180 ml bal. Ăˇ 35 ks BFS-180</t>
  </si>
  <si>
    <t>ZH809</t>
  </si>
  <si>
    <t>NĂˇdoba na histologickĂ˝ mat. s pufrovanĂ˝m formalĂ­nem HISTOFOR 40 ml bal. Ăˇ 100 ks BFS-40</t>
  </si>
  <si>
    <t>ZN951</t>
  </si>
  <si>
    <t>NĂˇdoba na histologickĂ˝ mat. s pufrovanĂ˝m formalĂ­nem HISTOFOR 500 ml bal. Ăˇ 16 ks BFS-500</t>
  </si>
  <si>
    <t>ZF159</t>
  </si>
  <si>
    <t>NĂˇdoba na kontaminovanĂ˝ odpad 1 l 15-0002</t>
  </si>
  <si>
    <t>ZE310</t>
  </si>
  <si>
    <t>NĂˇdoba na kontaminovanĂ˝ odpad CS 6 l pĹŻv. 077802300</t>
  </si>
  <si>
    <t>NĂˇsadka skalpelu ÄŤ. 3l BB075R</t>
  </si>
  <si>
    <t>Nádoba 100 ml PP 72/62 mm s přiloženým uzávěrem bílé víčko sterilní na tekutý materiál 75.562.105</t>
  </si>
  <si>
    <t>Nádoba na histologický mat. 3000 ml 333 003 723 001</t>
  </si>
  <si>
    <t>Nádoba na histologický mat. 5700 ml 333000086003</t>
  </si>
  <si>
    <t>Nádoba na histologický mat. 920 ml Z1333000041024</t>
  </si>
  <si>
    <t>Nádoba na histologický mat. s pufrovaným formalínem HISTOFOR 125 ml bal. á 35 ks BFS-125</t>
  </si>
  <si>
    <t>Nádoba na histologický mat. s pufrovaným formalínem HISTOFOR 180 ml bal. á 35 ks BFS-180</t>
  </si>
  <si>
    <t>ZH808</t>
  </si>
  <si>
    <t>Nádoba na histologický mat. s pufrovaným formalínem HISTOFOR 20 ml bal. á 100 ks BFS-20</t>
  </si>
  <si>
    <t>Nádoba na histologický mat. s pufrovaným formalínem HISTOFOR 40 ml bal. á 100 ks BFS-40</t>
  </si>
  <si>
    <t>Nádoba na histologický mat. s pufrovaným formalínem HISTOFOR 500 ml bal. á 16 ks BFS-500</t>
  </si>
  <si>
    <t>Nádoba na kontaminovaný odpad 1 l 15-0002</t>
  </si>
  <si>
    <t>Nádoba na kontaminovaný odpad CS 6 l pův. 077802300</t>
  </si>
  <si>
    <t>ZK679</t>
  </si>
  <si>
    <t>Nádoba na kontaminovaný odpad SC 60 l jednoduché víko,zámek 2021800411502(I005430006)</t>
  </si>
  <si>
    <t>ZD425</t>
  </si>
  <si>
    <t>NĹŻĹľ k elektrodermatomu Ăˇ 10 ks GB228 R</t>
  </si>
  <si>
    <t>ZJ798</t>
  </si>
  <si>
    <t>NĹŻĹľky cĂ©vnĂ­ reynolds-jameson 140 mm BC015R</t>
  </si>
  <si>
    <t>ZR559</t>
  </si>
  <si>
    <t>NĹŻĹľky chirurgickĂ© standardnĂ­ hrotnatotupĂ© 130 mm BC323R</t>
  </si>
  <si>
    <t>ZK040</t>
  </si>
  <si>
    <t>NĹŻĹľky chirurgickĂ© standardnĂ­ hrotnatotupĂ© rovnĂ© 105 mm BC320R</t>
  </si>
  <si>
    <t>ZR654</t>
  </si>
  <si>
    <t>NĹŻĹľky JAMISON SUPERCUT zahnutĂ© 130 mm BC911R</t>
  </si>
  <si>
    <t>ZR529</t>
  </si>
  <si>
    <t>NĹŻĹľky jemnĂ© rovnĂ© dlouhĂ© 195 mm BC658R</t>
  </si>
  <si>
    <t>ZK063</t>
  </si>
  <si>
    <t>NĹŻĹľky lomenĂ© diethrich-hegemann 45Â° 180 mm BC663R</t>
  </si>
  <si>
    <t>ZI248</t>
  </si>
  <si>
    <t>NĹŻĹľky MAYO- LEXER  DUROTIP, zahnutĂ© 165 mm BC284R</t>
  </si>
  <si>
    <t>ZR269</t>
  </si>
  <si>
    <t>NĹŻĹľky Mayo tupĂ© zahnutĂ© tvrdokovovĂ© 14,5 cm B397113910604</t>
  </si>
  <si>
    <t>ZR270</t>
  </si>
  <si>
    <t>NĹŻĹľky na nehtovou kĹŻĹľiÄŤku zahnutĂ© 11,0 cm B397113910469</t>
  </si>
  <si>
    <t>ZR561</t>
  </si>
  <si>
    <t>NĹŻĹľky POTTS-DE MARTEL lomenĂ© 25Â° BC647R</t>
  </si>
  <si>
    <t>ZR610</t>
  </si>
  <si>
    <t>NĹŻĹľky POTTS-DE MARTEL lomenĂ© 45Â° BC648R</t>
  </si>
  <si>
    <t>ZR528</t>
  </si>
  <si>
    <t>NĹŻĹľky preparaÄŤnĂ­ durotip zahnutĂ© 350 mm BC285R</t>
  </si>
  <si>
    <t>ZR560</t>
  </si>
  <si>
    <t>NĹŻĹľky preparaÄŤnĂ­ NELSON-METZENBAUM zahnutĂ© BC616R</t>
  </si>
  <si>
    <t>NĹŻĹľky preparaÄŤnĂ­ zahnutĂ© - MAYO- LEXER  DUROTIP DISSECTING SCISSORS  CURVED  165 mm, 6 1/2 BC284R</t>
  </si>
  <si>
    <t>ZR515</t>
  </si>
  <si>
    <t>NĹŻĹľky preperaÄŤnĂ­ durotip laxer zahnutĂ© 165 mm BC283R</t>
  </si>
  <si>
    <t>ZE289</t>
  </si>
  <si>
    <t>NĹŻĹľky pro instrumentĂˇĹ™ku - OPERATING SCISSORS  STRAIGHT , BLUNT / SHARP 115 mm, 4 1/2 BC321R</t>
  </si>
  <si>
    <t>ZS061</t>
  </si>
  <si>
    <t>NĹŻĹľky rovnĂ© - METZENBAUM DISSECTING SCISSORS STRAIGHT 160 mm, 6 1/4 BC680R</t>
  </si>
  <si>
    <t>NĹŻĹľky standard O/T 115 mm BC321R</t>
  </si>
  <si>
    <t>ZS060</t>
  </si>
  <si>
    <t>NĹŻĹľky vaskulĂˇrnĂ­ a ĹˇlachovĂ© STEVENS, 100 mm BC187R</t>
  </si>
  <si>
    <t>ZJ803</t>
  </si>
  <si>
    <t>NĹŻĹľky zahnutĂ© durotip baby-metzenbaum 145 mm BC259R</t>
  </si>
  <si>
    <t>ZJ806</t>
  </si>
  <si>
    <t>NĹŻĹľky zahnutĂ© durotip nelson-metzenbaum 230 mm BC267R</t>
  </si>
  <si>
    <t>ZJ811</t>
  </si>
  <si>
    <t>NĹŻĹľky zahnutĂ© durotip nelson-metzenbaum 280 mm BC281R</t>
  </si>
  <si>
    <t>ZK041</t>
  </si>
  <si>
    <t>NĹŻĹľky zahnutĂ© chirurgickĂ© standardnĂ­ O/T 115 mm BC421R</t>
  </si>
  <si>
    <t>ZK046</t>
  </si>
  <si>
    <t>NĹŻĹľky zahnutĂ© mayo 155 mm BC555R</t>
  </si>
  <si>
    <t>ZK064</t>
  </si>
  <si>
    <t>NĹŻĹľky zahnutĂ© na arteriotomii de bakey 175 mm BC629R</t>
  </si>
  <si>
    <t>ZK070</t>
  </si>
  <si>
    <t>NĹŻĹľky zahnutĂ© preparaÄŤnĂ­ Stevens HH 115 mm BC009R</t>
  </si>
  <si>
    <t>ZJ805</t>
  </si>
  <si>
    <t>NĹŻĹľky zahnutĂ© rĂ˝hovanĂ© ostĹ™Ă­ durotip 200 mm - METZENBAUM  DUROTIP DISSECTING SCISSORS  SERRATED, CURVED  200 mm, 8 BC265W</t>
  </si>
  <si>
    <t>Nůžky MAYO- LEXER  DUROTIP, zahnuté 165 mm BC284R</t>
  </si>
  <si>
    <t>ZH275</t>
  </si>
  <si>
    <t>Nůžky zahnuté preparační jemné metzenbaum 140 mm 397113080700</t>
  </si>
  <si>
    <t>ZS184</t>
  </si>
  <si>
    <t>Obal ochrannĂ˝ na transluminaÄŤnĂ­ svÄ›tlo Venoscope, 120 x 225 mm, vÄŤetnÄ› ubrousku, jednorĂˇzovĂ˝, bal. Ăˇ 200 ks (obal+ubrousek) N15200</t>
  </si>
  <si>
    <t>ZR651</t>
  </si>
  <si>
    <t>PĂˇka kostnĂ­ 10 mm 220 mm FK170R</t>
  </si>
  <si>
    <t>ZR653</t>
  </si>
  <si>
    <t>PĂˇka kostnĂ­ KNOCHENHEBEL N.BUCK-GRAMCKO 7,5 mm 150 mm FK116R</t>
  </si>
  <si>
    <t>ZP551</t>
  </si>
  <si>
    <t>PĂˇska retrakÄŤnĂ­ silikonovĂˇ ÄŤervenĂˇ (surgical loop) 750 mm x 2,5 mm bal. Ăˇ 24 ks B1095510</t>
  </si>
  <si>
    <t>ZP549</t>
  </si>
  <si>
    <t>PĂˇska retrakÄŤnĂ­ silikonovĂˇ bĂ­lĂˇ (surgical loop) 750 mm x 2,5 mm bal. Ăˇ 24 ks B1095544</t>
  </si>
  <si>
    <t>ZP550</t>
  </si>
  <si>
    <t>PĂˇska retrakÄŤnĂ­ silikonovĂˇ ĹľlutĂˇ (surgical loop) 750 mm x 2,5 mm bal. Ăˇ 24 ks B1095536</t>
  </si>
  <si>
    <t>ZN550</t>
  </si>
  <si>
    <t>PĂˇska retrakÄŤnĂ­ silikonovĂˇ modrĂˇ (surgical loop) 750 mm x 2,5 mm bal. Ăˇ 24 ks B1095528</t>
  </si>
  <si>
    <t>ZR267</t>
  </si>
  <si>
    <t>Páčidlo Freer na nosní přepážku dvojité 18 cm 397123300030</t>
  </si>
  <si>
    <t>ZR281</t>
  </si>
  <si>
    <t>Páčidlo Freer nosní ostro-tup; 18,0 cm B397123910008</t>
  </si>
  <si>
    <t>Páska retrakční silikonová bílá (surgical loop) 750 mm x 2,5 mm bal. á 24 ks B1095544</t>
  </si>
  <si>
    <t>Páska retrakční silikonová červená (surgical loop) 750 mm x 2,5 mm bal. á 24 ks B1095510</t>
  </si>
  <si>
    <t>Páska retrakční silikonová modrá (surgical loop) 750 mm x 2,5 mm bal. á 24 ks B1095528</t>
  </si>
  <si>
    <t>Páska retrakční silikonová žlutá (surgical loop) 750 mm x 2,5 mm bal. á 24 ks B1095536</t>
  </si>
  <si>
    <t>ZJ840</t>
  </si>
  <si>
    <t>PeĂˇn jemnĂ˝ zahnutĂ˝ - HEISS  ARTERY FORCEPS  SLIGHTLY CURVED 200 mm 8 BH207R</t>
  </si>
  <si>
    <t>ZS062</t>
  </si>
  <si>
    <t>PeĂˇn jemnĂ˝ zahnutĂ˝ - HEISS ARTERY FORCEPS SLIGHTLY CURVED 200 mm, 8 BH198R</t>
  </si>
  <si>
    <t>ZJ832</t>
  </si>
  <si>
    <t>PeĂˇn moskito zahnutĂ˝ - MICRO-HALSTED  ARTERY FORCEPS CURVED 125 mm 5 BH109R</t>
  </si>
  <si>
    <t>ZJ837</t>
  </si>
  <si>
    <t>PeĂˇn rovnĂ˝ - CRILE  ARTERY FORCEPS  STRAIGHT  140 mm, 5 1/2 BH144R</t>
  </si>
  <si>
    <t>PeĂˇn rovnĂ˝ 140 mm BH144R</t>
  </si>
  <si>
    <t>ZK075</t>
  </si>
  <si>
    <t>PeĂˇn svorka cĂ©vnĂ­  rochester atraumatickĂˇ rovnĂˇ 225 mm BH448R</t>
  </si>
  <si>
    <t>ZJ839</t>
  </si>
  <si>
    <t>PeĂˇn velmi jemnĂ˝ - NISSEN  ARTERY FORCEPS CURVED 185 mm, 7 1/4  BH199R</t>
  </si>
  <si>
    <t>ZH279</t>
  </si>
  <si>
    <t>Peán rovný jemná na cévy 160 mm 397115081130</t>
  </si>
  <si>
    <t>ZR646</t>
  </si>
  <si>
    <t>PilnĂ­k - raĹˇple 20 mm 220 mm FK507R</t>
  </si>
  <si>
    <t>ZR271</t>
  </si>
  <si>
    <t>Pinzeta anatomickĂˇ Gerald rovnĂˇ 18,0 cm B397114910148</t>
  </si>
  <si>
    <t>ZR562</t>
  </si>
  <si>
    <t>Pinzeta anatomickĂˇ ostrĂˇ rovnĂˇ 145 mm BD305R</t>
  </si>
  <si>
    <t>ZR663</t>
  </si>
  <si>
    <t>Pinzeta anatomickĂˇ standard 145 mm BD047R</t>
  </si>
  <si>
    <t>ZR526</t>
  </si>
  <si>
    <t>Pinzeta anatomickĂˇ stĹ™. 130 mm BD025R</t>
  </si>
  <si>
    <t>ZJ818</t>
  </si>
  <si>
    <t>Pinzeta anatomickĂˇ stĹ™ednĂ­ 145 mm BD027R</t>
  </si>
  <si>
    <t>ZR644</t>
  </si>
  <si>
    <t>Pinzeta atraumatickĂˇ DE BAKEY 1,5 mm 150 mm FB411R</t>
  </si>
  <si>
    <t>ZJ980</t>
  </si>
  <si>
    <t>Pinzeta atraumatickĂˇ de bakey 2,0 mm 150 mm FB400R</t>
  </si>
  <si>
    <t>ZJ982</t>
  </si>
  <si>
    <t>Pinzeta atraumatickĂˇ de bakey 2,0 mm 200 mm FB402R</t>
  </si>
  <si>
    <t>ZJ983</t>
  </si>
  <si>
    <t>Pinzeta atraumatickĂˇ de bakey 2,0 mm 240 mm FB404R</t>
  </si>
  <si>
    <t>ZK260</t>
  </si>
  <si>
    <t>Pinzeta atraumatickĂˇ de bakey 2,8 mm 200 mm FB415R</t>
  </si>
  <si>
    <t>ZB163</t>
  </si>
  <si>
    <t>Pinzeta chirurgická matovaná 1 x 2 zuby 145 mm 397114080381</t>
  </si>
  <si>
    <t>ZJ822</t>
  </si>
  <si>
    <t>Pinzeta chirurgickĂˇ - TISSUE FORCEPS  1 x 2 TEETH, STANDARD PATTERN  145 mm, 5 3/4 BD557R</t>
  </si>
  <si>
    <t>ZR563</t>
  </si>
  <si>
    <t>Pinzeta chirurgickĂˇ - TISSUE FORCEPS 1 x 2 TEETH, STANDARD PATTERN 145 mm, 5 3/4 BD537R</t>
  </si>
  <si>
    <t>Pinzeta chirurgickĂˇ 1 x 2 zuby 145 mm BD557R</t>
  </si>
  <si>
    <t>ZJ823</t>
  </si>
  <si>
    <t>Pinzeta chirurgickĂˇ 1 x 2 zuby 160 mm BD559R</t>
  </si>
  <si>
    <t>ZJ820</t>
  </si>
  <si>
    <t>Pinzeta chirurgickĂˇ adson 1 x 2 zuby 120 mm BD511R</t>
  </si>
  <si>
    <t>ZK592</t>
  </si>
  <si>
    <t>Pinzeta chirurgickĂˇ semken 145 mm BD669R</t>
  </si>
  <si>
    <t>Pinzeta chirurgickĂˇ stĹ™ednĂ­ 1 x 2 zuby 145 mm BD537R</t>
  </si>
  <si>
    <t>ZM204</t>
  </si>
  <si>
    <t>Pinzeta marĹˇĂ­kova na mandle 230 mm 397114320010</t>
  </si>
  <si>
    <t>ZK133</t>
  </si>
  <si>
    <t>Pinzeta neurochirurgickĂˇ gerald 175 mm BD228R</t>
  </si>
  <si>
    <t>ZR702</t>
  </si>
  <si>
    <t>PodloĹľka pod mesh AESCULAP, 1:3, sterilnĂ­, bal. Ăˇ 10 ks BA722</t>
  </si>
  <si>
    <t>ZH760</t>
  </si>
  <si>
    <t>PopisovaÄŤ na kĹŻĹľi sterilnĂ­, chirurgickĂ˝, BLAYCO RQ-01, 13 cm, s jednĂ­m hrotem, gen. violeĹĄ + PVC pravĂ­tko 15 cm TCH02</t>
  </si>
  <si>
    <t>ZI950</t>
  </si>
  <si>
    <t>PopisovaÄŤ na kĹŻĹľi sterilnĂ­, chirurgickĂ˝, skin marker tenkĂ˝ ZSM20 s jednĂ­m hrotem + PVC pravĂ­tko 66.665.01.400</t>
  </si>
  <si>
    <t>Popisovač na kůži sterilní, chirurgický, BLAYCO RQ-01, 13 cm, s jedním hrotem, gen. violeť + PVC pravítko 15 cm TCH02</t>
  </si>
  <si>
    <t>ZR670</t>
  </si>
  <si>
    <t>Raspatorium DOYEN 175 mm pravĂ© FK403R</t>
  </si>
  <si>
    <t>ZR589</t>
  </si>
  <si>
    <t>Raspatorium HARTPRESS zahuntĂ© 14 mm FK325R</t>
  </si>
  <si>
    <t>ZK292</t>
  </si>
  <si>
    <t>Raspatorium KILLIAN ostré/tupé 185 mm OL170R</t>
  </si>
  <si>
    <t>ZR590</t>
  </si>
  <si>
    <t>Raspatorium N.SEDILLOT 15 mm BREIT FK351R</t>
  </si>
  <si>
    <t>ZE971</t>
  </si>
  <si>
    <t>Raspatorium wagner sedilot 185 / 18 mm FK350R</t>
  </si>
  <si>
    <t>ZR584</t>
  </si>
  <si>
    <t>Retraktor MIKULICZ, 121 x 50 mm 250 mm BT622R</t>
  </si>
  <si>
    <t>ZL862</t>
  </si>
  <si>
    <t>RezervoĂˇr balonkovĂ˝ sacĂ­ J-VAC 100ml bal Ăˇ 10 ks 2160</t>
  </si>
  <si>
    <t>Rezervoár balonkový sací J-VAC 100ml bal á 10 ks 2160</t>
  </si>
  <si>
    <t>ZR609</t>
  </si>
  <si>
    <t>RozvÄ›raÄŤ vag. SIMON 115 x 22 mm EL872R</t>
  </si>
  <si>
    <t>ZG263</t>
  </si>
  <si>
    <t>RukojeĹĄ aktivnĂ­ elektrody resterizovatelnĂˇ 4,6 m kabel bal. Ăˇ 10 ks E2100</t>
  </si>
  <si>
    <t>ZR859</t>
  </si>
  <si>
    <t>RukojeĹĄ APC ke koagulaci ERBE APC 300/ICC a APC2/VIO, dvÄ› tlaÄŤĂ­tka, dĂ©lka kabelu 3 m, pro opakovanĂ© pouĹľitĂ­ 20132-043</t>
  </si>
  <si>
    <t>ZB249</t>
  </si>
  <si>
    <t>SĂˇÄŤek moÄŤovĂ˝ s kĹ™Ă­Ĺľovou vĂ˝pustĂ­ 2000 ml s hadiÄŤkou 90 cm ZAR-TNU201601</t>
  </si>
  <si>
    <t>Sáček močový s křížovou výpustí 2000 ml s hadičkou 90 cm ZAR-TNU201601</t>
  </si>
  <si>
    <t>ZK187</t>
  </si>
  <si>
    <t>Sonda d = 1,5 mm 160 mm BN116R</t>
  </si>
  <si>
    <t>ZK188</t>
  </si>
  <si>
    <t>Sonda d = 2,0 mm 160 mm BN136R</t>
  </si>
  <si>
    <t>ZJ356</t>
  </si>
  <si>
    <t>Sonda ĹľaludeÄŤnĂ­ CH10 1200 mm s RTG linkou bal. Ăˇ 50 ks 412010</t>
  </si>
  <si>
    <t>ZJ695</t>
  </si>
  <si>
    <t>Sonda ĹľaludeÄŤnĂ­ CH14 1200 mm s RTG linkou bal. Ăˇ 50 ks 412014</t>
  </si>
  <si>
    <t>ZJ312</t>
  </si>
  <si>
    <t>Sonda ĹľaludeÄŤnĂ­ CH16 1200 mm s RTG linkou bal. Ăˇ 50 ks 412016</t>
  </si>
  <si>
    <t>ZJ696</t>
  </si>
  <si>
    <t>Sonda ĹľaludeÄŤnĂ­ CH18 1200 mm s RTG linkou bal. Ăˇ 30 ks 412018</t>
  </si>
  <si>
    <t>ZB093</t>
  </si>
  <si>
    <t>Sonda ĹľaludeÄŤnĂ­ CH25(CH24), dĂ©lka 80 cm 21228(22-25.520)</t>
  </si>
  <si>
    <t>Sonda žaludeční CH10 1200 mm s RTG linkou bal. á 50 ks 412010</t>
  </si>
  <si>
    <t>Sonda žaludeční CH14 1200 mm s RTG linkou bal. á 50 ks 412014</t>
  </si>
  <si>
    <t>Sonda žaludeční CH18 1200 mm s RTG linkou bal. á 30 ks 412018</t>
  </si>
  <si>
    <t>Sonda žaludeční CH25(CH24), délka 80 cm 21228(22-25.520)</t>
  </si>
  <si>
    <t>ZH852</t>
  </si>
  <si>
    <t>Souprava odsĂˇvacĂ­ zahnutĂˇ Yankauer s rukojetĂ­ prĹŻm. koncovky 6 mm hadice CH 25 dĂ©lka 2 m bal. Ăˇ 50 ks 34102</t>
  </si>
  <si>
    <t>ZB303</t>
  </si>
  <si>
    <t>Spojka asymetrická 4 x 7 mm 60.21.00 (120 420)</t>
  </si>
  <si>
    <t>Spojka asymetrickĂˇ 4 x 7 mm 60.21.00 (120 420)</t>
  </si>
  <si>
    <t>ZB598</t>
  </si>
  <si>
    <t>Spojka symetrická přímá 7 x 7 mm 60.23.00 (120 430)</t>
  </si>
  <si>
    <t>Spojka symetrickĂˇ pĹ™Ă­mĂˇ 7 x 7 mm 60.23.00 (120 430)</t>
  </si>
  <si>
    <t>ZD294</t>
  </si>
  <si>
    <t>Spojka T 8-8-8 UH bal. Ăˇ 25 ks 882.08D</t>
  </si>
  <si>
    <t>ZB488</t>
  </si>
  <si>
    <t>Sprej cavilon 28 ml bal. Ăˇ 12 ks 3346E</t>
  </si>
  <si>
    <t>ZR397</t>
  </si>
  <si>
    <t>StĹ™Ă­kaÄŤka injekÄŤnĂ­ 2-dĂ­lnĂˇ 10 ml L DISCARDIT LE 309110</t>
  </si>
  <si>
    <t>ZA787</t>
  </si>
  <si>
    <t>StĹ™Ă­kaÄŤka injekÄŤnĂ­ 2-dĂ­lnĂˇ 10 ml L Inject Solo 4606108V</t>
  </si>
  <si>
    <t>StĹ™Ă­kaÄŤka injekÄŤnĂ­ 2-dĂ­lnĂˇ 10 ml L Inject Solo 4606108V - nahrazuje ZR397</t>
  </si>
  <si>
    <t>ZK816</t>
  </si>
  <si>
    <t>StĹ™Ă­kaÄŤka injekÄŤnĂ­ 2-dĂ­lnĂˇ 10 ml LL Inject Solo se zĂˇvitem 4606728V</t>
  </si>
  <si>
    <t>ZR395</t>
  </si>
  <si>
    <t>StĹ™Ă­kaÄŤka injekÄŤnĂ­ 2-dĂ­lnĂˇ 2 ml L DISCARDIT LC 300928</t>
  </si>
  <si>
    <t>ZA789</t>
  </si>
  <si>
    <t>StĹ™Ă­kaÄŤka injekÄŤnĂ­ 2-dĂ­lnĂˇ 2 ml L Inject Solo 4606027V</t>
  </si>
  <si>
    <t>ZR398</t>
  </si>
  <si>
    <t>StĹ™Ă­kaÄŤka injekÄŤnĂ­ 2-dĂ­lnĂˇ 20 ml L DISCARDIT LE bal. Ăˇ 80 ks 300296</t>
  </si>
  <si>
    <t>ZA788</t>
  </si>
  <si>
    <t>StĹ™Ă­kaÄŤka injekÄŤnĂ­ 2-dĂ­lnĂˇ 20 ml L Inject Solo 4606205V</t>
  </si>
  <si>
    <t>StĹ™Ă­kaÄŤka injekÄŤnĂ­ 2-dĂ­lnĂˇ 20 ml L Inject Solo 4606205V - nahrazuje ZR398</t>
  </si>
  <si>
    <t>ZB798</t>
  </si>
  <si>
    <t>StĹ™Ă­kaÄŤka injekÄŤnĂ­ 2-dĂ­lnĂˇ 20 ml LL Inject Solo 4606736V</t>
  </si>
  <si>
    <t>ZD835</t>
  </si>
  <si>
    <t>StĹ™Ă­kaÄŤka injekÄŤnĂ­ 3-dĂ­lnĂˇ 1 ml LL plastipak bal. Ăˇ 100 ks 309628</t>
  </si>
  <si>
    <t>ZA749</t>
  </si>
  <si>
    <t>StĹ™Ă­kaÄŤka injekÄŤnĂ­ 3-dĂ­lnĂˇ 50 ml LL Omnifix Solo 4617509F</t>
  </si>
  <si>
    <t>ZA964</t>
  </si>
  <si>
    <t>StĹ™Ă­kaÄŤka janett 3-dĂ­lnĂˇ 60 ml sterilnĂ­ vyplachovacĂ­ 050ML3CZ-CEW (MRG564)</t>
  </si>
  <si>
    <t>Stříkačka injekční 2-dílná 10 ml L Inject Solo 4606108V</t>
  </si>
  <si>
    <t>Stříkačka injekční 2-dílná 10 ml LL Inject Solo se závitem 4606728V</t>
  </si>
  <si>
    <t>Stříkačka injekční 2-dílná 2 ml L Inject Solo 4606027V</t>
  </si>
  <si>
    <t>Stříkačka injekční 2-dílná 20 ml L Inject Solo 4606205V</t>
  </si>
  <si>
    <t>ZA790</t>
  </si>
  <si>
    <t>Stříkačka injekční 2-dílná 5 ml L Inject Solo4606051V</t>
  </si>
  <si>
    <t>Stříkačka injekční 3-dílná 50 ml LL Omnifix Solo 4617509F</t>
  </si>
  <si>
    <t>Stříkačka janett 3-dílná 60 ml sterilní vyplachovací 050ML3CZ-CEW (MRG564)</t>
  </si>
  <si>
    <t>ZJ833</t>
  </si>
  <si>
    <t>Svorka - mikropeĂˇn HALSTEDT-MOSQUITO 125 mm BH110R</t>
  </si>
  <si>
    <t>ZR274</t>
  </si>
  <si>
    <t>Svorka  na cévy Halsted - Mosquito zahnutá 12,5 cm 397115910082</t>
  </si>
  <si>
    <t>ZR272</t>
  </si>
  <si>
    <t>Svorka Allis chirurgickĂˇ 5 Ă— 6 zubĹŻ 15,0 cm 397115910365</t>
  </si>
  <si>
    <t>ZR558</t>
  </si>
  <si>
    <t>Svorka arteriĂˇlnĂ­ COOLEY 44 mm 260 mm FB777R</t>
  </si>
  <si>
    <t>ZR612</t>
  </si>
  <si>
    <t>Svorka arteriĂˇlnĂ­ HEISS 195 mm BH209R</t>
  </si>
  <si>
    <t>ZR601</t>
  </si>
  <si>
    <t>Svorka arteriĂˇlnĂ­ KOCHER 150 mm zahnutĂˇ BH631R</t>
  </si>
  <si>
    <t>ZR614</t>
  </si>
  <si>
    <t>Svorka arteriĂˇlnĂ­ KOCHER-OCHSNER 160 mm BH642R</t>
  </si>
  <si>
    <t>ZR550</t>
  </si>
  <si>
    <t>Svorka arteriĂˇlnĂ­ KOCHER-OCHSNER zahnutĂˇ 160 mm BH643R</t>
  </si>
  <si>
    <t>ZR073</t>
  </si>
  <si>
    <t>Svorka arteriĂˇlnĂ­ Leriche zahnutĂˇ 150 mm KL2451</t>
  </si>
  <si>
    <t>ZR600</t>
  </si>
  <si>
    <t>Svorka arteriĂˇlnĂ­ pean 260 mm zahnutĂˇ BH473R</t>
  </si>
  <si>
    <t>ZR549</t>
  </si>
  <si>
    <t>Svorka arteriĂˇlnĂ­ ROCHESTER-PEAN 160 mm BH442R</t>
  </si>
  <si>
    <t>ZR613</t>
  </si>
  <si>
    <t>Svorka arteriĂˇlnĂ­ SAROT rovnĂˇ 240 mm BH224R</t>
  </si>
  <si>
    <t>ZR655</t>
  </si>
  <si>
    <t>Svorka arteriĂˇlnĂ­ SPENCER-WELLS 130 mm BH332R</t>
  </si>
  <si>
    <t>ZR568</t>
  </si>
  <si>
    <t>Svorka arteriĂˇlnĂ­ SPENCER-WELLS 150 mm BH334R</t>
  </si>
  <si>
    <t>ZR656</t>
  </si>
  <si>
    <t>Svorka arteriĂˇlnĂ­ SPENCER-WELLS 150 mm zahnutĂˇ BH335R</t>
  </si>
  <si>
    <t>ZR599</t>
  </si>
  <si>
    <t>Svorka arteriĂˇlnĂ­ SPENCER-WELLS 230 mm zahnutĂˇ BH361R</t>
  </si>
  <si>
    <t>ZJ842</t>
  </si>
  <si>
    <t>Svorka atraum. bengolea zahnutĂˇ 245 mm BH229R</t>
  </si>
  <si>
    <t>ZJ841</t>
  </si>
  <si>
    <t>Svorka atraum. craford modif. 240 mm BH227R</t>
  </si>
  <si>
    <t>ZJ849</t>
  </si>
  <si>
    <t>Svorka atraum. kocher - ochsner zahnutĂˇ 185 mm BH645R</t>
  </si>
  <si>
    <t>ZJ851</t>
  </si>
  <si>
    <t>Svorka atraum. kocher - ochsner zahnutĂˇ 200 mm BH647R</t>
  </si>
  <si>
    <t>ZJ853</t>
  </si>
  <si>
    <t>Svorka atraum. kocher - ochsner zahnutĂˇ 240 mm BH651R</t>
  </si>
  <si>
    <t>Svorka atraum. kocher 140 mm BH614R</t>
  </si>
  <si>
    <t>ZJ848</t>
  </si>
  <si>
    <t>Svorka atraum. kocher 150 mm BH630R</t>
  </si>
  <si>
    <t>ZK082</t>
  </si>
  <si>
    <t>Svorka atraum. pean 130 mm BH412R</t>
  </si>
  <si>
    <t>ZJ843</t>
  </si>
  <si>
    <t>Svorka atraum. pean 140 mm BH414R</t>
  </si>
  <si>
    <t>ZK589</t>
  </si>
  <si>
    <t>Svorka atraum. pean 200 mm zah. BH471R</t>
  </si>
  <si>
    <t>ZJ844</t>
  </si>
  <si>
    <t>Svorka atraum. pean zahnutĂˇ 140 mm BH415R</t>
  </si>
  <si>
    <t>ZJ847</t>
  </si>
  <si>
    <t>Svorka atraum. rochester - pean zahnutĂˇ 240 mm BH451R</t>
  </si>
  <si>
    <t>ZK076</t>
  </si>
  <si>
    <t>Svorka atraum. rochester pean 160 mm zahnutĂˇ BH443R</t>
  </si>
  <si>
    <t>ZK077</t>
  </si>
  <si>
    <t>Svorka atraum. rochester pean 185 mm zahnutĂˇ BH445R</t>
  </si>
  <si>
    <t>ZK078</t>
  </si>
  <si>
    <t>Svorka atraum. rochester pean 200 mm zahnutĂˇ BH447R</t>
  </si>
  <si>
    <t>ZJ846</t>
  </si>
  <si>
    <t>Svorka atraum. rochester -pean 240 mm BH450R</t>
  </si>
  <si>
    <t>ZR533</t>
  </si>
  <si>
    <t>Svorka baby - mosquito zahnutĂˇ zahnutĂˇ 100 mm BH105R</t>
  </si>
  <si>
    <t>ZK266</t>
  </si>
  <si>
    <t>Svorka cĂ©vnĂ­ glover 220 mm FB460R</t>
  </si>
  <si>
    <t>ZR565</t>
  </si>
  <si>
    <t>Svorka CRILE (KOCHER) 1 x 2 Z, 140 mm BH154R</t>
  </si>
  <si>
    <t>ZR546</t>
  </si>
  <si>
    <t>Svorka CRILE (KOCHER), 1 x 2 z, 140 mm BH155R</t>
  </si>
  <si>
    <t>ZR611</t>
  </si>
  <si>
    <t>Svorka CRILE (pean) 140 mm zahnutĂˇ BH145R</t>
  </si>
  <si>
    <t>ZR597</t>
  </si>
  <si>
    <t>Svorka CRILE (pean) 160 mm BH166R</t>
  </si>
  <si>
    <t>ZK089</t>
  </si>
  <si>
    <t>Svorka crile kocher 1 x 2 z 160 mm z. BH177R</t>
  </si>
  <si>
    <t>ZJ836</t>
  </si>
  <si>
    <t>Svorka halsted - mosquito 1 x 2 zuby 125 mm BH120R</t>
  </si>
  <si>
    <t>ZK097</t>
  </si>
  <si>
    <t>Svorka halsted - mosquito 200 mm zahnutĂˇ BH211R</t>
  </si>
  <si>
    <t>ZJ834</t>
  </si>
  <si>
    <t>Svorka halsted - mosquito zahnutĂˇ 125 mm BH111R</t>
  </si>
  <si>
    <t>Svorka halsted - mosquitodelicate rovnĂˇ 125 mm BH110R</t>
  </si>
  <si>
    <t>ZR273</t>
  </si>
  <si>
    <t>Svorka Halsted-Mosquito 1 × 2 zuby rovná 12,5 cm B397115910084</t>
  </si>
  <si>
    <t>ZR591</t>
  </si>
  <si>
    <t>Svorka hemostatickĂˇ HEISS  zahnutĂˇ 1 x 2 zuby 200 mm BH217R</t>
  </si>
  <si>
    <t>Svorka hemostatickĂˇ HEISS tenkĂˇ zahnutĂˇ 200mm BH207R</t>
  </si>
  <si>
    <t>ZR598</t>
  </si>
  <si>
    <t>Svorka hemostatickĂˇ SAROT 249 mm BH226R</t>
  </si>
  <si>
    <t>ZK084</t>
  </si>
  <si>
    <t>Svorka kocher rovnĂˇ 1 x 2 zuby 130 mm BH612R</t>
  </si>
  <si>
    <t>ZJ831</t>
  </si>
  <si>
    <t>Svorka micro - halsted 125 mm BH108R</t>
  </si>
  <si>
    <t>Svorka micro - halsted zahnutĂˇ 125 mm BH109R</t>
  </si>
  <si>
    <t>ZR566</t>
  </si>
  <si>
    <t>Svorka na art. BIRKETT zahnutĂˇ 185 mm BH197R</t>
  </si>
  <si>
    <t>ZR275</t>
  </si>
  <si>
    <t>Svorka na cévy Ochsner-Kocher rovná 18,0 cm B397115910135</t>
  </si>
  <si>
    <t>ZK114</t>
  </si>
  <si>
    <t>Svorka overholt - geissendoerfer 210 mm BJ021R</t>
  </si>
  <si>
    <t>ZK115</t>
  </si>
  <si>
    <t>Svorka overholt - geissendoerfer 220 mm BJ024R</t>
  </si>
  <si>
    <t>ZR530</t>
  </si>
  <si>
    <t>Svorka overholt - geissendoerfer 230 mm BJ025R</t>
  </si>
  <si>
    <t>ZL872</t>
  </si>
  <si>
    <t>Svorka overholt-geissendoerfer 270 mm BJ032R</t>
  </si>
  <si>
    <t>ZR547</t>
  </si>
  <si>
    <t>Svorka peĂˇn LERICHE 150 mm BH160R</t>
  </si>
  <si>
    <t>ZR548</t>
  </si>
  <si>
    <t>Svorka peĂˇn RANKIN zahnutĂˇ 160 mm BH165R</t>
  </si>
  <si>
    <t>ZK268</t>
  </si>
  <si>
    <t>Svorka preparaÄŤnĂ­ a lig. atr. de bakey 230 mm FB485R</t>
  </si>
  <si>
    <t>ZK109</t>
  </si>
  <si>
    <t>Svorka preparaÄŤnĂ­ baby - adson 140 mm BJ013R</t>
  </si>
  <si>
    <t>ZR531</t>
  </si>
  <si>
    <t>Svorka preparaÄŤnĂ­ BABY - MIXTER 140 mm BJ011R</t>
  </si>
  <si>
    <t>ZR572</t>
  </si>
  <si>
    <t>Svorka preparaÄŤnĂ­ O'SHAUGNESSY 180 mm BJ121R</t>
  </si>
  <si>
    <t>ZR573</t>
  </si>
  <si>
    <t>Svorka preparaÄŤnĂ­ O'SHAUGNESSY 200 mm BJ122R</t>
  </si>
  <si>
    <t>ZK113</t>
  </si>
  <si>
    <t>Svorka preparaÄŤnĂ­ overholt 210 mm jemnĂˇ BJ081R</t>
  </si>
  <si>
    <t>ZR513</t>
  </si>
  <si>
    <t>Svorka preparaÄŤnĂ­ OVERHOLT 215 mm jemnĂˇ BJ080R</t>
  </si>
  <si>
    <t>ZR603</t>
  </si>
  <si>
    <t>Svorka preparaÄŤnĂ­ OVERHOLT--MIXTER 205 mm BJ019R</t>
  </si>
  <si>
    <t>ZR652</t>
  </si>
  <si>
    <t>Svorka ROCHESTER - OCHSNER 1 x 2 z 140 mm BH618R</t>
  </si>
  <si>
    <t>ZR569</t>
  </si>
  <si>
    <t>Svorka ROCHESTER - PEAN 200 mm BH446R</t>
  </si>
  <si>
    <t>ZR571</t>
  </si>
  <si>
    <t>Svorka ROCHESTER - PEAN zahnutĂˇ 225 mm BH449R</t>
  </si>
  <si>
    <t>ZM391</t>
  </si>
  <si>
    <t>Svorka s kuličkou backhaus 120 mm 397115080780</t>
  </si>
  <si>
    <t>ZH191</t>
  </si>
  <si>
    <t>Svorka zahnutá jemná na cévy peán 160 mm 397115081140</t>
  </si>
  <si>
    <t>ZJ835</t>
  </si>
  <si>
    <t>Svorky na cĂ©vy 1 x 2 zuby rovnĂˇ 125 mm BH118R</t>
  </si>
  <si>
    <t>ZC900</t>
  </si>
  <si>
    <t>SystĂ©m odsĂˇvacĂ­ hi-vac 200 ml-komplet bal. Ăˇ 60 ks 05.000.22.801</t>
  </si>
  <si>
    <t>Systém odsávací hi-vac 200 ml-komplet bal. á 60 ks 05.000.22.801</t>
  </si>
  <si>
    <t>ZA812</t>
  </si>
  <si>
    <t>UzĂˇvÄ›r do katetrĹŻ 4435001</t>
  </si>
  <si>
    <t>ZB452</t>
  </si>
  <si>
    <t>VĂ­ko kompletnĂ­ kompaktnĂ­ podtl. odsĂˇv. P00341</t>
  </si>
  <si>
    <t>ZL138</t>
  </si>
  <si>
    <t>Vana pro mikrokontejner II,  (310 x 132 x 57) mm, solid bottom JK188</t>
  </si>
  <si>
    <t>Víko kompletní kompaktní podtl. odsáv. P00341</t>
  </si>
  <si>
    <t>ZA856</t>
  </si>
  <si>
    <t>Vosk kostnĂ­ bone wax 2,5 g, Ăˇ 12 ks, W31C</t>
  </si>
  <si>
    <t>Vosk kostní bone wax 2,5 g, á 12 ks, W31C</t>
  </si>
  <si>
    <t>ZK799</t>
  </si>
  <si>
    <t>ZĂˇtka combi ÄŤervenĂˇ 4495101</t>
  </si>
  <si>
    <t>ZB758</t>
  </si>
  <si>
    <t>Zkumavka 9 ml K3 edta NR 455036</t>
  </si>
  <si>
    <t>ZB759</t>
  </si>
  <si>
    <t>Zkumavka ÄŤervenĂˇ 8 ml gel 455071</t>
  </si>
  <si>
    <t>ZB763</t>
  </si>
  <si>
    <t>Zkumavka ÄŤervenĂˇ 9 ml 455092</t>
  </si>
  <si>
    <t>Zkumavka červená 9 ml 455092</t>
  </si>
  <si>
    <t>ZI179</t>
  </si>
  <si>
    <t>Zkumavka s mediem+ flovakovanĂ˝ tampon eSwab rĹŻĹľovĂ˝ (nos,krk,vagina,koneÄŤnĂ­k,rĂˇny,fekĂˇlnĂ­ vzo) 490CE.A</t>
  </si>
  <si>
    <t>Zkumavka s mediem+ flovakovanĂ˝ tampon eSwab rĹŻĹľovĂ˝ nos,krk,vagina,koneÄŤnĂ­k,rĂˇny,fekĂˇlnĂ­ vzo) 490CE.A</t>
  </si>
  <si>
    <t>Zkumavka s mediem+ flovakovaný tampon eSwab růžový nos,krk,vagina,konečník,rány,fekální vzo) 490CE.A</t>
  </si>
  <si>
    <t>ZR280</t>
  </si>
  <si>
    <t>ZrcĂˇtko Killian nosnĂ­; vel. 2 50 mm B46-041-002</t>
  </si>
  <si>
    <t>50115061</t>
  </si>
  <si>
    <t>ZPr - ZUM robot (Z512)</t>
  </si>
  <si>
    <t>ZQ320</t>
  </si>
  <si>
    <t>Aplikátor klipů Epix Universal prům. 5 mm jednorázový obsah 20 klipů M/L bal. á 3 ks CA500</t>
  </si>
  <si>
    <t>ZM831</t>
  </si>
  <si>
    <t>Čepička sacího a proplachovacího nástroje Wolf 8385.902</t>
  </si>
  <si>
    <t>ZM830</t>
  </si>
  <si>
    <t>DrĹľĂˇk sacĂ­ a proplachovacĂ­ Wolf 8385.901</t>
  </si>
  <si>
    <t>ZK869</t>
  </si>
  <si>
    <t>Jehla insuflaÄŤnĂ­ 120 mm, bal.Ăˇ 20 ks, C2201</t>
  </si>
  <si>
    <t>Jehla insuflační 120 mm, bal.á 20 ks, C2201</t>
  </si>
  <si>
    <t>Klip hem-o-lok L 14 x 6 bal. á 84 ks 544240</t>
  </si>
  <si>
    <t>ZR875</t>
  </si>
  <si>
    <t>Klip vstĹ™ebatelnĂ˝ Ligaclip Ethicon, PDS, vel. M, se zĂˇmkem, dĂ©lka po uzavĹ™enĂ­ 7,7 mm, bĂ­lĂ˝, bal. 6 x 5 klipĹŻ AP201</t>
  </si>
  <si>
    <t>ZQ902</t>
  </si>
  <si>
    <t>KuĹľel Hasson k systĂ©mu da Vunci Xi k ukotvenĂ­ portu pr. 8 mm pro opakovanĂ© pouĹľitĂ­ 470398</t>
  </si>
  <si>
    <t>Kužel Hasson k systému da Vunci Xi k ukotvení portu pr. 8 mm pro opakované použití 470398</t>
  </si>
  <si>
    <t>ZQ270</t>
  </si>
  <si>
    <t>NĂˇstroj robotickĂ˝ jehelec velkĂ˝ k daVinci Xi pro 10 pouĹľitĂ­ 470006</t>
  </si>
  <si>
    <t>ZQ271</t>
  </si>
  <si>
    <t>NĂˇstroj robotickĂ˝ jehelec velkĂ˝ k daVinci Xi pro 10 pouĹľitĂ­ 470194</t>
  </si>
  <si>
    <t>ZQ261</t>
  </si>
  <si>
    <t>NĂˇstroj robotickĂ˝ kabel bipolĂˇrnĂ­ pro da Vinci Xi dĂ©lka 5 m nesterilnĂ­ pro 20 pouĹľitĂ­ modrĂ˝ 470384</t>
  </si>
  <si>
    <t>ZR852</t>
  </si>
  <si>
    <t>NĂˇstroj robotickĂ˝ kabel kit blye fiberconnect pro da Vinci Xi dĂ©lka 20 m 380989-02</t>
  </si>
  <si>
    <t>ZQ260</t>
  </si>
  <si>
    <t>NĂˇstroj robotickĂ˝ kabel monopolĂˇrnĂ­ pro da Vinci Xi dĂ©lka 4 m nesterilnĂ­ pro 20 pouĹľitĂ­ zelenĂ˝ 470383</t>
  </si>
  <si>
    <t>ZQ268</t>
  </si>
  <si>
    <t>NĂˇstroj robotickĂ˝ kleĹˇtÄ› bipolĂˇrnĂ­ Fenestrated, k daVinci Xi okĂ©nkovĂ© pro 10 pouĹľitĂ­ 470205</t>
  </si>
  <si>
    <t>ZQ267</t>
  </si>
  <si>
    <t>NĂˇstroj robotickĂ˝ kleĹˇtÄ› bipolĂˇrnĂ­ Maryland k daVinci Xi pro 10 pouĹľitĂ­ 470172</t>
  </si>
  <si>
    <t>ZQ272</t>
  </si>
  <si>
    <t>NĂˇstroj robotickĂ˝ kleĹˇtÄ› ProGrasp k daVinci okĂ©nkovĂ© pro 10 pouĹľitĂ­ 470093</t>
  </si>
  <si>
    <t>ZQ265</t>
  </si>
  <si>
    <t>NĂˇstroj robotickĂ˝ nĹŻĹľky nonopolĂˇrnĂ­ Hot Shears k daVinci Xi zahnutĂ© pro 10 pouĹľitĂ­ 470179</t>
  </si>
  <si>
    <t>ZQ262</t>
  </si>
  <si>
    <t>NĂˇstroj robotickĂ˝ obal Arm Drape na ramena daVinci Xi sterilnĂ­ jednorĂˇzovĂ˝ bal. Ăˇ 20 ks 470015</t>
  </si>
  <si>
    <t>ZQ263</t>
  </si>
  <si>
    <t>NĂˇstroj robotickĂ˝ obal Column Drape na stĹ™edovĂ˝ sloupek daVinci Xi sterilnĂ­ jednorĂˇzovĂ˝ bal. Ăˇ 20 ks 470341</t>
  </si>
  <si>
    <t>ZS120</t>
  </si>
  <si>
    <t>NĂˇstroj robotickĂ˝ obturĂˇtor optickĂ˝ Bladeless long pro da Vinci Xi 8 mm jednorĂˇzovĂ˝, sterilnĂ­ bal.Ăˇ 6 ks 470360</t>
  </si>
  <si>
    <t>ZQ257</t>
  </si>
  <si>
    <t>NĂˇstroj robotickĂ˝ obturĂˇtor optickĂ˝ Bladeless pro da Vinci Xi 8 mm jednorĂˇzovĂ˝ sterilnĂ­ bal.Ăˇ 6 ks 470359</t>
  </si>
  <si>
    <t>ZR310</t>
  </si>
  <si>
    <t>NĂˇstroj robotickĂ˝ Permanent Cautery Spatula  pro da Vinci Xi, 8 mm, dĂ©lka ÄŤelistĂ­ 1,7 cm, pracovnĂ­ dĂ©lka 32,26 cm, na 10 pouĹľitĂ­ 470184</t>
  </si>
  <si>
    <t>ZE766</t>
  </si>
  <si>
    <t>NĂˇstroj robotickĂ˝ pĹ™Ă­sluĹˇenstvĂ­ 400180</t>
  </si>
  <si>
    <t>ZQ269</t>
  </si>
  <si>
    <t>NĂˇstroj robotickĂ˝ Sealer Vessel  rozĹˇĂ­Ĺ™enĂ˝ k daVinci Xi,jednorĂˇzovĂ˝ bal. Ăˇ 6 ks 480422</t>
  </si>
  <si>
    <t>ZQ258</t>
  </si>
  <si>
    <t>NĂˇstroj robotickĂ˝ tÄ›snÄ›nĂ­ na trokar Cannula Seal pro da Vinci Xi 5-8 mm jednorĂˇzovĂ© sterilnĂ­ bal. Ăˇ 10 ks 470361</t>
  </si>
  <si>
    <t>ZS121</t>
  </si>
  <si>
    <t>NĂˇstroj robotickĂ˝ trokar kovovĂ˝ long pro da Vinci Xi 8 mm 470004</t>
  </si>
  <si>
    <t>Nástroj robotický jehelec velký k daVinci Xi pro 10 použití 470006</t>
  </si>
  <si>
    <t>Nástroj robotický jehelec velký k daVinci Xi pro 10 použití 470194</t>
  </si>
  <si>
    <t>Nástroj robotický kabel bipolární pro da Vinci Xi délka 5 m nesterilní pro 20 použití modrý 470384</t>
  </si>
  <si>
    <t>Nástroj robotický kabel monopolární pro da Vinci Xi délka 4 m nesterilní pro 20 použití zelený 470383</t>
  </si>
  <si>
    <t>Nástroj robotický kleště bipolární Fenestrated, k daVinci Xi okénkové pro 10 použití 470205</t>
  </si>
  <si>
    <t>Nástroj robotický kleště bipolární Maryland k daVinci Xi pro 10 použití 470172</t>
  </si>
  <si>
    <t>Nástroj robotický kleště ProGrasp k daVinci okénkové pro 10 použití 470093</t>
  </si>
  <si>
    <t>Nástroj robotický nůžky nonopolární Hot Shears k daVinci Xi zahnuté pro 10 použití 470179</t>
  </si>
  <si>
    <t>Nástroj robotický obal Arm Drape na ramena daVinci Xi sterilní jednorázový bal. á 20 ks 470015</t>
  </si>
  <si>
    <t>Nástroj robotický obal Column Drape na středový sloupek daVinci Xi sterilní jednorázový bal. á 20 ks 470341</t>
  </si>
  <si>
    <t>Nástroj robotický obturátor optický Bladeless pro da Vinci Xi 8 mm jednorázový sterilní bal.á 6 ks 470359</t>
  </si>
  <si>
    <t>Nástroj robotický Permanent Cautery Spatula  pro da Vinci Xi, 8 mm, délka čelistí 1,7 cm, pracovní délka 32,26 cm, na 10 použití 470184</t>
  </si>
  <si>
    <t>Nástroj robotický příslušenství 400180</t>
  </si>
  <si>
    <t>Nástroj robotický Sealer Vessel  rozšířený k daVinci Xi,jednorázový bal. á 6 ks 480422</t>
  </si>
  <si>
    <t>Nástroj robotický těsnění na trokar Cannula Seal pro da Vinci Xi 5-8 mm jednorázové sterilní bal. á 10 ks 470361</t>
  </si>
  <si>
    <t>ZM556</t>
  </si>
  <si>
    <t>SĂˇÄŤek laparoskopickĂ˝ MemoBag 200 ml pro 10 mm trocar bal. Ăˇ 5 ks 332800-000010</t>
  </si>
  <si>
    <t>Sáček laparoskopický MemoBag 200 ml pro 10 mm trocar bal. á 5 ks 332800-000010</t>
  </si>
  <si>
    <t>ZH058</t>
  </si>
  <si>
    <t>Set odsávací R.Wolf - sada pro oplach a sání, resterilizovatelná 81702215 - nahrazeno ZR008</t>
  </si>
  <si>
    <t>ZP706</t>
  </si>
  <si>
    <t>Set rouĹˇkovacĂ­ sterilnĂ­ pro robotickĂ© operace Da Vinci bal. Ăˇ 4 ks 97077964</t>
  </si>
  <si>
    <t>ZR008</t>
  </si>
  <si>
    <t>Set sacĂ­ a irigaÄŤnĂ­ pro laparopumpu bal. Ăˇ 10 ks 4170225</t>
  </si>
  <si>
    <t>Set sací a irigační pro laparopumpu bal. á 10 ks 4170225</t>
  </si>
  <si>
    <t>Set sterilnĂ­ pro robotickĂ© operace Da Vinci bal. Ăˇ 4 ks 97077964</t>
  </si>
  <si>
    <t>Set sterilní pro robotické operace Da Vinci bal. á 4 ks 97077964</t>
  </si>
  <si>
    <t>ZK870</t>
  </si>
  <si>
    <t>Trokar s ostĹ™Ă­m a fixaÄŤnĂ­m balonkem 12 x 100 mm CFB73</t>
  </si>
  <si>
    <t>Trokar s ostřím a fixačním balonkem 12 x 100 mm CFB73</t>
  </si>
  <si>
    <t>ZE916</t>
  </si>
  <si>
    <t>Trokar xcel pr. 12 mm D12LT</t>
  </si>
  <si>
    <t>ZE547</t>
  </si>
  <si>
    <t>Trokar xcel pr. 12 mm D12XT</t>
  </si>
  <si>
    <t>50115063</t>
  </si>
  <si>
    <t>ZPr - vaky, sety (Z528)</t>
  </si>
  <si>
    <t>ZM356</t>
  </si>
  <si>
    <t>Set hadic oplachovĂ˝ch k pumpĂˇm AESCULAP Multi Flow PG131 LUER s trnem 3D Einstein PG131</t>
  </si>
  <si>
    <t>ZA715</t>
  </si>
  <si>
    <t>Set infuznĂ­ intrafix primeline classic 150 cm 4062957</t>
  </si>
  <si>
    <t>Set infuzní intrafix primeline classic 150 cm 4062957</t>
  </si>
  <si>
    <t>ZD721</t>
  </si>
  <si>
    <t>Set odsĂˇvacĂ­ CH 6-18 bal. Ăˇ 35 ks 05.000.22.641</t>
  </si>
  <si>
    <t>Set odsávací CH 6-18 bal. á 35 ks 05.000.22.641</t>
  </si>
  <si>
    <t>ZC862</t>
  </si>
  <si>
    <t>Set proplachovacĂ­ uroline 1cestnĂ˝ Ăˇ 50 ks 7400009A</t>
  </si>
  <si>
    <t>50115064</t>
  </si>
  <si>
    <t>ZPr - šicí materiál (Z529)</t>
  </si>
  <si>
    <t>ZP930</t>
  </si>
  <si>
    <t>Ĺ Ă­tĂ­ optilene 0/0 (3.5) bal. Ăˇ 36 ks C3090043</t>
  </si>
  <si>
    <t>ZB217</t>
  </si>
  <si>
    <t>Ĺ itĂ­ dafilon modrĂ˝ 3/0 (2) bal. Ăˇ 36 ks C0932353</t>
  </si>
  <si>
    <t>ZB033</t>
  </si>
  <si>
    <t>Ĺ itĂ­ dafilon modrĂ˝ 3/0 (2) bal. Ăˇ 36 ks C0935468</t>
  </si>
  <si>
    <t>ZB979</t>
  </si>
  <si>
    <t>Ĺ itĂ­ dafilon modrĂ˝ 4/0 (1.5) bal. Ăˇ 36 ks C0932205</t>
  </si>
  <si>
    <t>ZR503</t>
  </si>
  <si>
    <t>Ĺ itĂ­ Ethibond  gr, sĂ­la vlĂˇkna 1, vel. jehly 36, dĂ©lka nĂˇvleku 75 cm, MH, kulatĂˇ jehla, bal. Ăˇ 36 ks EH7492H</t>
  </si>
  <si>
    <t>ZH872</t>
  </si>
  <si>
    <t>Ĺ itĂ­ ethibond excel grn 0 M3,5 bal. Ăˇ 12 ks (W6978) X905G</t>
  </si>
  <si>
    <t>ZA250</t>
  </si>
  <si>
    <t>Ĺ itĂ­ ethibond gr 2-0 90 cm, 2 x SH bal. Ăˇ 12 ks W6767</t>
  </si>
  <si>
    <t>ZB200</t>
  </si>
  <si>
    <t>Ĺ itĂ­ ethibond gr 2-0 bal. Ăˇ 20 ks X41003</t>
  </si>
  <si>
    <t>ZR883</t>
  </si>
  <si>
    <t>Ĺ itĂ­ Monocryl Plus fialovĂ˝  antibacterial 5/0, 70 cm, jehla (druh RB-1 plus, velikost  17 mm, zakĹ™ivenĂ­ 1/2C, hrot TP) bal. Ăˇ 36 ks HMCP2131H</t>
  </si>
  <si>
    <t>ZR882</t>
  </si>
  <si>
    <t>Ĺ itĂ­ Monocryl Plus fialovĂ˝ antibacterial 4/0, 70 cm, jehla (druh SH-1 plus, velikost 22 mm, zakĹ™ivenĂ­ 1/2C, hrot TP) bal. Ăˇ 36 ks MCP218H</t>
  </si>
  <si>
    <t>ZE801</t>
  </si>
  <si>
    <t>Ĺ itĂ­ monocryl vi 3-0 bal. Ăˇ 12 ks W3637</t>
  </si>
  <si>
    <t>ZD308</t>
  </si>
  <si>
    <t>Ĺ itĂ­ monocryl vi 3-0 bal. Ăˇ 12 ks W3664</t>
  </si>
  <si>
    <t>ZI467</t>
  </si>
  <si>
    <t>Ĺ itĂ­ monoplus fialovĂ˝ 1 (4) bal. Ăˇ 24 ks B0024091</t>
  </si>
  <si>
    <t>ZB529</t>
  </si>
  <si>
    <t>Ĺ itĂ­ monosyn bezbarvĂ˝ 3/0 (2) bal. Ăˇ 36 ks C0023635</t>
  </si>
  <si>
    <t>ZB528</t>
  </si>
  <si>
    <t>Ĺ itĂ­ monosyn bezbarvĂ˝ 4/0 (1.5) bal. Ăˇ 36 ks C0023624</t>
  </si>
  <si>
    <t>ZE197</t>
  </si>
  <si>
    <t>Ĺ itĂ­ mopylen monofil modrĂ˝ 4/0 USP bal. Ăˇ 36 ks 7148</t>
  </si>
  <si>
    <t>ZL917</t>
  </si>
  <si>
    <t>Ĺ itĂ­ novosyn fial. 0 (3,5) bal. Ăˇ 12 ks G0058717</t>
  </si>
  <si>
    <t>ZL918</t>
  </si>
  <si>
    <t>Ĺ itĂ­ novosyn fial. 1 (4) bal. Ăˇ 12 ks G0058719</t>
  </si>
  <si>
    <t>ZL915</t>
  </si>
  <si>
    <t>Ĺ itĂ­ novosyn fial. 2/0 (3) bal. Ăˇ 36 ks C0068095</t>
  </si>
  <si>
    <t>ZR995</t>
  </si>
  <si>
    <t>Ĺ itĂ­ novosyn fialovĂ˝ 1 (4) bal. Ăˇ 36 ks C0068553</t>
  </si>
  <si>
    <t>ZR941</t>
  </si>
  <si>
    <t>Ĺ itĂ­ novosyn fialovĂ˝ 2 (3) bal. Ăˇ 36 ks C0068251</t>
  </si>
  <si>
    <t>ZR940</t>
  </si>
  <si>
    <t>Ĺ itĂ­ novosyn fialovĂ˝ 2 (5) bal. Ăˇ 24 ks B0068535</t>
  </si>
  <si>
    <t>ZB148</t>
  </si>
  <si>
    <t>Ĺ itĂ­ novosyn fialovĂ˝ 2 (5) bal. Ăˇ 24 ks C0068598</t>
  </si>
  <si>
    <t>ZR997</t>
  </si>
  <si>
    <t>Ĺ itĂ­ novosyn fialovĂ˝ 2 (5) bal. Ăˇ 36 ks C0058210</t>
  </si>
  <si>
    <t>ZR961</t>
  </si>
  <si>
    <t>Ĺ itĂ­ novosyn fialovĂ˝ 2/0 (3) 70 cm bal. Ăˇ 36 ks C0068047</t>
  </si>
  <si>
    <t>ZR935</t>
  </si>
  <si>
    <t>Ĺ itĂ­ novosyn fialovĂ˝ 2/0 (3) bal. Ăˇ 12 ks G0058716</t>
  </si>
  <si>
    <t>ZS045</t>
  </si>
  <si>
    <t>Ĺ itĂ­ novosyn fialovĂ˝ 2/0 (3) bal. Ăˇ 36 ks C0068042</t>
  </si>
  <si>
    <t>ZR994</t>
  </si>
  <si>
    <t>Ĺ itĂ­ novosyn fialovĂ˝ 2/0 (3) bal. Ăˇ 36 ks C0068055</t>
  </si>
  <si>
    <t>ZR942</t>
  </si>
  <si>
    <t>Ĺ itĂ­ novosyn fialovĂ˝ 3 (2) bal. Ăˇ 36 ks C0068241</t>
  </si>
  <si>
    <t>ZR960</t>
  </si>
  <si>
    <t>Ĺ itĂ­ novosyn fialovĂ˝ 3/0 (2) 250 cm bal. Ăˇ 12 ks G0058715</t>
  </si>
  <si>
    <t>ZR970</t>
  </si>
  <si>
    <t>Ĺ itĂ­ novosyn fialovĂ˝ 3/0 (2) bal. Ăˇ 36 ks C0068041</t>
  </si>
  <si>
    <t>ZR976</t>
  </si>
  <si>
    <t>Ĺ itĂ­ novosyn fialovĂ˝ 3/0 (2) bal. Ăˇ 36 ks C0068046</t>
  </si>
  <si>
    <t>ZR993</t>
  </si>
  <si>
    <t>Ĺ itĂ­ novosyn fialovĂ˝ 4/0 (1,5) bal. Ăˇ 36 ks C0068029</t>
  </si>
  <si>
    <t>ZR996</t>
  </si>
  <si>
    <t>Ĺ itĂ­ novosyn fialovĂ˝ 4/0 (1,5) bal. Ăˇ 36 ks C0068220</t>
  </si>
  <si>
    <t>ZS134</t>
  </si>
  <si>
    <t>Ĺ itĂ­ novosyn fialovĂ˝ 5/0 (1) bal. Ăˇ 36 ks C0068012</t>
  </si>
  <si>
    <t>ZS047</t>
  </si>
  <si>
    <t>Ĺ itĂ­ novosyn fialovĂ˝ 6/0 (0.7) bal. Ăˇ 36 ks C0068006</t>
  </si>
  <si>
    <t>ZB878</t>
  </si>
  <si>
    <t>Ĺ itĂ­ novosyn quick undy 2/0 (3) bal. Ăˇ 36 ks C3046042</t>
  </si>
  <si>
    <t>ZH392</t>
  </si>
  <si>
    <t>Ĺ itĂ­ novosyn quick undy 3/0 (2) bal. Ăˇ 36 ks C3046030</t>
  </si>
  <si>
    <t>ZG672</t>
  </si>
  <si>
    <t>Ĺ itĂ­ novosyn quick undy 4/0 (1.5) bal. Ăˇ 36 ks C3046013</t>
  </si>
  <si>
    <t>ZB912</t>
  </si>
  <si>
    <t>Ĺ itĂ­ orthocord fialovĂ˝ bal. Ăˇ 12 ks 223104</t>
  </si>
  <si>
    <t>ZB913</t>
  </si>
  <si>
    <t>Ĺ itĂ­ orthocord modrĂ˝ bal. Ăˇ 12 ks 223111</t>
  </si>
  <si>
    <t>ZM353</t>
  </si>
  <si>
    <t>Ĺ itĂ­ PDO Resorba -fialovĂ˝, 2xGR65 0,70m 4EP 1USP(bal=2tc) PN2093</t>
  </si>
  <si>
    <t>ZH167</t>
  </si>
  <si>
    <t>Ĺ itĂ­ PDS plus 1 bal. Ăˇ 24 ks PDP1935T</t>
  </si>
  <si>
    <t>ZC600</t>
  </si>
  <si>
    <t>Ĺ itĂ­ PDSII vi 1 bal. Ăˇ 12 ks W9394</t>
  </si>
  <si>
    <t>ZM044</t>
  </si>
  <si>
    <t>Ĺ itĂ­ PDSII vi 4-0 bal. Ăˇ 36 ks W9115H</t>
  </si>
  <si>
    <t>ZM354</t>
  </si>
  <si>
    <t>Ĺ itĂ­ PDSII vi 5-0 bal. Ăˇ 36 ks W9108H</t>
  </si>
  <si>
    <t>ZG876</t>
  </si>
  <si>
    <t>Ĺ itĂ­ premicron 0 (3,5) bal. Ăˇ 12 ks G0120062  - vĂ˝padek do 8/2019</t>
  </si>
  <si>
    <t>ZG886</t>
  </si>
  <si>
    <t>Ĺ itĂ­ premicron 1 (4) bal. Ăˇ 12 ks G0120063</t>
  </si>
  <si>
    <t>ZB787</t>
  </si>
  <si>
    <t>Ĺ itĂ­ premicron zelenĂ˝ 0 (3,5) bal. Ăˇ 36 ks C0026058</t>
  </si>
  <si>
    <t>ZG849</t>
  </si>
  <si>
    <t>Ĺ itĂ­ premicron zelenĂ˝ 2/0 (3) bal. Ăˇ 12 ks G0120061</t>
  </si>
  <si>
    <t>ZB609</t>
  </si>
  <si>
    <t>Ĺ itĂ­ premicron zelenĂ˝ 2/0 (3) bal. Ăˇ 36 ks C0026026</t>
  </si>
  <si>
    <t>ZB608</t>
  </si>
  <si>
    <t>Ĺ itĂ­ premicron zelenĂ˝ 2/0 (3) bal. Ăˇ 36 ks C0026057</t>
  </si>
  <si>
    <t>ZD447</t>
  </si>
  <si>
    <t>Ĺ itĂ­ premicron zelenĂ˝ 3/0 (2) bal. Ăˇ 36 ks C0026025</t>
  </si>
  <si>
    <t>ZF699</t>
  </si>
  <si>
    <t>Ĺ itĂ­ premicron zelenĂ˝ 3/0 (2.5) bal. Ăˇ 12 ks G0120060</t>
  </si>
  <si>
    <t>ZB155</t>
  </si>
  <si>
    <t>Ĺ itĂ­ premilene 4/0 (1.5) bal. Ăˇ 36 ks C0090013</t>
  </si>
  <si>
    <t>ZA865</t>
  </si>
  <si>
    <t>Ĺ itĂ­ prolene bl 2-0 bal. Ăˇ 12 ks W8400</t>
  </si>
  <si>
    <t>ZA248</t>
  </si>
  <si>
    <t>Ĺ itĂ­ prolene bl 2-0 bal. Ăˇ 12 ks W8977</t>
  </si>
  <si>
    <t>ZB555</t>
  </si>
  <si>
    <t>Ĺ itĂ­ prolene bl 3-0 bal. Ăˇ 12 ks W8522</t>
  </si>
  <si>
    <t>ZB718</t>
  </si>
  <si>
    <t>Ĺ itĂ­ prolene bl 4-0 bal. Ăˇ 12 ks W8840</t>
  </si>
  <si>
    <t>ZB717</t>
  </si>
  <si>
    <t>Ĺ itĂ­ prolene bl 4-0 bal. Ăˇ 12 ks W8845</t>
  </si>
  <si>
    <t>ZG003</t>
  </si>
  <si>
    <t>Ĺ itĂ­ prolene bl 5-0 bal. Ăˇ 12 ks W8816</t>
  </si>
  <si>
    <t>ZA853</t>
  </si>
  <si>
    <t>Ĺ itĂ­ prolene bl 5-0 bal. Ăˇ 12 ks W8830</t>
  </si>
  <si>
    <t>ZB279</t>
  </si>
  <si>
    <t>Ĺ itĂ­ prolene bl 6-0 bal. Ăˇ 12 ks W8815</t>
  </si>
  <si>
    <t>ZB286</t>
  </si>
  <si>
    <t>Ĺ itĂ­ prolene bl 7-0 bal. Ăˇ 12 ks W8704</t>
  </si>
  <si>
    <t>ZB712</t>
  </si>
  <si>
    <t>Ĺ itĂ­ prolene bl 7-0 bal. Ăˇ 12 ks W8801</t>
  </si>
  <si>
    <t>ZC789</t>
  </si>
  <si>
    <t>Ĺ itĂ­ safil fialovĂ˝ 0 (3,5) bal. Ăˇ 12 ks G1038717</t>
  </si>
  <si>
    <t>ZG004</t>
  </si>
  <si>
    <t>Ĺ itĂ­ safil fialovĂ˝ 1 (4) bal. Ăˇ 12 ks G1038719</t>
  </si>
  <si>
    <t>ZB917</t>
  </si>
  <si>
    <t>Ĺ itĂ­ safil fialovĂ˝ 1 (4) bal. Ăˇ 36 ks C1048553 - nahrazeno ZR995</t>
  </si>
  <si>
    <t>ZB219</t>
  </si>
  <si>
    <t>Ĺ itĂ­ safil fialovĂ˝ 2 (5) bal. Ăˇ 24 ks B1048535</t>
  </si>
  <si>
    <t>Ĺ itĂ­ safil fialovĂ˝ 2 (5) bal. Ăˇ 24 ks B1048535 - nĂˇhrada ZR940</t>
  </si>
  <si>
    <t>ZB036</t>
  </si>
  <si>
    <t>Ĺ itĂ­ safil fialovĂ˝ 2 (5) bal. Ăˇ 36 ks C1038210</t>
  </si>
  <si>
    <t>ZB508</t>
  </si>
  <si>
    <t>Ĺ itĂ­ safil fialovĂ˝ 2/0 (3) bal. Ăˇ 12 ks G1038716</t>
  </si>
  <si>
    <t>Ĺ itĂ­ safil fialovĂ˝ 2/0 (3) bal. Ăˇ 12 ks G1038716 - nĂˇhrada ZR935</t>
  </si>
  <si>
    <t>ZD067</t>
  </si>
  <si>
    <t>Ĺ itĂ­ safil fialovĂ˝ 2/0 (3) bal. Ăˇ 36 ks C1048042</t>
  </si>
  <si>
    <t>ZB211</t>
  </si>
  <si>
    <t>Ĺ itĂ­ safil fialovĂ˝ 2/0 (3) bal. Ăˇ 36 ks C1048047</t>
  </si>
  <si>
    <t>ZB166</t>
  </si>
  <si>
    <t>Ĺ itĂ­ safil fialovĂ˝ 2/0 (3) bal. Ăˇ 36 ks C1048095</t>
  </si>
  <si>
    <t>ZA958</t>
  </si>
  <si>
    <t>Ĺ itĂ­ safil fialovĂ˝ 2/0 (3) bal. Ăˇ 36 ks C1048251</t>
  </si>
  <si>
    <t>ZC013</t>
  </si>
  <si>
    <t>Ĺ itĂ­ safil fialovĂ˝ 2/0 (3) bal. Ăˇ 36 ks C1048485</t>
  </si>
  <si>
    <t>ZB520</t>
  </si>
  <si>
    <t>Ĺ itĂ­ safil fialovĂ˝ 3/0 (2) bal. Ăˇ 12 ks G1038715</t>
  </si>
  <si>
    <t>ZB215</t>
  </si>
  <si>
    <t>Ĺ itĂ­ safil fialovĂ˝ 3/0 (2) bal. Ăˇ 36 ks C1048041</t>
  </si>
  <si>
    <t>ZB220</t>
  </si>
  <si>
    <t>Ĺ itĂ­ safil fialovĂ˝ 3/0 (2) bal. Ăˇ 36 ks C1048046</t>
  </si>
  <si>
    <t>ZB214</t>
  </si>
  <si>
    <t>Ĺ itĂ­ safil fialovĂ˝ 4/0 (1.5) bal. Ăˇ 36 ks C1048029</t>
  </si>
  <si>
    <t>ZA975</t>
  </si>
  <si>
    <t>Ĺ itĂ­ safil fialovĂ˝ 4/0 (1.5) bal. Ăˇ 36 ks C1048220</t>
  </si>
  <si>
    <t>ZN693</t>
  </si>
  <si>
    <t>Ĺ itĂ­ securex P 3/0, 45 cm GS60(m) rovnĂˇ Ĺ™ezacĂ­  jehla, 2x fixaÄŤnĂ­ svorka bal. Ăˇ 12 ks G0994725</t>
  </si>
  <si>
    <t>ZA262</t>
  </si>
  <si>
    <t>Ĺ itĂ­ steel 5 - drĂˇt ocelovĂ˝ bal. Ăˇ 12 ks W995</t>
  </si>
  <si>
    <t>ZQ926</t>
  </si>
  <si>
    <t>Ĺ itĂ­ Stratafix Symmetric PDS Plus 1 jehla 48 mm 1/2 dĂ©lka 45cm bal. Ăˇ 12 ks SXPP1A400</t>
  </si>
  <si>
    <t>ZJ133</t>
  </si>
  <si>
    <t>Ĺ itĂ­ supolene 4/0 Ăˇ 36 ks 9153</t>
  </si>
  <si>
    <t>ZJ135</t>
  </si>
  <si>
    <t>Ĺ itĂ­ supolene zelenĂ˝ 3,5EP 0 USP Ăˇ 36 ks 90618</t>
  </si>
  <si>
    <t>ZB039</t>
  </si>
  <si>
    <t>Ĺ itĂ­ ventrofil bal. Ăˇ 4 ks 993034</t>
  </si>
  <si>
    <t>ZF055</t>
  </si>
  <si>
    <t>Ĺ itĂ­ vicryl plus vi 2-0 bal. Ăˇ 36 ks VCP466H</t>
  </si>
  <si>
    <t>ZD307</t>
  </si>
  <si>
    <t>Ĺ itĂ­ vicryl plus vi 2-0 bal. Ăˇ 36 ks VCP969H</t>
  </si>
  <si>
    <t>ZC676</t>
  </si>
  <si>
    <t>Ĺ itĂ­ vicryl plus vi 3-0 bal. Ăˇ 36 ks VCP3160H</t>
  </si>
  <si>
    <t>ZC878</t>
  </si>
  <si>
    <t>Ĺ itĂ­ vicryl plus vi 4-0 bal. Ăˇ 36 ks VCP3100H</t>
  </si>
  <si>
    <t>ZB034</t>
  </si>
  <si>
    <t>Šití dafilon modrý 2/0 (3) bal. á 36 ks C0935476</t>
  </si>
  <si>
    <t>Šití dafilon modrý 3/0 (2) bal. á 36 ks C0932353</t>
  </si>
  <si>
    <t>Šití dafilon modrý 3/0 (2) bal. á 36 ks C0935468</t>
  </si>
  <si>
    <t>Šití dafilon modrý 4/0 (1.5) bal. á 36 ks C0932205</t>
  </si>
  <si>
    <t>Šití ethibond excel grn 0 M3,5 bal. á 12 ks (W6978) X905G</t>
  </si>
  <si>
    <t>Šití ethibond gr 2-0 bal. á 12 ks W6767</t>
  </si>
  <si>
    <t>Šití ethibond gr 2-0 bal. á 20 ks X41003</t>
  </si>
  <si>
    <t>Šití monocryl vi 3-0 bal. á 12 ks W3664</t>
  </si>
  <si>
    <t>Šití monoplus fialový 1 (4) bal. á 24 ks B0024091</t>
  </si>
  <si>
    <t>Šití monosyn bezbarvý 3/0 (2) bal. á 36 ks C0023635</t>
  </si>
  <si>
    <t>Šití monosyn bezbarvý 4/0 (1.5) bal. á 36 ks C0023624</t>
  </si>
  <si>
    <t>Šití mopylen monofil modrý 4/0 USP bal. á 36 ks 7148</t>
  </si>
  <si>
    <t>ZB114</t>
  </si>
  <si>
    <t>Šití novosyn quick 0 (3,5) 90 cm HRC43 nebarvený bal. á 36 ks C3046662</t>
  </si>
  <si>
    <t>Šití novosyn quick undy 2/0 (3) bal. á 36 ks C3046042</t>
  </si>
  <si>
    <t>Šití novosyn quick undy 3/0 (2) bal. á 36 ks C3046030</t>
  </si>
  <si>
    <t>Šití novosyn quick undy 4/0 (1.5) bal. á 36 ks C3046013</t>
  </si>
  <si>
    <t>Šití orthocord fialový bal. á 12 ks 223104</t>
  </si>
  <si>
    <t>Šití orthocord modrý bal. á 12 ks 223111</t>
  </si>
  <si>
    <t>Šití PDSII vi 4-0 bal. á 36 ks W9115H</t>
  </si>
  <si>
    <t>Šití PDSII vi 5-0 bal. á 36 ks W9108H</t>
  </si>
  <si>
    <t>Šití premicron 0 (3,5) bal. á 12 ks G0120062  - výpadek do 8/2019</t>
  </si>
  <si>
    <t>Šití premicron 1 (4) bal. á 12 ks G0120063</t>
  </si>
  <si>
    <t>Šití premicron zelený 0 (3,5) bal. á 36 ks C0026058</t>
  </si>
  <si>
    <t>Šití premicron zelený 2/0 (3) bal. á 12 ks G0120061</t>
  </si>
  <si>
    <t>Šití premicron zelený 2/0 (3) bal. á 36 ks C0026057</t>
  </si>
  <si>
    <t>Šití premicron zelený 3/0 (2.5) bal. á 12 ks G0120060</t>
  </si>
  <si>
    <t>Šití prolene bl 3-0 bal. á 12 ks W8522</t>
  </si>
  <si>
    <t>Šití prolene bl 4-0 bal. á 12 ks W8840</t>
  </si>
  <si>
    <t>Šití prolene bl 4-0 bal. á 12 ks W8845</t>
  </si>
  <si>
    <t>Šití prolene bl 5-0 bal. á 12 ks W8816</t>
  </si>
  <si>
    <t>Šití prolene bl 5-0 bal. á 12 ks W8830</t>
  </si>
  <si>
    <t>Šití prolene bl 6-0 bal. á 12 ks W8815</t>
  </si>
  <si>
    <t>Šití prolene bl 7-0 bal. á 12 ks W8704</t>
  </si>
  <si>
    <t>Šití prolene bl 7-0 bal. á 12 ks W8801</t>
  </si>
  <si>
    <t>Šití safil fialový 0 (3,5) bal. á 12 ks G1038717</t>
  </si>
  <si>
    <t>Šití safil fialový 1 (4) bal. á 36 ks C1048553</t>
  </si>
  <si>
    <t>Šití safil fialový 2 (5) bal. á 24 ks B1048535</t>
  </si>
  <si>
    <t>Šití safil fialový 2 (5) bal. á 36 ks C1038210</t>
  </si>
  <si>
    <t>Šití safil fialový 2/0 (3) bal. á 12 ks G1038716</t>
  </si>
  <si>
    <t>Šití safil fialový 2/0 (3) bal. á 36 ks C1048042</t>
  </si>
  <si>
    <t>Šití safil fialový 2/0 (3) bal. á 36 ks C1048047</t>
  </si>
  <si>
    <t>ZB847</t>
  </si>
  <si>
    <t>Šití safil fialový 2/0 (3) bal. á 36 ks C1048055</t>
  </si>
  <si>
    <t>ZI491</t>
  </si>
  <si>
    <t>Šití safil fialový 2/0 (3) bal. á 36 ks C1048060</t>
  </si>
  <si>
    <t>Šití safil fialový 2/0 (3) bal. á 36 ks C1048095</t>
  </si>
  <si>
    <t>Šití safil fialový 2/0 (3) bal. á 36 ks C1048251</t>
  </si>
  <si>
    <t>Šití safil fialový 2/0 (3) bal. á 36 ks C1048485</t>
  </si>
  <si>
    <t>Šití safil fialový 3/0 (2) bal. á 12 ks G1038715</t>
  </si>
  <si>
    <t>Šití safil fialový 3/0 (2) bal. á 36 ks C1048041</t>
  </si>
  <si>
    <t>Šití safil fialový 3/0 (2) bal. á 36 ks C1048046</t>
  </si>
  <si>
    <t>ZA959</t>
  </si>
  <si>
    <t>Šití safil fialový 3/0 (2) bal. á 36 ks C1048241</t>
  </si>
  <si>
    <t>Šití safil fialový 4/0 (1.5) bal. á 36 ks C1048029</t>
  </si>
  <si>
    <t>Šití safil fialový 4/0 (1.5) bal. á 36 ks C1048220</t>
  </si>
  <si>
    <t>Šití securex P 3/0, 45 cm GS60(m) rovná řezací  jehla, 2x fixační svorka bal. á 12 ks G0994725</t>
  </si>
  <si>
    <t>ZJ134</t>
  </si>
  <si>
    <t>Šití supolene zelený 2EP 3/0 USP á 36 ks 9063</t>
  </si>
  <si>
    <t>Šití supolene zelený 3,5EP 0 USP á 36 ks 90618</t>
  </si>
  <si>
    <t>Šití vicryl plus vi 2-0 bal. á 36 ks VCP969H</t>
  </si>
  <si>
    <t>50115065</t>
  </si>
  <si>
    <t>ZPr - vpichovací materiál (Z530)</t>
  </si>
  <si>
    <t>ZA310</t>
  </si>
  <si>
    <t>Jehla bioptická tru cat bal. á 5 ks HSPRE1415</t>
  </si>
  <si>
    <t>ZB106</t>
  </si>
  <si>
    <t>Jehla bioptická tru cat bal. á 5 ks HSPRE1615</t>
  </si>
  <si>
    <t>Jehla bioptickĂˇ tru cat bal. Ăˇ 5 ks HSPRE1415</t>
  </si>
  <si>
    <t>Jehla bioptickĂˇ tru cat bal. Ăˇ 5 ks HSPRE1615</t>
  </si>
  <si>
    <t>ZB480</t>
  </si>
  <si>
    <t>Jehla chirurgická 0,7 x 28 G10</t>
  </si>
  <si>
    <t>ZB482</t>
  </si>
  <si>
    <t>Jehla chirurgická 0,7 x 28 G12</t>
  </si>
  <si>
    <t>ZB168</t>
  </si>
  <si>
    <t>Jehla chirurgická 0,9 x 36 B10</t>
  </si>
  <si>
    <t>ZB996</t>
  </si>
  <si>
    <t>Jehla chirurgická 0,9 x 40 B9</t>
  </si>
  <si>
    <t>ZB133</t>
  </si>
  <si>
    <t>Jehla chirurgická 0,9 x 40 G9</t>
  </si>
  <si>
    <t>ZB276</t>
  </si>
  <si>
    <t>Jehla chirurgická 1,0 x 45 B8</t>
  </si>
  <si>
    <t>ZB460</t>
  </si>
  <si>
    <t>Jehla chirurgická 1,0 x 45 G8</t>
  </si>
  <si>
    <t>ZH089</t>
  </si>
  <si>
    <t>Jehla chirurgická 1,1 x 30 Ga7</t>
  </si>
  <si>
    <t>ZF984</t>
  </si>
  <si>
    <t>Jehla chirurgická 1,1 x 50 B7</t>
  </si>
  <si>
    <t>ZB248</t>
  </si>
  <si>
    <t>Jehla chirurgická 1,1 x 50 G7</t>
  </si>
  <si>
    <t>ZI989</t>
  </si>
  <si>
    <t>Jehla chirurgická 1,2 x 35 Ga6</t>
  </si>
  <si>
    <t>Jehla chirurgickĂˇ 0,7 x 28 G10</t>
  </si>
  <si>
    <t>Jehla chirurgickĂˇ 0,7 x 28 G12</t>
  </si>
  <si>
    <t>ZB478</t>
  </si>
  <si>
    <t>Jehla chirurgickĂˇ 0,8 x 32 B11</t>
  </si>
  <si>
    <t>ZB204</t>
  </si>
  <si>
    <t>Jehla chirurgickĂˇ 0,8 x 32 G11</t>
  </si>
  <si>
    <t>Jehla chirurgickĂˇ 0,9 x 36 B10</t>
  </si>
  <si>
    <t>Jehla chirurgickĂˇ 0,9 x 40 B9</t>
  </si>
  <si>
    <t>Jehla chirurgickĂˇ 0,9 x 40 G9</t>
  </si>
  <si>
    <t>ZB530</t>
  </si>
  <si>
    <t>Jehla chirurgickĂˇ 1,0 x 25 Ga8</t>
  </si>
  <si>
    <t>Jehla chirurgickĂˇ 1,0 x 45 B8</t>
  </si>
  <si>
    <t>Jehla chirurgickĂˇ 1,0 x 45 G8</t>
  </si>
  <si>
    <t>Jehla chirurgickĂˇ 1,1 x 30 Ga7</t>
  </si>
  <si>
    <t>Jehla chirurgickĂˇ 1,1 x 50 G7</t>
  </si>
  <si>
    <t>ZB206</t>
  </si>
  <si>
    <t>Jehla chirurgickĂˇ 1,2 x 55 G6</t>
  </si>
  <si>
    <t>ZO017</t>
  </si>
  <si>
    <t>Jehla chirurgickĂˇ 1,3 x 40 Ga5 zakĹ™ivenĂ­ 4/8 kruhu, trojhrannĂ˝ hrot, pĂ©rovĂ© ouĹˇko 405</t>
  </si>
  <si>
    <t>ZC355</t>
  </si>
  <si>
    <t>Jehla chirurgickĂˇ s pĂ©rovĂ˝mi ouĹˇky bal. Ăˇ 12 ks DSF - 16 3074</t>
  </si>
  <si>
    <t>ZG676</t>
  </si>
  <si>
    <t>Jehla chirurgickĂˇ s pĂ©rovĂ˝mi ouĹˇky bal. Ăˇ 12 ks HSF - 17 3076</t>
  </si>
  <si>
    <t>ZA999</t>
  </si>
  <si>
    <t>Jehla injekÄŤnĂ­ 0,5 x 16 mm oranĹľovĂˇ 4657853</t>
  </si>
  <si>
    <t>ZA834</t>
  </si>
  <si>
    <t>Jehla injekÄŤnĂ­ 0,7 x 40 mm ÄŤernĂˇ 4660021</t>
  </si>
  <si>
    <t>ZH201</t>
  </si>
  <si>
    <t>Jehla injekÄŤnĂ­ 0,8 x 120 mm zelenĂˇ 4665643</t>
  </si>
  <si>
    <t>ZA833</t>
  </si>
  <si>
    <t>Jehla injekÄŤnĂ­ 0,8 x 40 mm zelenĂˇ 4657527</t>
  </si>
  <si>
    <t>ZF925</t>
  </si>
  <si>
    <t>Jehla injekÄŤnĂ­ 0,9 x 25 mm ĹľlutĂˇ Ăˇ 100 ks 4657500</t>
  </si>
  <si>
    <t>ZA832</t>
  </si>
  <si>
    <t>Jehla injekÄŤnĂ­ 0,9 x 40 mm ĹľlutĂˇ 4657519</t>
  </si>
  <si>
    <t>ZA836</t>
  </si>
  <si>
    <t>Jehla injekÄŤnĂ­ 0,9 x 70 mm ĹľlutĂˇ 4665791</t>
  </si>
  <si>
    <t>ZB556</t>
  </si>
  <si>
    <t>Jehla injekÄŤnĂ­ 1,2 x 40 mm rĹŻĹľovĂˇ 4665120</t>
  </si>
  <si>
    <t>Jehla injekční 0,5 x 16 mm oranžová 4657853</t>
  </si>
  <si>
    <t>Jehla injekční 0,7 x 40 mm černá 4660021</t>
  </si>
  <si>
    <t>Jehla injekční 0,9 x 40 mm žlutá 4657519</t>
  </si>
  <si>
    <t>Jehla injekční 1,2 x 40 mm růžová 4665120</t>
  </si>
  <si>
    <t>50115067</t>
  </si>
  <si>
    <t>ZPr - rukavice (Z532)</t>
  </si>
  <si>
    <t>ZQ685</t>
  </si>
  <si>
    <t>Rukavice operaÄŤnĂ­ GAMMEX Latex Ortho, vel. 6,0 bal. Ăˇ 50 pĂˇrĹŻ 330065060</t>
  </si>
  <si>
    <t>ZQ684</t>
  </si>
  <si>
    <t>Rukavice operaÄŤnĂ­ GAMMEX Latex Ortho, vel. 7,0 bal. Ăˇ 50 pĂˇrĹŻ 330065070</t>
  </si>
  <si>
    <t>ZQ676</t>
  </si>
  <si>
    <t>Rukavice operaÄŤnĂ­ GAMMEX Latex Ortho, vel. 7,5 330065075</t>
  </si>
  <si>
    <t>ZQ682</t>
  </si>
  <si>
    <t>Rukavice operaÄŤnĂ­ GAMMEX Latex Ortho, vel. 8,0 330065080</t>
  </si>
  <si>
    <t>ZS177</t>
  </si>
  <si>
    <t>Rukavice operaÄŤnĂ­ chloroprene Vasco surgical, bez latexu, bez pudru, prodlouĹľenĂ©, sterilnĂ­, vel. 6 bal. Ăˇ 50 pĂˇrĹŻ 6035712</t>
  </si>
  <si>
    <t>ZS178</t>
  </si>
  <si>
    <t>Rukavice operaÄŤnĂ­ chloroprene Vasco surgical, bez latexu, bez pudru, prodlouĹľenĂ©, sterilnĂ­, vel. 7,5 bal. Ăˇ 50 pĂˇrĹŻ 6035748</t>
  </si>
  <si>
    <t>ZJ719</t>
  </si>
  <si>
    <t>Rukavice operaÄŤnĂ­ latex bez pudru chlorovanĂ© sterilnĂ­ ansell gammex PF sensitive  vel. 6,0 bal. Ăˇ 50 pĂˇrĹŻ 330051060</t>
  </si>
  <si>
    <t>ZJ718</t>
  </si>
  <si>
    <t>Rukavice operaÄŤnĂ­ latex bez pudru chlorovanĂ© sterilnĂ­ ansell gammex PF sensitive vel. 6,5 bal. Ăˇ 50 pĂˇrĹŻ 330051065</t>
  </si>
  <si>
    <t>ZK683</t>
  </si>
  <si>
    <t>Rukavice operaÄŤnĂ­ latex bez pudru chlorovanĂ© sterilnĂ­ ansell gammex PF sensitive vel. 7,0 bal. Ăˇ 50 pĂˇrĹŻ 330051070</t>
  </si>
  <si>
    <t>ZF431</t>
  </si>
  <si>
    <t>Rukavice operaÄŤnĂ­ latex bez pudru chlorovanĂ© sterilnĂ­ ansell gammex PF sensitive vel. 7,5 bal. Ăˇ 50 pĂˇrĹŻ 330051075</t>
  </si>
  <si>
    <t>ZL346</t>
  </si>
  <si>
    <t>Rukavice operaÄŤnĂ­ latex bez pudru chlorovanĂ© sterilnĂ­ ansell gammex PF sensitive vel. 8,5 bal. Ăˇ 50 pĂˇrĹŻ 330051085</t>
  </si>
  <si>
    <t>ZL069</t>
  </si>
  <si>
    <t>Rukavice operaÄŤnĂ­ latex bez pudru sterilnĂ­  PF ansell gammex vel. 5,5 330048055</t>
  </si>
  <si>
    <t>ZN130</t>
  </si>
  <si>
    <t>Rukavice operaÄŤnĂ­ latex bez pudru sterilnĂ­  PF ansell gammex vel. 6,0 330048060</t>
  </si>
  <si>
    <t>ZN041</t>
  </si>
  <si>
    <t>Rukavice operaÄŤnĂ­ latex bez pudru sterilnĂ­  PF ansell gammex vel. 6,5 330048065</t>
  </si>
  <si>
    <t>ZN126</t>
  </si>
  <si>
    <t>Rukavice operaÄŤnĂ­ latex bez pudru sterilnĂ­  PF ansell gammex vel. 7,0 330048070</t>
  </si>
  <si>
    <t>ZN108</t>
  </si>
  <si>
    <t>Rukavice operaÄŤnĂ­ latex bez pudru sterilnĂ­  PF ansell gammex vel. 8,0 330048080</t>
  </si>
  <si>
    <t>ZN040</t>
  </si>
  <si>
    <t>Rukavice operaÄŤnĂ­ latex bez pudru sterilnĂ­  PF ansell gammex vel. 8,5 330048085</t>
  </si>
  <si>
    <t>ZN125</t>
  </si>
  <si>
    <t>Rukavice operaÄŤnĂ­ latex bez pudru sterilnĂ­  PF ansell gammex vel.7,5 330048075</t>
  </si>
  <si>
    <t>Rukavice operaÄŤnĂ­ latex bez pudru sterilnĂ­ ansel GAMMEX Latex Ortho, vel. 6,0 bal. Ăˇ 50 pĂˇrĹŻ 330065060</t>
  </si>
  <si>
    <t>Rukavice operaÄŤnĂ­ latex bez pudru sterilnĂ­ ansel GAMMEX Latex Ortho, vel. 7,0 bal. Ăˇ 50 pĂˇrĹŻ 330065070</t>
  </si>
  <si>
    <t>Rukavice operaÄŤnĂ­ latex bez pudru sterilnĂ­ ansel GAMMEX Latex Ortho, vel. 7,5 bal. Ăˇ 50 pĂˇrĹŻ 330065075</t>
  </si>
  <si>
    <t>Rukavice operaÄŤnĂ­ latex bez pudru sterilnĂ­ ansel GAMMEX Latex Ortho, vel. 8,0 bal. Ăˇ 50 pĂˇrĹŻ 330065080</t>
  </si>
  <si>
    <t>ZQ683</t>
  </si>
  <si>
    <t>Rukavice operaÄŤnĂ­ latex bez pudru sterilnĂ­ ansel GAMMEX Latex Ortho, vel. 8,5 bal. Ăˇ 50 pĂˇrĹŻ 330065085</t>
  </si>
  <si>
    <t>ZS079</t>
  </si>
  <si>
    <t>Rukavice operaÄŤnĂ­ latex bez pudru sterilnĂ­ ansel GAMMEX Latex Ortho, vel. 9,0 bal. Ăˇ 50 pĂˇrĹŻ 330065090</t>
  </si>
  <si>
    <t>ZK499</t>
  </si>
  <si>
    <t>Rukavice operaÄŤnĂ­ latex s polyuretanem a silikonem sterilnĂ­ ansell gammex PFXP chemo cytostatickĂ© vel. 6,5 bal. Ăˇ 50 pĂˇrĹŻ 330054065</t>
  </si>
  <si>
    <t>ZK792</t>
  </si>
  <si>
    <t>Rukavice operační  latex s polyuretanem a silikonem sterilní ansell gammex PFXP chemo cytostatické vel. 7,5 bal. á 50 párů 330054075</t>
  </si>
  <si>
    <t>Rukavice operační GAMMEX Latex Ortho, vel. 7,5 330065075</t>
  </si>
  <si>
    <t>Rukavice operační latex bez pudru sterilní  PF ansell gammex vel. 5,5 330048055</t>
  </si>
  <si>
    <t>Rukavice operační latex bez pudru sterilní  PF ansell gammex vel. 6,0 330048060</t>
  </si>
  <si>
    <t>Rukavice operační latex bez pudru sterilní  PF ansell gammex vel. 6,5 330048065</t>
  </si>
  <si>
    <t>Rukavice operační latex bez pudru sterilní  PF ansell gammex vel. 7,0 330048070</t>
  </si>
  <si>
    <t>Rukavice operační latex bez pudru sterilní  PF ansell gammex vel. 8,0 330048080</t>
  </si>
  <si>
    <t>Rukavice operační latex bez pudru sterilní  PF ansell gammex vel. 8,5 330048085</t>
  </si>
  <si>
    <t>Rukavice operační latex bez pudru sterilní  PF ansell gammex vel.7,5 330048075</t>
  </si>
  <si>
    <t>Rukavice operační latex s polyuretanem a silikonem sterilní ansell gammex PFXP chemo cytostatické vel. 6,5 bal. á 50 párů 330054065</t>
  </si>
  <si>
    <t>ZK475</t>
  </si>
  <si>
    <t>Rukavice operační latex s pudrem sterilní ansell, vasco surgical powderet vel. 7 6035526 (303504EU)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</si>
  <si>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</si>
  <si>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</si>
  <si>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</si>
  <si>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</si>
  <si>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ZP949</t>
  </si>
  <si>
    <t>Rukavice vyĹˇetĹ™ovacĂ­ nitril basic bez pudru modrĂ© XL bal. Ăˇ 170 ks 44753</t>
  </si>
  <si>
    <t>ZP778</t>
  </si>
  <si>
    <t>Rukavice vyĹˇetĹ™ovacĂ­ nitril bez pudru sterilnĂ­ SAFESKIN vel. L bal. Ăˇ 50 pĂˇrĹŻ 52203M</t>
  </si>
  <si>
    <t>ZP777</t>
  </si>
  <si>
    <t>Rukavice vyĹˇetĹ™ovacĂ­ nitril bez pudru sterilnĂ­ SAFESKIN vel. S bal. Ăˇ 50 pĂˇrĹŻ 52201M</t>
  </si>
  <si>
    <t>Rukavice vyšetřovací nitril basic bez pudru modré L bal. á 200 ks 44752</t>
  </si>
  <si>
    <t>Rukavice vyšetřovací nitril basic bez pudru modré M bal. á 200 ks 44751</t>
  </si>
  <si>
    <t>Rukavice vyšetřovací nitril basic bez pudru modré XL bal. á 170 ks 44753</t>
  </si>
  <si>
    <t>50115070</t>
  </si>
  <si>
    <t>ZPr - katetry ostatní (Z513)</t>
  </si>
  <si>
    <t>ZC613</t>
  </si>
  <si>
    <t>Katetr epicystyckĂ˝ 24 Fr Pezzer AE3A24</t>
  </si>
  <si>
    <t>50115079</t>
  </si>
  <si>
    <t>ZPr - internzivní péče (Z542)</t>
  </si>
  <si>
    <t>ZE385</t>
  </si>
  <si>
    <t>Hadice silikon 1 x 3,0 mm á 25 m (34.000.00.100) 70232</t>
  </si>
  <si>
    <t>Hadice silikon 1 x 3,0 mm Ăˇ 25 m (34.000.00.100) 70232</t>
  </si>
  <si>
    <t>ZB502</t>
  </si>
  <si>
    <t>Hadice silikon 3 x 5 mm á 25 m 34.000.00.103</t>
  </si>
  <si>
    <t>Hadice silikon 3 x 5 mm Ăˇ 25 m 34.000.00.103</t>
  </si>
  <si>
    <t>ZB797</t>
  </si>
  <si>
    <t>Hadice silikon 4 x 7 x 1,50 mm Ăˇ 10 m pro drenĂˇĹľ tÄ›l.dutin KVS 60-040070</t>
  </si>
  <si>
    <t>ZB026</t>
  </si>
  <si>
    <t>Hadice silikon 5 x 9 x 2,00 mm á 10 m pro drenáž těl.dutin KVS 60-050090</t>
  </si>
  <si>
    <t>Hadice silikon 5 x 9 x 2,00 mm Ăˇ 10 m pro drenĂˇĹľ tÄ›l.dutin KVS 60-050090</t>
  </si>
  <si>
    <t>ZD822</t>
  </si>
  <si>
    <t>Hadice silikon 6 x 10,0 x 2,00 mm Ăˇ 10 m KVS 60-060100</t>
  </si>
  <si>
    <t>ZD144</t>
  </si>
  <si>
    <t>Hadice spojovacĂ­ drĂ©n-lĂˇhev 07.092.00.200</t>
  </si>
  <si>
    <t>ZH072</t>
  </si>
  <si>
    <t>Hadice spojovacĂ­ k odsĂˇvacĂ­m soupravĂˇm CH30 dĂ©lka 3 m bal. Ăˇ 30 ks 07.068.30.301</t>
  </si>
  <si>
    <t>Hadice spojovací k odsávacím soupravám CH30 délka 3 m bal. á 30 ks 07.068.30.301</t>
  </si>
  <si>
    <t>50115080</t>
  </si>
  <si>
    <t>ZPr - staplery, extraktory, endoskop.mat. (Z523)</t>
  </si>
  <si>
    <t>ZR679</t>
  </si>
  <si>
    <t>Hadice insuflaÄŤnĂ­ 7642HS k lapar. vÄ›Ĺľi  OLYMPUS 4K, s pĹ™edehĹ™evem WA58671A</t>
  </si>
  <si>
    <t>ZR474</t>
  </si>
  <si>
    <t>Optika INNOVIEW laparoskopickĂˇ, Ăşhel pohledu 30Â°, vnÄ›jĹˇĂ­ prĹŻmÄ›r 10 mm, celkovĂˇ dĂ©lka 341 mm, autoklĂˇvovatelnĂˇ B30-0428-00</t>
  </si>
  <si>
    <t>ZD125</t>
  </si>
  <si>
    <t>PĹ™evodnĂ­k k harmonickĂ©mu skalpelu HP054</t>
  </si>
  <si>
    <t>ZE451</t>
  </si>
  <si>
    <t>RukojeĹĄ s aretacĂ­ k lapar. atraum. kleĹˇtĂ­m A60100A</t>
  </si>
  <si>
    <t>50115090</t>
  </si>
  <si>
    <t>ZPr - zubolékařský materiál (Z509)</t>
  </si>
  <si>
    <t>ZJ068</t>
  </si>
  <si>
    <t>Ĺ krabka na mandle Hurd 12 x 8 mm 21,0 cm 397124320010</t>
  </si>
  <si>
    <t>ZC506</t>
  </si>
  <si>
    <t>Kompresa NT 10 x 10 cm/5 ks sterilní 1325020275</t>
  </si>
  <si>
    <t>KrytĂ­ mepilex border post-op sterilnĂ­ 6 x 8 cm bal. Ăˇ 10 ks 496100</t>
  </si>
  <si>
    <t>ZF108</t>
  </si>
  <si>
    <t>KrytĂ­ mepilex lite 6 x  8,5 cm bal. Ăˇ 5 ks 284000-01</t>
  </si>
  <si>
    <t>KrytĂ­ silikonovĂ© pÄ›novĂ© mepilex border post-op sterilnĂ­ 6 x 8 cm bal. Ăˇ 10 ks 496100</t>
  </si>
  <si>
    <t>ZR800</t>
  </si>
  <si>
    <t>MembrĂˇna kolagenovĂˇ Parasorb  Fleece 18 x 36 mm bal. Ăˇ 12 ks DK1836</t>
  </si>
  <si>
    <t>ZB084</t>
  </si>
  <si>
    <t>NĂˇplast transpore 2,50 cm x 9,14 m 1527-1 - nahrazeno ZQ117</t>
  </si>
  <si>
    <t>ZQ113</t>
  </si>
  <si>
    <t>Steh náplasťový pevný Pharmastrip 6,4 mm x 76 mm 1 obálka á 6 stehů bal. á 100 obálek (náhrada za steri-strip) P-PHST6476</t>
  </si>
  <si>
    <t>ZA593</t>
  </si>
  <si>
    <t>Tampon sterilní stáčený 20 x 20 cm / 5 ks 28003+</t>
  </si>
  <si>
    <t>TyÄŤinka vatovĂˇ nesterilnĂ­ 15 cm bal. Ăˇ 100 ks 9679369</t>
  </si>
  <si>
    <t>ZD562</t>
  </si>
  <si>
    <t>Disektor na mandle hurd 10 mm 215 mm OM661R</t>
  </si>
  <si>
    <t>DrĹľĂˇk skalpelovĂ˝ch ÄŤepelek 135 mm ÄŤ. 4 BB084R</t>
  </si>
  <si>
    <t>DrĹľĂˇk skalpelovĂ˝ch ÄŤepelek ÄŤ. 3 125 mm BB073R</t>
  </si>
  <si>
    <t>ZP579</t>
  </si>
  <si>
    <t>Elektroda jehlovĂˇ prĹŻmÄ›r hrotu 0,5 mm dĂ©lka hrotu 20 mm resterilizovatelnĂˇ bal. Ăˇ 5 ks 303-1</t>
  </si>
  <si>
    <t>Elektroda neutrální jednorázová 20193-071</t>
  </si>
  <si>
    <t>Elektroda neutrální kojenecká bal. á 50 ks 20193-073</t>
  </si>
  <si>
    <t>ZK491</t>
  </si>
  <si>
    <t>Elevatorium freer 185 mm ostrĂ©/tupĂ© OL165R</t>
  </si>
  <si>
    <t>ZK164</t>
  </si>
  <si>
    <t>HĂˇk hĂ¶sel 60 x 20 mm 250 mm BT440R</t>
  </si>
  <si>
    <t>ZK161</t>
  </si>
  <si>
    <t>HĂˇk kocher - langenbeck 35 x 11 mm 215 mm BT357R</t>
  </si>
  <si>
    <t>ZK163</t>
  </si>
  <si>
    <t>HĂˇk kocher 40 x 18 mm 230 mm BT369R</t>
  </si>
  <si>
    <t>ZR593</t>
  </si>
  <si>
    <t>HĂˇk LANGENBECK 28 x 14 mm 210 mm BT321R</t>
  </si>
  <si>
    <t>ZJ876</t>
  </si>
  <si>
    <t>HĂˇk na rĂˇny kocher 2z tupĂ˝ 15,5 x 9 mm, 220 mm BT272R</t>
  </si>
  <si>
    <t>ZR514</t>
  </si>
  <si>
    <t>HĂˇk NA RĂNU CUSHING 14 x 18 mm 205 mm BT185R</t>
  </si>
  <si>
    <t>ZJ513</t>
  </si>
  <si>
    <t>Háček Graefe Muscle Hook size 1 K3-6710</t>
  </si>
  <si>
    <t>ZK230</t>
  </si>
  <si>
    <t>Jehelec durogrip hegar-mayo 150 mm BM065R</t>
  </si>
  <si>
    <t>ZR592</t>
  </si>
  <si>
    <t>Jehelec DUROGRIP KILNER 135 mm BM018R</t>
  </si>
  <si>
    <t>ZK228</t>
  </si>
  <si>
    <t>Jehelec jemnĂ˝ hegar-mayo 150 mm BM235R</t>
  </si>
  <si>
    <t>ZR527</t>
  </si>
  <si>
    <t>Jehla paracentĂ©znĂ­ politzer 160 mm OF608R</t>
  </si>
  <si>
    <t>ZQ788</t>
  </si>
  <si>
    <t>Jehla ušní dle Schuhknechta, lomená, ostrá, přímá, 165 mm WT257000</t>
  </si>
  <si>
    <t>ZR594</t>
  </si>
  <si>
    <t>Kanyla irrigaÄŤnĂ­  EICKEN 13 mm P:3 mm OK875C</t>
  </si>
  <si>
    <t>ZM015</t>
  </si>
  <si>
    <t>Kanyla kovovĂˇ odsĂˇvacĂ­ Ĺˇir. centr. otv. yankauer k opakovanĂ©mu pouĹľitĂ­ OM671R</t>
  </si>
  <si>
    <t>ZJ516</t>
  </si>
  <si>
    <t>Kanyla oční lacrimální, přímá, kulatý hrot, rovná 23 G (Lacrimal Cannula Straight Malleable tip, 23 gauge straight) K7-3000</t>
  </si>
  <si>
    <t>ZM039</t>
  </si>
  <si>
    <t>Kanyla odsĂˇvacĂ­ barron 1 mm GF935R</t>
  </si>
  <si>
    <t>ZK278</t>
  </si>
  <si>
    <t>Kanyla odsĂˇvacĂ­ verhoeven d=0,7 mm GF766R</t>
  </si>
  <si>
    <t>ZK279</t>
  </si>
  <si>
    <t>Kanyla odsĂˇvacĂ­ verhoeven d=0,9 mm GF765R</t>
  </si>
  <si>
    <t>ZK280</t>
  </si>
  <si>
    <t>Kanyla odsĂˇvacĂ­ verhoeven d=1,2 mm GF764R</t>
  </si>
  <si>
    <t>ZK281</t>
  </si>
  <si>
    <t>Kanyla odsĂˇvacĂ­ verhoeven d=1,6 mm GF763R</t>
  </si>
  <si>
    <t>ZJ106</t>
  </si>
  <si>
    <t>Kanyla sací EICKEN Antrum LUER-Lock, dlouhé zakřivení vnější pr. 3 mm délka 15 cm 586330</t>
  </si>
  <si>
    <t>ZK125</t>
  </si>
  <si>
    <t>KleĹˇtÄ› na tampĂłny gyn. rovnĂ© 240 mm BF070R</t>
  </si>
  <si>
    <t>ZR519</t>
  </si>
  <si>
    <t>Kyreta st. clair-thompson 10 mm 212 mm OM521R</t>
  </si>
  <si>
    <t>ZR520</t>
  </si>
  <si>
    <t>Kyreta st. clair-thompson 13 mm 212 mm OM520R</t>
  </si>
  <si>
    <t>ZR521</t>
  </si>
  <si>
    <t>Kyreta st. clair-thompson 15 mm 214 mm OM523R</t>
  </si>
  <si>
    <t>ZR522</t>
  </si>
  <si>
    <t>Kyreta st. clair-thompson 16,5 mm 214 mm OM523R</t>
  </si>
  <si>
    <t>ZM014</t>
  </si>
  <si>
    <t>Ĺ pĂˇchtle brĂĽnings 190 mm OM208R</t>
  </si>
  <si>
    <t>ZM033</t>
  </si>
  <si>
    <t>Lopatka na jazyk doughty 64 mm OM154R</t>
  </si>
  <si>
    <t>ZC983</t>
  </si>
  <si>
    <t>Minitrach II 100/462/000</t>
  </si>
  <si>
    <t>ZK016</t>
  </si>
  <si>
    <t>Miska kruhovĂˇ 0,4 l, 111 x 72 x 56 mm JG523R</t>
  </si>
  <si>
    <t>ZR534</t>
  </si>
  <si>
    <t>NĹŻĹľky DIETHRICH POTTS jemnĂ© 25Â° 180 mm BC515R</t>
  </si>
  <si>
    <t>ZK069</t>
  </si>
  <si>
    <t>NĹŻĹľky oÄŤnĂ­ zahnutĂ© O/O 110 mm BC111R</t>
  </si>
  <si>
    <t>ZM510</t>
  </si>
  <si>
    <t>NĹŻĹľky pĹ™evazovĂ© lister 200 mm BC863R</t>
  </si>
  <si>
    <t>ZJ807</t>
  </si>
  <si>
    <t>NĹŻĹľky preparaÄŤnĂ­ jemnĂ© zahnutĂ© METZENBAUM DUROTIP 180 mm BC271R</t>
  </si>
  <si>
    <t>ZK048</t>
  </si>
  <si>
    <t>NĹŻĹľky preparaÄŤnĂ­ rovnĂ© durotip metzenbaum T/T 145 mm BC260R</t>
  </si>
  <si>
    <t>ZJ804</t>
  </si>
  <si>
    <t>NĹŻĹľky preparaÄŤnĂ­ zahnutĂ© durotip metzenbaum 180 mm BC263R</t>
  </si>
  <si>
    <t>ZK066</t>
  </si>
  <si>
    <t>NĹŻĹľky rovnĂ© durotip O/O 110 mm BC210R</t>
  </si>
  <si>
    <t>ZK060</t>
  </si>
  <si>
    <t>NĹŻĹľky rovnĂ© na pĂ­ĹˇtÄ›le kelly 175 mm BC160R</t>
  </si>
  <si>
    <t>ZK033</t>
  </si>
  <si>
    <t>NĹŻĹľky typ bulldog cottle 4 OK374R</t>
  </si>
  <si>
    <t>ZJ809</t>
  </si>
  <si>
    <t>NĹŻĹľky zahnutĂ© durotip metzenbaum 230 mm BC277R</t>
  </si>
  <si>
    <t>ZK067</t>
  </si>
  <si>
    <t>NĹŻĹľky zahnutĂ© durotip O/O 110 mm BC211R</t>
  </si>
  <si>
    <t>ZD459</t>
  </si>
  <si>
    <t>NĹŻĹľky zahnutĂ© na mandle boettcher 180 mm OM707R</t>
  </si>
  <si>
    <t>ZK062</t>
  </si>
  <si>
    <t>NĹŻĹľky zahnutĂ© naplocho jemnĂ© HH 115 mm BC005R</t>
  </si>
  <si>
    <t>ZK072</t>
  </si>
  <si>
    <t>NĹŻĹľky zahnutĂ© preparaÄŤnĂ­ durotip 115 mm BC257R</t>
  </si>
  <si>
    <t>ZL393</t>
  </si>
  <si>
    <t>NĹŻĹľky zahnutĂ© supercut metzenbaum 145 mm BC935R</t>
  </si>
  <si>
    <t>ZQ791</t>
  </si>
  <si>
    <t>Odsávačka zahnutá 10,0 cm/3 mm PL2199/01</t>
  </si>
  <si>
    <t>ZQ792</t>
  </si>
  <si>
    <t>Odsávačka zahnutá 10,0 cm/4 mm PL2199/02</t>
  </si>
  <si>
    <t>ZB566</t>
  </si>
  <si>
    <t>PeĂˇn jemnĂ˝ baby circle artery forceps curved 140 mm BH141R</t>
  </si>
  <si>
    <t>ZR596</t>
  </si>
  <si>
    <t>Pinzeta anatomickĂˇ stĹ™ednĂ­ 115 mm BD023R</t>
  </si>
  <si>
    <t>ZK129</t>
  </si>
  <si>
    <t>ZN733</t>
  </si>
  <si>
    <t>Pinzeta atraumatickĂˇ Durogrip rovnĂˇ 180 mm BD156R</t>
  </si>
  <si>
    <t>ZR512</t>
  </si>
  <si>
    <t>Pinzeta gerald 1 mm deÂ´bakey rovnĂˇ 180 mm BD191R</t>
  </si>
  <si>
    <t>ZK587</t>
  </si>
  <si>
    <t>Pinzeta chirurgickĂˇ 1 x 2 zuby 100 mm BD500R</t>
  </si>
  <si>
    <t>ZK136</t>
  </si>
  <si>
    <t>Pinzeta chirurgickĂˇ stĹ™ednĂ­ 1 x 2 zuby 130 mm BD535R</t>
  </si>
  <si>
    <t>ZK137</t>
  </si>
  <si>
    <t>Pinzeta chirurgickĂˇ stĹ™ednĂ­ 1 x 2 zuby 200 mm BD541R</t>
  </si>
  <si>
    <t>ZK144</t>
  </si>
  <si>
    <t>Pinzeta oÄŤnĂ­ rovnĂˇ 100 mm OC024R</t>
  </si>
  <si>
    <t>ZM030</t>
  </si>
  <si>
    <t>Pinzeta troeltsch 140 mm zahn. BD910R</t>
  </si>
  <si>
    <t>ZK295</t>
  </si>
  <si>
    <t>RĂˇm susi davis-boyle samost dÄ›tskĂ˝ OM118R</t>
  </si>
  <si>
    <t>ZK297</t>
  </si>
  <si>
    <t>Ratraktor mcivor lopatka 25 x 62 mm OM102R</t>
  </si>
  <si>
    <t>ZK298</t>
  </si>
  <si>
    <t>Ratraktor mcivor lopatka 25 x 75 mm OM103R</t>
  </si>
  <si>
    <t>ZK177</t>
  </si>
  <si>
    <t>RozvÄ›raÄŤ ran tupĂ˝ 3 x 4 zuby ostrĂ˝ 165 mm BV084R</t>
  </si>
  <si>
    <t>ZK189</t>
  </si>
  <si>
    <t>Sonda paliÄŤkovĂˇ d = 2,0 mm 200 mm BN140R</t>
  </si>
  <si>
    <t>ZK179</t>
  </si>
  <si>
    <t>Sonda žaludeční CH12 1200 mm s RTG linkou bal. á 50 ks 412012</t>
  </si>
  <si>
    <t>ZJ703</t>
  </si>
  <si>
    <t>Sonda žaludeční CH8 1200mm s RTG linkou bal. á 50 ks 412008</t>
  </si>
  <si>
    <t>ZA960</t>
  </si>
  <si>
    <t>Spojka na moÄŤovĂ˝ sĂˇÄŤek na ureterĂˇlnĂ­ cĂ©vku CH03/ Fr0,8 bal. Ăˇ 10 ks AK3200</t>
  </si>
  <si>
    <t>Spojka na močový sáček na ureterální cévku CH03/ Fr0,8 bal. á 10 ks AK3200</t>
  </si>
  <si>
    <t>ZR396</t>
  </si>
  <si>
    <t>StĹ™Ă­kaÄŤka injekÄŤnĂ­ 2-dĂ­lnĂˇ 5 ml L DISCARDIT LE 309050</t>
  </si>
  <si>
    <t>ZK271</t>
  </si>
  <si>
    <t>Svorka atraum. cooley 145 mm FB743R</t>
  </si>
  <si>
    <t>ZK096</t>
  </si>
  <si>
    <t>Svorka atraum. halsted 185 mm zahnutĂˇ BH203R</t>
  </si>
  <si>
    <t>ZK106</t>
  </si>
  <si>
    <t>Svorka baby - mosquito 1 x 2 z 100 mm BH114R</t>
  </si>
  <si>
    <t>ZK090</t>
  </si>
  <si>
    <t>Svorka baby-crile 1 x 2 z 140 mm zahnutĂ© BH151R</t>
  </si>
  <si>
    <t>ZK107</t>
  </si>
  <si>
    <t>Svorka dunhill 125 mm BH123R</t>
  </si>
  <si>
    <t>ZR595</t>
  </si>
  <si>
    <t>Svorka JACOBSON MOSQUITO jemnĂˇ rovnĂˇ 130 mm BH106R</t>
  </si>
  <si>
    <t>ZR532</t>
  </si>
  <si>
    <t>Svorka micro - halsted zahnutĂˇ 100 mm BH104R</t>
  </si>
  <si>
    <t>ZK250</t>
  </si>
  <si>
    <t>Svorka na ledv. atr. guyon dÄ›tskĂ˝ 230 mm EF001R</t>
  </si>
  <si>
    <t>ZK251</t>
  </si>
  <si>
    <t>Svorka na ledv. atr. guyon dÄ›tskĂ˝ 230 mm EF002R</t>
  </si>
  <si>
    <t>ZJ512</t>
  </si>
  <si>
    <t>Svorka Serrefine malá, rovná, vyztužené čelisti, dlouhé 1 1/2 "(38 mm) (SerrefineSmall Straight Serrated jaws, 1 1/2" (38mm) long) K5-9850</t>
  </si>
  <si>
    <t>ZK247</t>
  </si>
  <si>
    <t>Svorka stĹ™evnĂ­ babcock 215 mm EA032R</t>
  </si>
  <si>
    <t>ZK249</t>
  </si>
  <si>
    <t>Svorka zahnutĂˇ art. pean 195 mm BH835R</t>
  </si>
  <si>
    <t>ZK263</t>
  </si>
  <si>
    <t>Svorka zahnutĂˇ mini bulldog 19 / 45 mm FB331R</t>
  </si>
  <si>
    <t>ZA817</t>
  </si>
  <si>
    <t>Zkumavka PS 10 ml sterilnĂ­ modrĂˇ zĂˇtka bal. Ăˇ 20 ks 400914 - pouze pro SoudnĂ­ + DMP + NEU + Genetika</t>
  </si>
  <si>
    <t>ZK272</t>
  </si>
  <si>
    <t>ZrcĂˇtko uĹˇnĂ­ hartmann dÄ›tskĂ© d = 1,8 mm OF115C</t>
  </si>
  <si>
    <t>ZK273</t>
  </si>
  <si>
    <t>ZrcĂˇtko uĹˇnĂ­ hartmann dospÄ›lĂ© d = 3,5 mm OF116C</t>
  </si>
  <si>
    <t>ZK274</t>
  </si>
  <si>
    <t>ZrcĂˇtko uĹˇnĂ­ hartmann dospÄ›lĂ© d = 5,0 mm OF117C</t>
  </si>
  <si>
    <t>ZK594</t>
  </si>
  <si>
    <t>ZrcĂˇtko uĹˇnĂ­ hartmann dospÄ›lĂ© d=5,2 mm OF112C</t>
  </si>
  <si>
    <t>ZK276</t>
  </si>
  <si>
    <t>ZrcĂˇtko uĹˇnĂ­ hartmann dospÄ›lĂ© d=8,0 mm OF114C</t>
  </si>
  <si>
    <t>Set hadic oplachových k pumpám AESCULAP Multi Flow PG131 LUER s trnem 3D Einstein PG131</t>
  </si>
  <si>
    <t>ZM355</t>
  </si>
  <si>
    <t>Ĺ itĂ­ ethibond gr 2-090 cm, 2 x RB-1 bal. Ăˇ 12 ks W6760</t>
  </si>
  <si>
    <t>ZB023</t>
  </si>
  <si>
    <t>Ĺ itĂ­ maxon 2/0 bal. Ăˇ 36 ks 8886626151</t>
  </si>
  <si>
    <t>ZA781</t>
  </si>
  <si>
    <t>Ĺ itĂ­ maxon 3/0 bal. Ăˇ 36 ks 8886621741</t>
  </si>
  <si>
    <t>ZD188</t>
  </si>
  <si>
    <t>Ĺ itĂ­ monocryl un 5-0 bal. Ăˇ 12 ks W3221</t>
  </si>
  <si>
    <t>ZB019</t>
  </si>
  <si>
    <t>Ĺ itĂ­ monosyn bezbarvĂ˝ 4/0 (1.5) bal. Ăˇ 36 ks C0023204</t>
  </si>
  <si>
    <t>ZD196</t>
  </si>
  <si>
    <t>Ĺ itĂ­ monosyn bezbarvĂ˝ 4/0 (1.5) bal. Ăˇ 36 ks C2023634</t>
  </si>
  <si>
    <t>ZC243</t>
  </si>
  <si>
    <t>Ĺ itĂ­ novosyn quick undy 4/0 (1.5) bal. Ăˇ 36 ks C3046226</t>
  </si>
  <si>
    <t>ZL257</t>
  </si>
  <si>
    <t>Ĺ itĂ­ novosyn quick undy 5/0 (1) bal. Ăˇ 36 ks C3046311</t>
  </si>
  <si>
    <t>ZB061</t>
  </si>
  <si>
    <t>Ĺ itĂ­ prolene bl 4-0 bal. Ăˇ 12 ks (W8011T) 8631G</t>
  </si>
  <si>
    <t>ZC135</t>
  </si>
  <si>
    <t>Ĺ itĂ­ safil fialovĂ˝ 2/0 (3) bal. Ăˇ 36 ks C1048031- firma jiĹľ nedodĂˇvĂˇ, nahrazeno ZR977</t>
  </si>
  <si>
    <t>ZB213</t>
  </si>
  <si>
    <t>Ĺ itĂ­ safil fialovĂ˝ 5/0 (1) bal. Ăˇ 36 ks C1048012</t>
  </si>
  <si>
    <t>ZB212</t>
  </si>
  <si>
    <t>Ĺ itĂ­ safil fialovĂ˝ 6/0 (0.7) bal. Ăˇ 36 ks C1048006</t>
  </si>
  <si>
    <t>ZD072</t>
  </si>
  <si>
    <t>Ĺ itĂ­ vicryl plus vi 5-0 bal. Ăˇ 36 ks VCP500H</t>
  </si>
  <si>
    <t>ZF643</t>
  </si>
  <si>
    <t>Ĺ itĂ­ vicryl vi 7-0 bal. Ăˇ 12 ks W9565</t>
  </si>
  <si>
    <t>Šití monocryl un 5-0 bal. á 12 ks W3221</t>
  </si>
  <si>
    <t>Šití monocryl vi 3-0 bal. á 12 ks W3637</t>
  </si>
  <si>
    <t>Šití novosyn quick undy 4/0 (1.5) bal. á 36 ks C3046226</t>
  </si>
  <si>
    <t>Šití premicron zelený 2/0 (3) bal. á 36 ks C0026026</t>
  </si>
  <si>
    <t>Šití safil fialový 2/0 (3) bal. á 36 ks C1048031</t>
  </si>
  <si>
    <t>Šití vicryl plus vi 4-0 bal. á 36 ks VCP3100H</t>
  </si>
  <si>
    <t>Šití vicryl vi 7-0 bal. á 12 ks W9565</t>
  </si>
  <si>
    <t>ZA835</t>
  </si>
  <si>
    <t>Jehla injekční 0,6 x 25 mm modrá 4657667</t>
  </si>
  <si>
    <t>Jehla injekční 0,8 x 40 mm zelená 4657527</t>
  </si>
  <si>
    <t>ZB868</t>
  </si>
  <si>
    <t>Jehla perican 18G 1,30 x 80 mm pro epid.anest. bal. Ăˇ 25 ks 4512383</t>
  </si>
  <si>
    <t>ZF432</t>
  </si>
  <si>
    <t>Rukavice operaÄŤnĂ­ latex bez pudru chlorovanĂ© sterilnĂ­ ansell gammex PF sensitive vel. 8,0 bal. Ăˇ 50 pĂˇrĹŻ 330051080</t>
  </si>
  <si>
    <t>Rukavice operační latex bez pudru chlorované sterilní ansell gammex PF sensitive vel. 8,5 bal. á 50 párů 330051085</t>
  </si>
  <si>
    <t>ZK476</t>
  </si>
  <si>
    <t>Rukavice operační latex s pudrem sterilní ansell, vasco surgical powderet vel. 7,5 6035534</t>
  </si>
  <si>
    <t>ZR504</t>
  </si>
  <si>
    <t>Grasper atraumatickĂ˝ - vnitĹ™nĂ­ pracovnĂ­ ÄŤĂˇst -Wave Type Grasping Forceps Insert dĂ©lka branĹľĂ­ 330 mm A64080A</t>
  </si>
  <si>
    <t>Převodník k harmonickému skalpelu HP054</t>
  </si>
  <si>
    <t>ZC239</t>
  </si>
  <si>
    <t>RukojeĹĄ laparoskopickĂˇ bez zĂˇmku PO958R</t>
  </si>
  <si>
    <t>ZE129</t>
  </si>
  <si>
    <t>Tubus zevnĂ­ izol. 5/5 mm 310 mm PM973R</t>
  </si>
  <si>
    <t>Spotřeba zdravotnického materiálu - orientační přehled</t>
  </si>
  <si>
    <t>3 NLZP</t>
  </si>
  <si>
    <t>1 Celkem</t>
  </si>
  <si>
    <t>2 Celkem</t>
  </si>
  <si>
    <t>3 Celkem</t>
  </si>
  <si>
    <t>4 Celkem</t>
  </si>
  <si>
    <t>5 Celkem</t>
  </si>
  <si>
    <t>ON Data</t>
  </si>
  <si>
    <t>lékaři pod odborným dozorem</t>
  </si>
  <si>
    <t>lékaři specialisté</t>
  </si>
  <si>
    <t>všeobecné sestry bez dohl.</t>
  </si>
  <si>
    <t>všeobecné sestry bez dohl., spec.</t>
  </si>
  <si>
    <t>všeobecné sestry VŠ</t>
  </si>
  <si>
    <t>sanitáři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</si>
</sst>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47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9" fillId="0" borderId="2" xfId="0" applyFont="1" applyFill="1" applyBorder="1"/>
    <xf numFmtId="0" fontId="39" fillId="0" borderId="3" xfId="0" applyFont="1" applyFill="1" applyBorder="1"/>
    <xf numFmtId="3" fontId="28" fillId="0" borderId="28" xfId="78" applyNumberFormat="1" applyFont="1" applyFill="1" applyBorder="1" applyAlignment="1">
      <alignment horizontal="right"/>
    </xf>
    <xf numFmtId="9" fontId="28" fillId="0" borderId="28" xfId="78" applyNumberFormat="1" applyFont="1" applyFill="1" applyBorder="1" applyAlignment="1">
      <alignment horizontal="right"/>
    </xf>
    <xf numFmtId="3" fontId="28" fillId="0" borderId="21" xfId="78" applyNumberFormat="1" applyFont="1" applyFill="1" applyBorder="1" applyAlignment="1">
      <alignment horizontal="right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3" fontId="6" fillId="0" borderId="0" xfId="78" applyNumberFormat="1" applyFont="1" applyFill="1" applyAlignment="1">
      <alignment horizontal="left"/>
    </xf>
    <xf numFmtId="9" fontId="6" fillId="0" borderId="0" xfId="78" applyNumberFormat="1" applyFont="1" applyFill="1"/>
    <xf numFmtId="3" fontId="6" fillId="0" borderId="0" xfId="78" applyNumberFormat="1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4" xfId="0" applyFont="1" applyFill="1" applyBorder="1" applyAlignment="1"/>
    <xf numFmtId="0" fontId="28" fillId="2" borderId="27" xfId="78" applyFont="1" applyFill="1" applyBorder="1" applyAlignment="1">
      <alignment horizontal="right"/>
    </xf>
    <xf numFmtId="3" fontId="28" fillId="2" borderId="53" xfId="78" applyNumberFormat="1" applyFont="1" applyFill="1" applyBorder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28" fillId="0" borderId="3" xfId="78" applyFont="1" applyFill="1" applyBorder="1" applyAlignment="1">
      <alignment horizontal="left"/>
    </xf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52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9" xfId="0" applyNumberFormat="1" applyFont="1" applyFill="1" applyBorder="1"/>
    <xf numFmtId="9" fontId="39" fillId="2" borderId="53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1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51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9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81" xfId="74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31" fillId="2" borderId="65" xfId="81" applyFont="1" applyFill="1" applyBorder="1" applyAlignment="1">
      <alignment horizontal="center"/>
    </xf>
    <xf numFmtId="0" fontId="31" fillId="2" borderId="66" xfId="81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1" xfId="0" applyFont="1" applyFill="1" applyBorder="1"/>
    <xf numFmtId="0" fontId="32" fillId="0" borderId="72" xfId="0" applyFont="1" applyBorder="1" applyAlignment="1"/>
    <xf numFmtId="9" fontId="32" fillId="0" borderId="70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70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6" xfId="0" applyNumberFormat="1" applyFont="1" applyBorder="1" applyAlignment="1">
      <alignment horizontal="right" vertical="center"/>
    </xf>
    <xf numFmtId="9" fontId="39" fillId="0" borderId="88" xfId="0" applyNumberFormat="1" applyFont="1" applyBorder="1" applyAlignment="1">
      <alignment horizontal="right" vertical="center"/>
    </xf>
    <xf numFmtId="173" fontId="39" fillId="0" borderId="88" xfId="0" applyNumberFormat="1" applyFont="1" applyBorder="1" applyAlignment="1">
      <alignment horizontal="right" vertical="center"/>
    </xf>
    <xf numFmtId="173" fontId="39" fillId="0" borderId="58" xfId="0" applyNumberFormat="1" applyFont="1" applyBorder="1" applyAlignment="1">
      <alignment horizontal="right" vertical="center"/>
    </xf>
    <xf numFmtId="173" fontId="39" fillId="0" borderId="60" xfId="0" applyNumberFormat="1" applyFont="1" applyBorder="1" applyAlignment="1">
      <alignment vertical="center"/>
    </xf>
    <xf numFmtId="173" fontId="39" fillId="0" borderId="89" xfId="0" applyNumberFormat="1" applyFont="1" applyBorder="1" applyAlignment="1">
      <alignment vertical="center"/>
    </xf>
    <xf numFmtId="173" fontId="39" fillId="0" borderId="88" xfId="0" applyNumberFormat="1" applyFont="1" applyBorder="1" applyAlignment="1">
      <alignment vertical="center"/>
    </xf>
    <xf numFmtId="173" fontId="39" fillId="0" borderId="58" xfId="0" applyNumberFormat="1" applyFont="1" applyBorder="1" applyAlignment="1">
      <alignment vertical="center"/>
    </xf>
    <xf numFmtId="173" fontId="39" fillId="0" borderId="90" xfId="0" applyNumberFormat="1" applyFont="1" applyBorder="1" applyAlignment="1">
      <alignment vertical="center"/>
    </xf>
    <xf numFmtId="174" fontId="39" fillId="0" borderId="91" xfId="0" applyNumberFormat="1" applyFont="1" applyBorder="1" applyAlignment="1">
      <alignment vertical="center"/>
    </xf>
    <xf numFmtId="174" fontId="39" fillId="0" borderId="88" xfId="0" applyNumberFormat="1" applyFont="1" applyBorder="1" applyAlignment="1">
      <alignment vertical="center"/>
    </xf>
    <xf numFmtId="174" fontId="39" fillId="0" borderId="58" xfId="0" applyNumberFormat="1" applyFont="1" applyBorder="1" applyAlignment="1">
      <alignment vertical="center"/>
    </xf>
    <xf numFmtId="168" fontId="39" fillId="0" borderId="82" xfId="0" applyNumberFormat="1" applyFont="1" applyBorder="1" applyAlignment="1">
      <alignment vertical="center"/>
    </xf>
    <xf numFmtId="0" fontId="32" fillId="0" borderId="89" xfId="0" applyFont="1" applyBorder="1" applyAlignment="1">
      <alignment horizontal="center" vertical="center"/>
    </xf>
    <xf numFmtId="166" fontId="39" fillId="2" borderId="58" xfId="0" applyNumberFormat="1" applyFont="1" applyFill="1" applyBorder="1" applyAlignment="1">
      <alignment horizontal="center" vertical="center"/>
    </xf>
    <xf numFmtId="173" fontId="39" fillId="0" borderId="67" xfId="0" applyNumberFormat="1" applyFont="1" applyBorder="1" applyAlignment="1">
      <alignment horizontal="right" vertical="center"/>
    </xf>
    <xf numFmtId="175" fontId="39" fillId="0" borderId="66" xfId="0" applyNumberFormat="1" applyFont="1" applyBorder="1" applyAlignment="1">
      <alignment horizontal="right" vertical="center"/>
    </xf>
    <xf numFmtId="173" fontId="39" fillId="0" borderId="66" xfId="0" applyNumberFormat="1" applyFont="1" applyBorder="1" applyAlignment="1">
      <alignment horizontal="right" vertical="center"/>
    </xf>
    <xf numFmtId="173" fontId="39" fillId="0" borderId="67" xfId="0" applyNumberFormat="1" applyFont="1" applyBorder="1" applyAlignment="1">
      <alignment vertical="center"/>
    </xf>
    <xf numFmtId="173" fontId="39" fillId="0" borderId="66" xfId="0" applyNumberFormat="1" applyFont="1" applyBorder="1" applyAlignment="1">
      <alignment vertical="center"/>
    </xf>
    <xf numFmtId="173" fontId="39" fillId="0" borderId="65" xfId="0" applyNumberFormat="1" applyFont="1" applyBorder="1" applyAlignment="1">
      <alignment vertical="center"/>
    </xf>
    <xf numFmtId="176" fontId="39" fillId="0" borderId="65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70" xfId="0" quotePrefix="1" applyFont="1" applyFill="1" applyBorder="1" applyAlignment="1">
      <alignment horizontal="center" vertical="center" wrapText="1"/>
    </xf>
    <xf numFmtId="0" fontId="40" fillId="9" borderId="70" xfId="0" quotePrefix="1" applyFont="1" applyFill="1" applyBorder="1" applyAlignment="1">
      <alignment horizontal="center" vertical="center" wrapText="1"/>
    </xf>
    <xf numFmtId="0" fontId="40" fillId="9" borderId="69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7" xfId="0" applyNumberFormat="1" applyFont="1" applyFill="1" applyBorder="1"/>
    <xf numFmtId="3" fontId="0" fillId="7" borderId="59" xfId="0" applyNumberFormat="1" applyFont="1" applyFill="1" applyBorder="1"/>
    <xf numFmtId="0" fontId="0" fillId="0" borderId="98" xfId="0" applyNumberFormat="1" applyFont="1" applyBorder="1"/>
    <xf numFmtId="3" fontId="0" fillId="0" borderId="99" xfId="0" applyNumberFormat="1" applyFont="1" applyBorder="1"/>
    <xf numFmtId="0" fontId="0" fillId="7" borderId="98" xfId="0" applyNumberFormat="1" applyFont="1" applyFill="1" applyBorder="1"/>
    <xf numFmtId="3" fontId="0" fillId="7" borderId="99" xfId="0" applyNumberFormat="1" applyFont="1" applyFill="1" applyBorder="1"/>
    <xf numFmtId="0" fontId="52" fillId="8" borderId="98" xfId="0" applyNumberFormat="1" applyFont="1" applyFill="1" applyBorder="1"/>
    <xf numFmtId="3" fontId="52" fillId="8" borderId="99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1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9" xfId="81" applyFont="1" applyFill="1" applyBorder="1" applyAlignment="1">
      <alignment horizontal="center"/>
    </xf>
    <xf numFmtId="0" fontId="31" fillId="2" borderId="80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>
      <alignment wrapText="1"/>
    </xf>
    <xf numFmtId="0" fontId="5" fillId="0" borderId="2" xfId="14" applyFont="1" applyFill="1" applyBorder="1" applyAlignment="1"/>
    <xf numFmtId="3" fontId="28" fillId="2" borderId="55" xfId="78" applyNumberFormat="1" applyFont="1" applyFill="1" applyBorder="1" applyAlignment="1">
      <alignment horizontal="left"/>
    </xf>
    <xf numFmtId="0" fontId="32" fillId="2" borderId="48" xfId="0" applyFont="1" applyFill="1" applyBorder="1" applyAlignment="1"/>
    <xf numFmtId="3" fontId="28" fillId="2" borderId="50" xfId="78" applyNumberFormat="1" applyFont="1" applyFill="1" applyBorder="1" applyAlignment="1"/>
    <xf numFmtId="0" fontId="39" fillId="2" borderId="55" xfId="0" applyFont="1" applyFill="1" applyBorder="1" applyAlignment="1">
      <alignment horizontal="left"/>
    </xf>
    <xf numFmtId="0" fontId="32" fillId="2" borderId="45" xfId="0" applyFont="1" applyFill="1" applyBorder="1" applyAlignment="1">
      <alignment horizontal="left"/>
    </xf>
    <xf numFmtId="0" fontId="32" fillId="2" borderId="48" xfId="0" applyFont="1" applyFill="1" applyBorder="1" applyAlignment="1">
      <alignment horizontal="left"/>
    </xf>
    <xf numFmtId="0" fontId="39" fillId="2" borderId="50" xfId="0" applyFont="1" applyFill="1" applyBorder="1" applyAlignment="1">
      <alignment horizontal="left"/>
    </xf>
    <xf numFmtId="3" fontId="39" fillId="2" borderId="50" xfId="0" applyNumberFormat="1" applyFont="1" applyFill="1" applyBorder="1" applyAlignment="1">
      <alignment horizontal="left"/>
    </xf>
    <xf numFmtId="3" fontId="32" fillId="2" borderId="46" xfId="0" applyNumberFormat="1" applyFont="1" applyFill="1" applyBorder="1" applyAlignment="1">
      <alignment horizontal="left"/>
    </xf>
    <xf numFmtId="9" fontId="3" fillId="2" borderId="84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3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65" xfId="0" applyNumberFormat="1" applyFont="1" applyFill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54" fillId="4" borderId="85" xfId="0" applyFont="1" applyFill="1" applyBorder="1" applyAlignment="1">
      <alignment horizontal="center" vertical="center" wrapText="1"/>
    </xf>
    <xf numFmtId="0" fontId="54" fillId="4" borderId="93" xfId="0" applyFont="1" applyFill="1" applyBorder="1" applyAlignment="1">
      <alignment horizontal="center" vertical="center" wrapText="1"/>
    </xf>
    <xf numFmtId="0" fontId="54" fillId="4" borderId="73" xfId="0" applyFont="1" applyFill="1" applyBorder="1" applyAlignment="1">
      <alignment horizontal="center" vertical="center" wrapText="1"/>
    </xf>
    <xf numFmtId="0" fontId="54" fillId="4" borderId="86" xfId="0" applyFont="1" applyFill="1" applyBorder="1" applyAlignment="1">
      <alignment horizontal="center" vertical="center" wrapText="1"/>
    </xf>
    <xf numFmtId="0" fontId="54" fillId="4" borderId="74" xfId="0" applyFont="1" applyFill="1" applyBorder="1" applyAlignment="1">
      <alignment horizontal="center" vertical="center" wrapText="1"/>
    </xf>
    <xf numFmtId="0" fontId="54" fillId="4" borderId="87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5" xfId="0" applyNumberFormat="1" applyFont="1" applyFill="1" applyBorder="1" applyAlignment="1">
      <alignment horizontal="center" vertical="center" wrapText="1"/>
    </xf>
    <xf numFmtId="168" fontId="54" fillId="2" borderId="93" xfId="0" applyNumberFormat="1" applyFont="1" applyFill="1" applyBorder="1" applyAlignment="1">
      <alignment horizontal="center" vertical="center" wrapText="1"/>
    </xf>
    <xf numFmtId="0" fontId="54" fillId="2" borderId="73" xfId="0" applyFont="1" applyFill="1" applyBorder="1" applyAlignment="1">
      <alignment horizontal="center" vertical="center" wrapText="1"/>
    </xf>
    <xf numFmtId="0" fontId="54" fillId="2" borderId="86" xfId="0" applyFont="1" applyFill="1" applyBorder="1" applyAlignment="1">
      <alignment horizontal="center" vertical="center" wrapText="1"/>
    </xf>
    <xf numFmtId="0" fontId="54" fillId="2" borderId="74" xfId="0" applyFont="1" applyFill="1" applyBorder="1" applyAlignment="1">
      <alignment horizontal="center" vertical="center" wrapText="1"/>
    </xf>
    <xf numFmtId="0" fontId="54" fillId="2" borderId="87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73" xfId="0" applyNumberFormat="1" applyFont="1" applyFill="1" applyBorder="1" applyAlignment="1">
      <alignment horizontal="center" vertical="center"/>
    </xf>
    <xf numFmtId="3" fontId="54" fillId="4" borderId="86" xfId="0" applyNumberFormat="1" applyFont="1" applyFill="1" applyBorder="1" applyAlignment="1">
      <alignment horizontal="center" vertical="center"/>
    </xf>
    <xf numFmtId="9" fontId="54" fillId="4" borderId="73" xfId="0" applyNumberFormat="1" applyFont="1" applyFill="1" applyBorder="1" applyAlignment="1">
      <alignment horizontal="center" vertical="center"/>
    </xf>
    <xf numFmtId="9" fontId="54" fillId="4" borderId="86" xfId="0" applyNumberFormat="1" applyFont="1" applyFill="1" applyBorder="1" applyAlignment="1">
      <alignment horizontal="center" vertical="center"/>
    </xf>
    <xf numFmtId="3" fontId="54" fillId="4" borderId="74" xfId="0" applyNumberFormat="1" applyFont="1" applyFill="1" applyBorder="1" applyAlignment="1">
      <alignment horizontal="center" vertical="center" wrapText="1"/>
    </xf>
    <xf numFmtId="3" fontId="54" fillId="4" borderId="87" xfId="0" applyNumberFormat="1" applyFont="1" applyFill="1" applyBorder="1" applyAlignment="1">
      <alignment horizontal="center" vertical="center" wrapText="1"/>
    </xf>
    <xf numFmtId="0" fontId="39" fillId="2" borderId="94" xfId="0" applyFont="1" applyFill="1" applyBorder="1" applyAlignment="1">
      <alignment horizontal="center" vertical="center" wrapText="1"/>
    </xf>
    <xf numFmtId="0" fontId="39" fillId="2" borderId="77" xfId="0" applyFont="1" applyFill="1" applyBorder="1" applyAlignment="1">
      <alignment horizontal="center" vertical="center" wrapText="1"/>
    </xf>
    <xf numFmtId="0" fontId="54" fillId="9" borderId="96" xfId="0" applyFont="1" applyFill="1" applyBorder="1" applyAlignment="1">
      <alignment horizontal="center"/>
    </xf>
    <xf numFmtId="0" fontId="54" fillId="9" borderId="95" xfId="0" applyFont="1" applyFill="1" applyBorder="1" applyAlignment="1">
      <alignment horizontal="center"/>
    </xf>
    <xf numFmtId="0" fontId="54" fillId="9" borderId="72" xfId="0" applyFont="1" applyFill="1" applyBorder="1" applyAlignment="1">
      <alignment horizontal="center"/>
    </xf>
    <xf numFmtId="0" fontId="39" fillId="4" borderId="82" xfId="0" applyFont="1" applyFill="1" applyBorder="1" applyAlignment="1">
      <alignment horizontal="center" vertical="center" wrapText="1"/>
    </xf>
    <xf numFmtId="0" fontId="39" fillId="4" borderId="61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9" xfId="0" applyFont="1" applyFill="1" applyBorder="1" applyAlignment="1">
      <alignment horizontal="center"/>
    </xf>
    <xf numFmtId="0" fontId="58" fillId="2" borderId="68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63" xfId="0" applyFont="1" applyFill="1" applyBorder="1" applyAlignment="1">
      <alignment horizontal="center"/>
    </xf>
    <xf numFmtId="0" fontId="58" fillId="4" borderId="64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3" fillId="0" borderId="0" xfId="1" applyFont="1"/>
    <xf numFmtId="0" fontId="59" fillId="0" borderId="0" xfId="0" applyFont="1"/>
    <xf numFmtId="3" fontId="33" fillId="10" borderId="101" xfId="83" applyNumberFormat="1" applyFont="1" applyFill="1" applyBorder="1" applyAlignment="1">
      <alignment horizontal="right" vertical="top"/>
    </xf>
    <xf numFmtId="3" fontId="33" fillId="10" borderId="102" xfId="83" applyNumberFormat="1" applyFont="1" applyFill="1" applyBorder="1" applyAlignment="1">
      <alignment horizontal="right" vertical="top"/>
    </xf>
    <xf numFmtId="9" fontId="33" fillId="10" borderId="103" xfId="83" applyFont="1" applyFill="1" applyBorder="1" applyAlignment="1">
      <alignment horizontal="right" vertical="top"/>
    </xf>
    <xf numFmtId="9" fontId="33" fillId="10" borderId="104" xfId="83" applyFont="1" applyFill="1" applyBorder="1" applyAlignment="1">
      <alignment horizontal="right" vertical="top"/>
    </xf>
    <xf numFmtId="3" fontId="33" fillId="11" borderId="100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0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0" fontId="31" fillId="2" borderId="105" xfId="53" applyNumberFormat="1" applyFont="1" applyFill="1" applyBorder="1" applyAlignment="1">
      <alignment horizontal="left"/>
    </xf>
    <xf numFmtId="164" fontId="31" fillId="2" borderId="88" xfId="53" applyNumberFormat="1" applyFont="1" applyFill="1" applyBorder="1" applyAlignment="1">
      <alignment horizontal="left"/>
    </xf>
    <xf numFmtId="3" fontId="31" fillId="2" borderId="88" xfId="53" applyNumberFormat="1" applyFont="1" applyFill="1" applyBorder="1" applyAlignment="1">
      <alignment horizontal="left"/>
    </xf>
    <xf numFmtId="3" fontId="31" fillId="2" borderId="56" xfId="53" applyNumberFormat="1" applyFont="1" applyFill="1" applyBorder="1" applyAlignment="1">
      <alignment horizontal="left"/>
    </xf>
    <xf numFmtId="3" fontId="32" fillId="0" borderId="105" xfId="0" applyNumberFormat="1" applyFont="1" applyFill="1" applyBorder="1"/>
    <xf numFmtId="3" fontId="32" fillId="0" borderId="89" xfId="0" applyNumberFormat="1" applyFont="1" applyFill="1" applyBorder="1"/>
    <xf numFmtId="0" fontId="32" fillId="0" borderId="62" xfId="0" applyFont="1" applyFill="1" applyBorder="1"/>
    <xf numFmtId="0" fontId="32" fillId="0" borderId="63" xfId="0" applyFont="1" applyFill="1" applyBorder="1"/>
    <xf numFmtId="164" fontId="32" fillId="0" borderId="63" xfId="0" applyNumberFormat="1" applyFont="1" applyFill="1" applyBorder="1"/>
    <xf numFmtId="164" fontId="32" fillId="0" borderId="63" xfId="0" applyNumberFormat="1" applyFont="1" applyFill="1" applyBorder="1" applyAlignment="1">
      <alignment horizontal="right"/>
    </xf>
    <xf numFmtId="0" fontId="32" fillId="0" borderId="63" xfId="0" applyNumberFormat="1" applyFont="1" applyFill="1" applyBorder="1"/>
    <xf numFmtId="3" fontId="32" fillId="0" borderId="63" xfId="0" applyNumberFormat="1" applyFont="1" applyFill="1" applyBorder="1"/>
    <xf numFmtId="3" fontId="32" fillId="0" borderId="64" xfId="0" applyNumberFormat="1" applyFont="1" applyFill="1" applyBorder="1"/>
    <xf numFmtId="0" fontId="32" fillId="0" borderId="69" xfId="0" applyFont="1" applyFill="1" applyBorder="1"/>
    <xf numFmtId="0" fontId="32" fillId="0" borderId="70" xfId="0" applyFont="1" applyFill="1" applyBorder="1"/>
    <xf numFmtId="164" fontId="32" fillId="0" borderId="70" xfId="0" applyNumberFormat="1" applyFont="1" applyFill="1" applyBorder="1"/>
    <xf numFmtId="164" fontId="32" fillId="0" borderId="70" xfId="0" applyNumberFormat="1" applyFont="1" applyFill="1" applyBorder="1" applyAlignment="1">
      <alignment horizontal="right"/>
    </xf>
    <xf numFmtId="0" fontId="32" fillId="0" borderId="70" xfId="0" applyNumberFormat="1" applyFont="1" applyFill="1" applyBorder="1"/>
    <xf numFmtId="3" fontId="32" fillId="0" borderId="70" xfId="0" applyNumberFormat="1" applyFont="1" applyFill="1" applyBorder="1"/>
    <xf numFmtId="3" fontId="32" fillId="0" borderId="71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9" fillId="2" borderId="90" xfId="0" applyFont="1" applyFill="1" applyBorder="1"/>
    <xf numFmtId="3" fontId="39" fillId="2" borderId="91" xfId="0" applyNumberFormat="1" applyFont="1" applyFill="1" applyBorder="1"/>
    <xf numFmtId="9" fontId="39" fillId="2" borderId="58" xfId="0" applyNumberFormat="1" applyFont="1" applyFill="1" applyBorder="1"/>
    <xf numFmtId="3" fontId="39" fillId="2" borderId="56" xfId="0" applyNumberFormat="1" applyFont="1" applyFill="1" applyBorder="1"/>
    <xf numFmtId="9" fontId="32" fillId="0" borderId="105" xfId="0" applyNumberFormat="1" applyFont="1" applyFill="1" applyBorder="1"/>
    <xf numFmtId="9" fontId="32" fillId="0" borderId="63" xfId="0" applyNumberFormat="1" applyFont="1" applyFill="1" applyBorder="1"/>
    <xf numFmtId="9" fontId="32" fillId="0" borderId="66" xfId="0" applyNumberFormat="1" applyFont="1" applyFill="1" applyBorder="1"/>
    <xf numFmtId="0" fontId="32" fillId="0" borderId="20" xfId="0" applyFont="1" applyFill="1" applyBorder="1"/>
    <xf numFmtId="3" fontId="32" fillId="0" borderId="28" xfId="0" applyNumberFormat="1" applyFont="1" applyFill="1" applyBorder="1"/>
    <xf numFmtId="3" fontId="32" fillId="0" borderId="21" xfId="0" applyNumberFormat="1" applyFont="1" applyFill="1" applyBorder="1"/>
    <xf numFmtId="0" fontId="39" fillId="11" borderId="20" xfId="0" applyFont="1" applyFill="1" applyBorder="1"/>
    <xf numFmtId="3" fontId="39" fillId="11" borderId="28" xfId="0" applyNumberFormat="1" applyFont="1" applyFill="1" applyBorder="1"/>
    <xf numFmtId="9" fontId="39" fillId="11" borderId="28" xfId="0" applyNumberFormat="1" applyFont="1" applyFill="1" applyBorder="1"/>
    <xf numFmtId="3" fontId="39" fillId="11" borderId="21" xfId="0" applyNumberFormat="1" applyFont="1" applyFill="1" applyBorder="1"/>
    <xf numFmtId="0" fontId="39" fillId="0" borderId="90" xfId="0" applyFont="1" applyFill="1" applyBorder="1"/>
    <xf numFmtId="0" fontId="32" fillId="5" borderId="11" xfId="0" applyFont="1" applyFill="1" applyBorder="1" applyAlignment="1">
      <alignment wrapText="1"/>
    </xf>
    <xf numFmtId="0" fontId="39" fillId="2" borderId="105" xfId="0" applyFont="1" applyFill="1" applyBorder="1"/>
    <xf numFmtId="3" fontId="39" fillId="2" borderId="0" xfId="0" applyNumberFormat="1" applyFont="1" applyFill="1" applyBorder="1"/>
    <xf numFmtId="3" fontId="39" fillId="2" borderId="17" xfId="0" applyNumberFormat="1" applyFont="1" applyFill="1" applyBorder="1"/>
    <xf numFmtId="0" fontId="32" fillId="0" borderId="28" xfId="0" applyFont="1" applyFill="1" applyBorder="1"/>
    <xf numFmtId="0" fontId="3" fillId="2" borderId="90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106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64" xfId="0" applyNumberFormat="1" applyFont="1" applyFill="1" applyBorder="1"/>
    <xf numFmtId="9" fontId="32" fillId="0" borderId="70" xfId="0" applyNumberFormat="1" applyFont="1" applyFill="1" applyBorder="1"/>
    <xf numFmtId="9" fontId="32" fillId="0" borderId="71" xfId="0" applyNumberFormat="1" applyFont="1" applyFill="1" applyBorder="1"/>
    <xf numFmtId="9" fontId="32" fillId="0" borderId="67" xfId="0" applyNumberFormat="1" applyFont="1" applyFill="1" applyBorder="1"/>
    <xf numFmtId="0" fontId="39" fillId="0" borderId="81" xfId="0" applyFont="1" applyFill="1" applyBorder="1"/>
    <xf numFmtId="0" fontId="39" fillId="0" borderId="96" xfId="0" applyFont="1" applyFill="1" applyBorder="1" applyAlignment="1">
      <alignment horizontal="left" indent="1"/>
    </xf>
    <xf numFmtId="0" fontId="39" fillId="0" borderId="80" xfId="0" applyFont="1" applyFill="1" applyBorder="1" applyAlignment="1">
      <alignment horizontal="left" indent="1"/>
    </xf>
    <xf numFmtId="9" fontId="32" fillId="0" borderId="107" xfId="0" applyNumberFormat="1" applyFont="1" applyFill="1" applyBorder="1"/>
    <xf numFmtId="9" fontId="32" fillId="0" borderId="72" xfId="0" applyNumberFormat="1" applyFont="1" applyFill="1" applyBorder="1"/>
    <xf numFmtId="9" fontId="32" fillId="0" borderId="76" xfId="0" applyNumberFormat="1" applyFont="1" applyFill="1" applyBorder="1"/>
    <xf numFmtId="3" fontId="32" fillId="0" borderId="62" xfId="0" applyNumberFormat="1" applyFont="1" applyFill="1" applyBorder="1"/>
    <xf numFmtId="3" fontId="32" fillId="0" borderId="69" xfId="0" applyNumberFormat="1" applyFont="1" applyFill="1" applyBorder="1"/>
    <xf numFmtId="3" fontId="32" fillId="0" borderId="65" xfId="0" applyNumberFormat="1" applyFont="1" applyFill="1" applyBorder="1"/>
    <xf numFmtId="9" fontId="32" fillId="0" borderId="108" xfId="0" applyNumberFormat="1" applyFont="1" applyFill="1" applyBorder="1"/>
    <xf numFmtId="9" fontId="32" fillId="0" borderId="78" xfId="0" applyNumberFormat="1" applyFont="1" applyFill="1" applyBorder="1"/>
    <xf numFmtId="9" fontId="32" fillId="0" borderId="92" xfId="0" applyNumberFormat="1" applyFont="1" applyFill="1" applyBorder="1"/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3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2"/>
      <tableStyleElement type="headerRow" dxfId="91"/>
      <tableStyleElement type="totalRow" dxfId="90"/>
      <tableStyleElement type="firstColumn" dxfId="89"/>
      <tableStyleElement type="lastColumn" dxfId="88"/>
      <tableStyleElement type="firstRowStripe" dxfId="87"/>
      <tableStyleElement type="firstColumnStripe" dxfId="86"/>
    </tableStyle>
    <tableStyle name="TableStyleMedium2 2" pivot="0" count="7" xr9:uid="{00000000-0011-0000-FFFF-FFFF01000000}">
      <tableStyleElement type="wholeTable" dxfId="85"/>
      <tableStyleElement type="headerRow" dxfId="84"/>
      <tableStyleElement type="totalRow" dxfId="83"/>
      <tableStyleElement type="firstColumn" dxfId="82"/>
      <tableStyleElement type="lastColumn" dxfId="81"/>
      <tableStyleElement type="firstRowStripe" dxfId="80"/>
      <tableStyleElement type="firstColumnStripe" dxfId="7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15" totalsRowShown="0" headerRowDxfId="78" tableBorderDxfId="77">
  <autoFilter ref="A7:S15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6"/>
    <tableColumn id="2" xr3:uid="{00000000-0010-0000-0000-000002000000}" name="popis" dataDxfId="75"/>
    <tableColumn id="3" xr3:uid="{00000000-0010-0000-0000-000003000000}" name="01 uv_sk" dataDxfId="7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9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8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44" totalsRowShown="0">
  <autoFilter ref="C3:S44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19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6" bestFit="1" customWidth="1"/>
    <col min="2" max="2" width="102.28515625" style="106" bestFit="1" customWidth="1"/>
    <col min="3" max="3" width="16.140625" style="47" hidden="1" customWidth="1"/>
    <col min="4" max="16384" width="8.85546875" style="106"/>
  </cols>
  <sheetData>
    <row r="1" spans="1:3" ht="18.600000000000001" customHeight="1" thickBot="1" x14ac:dyDescent="0.35">
      <c r="A1" s="270" t="s">
        <v>65</v>
      </c>
      <c r="B1" s="270"/>
    </row>
    <row r="2" spans="1:3" ht="14.45" customHeight="1" thickBot="1" x14ac:dyDescent="0.25">
      <c r="A2" s="364" t="s">
        <v>205</v>
      </c>
      <c r="B2" s="46"/>
    </row>
    <row r="3" spans="1:3" ht="14.45" customHeight="1" thickBot="1" x14ac:dyDescent="0.25">
      <c r="A3" s="266" t="s">
        <v>88</v>
      </c>
      <c r="B3" s="267"/>
    </row>
    <row r="4" spans="1:3" ht="14.45" customHeight="1" x14ac:dyDescent="0.2">
      <c r="A4" s="119" t="str">
        <f t="shared" ref="A4:A7" si="0">HYPERLINK("#'"&amp;C4&amp;"'!A1",C4)</f>
        <v>Motivace</v>
      </c>
      <c r="B4" s="71" t="s">
        <v>75</v>
      </c>
      <c r="C4" s="47" t="s">
        <v>76</v>
      </c>
    </row>
    <row r="5" spans="1:3" ht="14.45" customHeight="1" x14ac:dyDescent="0.2">
      <c r="A5" s="120" t="str">
        <f t="shared" si="0"/>
        <v>HI</v>
      </c>
      <c r="B5" s="72" t="s">
        <v>85</v>
      </c>
      <c r="C5" s="47" t="s">
        <v>68</v>
      </c>
    </row>
    <row r="6" spans="1:3" ht="14.45" customHeight="1" x14ac:dyDescent="0.2">
      <c r="A6" s="121" t="str">
        <f t="shared" si="0"/>
        <v>Man Tab</v>
      </c>
      <c r="B6" s="73" t="s">
        <v>207</v>
      </c>
      <c r="C6" s="47" t="s">
        <v>69</v>
      </c>
    </row>
    <row r="7" spans="1:3" ht="14.45" customHeight="1" thickBot="1" x14ac:dyDescent="0.25">
      <c r="A7" s="122" t="str">
        <f t="shared" si="0"/>
        <v>HV</v>
      </c>
      <c r="B7" s="74" t="s">
        <v>48</v>
      </c>
      <c r="C7" s="47" t="s">
        <v>53</v>
      </c>
    </row>
    <row r="8" spans="1:3" ht="14.45" customHeight="1" thickBot="1" x14ac:dyDescent="0.25">
      <c r="A8" s="75"/>
      <c r="B8" s="75"/>
    </row>
    <row r="9" spans="1:3" ht="14.45" customHeight="1" thickBot="1" x14ac:dyDescent="0.25">
      <c r="A9" s="268" t="s">
        <v>66</v>
      </c>
      <c r="B9" s="267"/>
    </row>
    <row r="10" spans="1:3" ht="14.45" customHeight="1" x14ac:dyDescent="0.2">
      <c r="A10" s="123" t="str">
        <f t="shared" ref="A10" si="1">HYPERLINK("#'"&amp;C10&amp;"'!A1",C10)</f>
        <v>Léky Žádanky</v>
      </c>
      <c r="B10" s="72" t="s">
        <v>86</v>
      </c>
      <c r="C10" s="47" t="s">
        <v>70</v>
      </c>
    </row>
    <row r="11" spans="1:3" ht="14.45" customHeight="1" x14ac:dyDescent="0.2">
      <c r="A11" s="121" t="str">
        <f t="shared" ref="A11:A17" si="2">HYPERLINK("#'"&amp;C11&amp;"'!A1",C11)</f>
        <v>LŽ Detail</v>
      </c>
      <c r="B11" s="73" t="s">
        <v>105</v>
      </c>
      <c r="C11" s="47" t="s">
        <v>71</v>
      </c>
    </row>
    <row r="12" spans="1:3" ht="28.9" customHeight="1" x14ac:dyDescent="0.2">
      <c r="A12" s="121" t="str">
        <f t="shared" si="2"/>
        <v>LŽ PL</v>
      </c>
      <c r="B12" s="420" t="s">
        <v>106</v>
      </c>
      <c r="C12" s="47" t="s">
        <v>92</v>
      </c>
    </row>
    <row r="13" spans="1:3" ht="14.45" customHeight="1" x14ac:dyDescent="0.2">
      <c r="A13" s="121" t="str">
        <f t="shared" si="2"/>
        <v>LŽ PL Detail</v>
      </c>
      <c r="B13" s="73" t="s">
        <v>478</v>
      </c>
      <c r="C13" s="47" t="s">
        <v>93</v>
      </c>
    </row>
    <row r="14" spans="1:3" ht="14.45" customHeight="1" x14ac:dyDescent="0.2">
      <c r="A14" s="121" t="str">
        <f t="shared" si="2"/>
        <v>LŽ Statim</v>
      </c>
      <c r="B14" s="205" t="s">
        <v>137</v>
      </c>
      <c r="C14" s="47" t="s">
        <v>147</v>
      </c>
    </row>
    <row r="15" spans="1:3" ht="14.45" customHeight="1" x14ac:dyDescent="0.2">
      <c r="A15" s="123" t="str">
        <f t="shared" ref="A15" si="3">HYPERLINK("#'"&amp;C15&amp;"'!A1",C15)</f>
        <v>Materiál Žádanky</v>
      </c>
      <c r="B15" s="73" t="s">
        <v>87</v>
      </c>
      <c r="C15" s="47" t="s">
        <v>72</v>
      </c>
    </row>
    <row r="16" spans="1:3" ht="14.45" customHeight="1" x14ac:dyDescent="0.2">
      <c r="A16" s="121" t="str">
        <f t="shared" si="2"/>
        <v>MŽ Detail</v>
      </c>
      <c r="B16" s="73" t="s">
        <v>2239</v>
      </c>
      <c r="C16" s="47" t="s">
        <v>73</v>
      </c>
    </row>
    <row r="17" spans="1:3" ht="14.45" customHeight="1" thickBot="1" x14ac:dyDescent="0.25">
      <c r="A17" s="123" t="str">
        <f t="shared" si="2"/>
        <v>Osobní náklady</v>
      </c>
      <c r="B17" s="73" t="s">
        <v>63</v>
      </c>
      <c r="C17" s="47" t="s">
        <v>74</v>
      </c>
    </row>
    <row r="18" spans="1:3" ht="14.45" customHeight="1" thickBot="1" x14ac:dyDescent="0.25">
      <c r="A18" s="76"/>
      <c r="B18" s="76"/>
    </row>
    <row r="19" spans="1:3" ht="14.45" customHeight="1" thickBot="1" x14ac:dyDescent="0.25">
      <c r="A19" s="269" t="s">
        <v>67</v>
      </c>
      <c r="B19" s="267"/>
    </row>
  </sheetData>
  <mergeCells count="4">
    <mergeCell ref="A3:B3"/>
    <mergeCell ref="A9:B9"/>
    <mergeCell ref="A19:B19"/>
    <mergeCell ref="A1:B1"/>
  </mergeCells>
  <hyperlinks>
    <hyperlink ref="A2" location="Obsah!A1" display="Zpět na Obsah  KL 01  1.-4.měsíc" xr:uid="{24547639-95EA-4553-BDBA-9EB610AA2F20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09" customWidth="1"/>
    <col min="2" max="2" width="5.42578125" style="173" bestFit="1" customWidth="1"/>
    <col min="3" max="3" width="6.140625" style="173" bestFit="1" customWidth="1"/>
    <col min="4" max="4" width="7.42578125" style="173" bestFit="1" customWidth="1"/>
    <col min="5" max="5" width="6.28515625" style="173" bestFit="1" customWidth="1"/>
    <col min="6" max="6" width="6.28515625" style="176" bestFit="1" customWidth="1"/>
    <col min="7" max="7" width="6.140625" style="176" bestFit="1" customWidth="1"/>
    <col min="8" max="8" width="7.42578125" style="176" bestFit="1" customWidth="1"/>
    <col min="9" max="9" width="6.28515625" style="176" bestFit="1" customWidth="1"/>
    <col min="10" max="10" width="5.42578125" style="173" bestFit="1" customWidth="1"/>
    <col min="11" max="11" width="6.140625" style="173" bestFit="1" customWidth="1"/>
    <col min="12" max="12" width="7.42578125" style="173" bestFit="1" customWidth="1"/>
    <col min="13" max="13" width="6.28515625" style="173" bestFit="1" customWidth="1"/>
    <col min="14" max="14" width="5.28515625" style="176" bestFit="1" customWidth="1"/>
    <col min="15" max="15" width="6.140625" style="176" bestFit="1" customWidth="1"/>
    <col min="16" max="16" width="7.42578125" style="176" bestFit="1" customWidth="1"/>
    <col min="17" max="17" width="6.28515625" style="176" bestFit="1" customWidth="1"/>
    <col min="18" max="16384" width="8.85546875" style="106"/>
  </cols>
  <sheetData>
    <row r="1" spans="1:17" ht="18.600000000000001" customHeight="1" thickBot="1" x14ac:dyDescent="0.35">
      <c r="A1" s="309" t="s">
        <v>137</v>
      </c>
      <c r="B1" s="309"/>
      <c r="C1" s="309"/>
      <c r="D1" s="309"/>
      <c r="E1" s="309"/>
      <c r="F1" s="271"/>
      <c r="G1" s="271"/>
      <c r="H1" s="271"/>
      <c r="I1" s="271"/>
      <c r="J1" s="302"/>
      <c r="K1" s="302"/>
      <c r="L1" s="302"/>
      <c r="M1" s="302"/>
      <c r="N1" s="302"/>
      <c r="O1" s="302"/>
      <c r="P1" s="302"/>
      <c r="Q1" s="302"/>
    </row>
    <row r="2" spans="1:17" ht="14.45" customHeight="1" thickBot="1" x14ac:dyDescent="0.25">
      <c r="A2" s="364" t="s">
        <v>205</v>
      </c>
      <c r="B2" s="180"/>
      <c r="C2" s="180"/>
      <c r="D2" s="180"/>
      <c r="E2" s="180"/>
    </row>
    <row r="3" spans="1:17" ht="14.45" customHeight="1" thickBot="1" x14ac:dyDescent="0.25">
      <c r="A3" s="198" t="s">
        <v>3</v>
      </c>
      <c r="B3" s="202">
        <f>SUM(B6:B1048576)</f>
        <v>358</v>
      </c>
      <c r="C3" s="203">
        <f>SUM(C6:C1048576)</f>
        <v>8</v>
      </c>
      <c r="D3" s="203">
        <f>SUM(D6:D1048576)</f>
        <v>0</v>
      </c>
      <c r="E3" s="204">
        <f>SUM(E6:E1048576)</f>
        <v>0</v>
      </c>
      <c r="F3" s="201">
        <f>IF(SUM($B3:$E3)=0,"",B3/SUM($B3:$E3))</f>
        <v>0.97814207650273222</v>
      </c>
      <c r="G3" s="199">
        <f t="shared" ref="G3:I3" si="0">IF(SUM($B3:$E3)=0,"",C3/SUM($B3:$E3))</f>
        <v>2.185792349726776E-2</v>
      </c>
      <c r="H3" s="199">
        <f t="shared" si="0"/>
        <v>0</v>
      </c>
      <c r="I3" s="200">
        <f t="shared" si="0"/>
        <v>0</v>
      </c>
      <c r="J3" s="203">
        <f>SUM(J6:J1048576)</f>
        <v>95</v>
      </c>
      <c r="K3" s="203">
        <f>SUM(K6:K1048576)</f>
        <v>7</v>
      </c>
      <c r="L3" s="203">
        <f>SUM(L6:L1048576)</f>
        <v>0</v>
      </c>
      <c r="M3" s="204">
        <f>SUM(M6:M1048576)</f>
        <v>0</v>
      </c>
      <c r="N3" s="201">
        <f>IF(SUM($J3:$M3)=0,"",J3/SUM($J3:$M3))</f>
        <v>0.93137254901960786</v>
      </c>
      <c r="O3" s="199">
        <f t="shared" ref="O3:Q3" si="1">IF(SUM($J3:$M3)=0,"",K3/SUM($J3:$M3))</f>
        <v>6.8627450980392163E-2</v>
      </c>
      <c r="P3" s="199">
        <f t="shared" si="1"/>
        <v>0</v>
      </c>
      <c r="Q3" s="200">
        <f t="shared" si="1"/>
        <v>0</v>
      </c>
    </row>
    <row r="4" spans="1:17" ht="14.45" customHeight="1" thickBot="1" x14ac:dyDescent="0.25">
      <c r="A4" s="197"/>
      <c r="B4" s="322" t="s">
        <v>139</v>
      </c>
      <c r="C4" s="323"/>
      <c r="D4" s="323"/>
      <c r="E4" s="324"/>
      <c r="F4" s="319" t="s">
        <v>144</v>
      </c>
      <c r="G4" s="320"/>
      <c r="H4" s="320"/>
      <c r="I4" s="321"/>
      <c r="J4" s="322" t="s">
        <v>145</v>
      </c>
      <c r="K4" s="323"/>
      <c r="L4" s="323"/>
      <c r="M4" s="324"/>
      <c r="N4" s="319" t="s">
        <v>146</v>
      </c>
      <c r="O4" s="320"/>
      <c r="P4" s="320"/>
      <c r="Q4" s="321"/>
    </row>
    <row r="5" spans="1:17" ht="14.45" customHeight="1" thickBot="1" x14ac:dyDescent="0.25">
      <c r="A5" s="425" t="s">
        <v>138</v>
      </c>
      <c r="B5" s="426" t="s">
        <v>140</v>
      </c>
      <c r="C5" s="426" t="s">
        <v>141</v>
      </c>
      <c r="D5" s="426" t="s">
        <v>142</v>
      </c>
      <c r="E5" s="427" t="s">
        <v>143</v>
      </c>
      <c r="F5" s="428" t="s">
        <v>140</v>
      </c>
      <c r="G5" s="429" t="s">
        <v>141</v>
      </c>
      <c r="H5" s="429" t="s">
        <v>142</v>
      </c>
      <c r="I5" s="430" t="s">
        <v>143</v>
      </c>
      <c r="J5" s="426" t="s">
        <v>140</v>
      </c>
      <c r="K5" s="426" t="s">
        <v>141</v>
      </c>
      <c r="L5" s="426" t="s">
        <v>142</v>
      </c>
      <c r="M5" s="427" t="s">
        <v>143</v>
      </c>
      <c r="N5" s="428" t="s">
        <v>140</v>
      </c>
      <c r="O5" s="429" t="s">
        <v>141</v>
      </c>
      <c r="P5" s="429" t="s">
        <v>142</v>
      </c>
      <c r="Q5" s="430" t="s">
        <v>143</v>
      </c>
    </row>
    <row r="6" spans="1:17" ht="14.45" customHeight="1" x14ac:dyDescent="0.2">
      <c r="A6" s="435" t="s">
        <v>479</v>
      </c>
      <c r="B6" s="441"/>
      <c r="C6" s="389"/>
      <c r="D6" s="389"/>
      <c r="E6" s="390"/>
      <c r="F6" s="438"/>
      <c r="G6" s="410"/>
      <c r="H6" s="410"/>
      <c r="I6" s="444"/>
      <c r="J6" s="441"/>
      <c r="K6" s="389"/>
      <c r="L6" s="389"/>
      <c r="M6" s="390"/>
      <c r="N6" s="438"/>
      <c r="O6" s="410"/>
      <c r="P6" s="410"/>
      <c r="Q6" s="431"/>
    </row>
    <row r="7" spans="1:17" ht="14.45" customHeight="1" x14ac:dyDescent="0.2">
      <c r="A7" s="436" t="s">
        <v>480</v>
      </c>
      <c r="B7" s="442">
        <v>297</v>
      </c>
      <c r="C7" s="396">
        <v>8</v>
      </c>
      <c r="D7" s="396"/>
      <c r="E7" s="397"/>
      <c r="F7" s="439">
        <v>0.97377049180327868</v>
      </c>
      <c r="G7" s="432">
        <v>2.6229508196721311E-2</v>
      </c>
      <c r="H7" s="432">
        <v>0</v>
      </c>
      <c r="I7" s="445">
        <v>0</v>
      </c>
      <c r="J7" s="442">
        <v>72</v>
      </c>
      <c r="K7" s="396">
        <v>7</v>
      </c>
      <c r="L7" s="396"/>
      <c r="M7" s="397"/>
      <c r="N7" s="439">
        <v>0.91139240506329111</v>
      </c>
      <c r="O7" s="432">
        <v>8.8607594936708861E-2</v>
      </c>
      <c r="P7" s="432">
        <v>0</v>
      </c>
      <c r="Q7" s="433">
        <v>0</v>
      </c>
    </row>
    <row r="8" spans="1:17" ht="14.45" customHeight="1" thickBot="1" x14ac:dyDescent="0.25">
      <c r="A8" s="437" t="s">
        <v>472</v>
      </c>
      <c r="B8" s="443">
        <v>61</v>
      </c>
      <c r="C8" s="403"/>
      <c r="D8" s="403"/>
      <c r="E8" s="404"/>
      <c r="F8" s="440">
        <v>1</v>
      </c>
      <c r="G8" s="411">
        <v>0</v>
      </c>
      <c r="H8" s="411">
        <v>0</v>
      </c>
      <c r="I8" s="446">
        <v>0</v>
      </c>
      <c r="J8" s="443">
        <v>23</v>
      </c>
      <c r="K8" s="403"/>
      <c r="L8" s="403"/>
      <c r="M8" s="404"/>
      <c r="N8" s="440">
        <v>1</v>
      </c>
      <c r="O8" s="411">
        <v>0</v>
      </c>
      <c r="P8" s="411">
        <v>0</v>
      </c>
      <c r="Q8" s="434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 xr:uid="{24A206C8-0CFA-463B-9F79-F2EBD5B253D1}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4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hidden="1" customWidth="1" outlineLevel="1"/>
    <col min="4" max="4" width="9.5703125" style="175" customWidth="1" collapsed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87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189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1" t="s">
        <v>402</v>
      </c>
      <c r="B5" s="372" t="s">
        <v>403</v>
      </c>
      <c r="C5" s="373" t="s">
        <v>206</v>
      </c>
      <c r="D5" s="373" t="s">
        <v>206</v>
      </c>
      <c r="E5" s="373"/>
      <c r="F5" s="373" t="s">
        <v>206</v>
      </c>
      <c r="G5" s="373" t="s">
        <v>206</v>
      </c>
      <c r="H5" s="373" t="s">
        <v>206</v>
      </c>
      <c r="I5" s="374" t="s">
        <v>206</v>
      </c>
      <c r="J5" s="375" t="s">
        <v>55</v>
      </c>
    </row>
    <row r="6" spans="1:10" ht="14.45" customHeight="1" x14ac:dyDescent="0.2">
      <c r="A6" s="371" t="s">
        <v>402</v>
      </c>
      <c r="B6" s="372" t="s">
        <v>481</v>
      </c>
      <c r="C6" s="373">
        <v>0</v>
      </c>
      <c r="D6" s="373">
        <v>0</v>
      </c>
      <c r="E6" s="373"/>
      <c r="F6" s="373">
        <v>3.1859999999999999</v>
      </c>
      <c r="G6" s="373">
        <v>0</v>
      </c>
      <c r="H6" s="373">
        <v>3.1859999999999999</v>
      </c>
      <c r="I6" s="374" t="s">
        <v>206</v>
      </c>
      <c r="J6" s="375" t="s">
        <v>1</v>
      </c>
    </row>
    <row r="7" spans="1:10" ht="14.45" customHeight="1" x14ac:dyDescent="0.2">
      <c r="A7" s="371" t="s">
        <v>402</v>
      </c>
      <c r="B7" s="372" t="s">
        <v>482</v>
      </c>
      <c r="C7" s="373">
        <v>0</v>
      </c>
      <c r="D7" s="373">
        <v>0</v>
      </c>
      <c r="E7" s="373"/>
      <c r="F7" s="373">
        <v>0</v>
      </c>
      <c r="G7" s="373">
        <v>0</v>
      </c>
      <c r="H7" s="373">
        <v>0</v>
      </c>
      <c r="I7" s="374" t="s">
        <v>206</v>
      </c>
      <c r="J7" s="375" t="s">
        <v>1</v>
      </c>
    </row>
    <row r="8" spans="1:10" ht="14.45" customHeight="1" x14ac:dyDescent="0.2">
      <c r="A8" s="371" t="s">
        <v>402</v>
      </c>
      <c r="B8" s="372" t="s">
        <v>483</v>
      </c>
      <c r="C8" s="373">
        <v>1246.4076599999999</v>
      </c>
      <c r="D8" s="373">
        <v>1538.06447</v>
      </c>
      <c r="E8" s="373"/>
      <c r="F8" s="373">
        <v>1262.2388599999999</v>
      </c>
      <c r="G8" s="373">
        <v>0</v>
      </c>
      <c r="H8" s="373">
        <v>1262.2388599999999</v>
      </c>
      <c r="I8" s="374" t="s">
        <v>206</v>
      </c>
      <c r="J8" s="375" t="s">
        <v>1</v>
      </c>
    </row>
    <row r="9" spans="1:10" ht="14.45" customHeight="1" x14ac:dyDescent="0.2">
      <c r="A9" s="371" t="s">
        <v>402</v>
      </c>
      <c r="B9" s="372" t="s">
        <v>484</v>
      </c>
      <c r="C9" s="373">
        <v>779.80592000000013</v>
      </c>
      <c r="D9" s="373">
        <v>740.04052000000001</v>
      </c>
      <c r="E9" s="373"/>
      <c r="F9" s="373">
        <v>1079.75506</v>
      </c>
      <c r="G9" s="373">
        <v>0</v>
      </c>
      <c r="H9" s="373">
        <v>1079.75506</v>
      </c>
      <c r="I9" s="374" t="s">
        <v>206</v>
      </c>
      <c r="J9" s="375" t="s">
        <v>1</v>
      </c>
    </row>
    <row r="10" spans="1:10" ht="14.45" customHeight="1" x14ac:dyDescent="0.2">
      <c r="A10" s="371" t="s">
        <v>402</v>
      </c>
      <c r="B10" s="372" t="s">
        <v>485</v>
      </c>
      <c r="C10" s="373">
        <v>298.28187999999898</v>
      </c>
      <c r="D10" s="373">
        <v>655.67128000000116</v>
      </c>
      <c r="E10" s="373"/>
      <c r="F10" s="373">
        <v>9.2112800000021231</v>
      </c>
      <c r="G10" s="373">
        <v>0</v>
      </c>
      <c r="H10" s="373">
        <v>9.2112800000021231</v>
      </c>
      <c r="I10" s="374" t="s">
        <v>206</v>
      </c>
      <c r="J10" s="375" t="s">
        <v>1</v>
      </c>
    </row>
    <row r="11" spans="1:10" ht="14.45" customHeight="1" x14ac:dyDescent="0.2">
      <c r="A11" s="371" t="s">
        <v>402</v>
      </c>
      <c r="B11" s="372" t="s">
        <v>486</v>
      </c>
      <c r="C11" s="373">
        <v>15.90798</v>
      </c>
      <c r="D11" s="373">
        <v>23.866800000000001</v>
      </c>
      <c r="E11" s="373"/>
      <c r="F11" s="373">
        <v>36.850120000000004</v>
      </c>
      <c r="G11" s="373">
        <v>0</v>
      </c>
      <c r="H11" s="373">
        <v>36.850120000000004</v>
      </c>
      <c r="I11" s="374" t="s">
        <v>206</v>
      </c>
      <c r="J11" s="375" t="s">
        <v>1</v>
      </c>
    </row>
    <row r="12" spans="1:10" ht="14.45" customHeight="1" x14ac:dyDescent="0.2">
      <c r="A12" s="371" t="s">
        <v>402</v>
      </c>
      <c r="B12" s="372" t="s">
        <v>487</v>
      </c>
      <c r="C12" s="373">
        <v>1652.6535100000001</v>
      </c>
      <c r="D12" s="373">
        <v>1287.2884000000001</v>
      </c>
      <c r="E12" s="373"/>
      <c r="F12" s="373">
        <v>1402.5395600000002</v>
      </c>
      <c r="G12" s="373">
        <v>0</v>
      </c>
      <c r="H12" s="373">
        <v>1402.5395600000002</v>
      </c>
      <c r="I12" s="374" t="s">
        <v>206</v>
      </c>
      <c r="J12" s="375" t="s">
        <v>1</v>
      </c>
    </row>
    <row r="13" spans="1:10" ht="14.45" customHeight="1" x14ac:dyDescent="0.2">
      <c r="A13" s="371" t="s">
        <v>402</v>
      </c>
      <c r="B13" s="372" t="s">
        <v>488</v>
      </c>
      <c r="C13" s="373">
        <v>26.897500000000001</v>
      </c>
      <c r="D13" s="373">
        <v>36.175650000000005</v>
      </c>
      <c r="E13" s="373"/>
      <c r="F13" s="373">
        <v>16.6751</v>
      </c>
      <c r="G13" s="373">
        <v>0</v>
      </c>
      <c r="H13" s="373">
        <v>16.6751</v>
      </c>
      <c r="I13" s="374" t="s">
        <v>206</v>
      </c>
      <c r="J13" s="375" t="s">
        <v>1</v>
      </c>
    </row>
    <row r="14" spans="1:10" ht="14.45" customHeight="1" x14ac:dyDescent="0.2">
      <c r="A14" s="371" t="s">
        <v>402</v>
      </c>
      <c r="B14" s="372" t="s">
        <v>489</v>
      </c>
      <c r="C14" s="373">
        <v>173.02795999999998</v>
      </c>
      <c r="D14" s="373">
        <v>200.3484</v>
      </c>
      <c r="E14" s="373"/>
      <c r="F14" s="373">
        <v>260.98378000000002</v>
      </c>
      <c r="G14" s="373">
        <v>0</v>
      </c>
      <c r="H14" s="373">
        <v>260.98378000000002</v>
      </c>
      <c r="I14" s="374" t="s">
        <v>206</v>
      </c>
      <c r="J14" s="375" t="s">
        <v>1</v>
      </c>
    </row>
    <row r="15" spans="1:10" ht="14.45" customHeight="1" x14ac:dyDescent="0.2">
      <c r="A15" s="371" t="s">
        <v>402</v>
      </c>
      <c r="B15" s="372" t="s">
        <v>490</v>
      </c>
      <c r="C15" s="373">
        <v>0.86514999999999997</v>
      </c>
      <c r="D15" s="373">
        <v>0</v>
      </c>
      <c r="E15" s="373"/>
      <c r="F15" s="373">
        <v>0</v>
      </c>
      <c r="G15" s="373">
        <v>0</v>
      </c>
      <c r="H15" s="373">
        <v>0</v>
      </c>
      <c r="I15" s="374" t="s">
        <v>206</v>
      </c>
      <c r="J15" s="375" t="s">
        <v>1</v>
      </c>
    </row>
    <row r="16" spans="1:10" ht="14.45" customHeight="1" x14ac:dyDescent="0.2">
      <c r="A16" s="371" t="s">
        <v>402</v>
      </c>
      <c r="B16" s="372" t="s">
        <v>491</v>
      </c>
      <c r="C16" s="373">
        <v>96.665849999999978</v>
      </c>
      <c r="D16" s="373">
        <v>100.45349</v>
      </c>
      <c r="E16" s="373"/>
      <c r="F16" s="373">
        <v>82.529120000000006</v>
      </c>
      <c r="G16" s="373">
        <v>0</v>
      </c>
      <c r="H16" s="373">
        <v>82.529120000000006</v>
      </c>
      <c r="I16" s="374" t="s">
        <v>206</v>
      </c>
      <c r="J16" s="375" t="s">
        <v>1</v>
      </c>
    </row>
    <row r="17" spans="1:10" ht="14.45" customHeight="1" x14ac:dyDescent="0.2">
      <c r="A17" s="371" t="s">
        <v>402</v>
      </c>
      <c r="B17" s="372" t="s">
        <v>492</v>
      </c>
      <c r="C17" s="373">
        <v>122.96223999999999</v>
      </c>
      <c r="D17" s="373">
        <v>116.81703999999999</v>
      </c>
      <c r="E17" s="373"/>
      <c r="F17" s="373">
        <v>49.907400000000003</v>
      </c>
      <c r="G17" s="373">
        <v>0</v>
      </c>
      <c r="H17" s="373">
        <v>49.907400000000003</v>
      </c>
      <c r="I17" s="374" t="s">
        <v>206</v>
      </c>
      <c r="J17" s="375" t="s">
        <v>1</v>
      </c>
    </row>
    <row r="18" spans="1:10" ht="14.45" customHeight="1" x14ac:dyDescent="0.2">
      <c r="A18" s="371" t="s">
        <v>402</v>
      </c>
      <c r="B18" s="372" t="s">
        <v>493</v>
      </c>
      <c r="C18" s="373">
        <v>0</v>
      </c>
      <c r="D18" s="373">
        <v>0</v>
      </c>
      <c r="E18" s="373"/>
      <c r="F18" s="373">
        <v>0.60084000000000004</v>
      </c>
      <c r="G18" s="373">
        <v>0</v>
      </c>
      <c r="H18" s="373">
        <v>0.60084000000000004</v>
      </c>
      <c r="I18" s="374" t="s">
        <v>206</v>
      </c>
      <c r="J18" s="375" t="s">
        <v>1</v>
      </c>
    </row>
    <row r="19" spans="1:10" ht="14.45" customHeight="1" x14ac:dyDescent="0.2">
      <c r="A19" s="371" t="s">
        <v>402</v>
      </c>
      <c r="B19" s="372" t="s">
        <v>408</v>
      </c>
      <c r="C19" s="373">
        <v>4413.4756499999994</v>
      </c>
      <c r="D19" s="373">
        <v>4698.7260500000011</v>
      </c>
      <c r="E19" s="373"/>
      <c r="F19" s="373">
        <v>4204.4771200000023</v>
      </c>
      <c r="G19" s="373">
        <v>0</v>
      </c>
      <c r="H19" s="373">
        <v>4204.4771200000023</v>
      </c>
      <c r="I19" s="374" t="s">
        <v>206</v>
      </c>
      <c r="J19" s="375" t="s">
        <v>409</v>
      </c>
    </row>
    <row r="21" spans="1:10" ht="14.45" customHeight="1" x14ac:dyDescent="0.2">
      <c r="A21" s="371" t="s">
        <v>402</v>
      </c>
      <c r="B21" s="372" t="s">
        <v>403</v>
      </c>
      <c r="C21" s="373" t="s">
        <v>206</v>
      </c>
      <c r="D21" s="373" t="s">
        <v>206</v>
      </c>
      <c r="E21" s="373"/>
      <c r="F21" s="373" t="s">
        <v>206</v>
      </c>
      <c r="G21" s="373" t="s">
        <v>206</v>
      </c>
      <c r="H21" s="373" t="s">
        <v>206</v>
      </c>
      <c r="I21" s="374" t="s">
        <v>206</v>
      </c>
      <c r="J21" s="375" t="s">
        <v>55</v>
      </c>
    </row>
    <row r="22" spans="1:10" ht="14.45" customHeight="1" x14ac:dyDescent="0.2">
      <c r="A22" s="371" t="s">
        <v>410</v>
      </c>
      <c r="B22" s="372" t="s">
        <v>411</v>
      </c>
      <c r="C22" s="373" t="s">
        <v>206</v>
      </c>
      <c r="D22" s="373" t="s">
        <v>206</v>
      </c>
      <c r="E22" s="373"/>
      <c r="F22" s="373" t="s">
        <v>206</v>
      </c>
      <c r="G22" s="373" t="s">
        <v>206</v>
      </c>
      <c r="H22" s="373" t="s">
        <v>206</v>
      </c>
      <c r="I22" s="374" t="s">
        <v>206</v>
      </c>
      <c r="J22" s="375" t="s">
        <v>0</v>
      </c>
    </row>
    <row r="23" spans="1:10" ht="14.45" customHeight="1" x14ac:dyDescent="0.2">
      <c r="A23" s="371" t="s">
        <v>410</v>
      </c>
      <c r="B23" s="372" t="s">
        <v>481</v>
      </c>
      <c r="C23" s="373">
        <v>0</v>
      </c>
      <c r="D23" s="373">
        <v>0</v>
      </c>
      <c r="E23" s="373"/>
      <c r="F23" s="373">
        <v>3.1859999999999999</v>
      </c>
      <c r="G23" s="373">
        <v>0</v>
      </c>
      <c r="H23" s="373">
        <v>3.1859999999999999</v>
      </c>
      <c r="I23" s="374" t="s">
        <v>206</v>
      </c>
      <c r="J23" s="375" t="s">
        <v>1</v>
      </c>
    </row>
    <row r="24" spans="1:10" ht="14.45" customHeight="1" x14ac:dyDescent="0.2">
      <c r="A24" s="371" t="s">
        <v>410</v>
      </c>
      <c r="B24" s="372" t="s">
        <v>482</v>
      </c>
      <c r="C24" s="373">
        <v>0</v>
      </c>
      <c r="D24" s="373">
        <v>0</v>
      </c>
      <c r="E24" s="373"/>
      <c r="F24" s="373">
        <v>0</v>
      </c>
      <c r="G24" s="373">
        <v>0</v>
      </c>
      <c r="H24" s="373">
        <v>0</v>
      </c>
      <c r="I24" s="374" t="s">
        <v>206</v>
      </c>
      <c r="J24" s="375" t="s">
        <v>1</v>
      </c>
    </row>
    <row r="25" spans="1:10" ht="14.45" customHeight="1" x14ac:dyDescent="0.2">
      <c r="A25" s="371" t="s">
        <v>410</v>
      </c>
      <c r="B25" s="372" t="s">
        <v>483</v>
      </c>
      <c r="C25" s="373">
        <v>1005.5193899999999</v>
      </c>
      <c r="D25" s="373">
        <v>1200.57296</v>
      </c>
      <c r="E25" s="373"/>
      <c r="F25" s="373">
        <v>1017.99961</v>
      </c>
      <c r="G25" s="373">
        <v>0</v>
      </c>
      <c r="H25" s="373">
        <v>1017.99961</v>
      </c>
      <c r="I25" s="374" t="s">
        <v>206</v>
      </c>
      <c r="J25" s="375" t="s">
        <v>1</v>
      </c>
    </row>
    <row r="26" spans="1:10" ht="14.45" customHeight="1" x14ac:dyDescent="0.2">
      <c r="A26" s="371" t="s">
        <v>410</v>
      </c>
      <c r="B26" s="372" t="s">
        <v>484</v>
      </c>
      <c r="C26" s="373">
        <v>468.92113000000001</v>
      </c>
      <c r="D26" s="373">
        <v>470.12240000000003</v>
      </c>
      <c r="E26" s="373"/>
      <c r="F26" s="373">
        <v>987.27527999999995</v>
      </c>
      <c r="G26" s="373">
        <v>0</v>
      </c>
      <c r="H26" s="373">
        <v>987.27527999999995</v>
      </c>
      <c r="I26" s="374" t="s">
        <v>206</v>
      </c>
      <c r="J26" s="375" t="s">
        <v>1</v>
      </c>
    </row>
    <row r="27" spans="1:10" ht="14.45" customHeight="1" x14ac:dyDescent="0.2">
      <c r="A27" s="371" t="s">
        <v>410</v>
      </c>
      <c r="B27" s="372" t="s">
        <v>485</v>
      </c>
      <c r="C27" s="373">
        <v>298.28187999999898</v>
      </c>
      <c r="D27" s="373">
        <v>655.67128000000116</v>
      </c>
      <c r="E27" s="373"/>
      <c r="F27" s="373">
        <v>9.2112800000021231</v>
      </c>
      <c r="G27" s="373">
        <v>0</v>
      </c>
      <c r="H27" s="373">
        <v>9.2112800000021231</v>
      </c>
      <c r="I27" s="374" t="s">
        <v>206</v>
      </c>
      <c r="J27" s="375" t="s">
        <v>1</v>
      </c>
    </row>
    <row r="28" spans="1:10" ht="14.45" customHeight="1" x14ac:dyDescent="0.2">
      <c r="A28" s="371" t="s">
        <v>410</v>
      </c>
      <c r="B28" s="372" t="s">
        <v>486</v>
      </c>
      <c r="C28" s="373">
        <v>15.90798</v>
      </c>
      <c r="D28" s="373">
        <v>11.616540000000001</v>
      </c>
      <c r="E28" s="373"/>
      <c r="F28" s="373">
        <v>18.474730000000001</v>
      </c>
      <c r="G28" s="373">
        <v>0</v>
      </c>
      <c r="H28" s="373">
        <v>18.474730000000001</v>
      </c>
      <c r="I28" s="374" t="s">
        <v>206</v>
      </c>
      <c r="J28" s="375" t="s">
        <v>1</v>
      </c>
    </row>
    <row r="29" spans="1:10" ht="14.45" customHeight="1" x14ac:dyDescent="0.2">
      <c r="A29" s="371" t="s">
        <v>410</v>
      </c>
      <c r="B29" s="372" t="s">
        <v>487</v>
      </c>
      <c r="C29" s="373">
        <v>1476.2486000000001</v>
      </c>
      <c r="D29" s="373">
        <v>1265.0446400000001</v>
      </c>
      <c r="E29" s="373"/>
      <c r="F29" s="373">
        <v>1310.6835200000003</v>
      </c>
      <c r="G29" s="373">
        <v>0</v>
      </c>
      <c r="H29" s="373">
        <v>1310.6835200000003</v>
      </c>
      <c r="I29" s="374" t="s">
        <v>206</v>
      </c>
      <c r="J29" s="375" t="s">
        <v>1</v>
      </c>
    </row>
    <row r="30" spans="1:10" ht="14.45" customHeight="1" x14ac:dyDescent="0.2">
      <c r="A30" s="371" t="s">
        <v>410</v>
      </c>
      <c r="B30" s="372" t="s">
        <v>488</v>
      </c>
      <c r="C30" s="373">
        <v>25.672979999999999</v>
      </c>
      <c r="D30" s="373">
        <v>35.797650000000004</v>
      </c>
      <c r="E30" s="373"/>
      <c r="F30" s="373">
        <v>14.13561</v>
      </c>
      <c r="G30" s="373">
        <v>0</v>
      </c>
      <c r="H30" s="373">
        <v>14.13561</v>
      </c>
      <c r="I30" s="374" t="s">
        <v>206</v>
      </c>
      <c r="J30" s="375" t="s">
        <v>1</v>
      </c>
    </row>
    <row r="31" spans="1:10" ht="14.45" customHeight="1" x14ac:dyDescent="0.2">
      <c r="A31" s="371" t="s">
        <v>410</v>
      </c>
      <c r="B31" s="372" t="s">
        <v>489</v>
      </c>
      <c r="C31" s="373">
        <v>166.01065999999997</v>
      </c>
      <c r="D31" s="373">
        <v>185.71940000000001</v>
      </c>
      <c r="E31" s="373"/>
      <c r="F31" s="373">
        <v>255.04478</v>
      </c>
      <c r="G31" s="373">
        <v>0</v>
      </c>
      <c r="H31" s="373">
        <v>255.04478</v>
      </c>
      <c r="I31" s="374" t="s">
        <v>206</v>
      </c>
      <c r="J31" s="375" t="s">
        <v>1</v>
      </c>
    </row>
    <row r="32" spans="1:10" ht="14.45" customHeight="1" x14ac:dyDescent="0.2">
      <c r="A32" s="371" t="s">
        <v>410</v>
      </c>
      <c r="B32" s="372" t="s">
        <v>490</v>
      </c>
      <c r="C32" s="373">
        <v>0.86514999999999997</v>
      </c>
      <c r="D32" s="373">
        <v>0</v>
      </c>
      <c r="E32" s="373"/>
      <c r="F32" s="373">
        <v>0</v>
      </c>
      <c r="G32" s="373">
        <v>0</v>
      </c>
      <c r="H32" s="373">
        <v>0</v>
      </c>
      <c r="I32" s="374" t="s">
        <v>206</v>
      </c>
      <c r="J32" s="375" t="s">
        <v>1</v>
      </c>
    </row>
    <row r="33" spans="1:10" ht="14.45" customHeight="1" x14ac:dyDescent="0.2">
      <c r="A33" s="371" t="s">
        <v>410</v>
      </c>
      <c r="B33" s="372" t="s">
        <v>491</v>
      </c>
      <c r="C33" s="373">
        <v>96.665849999999978</v>
      </c>
      <c r="D33" s="373">
        <v>94.077750000000009</v>
      </c>
      <c r="E33" s="373"/>
      <c r="F33" s="373">
        <v>77.70823</v>
      </c>
      <c r="G33" s="373">
        <v>0</v>
      </c>
      <c r="H33" s="373">
        <v>77.70823</v>
      </c>
      <c r="I33" s="374" t="s">
        <v>206</v>
      </c>
      <c r="J33" s="375" t="s">
        <v>1</v>
      </c>
    </row>
    <row r="34" spans="1:10" ht="14.45" customHeight="1" x14ac:dyDescent="0.2">
      <c r="A34" s="371" t="s">
        <v>410</v>
      </c>
      <c r="B34" s="372" t="s">
        <v>493</v>
      </c>
      <c r="C34" s="373">
        <v>0</v>
      </c>
      <c r="D34" s="373">
        <v>0</v>
      </c>
      <c r="E34" s="373"/>
      <c r="F34" s="373">
        <v>0.60084000000000004</v>
      </c>
      <c r="G34" s="373">
        <v>0</v>
      </c>
      <c r="H34" s="373">
        <v>0.60084000000000004</v>
      </c>
      <c r="I34" s="374" t="s">
        <v>206</v>
      </c>
      <c r="J34" s="375" t="s">
        <v>1</v>
      </c>
    </row>
    <row r="35" spans="1:10" ht="14.45" customHeight="1" x14ac:dyDescent="0.2">
      <c r="A35" s="371" t="s">
        <v>410</v>
      </c>
      <c r="B35" s="372" t="s">
        <v>412</v>
      </c>
      <c r="C35" s="373">
        <v>3554.0936199999983</v>
      </c>
      <c r="D35" s="373">
        <v>3918.622620000001</v>
      </c>
      <c r="E35" s="373"/>
      <c r="F35" s="373">
        <v>3694.3198800000023</v>
      </c>
      <c r="G35" s="373">
        <v>0</v>
      </c>
      <c r="H35" s="373">
        <v>3694.3198800000023</v>
      </c>
      <c r="I35" s="374" t="s">
        <v>206</v>
      </c>
      <c r="J35" s="375" t="s">
        <v>413</v>
      </c>
    </row>
    <row r="36" spans="1:10" ht="14.45" customHeight="1" x14ac:dyDescent="0.2">
      <c r="A36" s="371" t="s">
        <v>206</v>
      </c>
      <c r="B36" s="372" t="s">
        <v>206</v>
      </c>
      <c r="C36" s="373" t="s">
        <v>206</v>
      </c>
      <c r="D36" s="373" t="s">
        <v>206</v>
      </c>
      <c r="E36" s="373"/>
      <c r="F36" s="373" t="s">
        <v>206</v>
      </c>
      <c r="G36" s="373" t="s">
        <v>206</v>
      </c>
      <c r="H36" s="373" t="s">
        <v>206</v>
      </c>
      <c r="I36" s="374" t="s">
        <v>206</v>
      </c>
      <c r="J36" s="375" t="s">
        <v>414</v>
      </c>
    </row>
    <row r="37" spans="1:10" ht="14.45" customHeight="1" x14ac:dyDescent="0.2">
      <c r="A37" s="371" t="s">
        <v>415</v>
      </c>
      <c r="B37" s="372" t="s">
        <v>416</v>
      </c>
      <c r="C37" s="373" t="s">
        <v>206</v>
      </c>
      <c r="D37" s="373" t="s">
        <v>206</v>
      </c>
      <c r="E37" s="373"/>
      <c r="F37" s="373" t="s">
        <v>206</v>
      </c>
      <c r="G37" s="373" t="s">
        <v>206</v>
      </c>
      <c r="H37" s="373" t="s">
        <v>206</v>
      </c>
      <c r="I37" s="374" t="s">
        <v>206</v>
      </c>
      <c r="J37" s="375" t="s">
        <v>0</v>
      </c>
    </row>
    <row r="38" spans="1:10" ht="14.45" customHeight="1" x14ac:dyDescent="0.2">
      <c r="A38" s="371" t="s">
        <v>415</v>
      </c>
      <c r="B38" s="372" t="s">
        <v>483</v>
      </c>
      <c r="C38" s="373">
        <v>240.88826999999995</v>
      </c>
      <c r="D38" s="373">
        <v>337.49151000000001</v>
      </c>
      <c r="E38" s="373"/>
      <c r="F38" s="373">
        <v>244.23925</v>
      </c>
      <c r="G38" s="373">
        <v>0</v>
      </c>
      <c r="H38" s="373">
        <v>244.23925</v>
      </c>
      <c r="I38" s="374" t="s">
        <v>206</v>
      </c>
      <c r="J38" s="375" t="s">
        <v>1</v>
      </c>
    </row>
    <row r="39" spans="1:10" ht="14.45" customHeight="1" x14ac:dyDescent="0.2">
      <c r="A39" s="371" t="s">
        <v>415</v>
      </c>
      <c r="B39" s="372" t="s">
        <v>484</v>
      </c>
      <c r="C39" s="373">
        <v>310.88479000000012</v>
      </c>
      <c r="D39" s="373">
        <v>269.91811999999999</v>
      </c>
      <c r="E39" s="373"/>
      <c r="F39" s="373">
        <v>92.479780000000019</v>
      </c>
      <c r="G39" s="373">
        <v>0</v>
      </c>
      <c r="H39" s="373">
        <v>92.479780000000019</v>
      </c>
      <c r="I39" s="374" t="s">
        <v>206</v>
      </c>
      <c r="J39" s="375" t="s">
        <v>1</v>
      </c>
    </row>
    <row r="40" spans="1:10" ht="14.45" customHeight="1" x14ac:dyDescent="0.2">
      <c r="A40" s="371" t="s">
        <v>415</v>
      </c>
      <c r="B40" s="372" t="s">
        <v>486</v>
      </c>
      <c r="C40" s="373">
        <v>0</v>
      </c>
      <c r="D40" s="373">
        <v>12.250260000000001</v>
      </c>
      <c r="E40" s="373"/>
      <c r="F40" s="373">
        <v>18.375389999999999</v>
      </c>
      <c r="G40" s="373">
        <v>0</v>
      </c>
      <c r="H40" s="373">
        <v>18.375389999999999</v>
      </c>
      <c r="I40" s="374" t="s">
        <v>206</v>
      </c>
      <c r="J40" s="375" t="s">
        <v>1</v>
      </c>
    </row>
    <row r="41" spans="1:10" ht="14.45" customHeight="1" x14ac:dyDescent="0.2">
      <c r="A41" s="371" t="s">
        <v>415</v>
      </c>
      <c r="B41" s="372" t="s">
        <v>487</v>
      </c>
      <c r="C41" s="373">
        <v>176.40491000000003</v>
      </c>
      <c r="D41" s="373">
        <v>22.243760000000002</v>
      </c>
      <c r="E41" s="373"/>
      <c r="F41" s="373">
        <v>91.856039999999993</v>
      </c>
      <c r="G41" s="373">
        <v>0</v>
      </c>
      <c r="H41" s="373">
        <v>91.856039999999993</v>
      </c>
      <c r="I41" s="374" t="s">
        <v>206</v>
      </c>
      <c r="J41" s="375" t="s">
        <v>1</v>
      </c>
    </row>
    <row r="42" spans="1:10" ht="14.45" customHeight="1" x14ac:dyDescent="0.2">
      <c r="A42" s="371" t="s">
        <v>415</v>
      </c>
      <c r="B42" s="372" t="s">
        <v>488</v>
      </c>
      <c r="C42" s="373">
        <v>1.2245200000000001</v>
      </c>
      <c r="D42" s="373">
        <v>0.378</v>
      </c>
      <c r="E42" s="373"/>
      <c r="F42" s="373">
        <v>2.5394899999999998</v>
      </c>
      <c r="G42" s="373">
        <v>0</v>
      </c>
      <c r="H42" s="373">
        <v>2.5394899999999998</v>
      </c>
      <c r="I42" s="374" t="s">
        <v>206</v>
      </c>
      <c r="J42" s="375" t="s">
        <v>1</v>
      </c>
    </row>
    <row r="43" spans="1:10" ht="14.45" customHeight="1" x14ac:dyDescent="0.2">
      <c r="A43" s="371" t="s">
        <v>415</v>
      </c>
      <c r="B43" s="372" t="s">
        <v>489</v>
      </c>
      <c r="C43" s="373">
        <v>7.0173000000000005</v>
      </c>
      <c r="D43" s="373">
        <v>14.629</v>
      </c>
      <c r="E43" s="373"/>
      <c r="F43" s="373">
        <v>5.9390000000000001</v>
      </c>
      <c r="G43" s="373">
        <v>0</v>
      </c>
      <c r="H43" s="373">
        <v>5.9390000000000001</v>
      </c>
      <c r="I43" s="374" t="s">
        <v>206</v>
      </c>
      <c r="J43" s="375" t="s">
        <v>1</v>
      </c>
    </row>
    <row r="44" spans="1:10" ht="14.45" customHeight="1" x14ac:dyDescent="0.2">
      <c r="A44" s="371" t="s">
        <v>415</v>
      </c>
      <c r="B44" s="372" t="s">
        <v>491</v>
      </c>
      <c r="C44" s="373">
        <v>0</v>
      </c>
      <c r="D44" s="373">
        <v>6.3757399999999995</v>
      </c>
      <c r="E44" s="373"/>
      <c r="F44" s="373">
        <v>4.8208900000000003</v>
      </c>
      <c r="G44" s="373">
        <v>0</v>
      </c>
      <c r="H44" s="373">
        <v>4.8208900000000003</v>
      </c>
      <c r="I44" s="374" t="s">
        <v>206</v>
      </c>
      <c r="J44" s="375" t="s">
        <v>1</v>
      </c>
    </row>
    <row r="45" spans="1:10" ht="14.45" customHeight="1" x14ac:dyDescent="0.2">
      <c r="A45" s="371" t="s">
        <v>415</v>
      </c>
      <c r="B45" s="372" t="s">
        <v>492</v>
      </c>
      <c r="C45" s="373">
        <v>122.96223999999999</v>
      </c>
      <c r="D45" s="373">
        <v>116.81703999999999</v>
      </c>
      <c r="E45" s="373"/>
      <c r="F45" s="373">
        <v>49.907400000000003</v>
      </c>
      <c r="G45" s="373">
        <v>0</v>
      </c>
      <c r="H45" s="373">
        <v>49.907400000000003</v>
      </c>
      <c r="I45" s="374" t="s">
        <v>206</v>
      </c>
      <c r="J45" s="375" t="s">
        <v>1</v>
      </c>
    </row>
    <row r="46" spans="1:10" ht="14.45" customHeight="1" x14ac:dyDescent="0.2">
      <c r="A46" s="371" t="s">
        <v>415</v>
      </c>
      <c r="B46" s="372" t="s">
        <v>417</v>
      </c>
      <c r="C46" s="373">
        <v>859.3820300000001</v>
      </c>
      <c r="D46" s="373">
        <v>780.10343</v>
      </c>
      <c r="E46" s="373"/>
      <c r="F46" s="373">
        <v>510.15724000000006</v>
      </c>
      <c r="G46" s="373">
        <v>0</v>
      </c>
      <c r="H46" s="373">
        <v>510.15724000000006</v>
      </c>
      <c r="I46" s="374" t="s">
        <v>206</v>
      </c>
      <c r="J46" s="375" t="s">
        <v>413</v>
      </c>
    </row>
    <row r="47" spans="1:10" ht="14.45" customHeight="1" x14ac:dyDescent="0.2">
      <c r="A47" s="371" t="s">
        <v>206</v>
      </c>
      <c r="B47" s="372" t="s">
        <v>206</v>
      </c>
      <c r="C47" s="373" t="s">
        <v>206</v>
      </c>
      <c r="D47" s="373" t="s">
        <v>206</v>
      </c>
      <c r="E47" s="373"/>
      <c r="F47" s="373" t="s">
        <v>206</v>
      </c>
      <c r="G47" s="373" t="s">
        <v>206</v>
      </c>
      <c r="H47" s="373" t="s">
        <v>206</v>
      </c>
      <c r="I47" s="374" t="s">
        <v>206</v>
      </c>
      <c r="J47" s="375" t="s">
        <v>414</v>
      </c>
    </row>
    <row r="48" spans="1:10" ht="14.45" customHeight="1" x14ac:dyDescent="0.2">
      <c r="A48" s="371" t="s">
        <v>402</v>
      </c>
      <c r="B48" s="372" t="s">
        <v>408</v>
      </c>
      <c r="C48" s="373">
        <v>4413.4756499999985</v>
      </c>
      <c r="D48" s="373">
        <v>4698.7260500000011</v>
      </c>
      <c r="E48" s="373"/>
      <c r="F48" s="373">
        <v>4204.4771200000032</v>
      </c>
      <c r="G48" s="373">
        <v>0</v>
      </c>
      <c r="H48" s="373">
        <v>4204.4771200000032</v>
      </c>
      <c r="I48" s="374" t="s">
        <v>206</v>
      </c>
      <c r="J48" s="375" t="s">
        <v>409</v>
      </c>
    </row>
  </sheetData>
  <mergeCells count="3">
    <mergeCell ref="A1:I1"/>
    <mergeCell ref="F3:I3"/>
    <mergeCell ref="C4:D4"/>
  </mergeCells>
  <conditionalFormatting sqref="F20 F49:F65537">
    <cfRule type="cellIs" dxfId="19" priority="18" stopIfTrue="1" operator="greaterThan">
      <formula>1</formula>
    </cfRule>
  </conditionalFormatting>
  <conditionalFormatting sqref="H5:H19">
    <cfRule type="expression" dxfId="18" priority="14">
      <formula>$H5&gt;0</formula>
    </cfRule>
  </conditionalFormatting>
  <conditionalFormatting sqref="I5:I19">
    <cfRule type="expression" dxfId="17" priority="15">
      <formula>$I5&gt;1</formula>
    </cfRule>
  </conditionalFormatting>
  <conditionalFormatting sqref="B5:B19">
    <cfRule type="expression" dxfId="16" priority="11">
      <formula>OR($J5="NS",$J5="SumaNS",$J5="Účet")</formula>
    </cfRule>
  </conditionalFormatting>
  <conditionalFormatting sqref="F5:I19 B5:D19">
    <cfRule type="expression" dxfId="15" priority="17">
      <formula>AND($J5&lt;&gt;"",$J5&lt;&gt;"mezeraKL")</formula>
    </cfRule>
  </conditionalFormatting>
  <conditionalFormatting sqref="B5:D19 F5:I1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19 F5:I19">
    <cfRule type="expression" dxfId="13" priority="13">
      <formula>OR($J5="SumaNS",$J5="NS")</formula>
    </cfRule>
  </conditionalFormatting>
  <conditionalFormatting sqref="A5:A19">
    <cfRule type="expression" dxfId="12" priority="9">
      <formula>AND($J5&lt;&gt;"mezeraKL",$J5&lt;&gt;"")</formula>
    </cfRule>
  </conditionalFormatting>
  <conditionalFormatting sqref="A5:A19">
    <cfRule type="expression" dxfId="11" priority="10">
      <formula>AND($J5&lt;&gt;"",$J5&lt;&gt;"mezeraKL")</formula>
    </cfRule>
  </conditionalFormatting>
  <conditionalFormatting sqref="H21:H48">
    <cfRule type="expression" dxfId="10" priority="6">
      <formula>$H21&gt;0</formula>
    </cfRule>
  </conditionalFormatting>
  <conditionalFormatting sqref="A21:A48">
    <cfRule type="expression" dxfId="9" priority="5">
      <formula>AND($J21&lt;&gt;"mezeraKL",$J21&lt;&gt;"")</formula>
    </cfRule>
  </conditionalFormatting>
  <conditionalFormatting sqref="I21:I48">
    <cfRule type="expression" dxfId="8" priority="7">
      <formula>$I21&gt;1</formula>
    </cfRule>
  </conditionalFormatting>
  <conditionalFormatting sqref="B21:B48">
    <cfRule type="expression" dxfId="7" priority="4">
      <formula>OR($J21="NS",$J21="SumaNS",$J21="Účet")</formula>
    </cfRule>
  </conditionalFormatting>
  <conditionalFormatting sqref="A21:D48 F21:I48">
    <cfRule type="expression" dxfId="6" priority="8">
      <formula>AND($J21&lt;&gt;"",$J21&lt;&gt;"mezeraKL")</formula>
    </cfRule>
  </conditionalFormatting>
  <conditionalFormatting sqref="B21:D48 F21:I48">
    <cfRule type="expression" dxfId="5" priority="1">
      <formula>OR($J21="KL",$J21="SumaKL")</formula>
    </cfRule>
    <cfRule type="expression" priority="3" stopIfTrue="1">
      <formula>OR($J21="mezeraNS",$J21="mezeraKL")</formula>
    </cfRule>
  </conditionalFormatting>
  <conditionalFormatting sqref="B21:D48 F21:I48">
    <cfRule type="expression" dxfId="4" priority="2">
      <formula>OR($J21="SumaNS",$J21="NS")</formula>
    </cfRule>
  </conditionalFormatting>
  <hyperlinks>
    <hyperlink ref="A2" location="Obsah!A1" display="Zpět na Obsah  KL 01  1.-4.měsíc" xr:uid="{00A6F3DD-425D-43A9-9E49-E6AA5D6B4C24}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14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175" bestFit="1" customWidth="1"/>
    <col min="6" max="6" width="18.7109375" style="179" customWidth="1"/>
    <col min="7" max="7" width="12.42578125" style="175" hidden="1" customWidth="1" outlineLevel="1"/>
    <col min="8" max="8" width="25.7109375" style="175" customWidth="1" collapsed="1"/>
    <col min="9" max="9" width="7.7109375" style="173" customWidth="1"/>
    <col min="10" max="10" width="10" style="173" customWidth="1"/>
    <col min="11" max="11" width="11.140625" style="173" customWidth="1"/>
    <col min="12" max="16384" width="8.85546875" style="106"/>
  </cols>
  <sheetData>
    <row r="1" spans="1:11" ht="18.600000000000001" customHeight="1" thickBot="1" x14ac:dyDescent="0.35">
      <c r="A1" s="307" t="s">
        <v>2239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4.45" customHeight="1" thickBot="1" x14ac:dyDescent="0.25">
      <c r="A2" s="364" t="s">
        <v>205</v>
      </c>
      <c r="B2" s="62"/>
      <c r="C2" s="177"/>
      <c r="D2" s="177"/>
      <c r="E2" s="177"/>
      <c r="F2" s="177"/>
      <c r="G2" s="177"/>
      <c r="H2" s="177"/>
      <c r="I2" s="178"/>
      <c r="J2" s="178"/>
      <c r="K2" s="178"/>
    </row>
    <row r="3" spans="1:11" ht="14.45" customHeight="1" thickBot="1" x14ac:dyDescent="0.25">
      <c r="A3" s="62"/>
      <c r="B3" s="62"/>
      <c r="C3" s="303"/>
      <c r="D3" s="304"/>
      <c r="E3" s="304"/>
      <c r="F3" s="304"/>
      <c r="G3" s="304"/>
      <c r="H3" s="118" t="s">
        <v>77</v>
      </c>
      <c r="I3" s="81">
        <f>IF(J3&lt;&gt;0,K3/J3,0)</f>
        <v>72.92966315313501</v>
      </c>
      <c r="J3" s="81">
        <f>SUBTOTAL(9,J5:J1048576)</f>
        <v>686873.19999994338</v>
      </c>
      <c r="K3" s="82">
        <f>SUBTOTAL(9,K5:K1048576)</f>
        <v>50093431.104911804</v>
      </c>
    </row>
    <row r="4" spans="1:11" s="174" customFormat="1" ht="14.45" customHeight="1" thickBot="1" x14ac:dyDescent="0.25">
      <c r="A4" s="376" t="s">
        <v>4</v>
      </c>
      <c r="B4" s="377" t="s">
        <v>5</v>
      </c>
      <c r="C4" s="377" t="s">
        <v>0</v>
      </c>
      <c r="D4" s="377" t="s">
        <v>6</v>
      </c>
      <c r="E4" s="377" t="s">
        <v>7</v>
      </c>
      <c r="F4" s="377" t="s">
        <v>1</v>
      </c>
      <c r="G4" s="377" t="s">
        <v>56</v>
      </c>
      <c r="H4" s="379" t="s">
        <v>11</v>
      </c>
      <c r="I4" s="380" t="s">
        <v>90</v>
      </c>
      <c r="J4" s="380" t="s">
        <v>13</v>
      </c>
      <c r="K4" s="381" t="s">
        <v>101</v>
      </c>
    </row>
    <row r="5" spans="1:11" ht="14.45" customHeight="1" x14ac:dyDescent="0.2">
      <c r="A5" s="384" t="s">
        <v>402</v>
      </c>
      <c r="B5" s="385" t="s">
        <v>403</v>
      </c>
      <c r="C5" s="386" t="s">
        <v>410</v>
      </c>
      <c r="D5" s="387" t="s">
        <v>411</v>
      </c>
      <c r="E5" s="386" t="s">
        <v>494</v>
      </c>
      <c r="F5" s="387" t="s">
        <v>495</v>
      </c>
      <c r="G5" s="386" t="s">
        <v>496</v>
      </c>
      <c r="H5" s="386" t="s">
        <v>497</v>
      </c>
      <c r="I5" s="389">
        <v>12.310000419616699</v>
      </c>
      <c r="J5" s="389">
        <v>30</v>
      </c>
      <c r="K5" s="390">
        <v>369.17001342773438</v>
      </c>
    </row>
    <row r="6" spans="1:11" ht="14.45" customHeight="1" x14ac:dyDescent="0.2">
      <c r="A6" s="391" t="s">
        <v>402</v>
      </c>
      <c r="B6" s="392" t="s">
        <v>403</v>
      </c>
      <c r="C6" s="393" t="s">
        <v>410</v>
      </c>
      <c r="D6" s="394" t="s">
        <v>411</v>
      </c>
      <c r="E6" s="393" t="s">
        <v>494</v>
      </c>
      <c r="F6" s="394" t="s">
        <v>495</v>
      </c>
      <c r="G6" s="393" t="s">
        <v>498</v>
      </c>
      <c r="H6" s="393" t="s">
        <v>499</v>
      </c>
      <c r="I6" s="396">
        <v>17.549999237060547</v>
      </c>
      <c r="J6" s="396">
        <v>30</v>
      </c>
      <c r="K6" s="397">
        <v>526.3499755859375</v>
      </c>
    </row>
    <row r="7" spans="1:11" ht="14.45" customHeight="1" x14ac:dyDescent="0.2">
      <c r="A7" s="391" t="s">
        <v>402</v>
      </c>
      <c r="B7" s="392" t="s">
        <v>403</v>
      </c>
      <c r="C7" s="393" t="s">
        <v>410</v>
      </c>
      <c r="D7" s="394" t="s">
        <v>411</v>
      </c>
      <c r="E7" s="393" t="s">
        <v>500</v>
      </c>
      <c r="F7" s="394" t="s">
        <v>501</v>
      </c>
      <c r="G7" s="393" t="s">
        <v>502</v>
      </c>
      <c r="H7" s="393" t="s">
        <v>503</v>
      </c>
      <c r="I7" s="396">
        <v>21.239999771118164</v>
      </c>
      <c r="J7" s="396">
        <v>150</v>
      </c>
      <c r="K7" s="397">
        <v>3186</v>
      </c>
    </row>
    <row r="8" spans="1:11" ht="14.45" customHeight="1" x14ac:dyDescent="0.2">
      <c r="A8" s="391" t="s">
        <v>402</v>
      </c>
      <c r="B8" s="392" t="s">
        <v>403</v>
      </c>
      <c r="C8" s="393" t="s">
        <v>410</v>
      </c>
      <c r="D8" s="394" t="s">
        <v>411</v>
      </c>
      <c r="E8" s="393" t="s">
        <v>504</v>
      </c>
      <c r="F8" s="394" t="s">
        <v>505</v>
      </c>
      <c r="G8" s="393" t="s">
        <v>506</v>
      </c>
      <c r="H8" s="393" t="s">
        <v>507</v>
      </c>
      <c r="I8" s="396">
        <v>225.8942881992885</v>
      </c>
      <c r="J8" s="396">
        <v>113</v>
      </c>
      <c r="K8" s="397">
        <v>25556.880126953125</v>
      </c>
    </row>
    <row r="9" spans="1:11" ht="14.45" customHeight="1" x14ac:dyDescent="0.2">
      <c r="A9" s="391" t="s">
        <v>402</v>
      </c>
      <c r="B9" s="392" t="s">
        <v>403</v>
      </c>
      <c r="C9" s="393" t="s">
        <v>410</v>
      </c>
      <c r="D9" s="394" t="s">
        <v>411</v>
      </c>
      <c r="E9" s="393" t="s">
        <v>504</v>
      </c>
      <c r="F9" s="394" t="s">
        <v>505</v>
      </c>
      <c r="G9" s="393" t="s">
        <v>506</v>
      </c>
      <c r="H9" s="393" t="s">
        <v>508</v>
      </c>
      <c r="I9" s="396">
        <v>224.75125122070313</v>
      </c>
      <c r="J9" s="396">
        <v>75</v>
      </c>
      <c r="K9" s="397">
        <v>16856.039703369141</v>
      </c>
    </row>
    <row r="10" spans="1:11" ht="14.45" customHeight="1" x14ac:dyDescent="0.2">
      <c r="A10" s="391" t="s">
        <v>402</v>
      </c>
      <c r="B10" s="392" t="s">
        <v>403</v>
      </c>
      <c r="C10" s="393" t="s">
        <v>410</v>
      </c>
      <c r="D10" s="394" t="s">
        <v>411</v>
      </c>
      <c r="E10" s="393" t="s">
        <v>504</v>
      </c>
      <c r="F10" s="394" t="s">
        <v>505</v>
      </c>
      <c r="G10" s="393" t="s">
        <v>509</v>
      </c>
      <c r="H10" s="393" t="s">
        <v>510</v>
      </c>
      <c r="I10" s="396">
        <v>15.529999732971191</v>
      </c>
      <c r="J10" s="396">
        <v>490</v>
      </c>
      <c r="K10" s="397">
        <v>7609.6799621582031</v>
      </c>
    </row>
    <row r="11" spans="1:11" ht="14.45" customHeight="1" x14ac:dyDescent="0.2">
      <c r="A11" s="391" t="s">
        <v>402</v>
      </c>
      <c r="B11" s="392" t="s">
        <v>403</v>
      </c>
      <c r="C11" s="393" t="s">
        <v>410</v>
      </c>
      <c r="D11" s="394" t="s">
        <v>411</v>
      </c>
      <c r="E11" s="393" t="s">
        <v>504</v>
      </c>
      <c r="F11" s="394" t="s">
        <v>505</v>
      </c>
      <c r="G11" s="393" t="s">
        <v>511</v>
      </c>
      <c r="H11" s="393" t="s">
        <v>512</v>
      </c>
      <c r="I11" s="396">
        <v>65.199996948242188</v>
      </c>
      <c r="J11" s="396">
        <v>690</v>
      </c>
      <c r="K11" s="397">
        <v>44987.989990234375</v>
      </c>
    </row>
    <row r="12" spans="1:11" ht="14.45" customHeight="1" x14ac:dyDescent="0.2">
      <c r="A12" s="391" t="s">
        <v>402</v>
      </c>
      <c r="B12" s="392" t="s">
        <v>403</v>
      </c>
      <c r="C12" s="393" t="s">
        <v>410</v>
      </c>
      <c r="D12" s="394" t="s">
        <v>411</v>
      </c>
      <c r="E12" s="393" t="s">
        <v>504</v>
      </c>
      <c r="F12" s="394" t="s">
        <v>505</v>
      </c>
      <c r="G12" s="393" t="s">
        <v>509</v>
      </c>
      <c r="H12" s="393" t="s">
        <v>513</v>
      </c>
      <c r="I12" s="396">
        <v>15.529999732971191</v>
      </c>
      <c r="J12" s="396">
        <v>300</v>
      </c>
      <c r="K12" s="397">
        <v>4658.989990234375</v>
      </c>
    </row>
    <row r="13" spans="1:11" ht="14.45" customHeight="1" x14ac:dyDescent="0.2">
      <c r="A13" s="391" t="s">
        <v>402</v>
      </c>
      <c r="B13" s="392" t="s">
        <v>403</v>
      </c>
      <c r="C13" s="393" t="s">
        <v>410</v>
      </c>
      <c r="D13" s="394" t="s">
        <v>411</v>
      </c>
      <c r="E13" s="393" t="s">
        <v>504</v>
      </c>
      <c r="F13" s="394" t="s">
        <v>505</v>
      </c>
      <c r="G13" s="393" t="s">
        <v>511</v>
      </c>
      <c r="H13" s="393" t="s">
        <v>514</v>
      </c>
      <c r="I13" s="396">
        <v>65.199996948242188</v>
      </c>
      <c r="J13" s="396">
        <v>220</v>
      </c>
      <c r="K13" s="397">
        <v>14344</v>
      </c>
    </row>
    <row r="14" spans="1:11" ht="14.45" customHeight="1" x14ac:dyDescent="0.2">
      <c r="A14" s="391" t="s">
        <v>402</v>
      </c>
      <c r="B14" s="392" t="s">
        <v>403</v>
      </c>
      <c r="C14" s="393" t="s">
        <v>410</v>
      </c>
      <c r="D14" s="394" t="s">
        <v>411</v>
      </c>
      <c r="E14" s="393" t="s">
        <v>504</v>
      </c>
      <c r="F14" s="394" t="s">
        <v>505</v>
      </c>
      <c r="G14" s="393" t="s">
        <v>515</v>
      </c>
      <c r="H14" s="393" t="s">
        <v>516</v>
      </c>
      <c r="I14" s="396">
        <v>6.6100001335144043</v>
      </c>
      <c r="J14" s="396">
        <v>200</v>
      </c>
      <c r="K14" s="397">
        <v>1322.5</v>
      </c>
    </row>
    <row r="15" spans="1:11" ht="14.45" customHeight="1" x14ac:dyDescent="0.2">
      <c r="A15" s="391" t="s">
        <v>402</v>
      </c>
      <c r="B15" s="392" t="s">
        <v>403</v>
      </c>
      <c r="C15" s="393" t="s">
        <v>410</v>
      </c>
      <c r="D15" s="394" t="s">
        <v>411</v>
      </c>
      <c r="E15" s="393" t="s">
        <v>504</v>
      </c>
      <c r="F15" s="394" t="s">
        <v>505</v>
      </c>
      <c r="G15" s="393" t="s">
        <v>517</v>
      </c>
      <c r="H15" s="393" t="s">
        <v>518</v>
      </c>
      <c r="I15" s="396">
        <v>749.27001953125</v>
      </c>
      <c r="J15" s="396">
        <v>3</v>
      </c>
      <c r="K15" s="397">
        <v>2247.81005859375</v>
      </c>
    </row>
    <row r="16" spans="1:11" ht="14.45" customHeight="1" x14ac:dyDescent="0.2">
      <c r="A16" s="391" t="s">
        <v>402</v>
      </c>
      <c r="B16" s="392" t="s">
        <v>403</v>
      </c>
      <c r="C16" s="393" t="s">
        <v>410</v>
      </c>
      <c r="D16" s="394" t="s">
        <v>411</v>
      </c>
      <c r="E16" s="393" t="s">
        <v>504</v>
      </c>
      <c r="F16" s="394" t="s">
        <v>505</v>
      </c>
      <c r="G16" s="393" t="s">
        <v>519</v>
      </c>
      <c r="H16" s="393" t="s">
        <v>520</v>
      </c>
      <c r="I16" s="396">
        <v>6.25</v>
      </c>
      <c r="J16" s="396">
        <v>400</v>
      </c>
      <c r="K16" s="397">
        <v>2500</v>
      </c>
    </row>
    <row r="17" spans="1:11" ht="14.45" customHeight="1" x14ac:dyDescent="0.2">
      <c r="A17" s="391" t="s">
        <v>402</v>
      </c>
      <c r="B17" s="392" t="s">
        <v>403</v>
      </c>
      <c r="C17" s="393" t="s">
        <v>410</v>
      </c>
      <c r="D17" s="394" t="s">
        <v>411</v>
      </c>
      <c r="E17" s="393" t="s">
        <v>504</v>
      </c>
      <c r="F17" s="394" t="s">
        <v>505</v>
      </c>
      <c r="G17" s="393" t="s">
        <v>519</v>
      </c>
      <c r="H17" s="393" t="s">
        <v>521</v>
      </c>
      <c r="I17" s="396">
        <v>6.244999885559082</v>
      </c>
      <c r="J17" s="396">
        <v>1000</v>
      </c>
      <c r="K17" s="397">
        <v>6245</v>
      </c>
    </row>
    <row r="18" spans="1:11" ht="14.45" customHeight="1" x14ac:dyDescent="0.2">
      <c r="A18" s="391" t="s">
        <v>402</v>
      </c>
      <c r="B18" s="392" t="s">
        <v>403</v>
      </c>
      <c r="C18" s="393" t="s">
        <v>410</v>
      </c>
      <c r="D18" s="394" t="s">
        <v>411</v>
      </c>
      <c r="E18" s="393" t="s">
        <v>504</v>
      </c>
      <c r="F18" s="394" t="s">
        <v>505</v>
      </c>
      <c r="G18" s="393" t="s">
        <v>522</v>
      </c>
      <c r="H18" s="393" t="s">
        <v>523</v>
      </c>
      <c r="I18" s="396">
        <v>13.039999961853027</v>
      </c>
      <c r="J18" s="396">
        <v>1160</v>
      </c>
      <c r="K18" s="397">
        <v>15126.39990234375</v>
      </c>
    </row>
    <row r="19" spans="1:11" ht="14.45" customHeight="1" x14ac:dyDescent="0.2">
      <c r="A19" s="391" t="s">
        <v>402</v>
      </c>
      <c r="B19" s="392" t="s">
        <v>403</v>
      </c>
      <c r="C19" s="393" t="s">
        <v>410</v>
      </c>
      <c r="D19" s="394" t="s">
        <v>411</v>
      </c>
      <c r="E19" s="393" t="s">
        <v>504</v>
      </c>
      <c r="F19" s="394" t="s">
        <v>505</v>
      </c>
      <c r="G19" s="393" t="s">
        <v>524</v>
      </c>
      <c r="H19" s="393" t="s">
        <v>525</v>
      </c>
      <c r="I19" s="396">
        <v>0.43600000143051149</v>
      </c>
      <c r="J19" s="396">
        <v>6500</v>
      </c>
      <c r="K19" s="397">
        <v>2835</v>
      </c>
    </row>
    <row r="20" spans="1:11" ht="14.45" customHeight="1" x14ac:dyDescent="0.2">
      <c r="A20" s="391" t="s">
        <v>402</v>
      </c>
      <c r="B20" s="392" t="s">
        <v>403</v>
      </c>
      <c r="C20" s="393" t="s">
        <v>410</v>
      </c>
      <c r="D20" s="394" t="s">
        <v>411</v>
      </c>
      <c r="E20" s="393" t="s">
        <v>504</v>
      </c>
      <c r="F20" s="394" t="s">
        <v>505</v>
      </c>
      <c r="G20" s="393" t="s">
        <v>524</v>
      </c>
      <c r="H20" s="393" t="s">
        <v>526</v>
      </c>
      <c r="I20" s="396">
        <v>0.43000000715255737</v>
      </c>
      <c r="J20" s="396">
        <v>4000</v>
      </c>
      <c r="K20" s="397">
        <v>1720</v>
      </c>
    </row>
    <row r="21" spans="1:11" ht="14.45" customHeight="1" x14ac:dyDescent="0.2">
      <c r="A21" s="391" t="s">
        <v>402</v>
      </c>
      <c r="B21" s="392" t="s">
        <v>403</v>
      </c>
      <c r="C21" s="393" t="s">
        <v>410</v>
      </c>
      <c r="D21" s="394" t="s">
        <v>411</v>
      </c>
      <c r="E21" s="393" t="s">
        <v>504</v>
      </c>
      <c r="F21" s="394" t="s">
        <v>505</v>
      </c>
      <c r="G21" s="393" t="s">
        <v>527</v>
      </c>
      <c r="H21" s="393" t="s">
        <v>528</v>
      </c>
      <c r="I21" s="396">
        <v>5.6399998664855957</v>
      </c>
      <c r="J21" s="396">
        <v>12150</v>
      </c>
      <c r="K21" s="397">
        <v>68465.24951171875</v>
      </c>
    </row>
    <row r="22" spans="1:11" ht="14.45" customHeight="1" x14ac:dyDescent="0.2">
      <c r="A22" s="391" t="s">
        <v>402</v>
      </c>
      <c r="B22" s="392" t="s">
        <v>403</v>
      </c>
      <c r="C22" s="393" t="s">
        <v>410</v>
      </c>
      <c r="D22" s="394" t="s">
        <v>411</v>
      </c>
      <c r="E22" s="393" t="s">
        <v>504</v>
      </c>
      <c r="F22" s="394" t="s">
        <v>505</v>
      </c>
      <c r="G22" s="393" t="s">
        <v>527</v>
      </c>
      <c r="H22" s="393" t="s">
        <v>529</v>
      </c>
      <c r="I22" s="396">
        <v>5.6399998664855957</v>
      </c>
      <c r="J22" s="396">
        <v>2520</v>
      </c>
      <c r="K22" s="397">
        <v>14200.200073242188</v>
      </c>
    </row>
    <row r="23" spans="1:11" ht="14.45" customHeight="1" x14ac:dyDescent="0.2">
      <c r="A23" s="391" t="s">
        <v>402</v>
      </c>
      <c r="B23" s="392" t="s">
        <v>403</v>
      </c>
      <c r="C23" s="393" t="s">
        <v>410</v>
      </c>
      <c r="D23" s="394" t="s">
        <v>411</v>
      </c>
      <c r="E23" s="393" t="s">
        <v>504</v>
      </c>
      <c r="F23" s="394" t="s">
        <v>505</v>
      </c>
      <c r="G23" s="393" t="s">
        <v>530</v>
      </c>
      <c r="H23" s="393" t="s">
        <v>531</v>
      </c>
      <c r="I23" s="396">
        <v>517.5</v>
      </c>
      <c r="J23" s="396">
        <v>290</v>
      </c>
      <c r="K23" s="397">
        <v>150075</v>
      </c>
    </row>
    <row r="24" spans="1:11" ht="14.45" customHeight="1" x14ac:dyDescent="0.2">
      <c r="A24" s="391" t="s">
        <v>402</v>
      </c>
      <c r="B24" s="392" t="s">
        <v>403</v>
      </c>
      <c r="C24" s="393" t="s">
        <v>410</v>
      </c>
      <c r="D24" s="394" t="s">
        <v>411</v>
      </c>
      <c r="E24" s="393" t="s">
        <v>504</v>
      </c>
      <c r="F24" s="394" t="s">
        <v>505</v>
      </c>
      <c r="G24" s="393" t="s">
        <v>532</v>
      </c>
      <c r="H24" s="393" t="s">
        <v>533</v>
      </c>
      <c r="I24" s="396">
        <v>58.349998474121094</v>
      </c>
      <c r="J24" s="396">
        <v>20</v>
      </c>
      <c r="K24" s="397">
        <v>1167.02001953125</v>
      </c>
    </row>
    <row r="25" spans="1:11" ht="14.45" customHeight="1" x14ac:dyDescent="0.2">
      <c r="A25" s="391" t="s">
        <v>402</v>
      </c>
      <c r="B25" s="392" t="s">
        <v>403</v>
      </c>
      <c r="C25" s="393" t="s">
        <v>410</v>
      </c>
      <c r="D25" s="394" t="s">
        <v>411</v>
      </c>
      <c r="E25" s="393" t="s">
        <v>504</v>
      </c>
      <c r="F25" s="394" t="s">
        <v>505</v>
      </c>
      <c r="G25" s="393" t="s">
        <v>534</v>
      </c>
      <c r="H25" s="393" t="s">
        <v>535</v>
      </c>
      <c r="I25" s="396">
        <v>96.599998474121094</v>
      </c>
      <c r="J25" s="396">
        <v>50</v>
      </c>
      <c r="K25" s="397">
        <v>4830</v>
      </c>
    </row>
    <row r="26" spans="1:11" ht="14.45" customHeight="1" x14ac:dyDescent="0.2">
      <c r="A26" s="391" t="s">
        <v>402</v>
      </c>
      <c r="B26" s="392" t="s">
        <v>403</v>
      </c>
      <c r="C26" s="393" t="s">
        <v>410</v>
      </c>
      <c r="D26" s="394" t="s">
        <v>411</v>
      </c>
      <c r="E26" s="393" t="s">
        <v>504</v>
      </c>
      <c r="F26" s="394" t="s">
        <v>505</v>
      </c>
      <c r="G26" s="393" t="s">
        <v>536</v>
      </c>
      <c r="H26" s="393" t="s">
        <v>537</v>
      </c>
      <c r="I26" s="396">
        <v>25.649999618530273</v>
      </c>
      <c r="J26" s="396">
        <v>25</v>
      </c>
      <c r="K26" s="397">
        <v>641.33001708984375</v>
      </c>
    </row>
    <row r="27" spans="1:11" ht="14.45" customHeight="1" x14ac:dyDescent="0.2">
      <c r="A27" s="391" t="s">
        <v>402</v>
      </c>
      <c r="B27" s="392" t="s">
        <v>403</v>
      </c>
      <c r="C27" s="393" t="s">
        <v>410</v>
      </c>
      <c r="D27" s="394" t="s">
        <v>411</v>
      </c>
      <c r="E27" s="393" t="s">
        <v>504</v>
      </c>
      <c r="F27" s="394" t="s">
        <v>505</v>
      </c>
      <c r="G27" s="393" t="s">
        <v>538</v>
      </c>
      <c r="H27" s="393" t="s">
        <v>539</v>
      </c>
      <c r="I27" s="396">
        <v>62.509999593098961</v>
      </c>
      <c r="J27" s="396">
        <v>170</v>
      </c>
      <c r="K27" s="397">
        <v>10630.229736328125</v>
      </c>
    </row>
    <row r="28" spans="1:11" ht="14.45" customHeight="1" x14ac:dyDescent="0.2">
      <c r="A28" s="391" t="s">
        <v>402</v>
      </c>
      <c r="B28" s="392" t="s">
        <v>403</v>
      </c>
      <c r="C28" s="393" t="s">
        <v>410</v>
      </c>
      <c r="D28" s="394" t="s">
        <v>411</v>
      </c>
      <c r="E28" s="393" t="s">
        <v>504</v>
      </c>
      <c r="F28" s="394" t="s">
        <v>505</v>
      </c>
      <c r="G28" s="393" t="s">
        <v>540</v>
      </c>
      <c r="H28" s="393" t="s">
        <v>541</v>
      </c>
      <c r="I28" s="396">
        <v>110.21333440144856</v>
      </c>
      <c r="J28" s="396">
        <v>145</v>
      </c>
      <c r="K28" s="397">
        <v>15763.4599609375</v>
      </c>
    </row>
    <row r="29" spans="1:11" ht="14.45" customHeight="1" x14ac:dyDescent="0.2">
      <c r="A29" s="391" t="s">
        <v>402</v>
      </c>
      <c r="B29" s="392" t="s">
        <v>403</v>
      </c>
      <c r="C29" s="393" t="s">
        <v>410</v>
      </c>
      <c r="D29" s="394" t="s">
        <v>411</v>
      </c>
      <c r="E29" s="393" t="s">
        <v>504</v>
      </c>
      <c r="F29" s="394" t="s">
        <v>505</v>
      </c>
      <c r="G29" s="393" t="s">
        <v>542</v>
      </c>
      <c r="H29" s="393" t="s">
        <v>543</v>
      </c>
      <c r="I29" s="396">
        <v>3031.169921875</v>
      </c>
      <c r="J29" s="396">
        <v>60</v>
      </c>
      <c r="K29" s="397">
        <v>181870.1953125</v>
      </c>
    </row>
    <row r="30" spans="1:11" ht="14.45" customHeight="1" x14ac:dyDescent="0.2">
      <c r="A30" s="391" t="s">
        <v>402</v>
      </c>
      <c r="B30" s="392" t="s">
        <v>403</v>
      </c>
      <c r="C30" s="393" t="s">
        <v>410</v>
      </c>
      <c r="D30" s="394" t="s">
        <v>411</v>
      </c>
      <c r="E30" s="393" t="s">
        <v>504</v>
      </c>
      <c r="F30" s="394" t="s">
        <v>505</v>
      </c>
      <c r="G30" s="393" t="s">
        <v>544</v>
      </c>
      <c r="H30" s="393" t="s">
        <v>545</v>
      </c>
      <c r="I30" s="396">
        <v>352.27999877929688</v>
      </c>
      <c r="J30" s="396">
        <v>588</v>
      </c>
      <c r="K30" s="397">
        <v>207142.5986328125</v>
      </c>
    </row>
    <row r="31" spans="1:11" ht="14.45" customHeight="1" x14ac:dyDescent="0.2">
      <c r="A31" s="391" t="s">
        <v>402</v>
      </c>
      <c r="B31" s="392" t="s">
        <v>403</v>
      </c>
      <c r="C31" s="393" t="s">
        <v>410</v>
      </c>
      <c r="D31" s="394" t="s">
        <v>411</v>
      </c>
      <c r="E31" s="393" t="s">
        <v>504</v>
      </c>
      <c r="F31" s="394" t="s">
        <v>505</v>
      </c>
      <c r="G31" s="393" t="s">
        <v>546</v>
      </c>
      <c r="H31" s="393" t="s">
        <v>547</v>
      </c>
      <c r="I31" s="396">
        <v>1249.949951171875</v>
      </c>
      <c r="J31" s="396">
        <v>120</v>
      </c>
      <c r="K31" s="397">
        <v>149994.5048828125</v>
      </c>
    </row>
    <row r="32" spans="1:11" ht="14.45" customHeight="1" x14ac:dyDescent="0.2">
      <c r="A32" s="391" t="s">
        <v>402</v>
      </c>
      <c r="B32" s="392" t="s">
        <v>403</v>
      </c>
      <c r="C32" s="393" t="s">
        <v>410</v>
      </c>
      <c r="D32" s="394" t="s">
        <v>411</v>
      </c>
      <c r="E32" s="393" t="s">
        <v>504</v>
      </c>
      <c r="F32" s="394" t="s">
        <v>505</v>
      </c>
      <c r="G32" s="393" t="s">
        <v>548</v>
      </c>
      <c r="H32" s="393" t="s">
        <v>549</v>
      </c>
      <c r="I32" s="396">
        <v>659.90997314453125</v>
      </c>
      <c r="J32" s="396">
        <v>408</v>
      </c>
      <c r="K32" s="397">
        <v>269242.595703125</v>
      </c>
    </row>
    <row r="33" spans="1:11" ht="14.45" customHeight="1" x14ac:dyDescent="0.2">
      <c r="A33" s="391" t="s">
        <v>402</v>
      </c>
      <c r="B33" s="392" t="s">
        <v>403</v>
      </c>
      <c r="C33" s="393" t="s">
        <v>410</v>
      </c>
      <c r="D33" s="394" t="s">
        <v>411</v>
      </c>
      <c r="E33" s="393" t="s">
        <v>504</v>
      </c>
      <c r="F33" s="394" t="s">
        <v>505</v>
      </c>
      <c r="G33" s="393" t="s">
        <v>550</v>
      </c>
      <c r="H33" s="393" t="s">
        <v>551</v>
      </c>
      <c r="I33" s="396">
        <v>269.3900146484375</v>
      </c>
      <c r="J33" s="396">
        <v>48</v>
      </c>
      <c r="K33" s="397">
        <v>12930.599609375</v>
      </c>
    </row>
    <row r="34" spans="1:11" ht="14.45" customHeight="1" x14ac:dyDescent="0.2">
      <c r="A34" s="391" t="s">
        <v>402</v>
      </c>
      <c r="B34" s="392" t="s">
        <v>403</v>
      </c>
      <c r="C34" s="393" t="s">
        <v>410</v>
      </c>
      <c r="D34" s="394" t="s">
        <v>411</v>
      </c>
      <c r="E34" s="393" t="s">
        <v>504</v>
      </c>
      <c r="F34" s="394" t="s">
        <v>505</v>
      </c>
      <c r="G34" s="393" t="s">
        <v>552</v>
      </c>
      <c r="H34" s="393" t="s">
        <v>553</v>
      </c>
      <c r="I34" s="396">
        <v>95.255997848510745</v>
      </c>
      <c r="J34" s="396">
        <v>410</v>
      </c>
      <c r="K34" s="397">
        <v>38797.530151367188</v>
      </c>
    </row>
    <row r="35" spans="1:11" ht="14.45" customHeight="1" x14ac:dyDescent="0.2">
      <c r="A35" s="391" t="s">
        <v>402</v>
      </c>
      <c r="B35" s="392" t="s">
        <v>403</v>
      </c>
      <c r="C35" s="393" t="s">
        <v>410</v>
      </c>
      <c r="D35" s="394" t="s">
        <v>411</v>
      </c>
      <c r="E35" s="393" t="s">
        <v>504</v>
      </c>
      <c r="F35" s="394" t="s">
        <v>505</v>
      </c>
      <c r="G35" s="393" t="s">
        <v>554</v>
      </c>
      <c r="H35" s="393" t="s">
        <v>555</v>
      </c>
      <c r="I35" s="396">
        <v>30.175714492797852</v>
      </c>
      <c r="J35" s="396">
        <v>475</v>
      </c>
      <c r="K35" s="397">
        <v>14333.5</v>
      </c>
    </row>
    <row r="36" spans="1:11" ht="14.45" customHeight="1" x14ac:dyDescent="0.2">
      <c r="A36" s="391" t="s">
        <v>402</v>
      </c>
      <c r="B36" s="392" t="s">
        <v>403</v>
      </c>
      <c r="C36" s="393" t="s">
        <v>410</v>
      </c>
      <c r="D36" s="394" t="s">
        <v>411</v>
      </c>
      <c r="E36" s="393" t="s">
        <v>504</v>
      </c>
      <c r="F36" s="394" t="s">
        <v>505</v>
      </c>
      <c r="G36" s="393" t="s">
        <v>556</v>
      </c>
      <c r="H36" s="393" t="s">
        <v>557</v>
      </c>
      <c r="I36" s="396">
        <v>2.880000114440918</v>
      </c>
      <c r="J36" s="396">
        <v>200</v>
      </c>
      <c r="K36" s="397">
        <v>576</v>
      </c>
    </row>
    <row r="37" spans="1:11" ht="14.45" customHeight="1" x14ac:dyDescent="0.2">
      <c r="A37" s="391" t="s">
        <v>402</v>
      </c>
      <c r="B37" s="392" t="s">
        <v>403</v>
      </c>
      <c r="C37" s="393" t="s">
        <v>410</v>
      </c>
      <c r="D37" s="394" t="s">
        <v>411</v>
      </c>
      <c r="E37" s="393" t="s">
        <v>504</v>
      </c>
      <c r="F37" s="394" t="s">
        <v>505</v>
      </c>
      <c r="G37" s="393" t="s">
        <v>558</v>
      </c>
      <c r="H37" s="393" t="s">
        <v>559</v>
      </c>
      <c r="I37" s="396">
        <v>5.2699999809265137</v>
      </c>
      <c r="J37" s="396">
        <v>20</v>
      </c>
      <c r="K37" s="397">
        <v>105.40000152587891</v>
      </c>
    </row>
    <row r="38" spans="1:11" ht="14.45" customHeight="1" x14ac:dyDescent="0.2">
      <c r="A38" s="391" t="s">
        <v>402</v>
      </c>
      <c r="B38" s="392" t="s">
        <v>403</v>
      </c>
      <c r="C38" s="393" t="s">
        <v>410</v>
      </c>
      <c r="D38" s="394" t="s">
        <v>411</v>
      </c>
      <c r="E38" s="393" t="s">
        <v>504</v>
      </c>
      <c r="F38" s="394" t="s">
        <v>505</v>
      </c>
      <c r="G38" s="393" t="s">
        <v>560</v>
      </c>
      <c r="H38" s="393" t="s">
        <v>561</v>
      </c>
      <c r="I38" s="396">
        <v>4.7899999618530273</v>
      </c>
      <c r="J38" s="396">
        <v>36</v>
      </c>
      <c r="K38" s="397">
        <v>172.5</v>
      </c>
    </row>
    <row r="39" spans="1:11" ht="14.45" customHeight="1" x14ac:dyDescent="0.2">
      <c r="A39" s="391" t="s">
        <v>402</v>
      </c>
      <c r="B39" s="392" t="s">
        <v>403</v>
      </c>
      <c r="C39" s="393" t="s">
        <v>410</v>
      </c>
      <c r="D39" s="394" t="s">
        <v>411</v>
      </c>
      <c r="E39" s="393" t="s">
        <v>504</v>
      </c>
      <c r="F39" s="394" t="s">
        <v>505</v>
      </c>
      <c r="G39" s="393" t="s">
        <v>562</v>
      </c>
      <c r="H39" s="393" t="s">
        <v>563</v>
      </c>
      <c r="I39" s="396">
        <v>3.619999885559082</v>
      </c>
      <c r="J39" s="396">
        <v>200</v>
      </c>
      <c r="K39" s="397">
        <v>724.36000823974609</v>
      </c>
    </row>
    <row r="40" spans="1:11" ht="14.45" customHeight="1" x14ac:dyDescent="0.2">
      <c r="A40" s="391" t="s">
        <v>402</v>
      </c>
      <c r="B40" s="392" t="s">
        <v>403</v>
      </c>
      <c r="C40" s="393" t="s">
        <v>410</v>
      </c>
      <c r="D40" s="394" t="s">
        <v>411</v>
      </c>
      <c r="E40" s="393" t="s">
        <v>504</v>
      </c>
      <c r="F40" s="394" t="s">
        <v>505</v>
      </c>
      <c r="G40" s="393" t="s">
        <v>564</v>
      </c>
      <c r="H40" s="393" t="s">
        <v>565</v>
      </c>
      <c r="I40" s="396">
        <v>5.179999828338623</v>
      </c>
      <c r="J40" s="396">
        <v>150</v>
      </c>
      <c r="K40" s="397">
        <v>776.25</v>
      </c>
    </row>
    <row r="41" spans="1:11" ht="14.45" customHeight="1" x14ac:dyDescent="0.2">
      <c r="A41" s="391" t="s">
        <v>402</v>
      </c>
      <c r="B41" s="392" t="s">
        <v>403</v>
      </c>
      <c r="C41" s="393" t="s">
        <v>410</v>
      </c>
      <c r="D41" s="394" t="s">
        <v>411</v>
      </c>
      <c r="E41" s="393" t="s">
        <v>504</v>
      </c>
      <c r="F41" s="394" t="s">
        <v>505</v>
      </c>
      <c r="G41" s="393" t="s">
        <v>566</v>
      </c>
      <c r="H41" s="393" t="s">
        <v>567</v>
      </c>
      <c r="I41" s="396">
        <v>9.7799997329711914</v>
      </c>
      <c r="J41" s="396">
        <v>120</v>
      </c>
      <c r="K41" s="397">
        <v>1173</v>
      </c>
    </row>
    <row r="42" spans="1:11" ht="14.45" customHeight="1" x14ac:dyDescent="0.2">
      <c r="A42" s="391" t="s">
        <v>402</v>
      </c>
      <c r="B42" s="392" t="s">
        <v>403</v>
      </c>
      <c r="C42" s="393" t="s">
        <v>410</v>
      </c>
      <c r="D42" s="394" t="s">
        <v>411</v>
      </c>
      <c r="E42" s="393" t="s">
        <v>504</v>
      </c>
      <c r="F42" s="394" t="s">
        <v>505</v>
      </c>
      <c r="G42" s="393" t="s">
        <v>568</v>
      </c>
      <c r="H42" s="393" t="s">
        <v>569</v>
      </c>
      <c r="I42" s="396">
        <v>23</v>
      </c>
      <c r="J42" s="396">
        <v>80</v>
      </c>
      <c r="K42" s="397">
        <v>1840</v>
      </c>
    </row>
    <row r="43" spans="1:11" ht="14.45" customHeight="1" x14ac:dyDescent="0.2">
      <c r="A43" s="391" t="s">
        <v>402</v>
      </c>
      <c r="B43" s="392" t="s">
        <v>403</v>
      </c>
      <c r="C43" s="393" t="s">
        <v>410</v>
      </c>
      <c r="D43" s="394" t="s">
        <v>411</v>
      </c>
      <c r="E43" s="393" t="s">
        <v>504</v>
      </c>
      <c r="F43" s="394" t="s">
        <v>505</v>
      </c>
      <c r="G43" s="393" t="s">
        <v>570</v>
      </c>
      <c r="H43" s="393" t="s">
        <v>571</v>
      </c>
      <c r="I43" s="396">
        <v>38.400001525878906</v>
      </c>
      <c r="J43" s="396">
        <v>40</v>
      </c>
      <c r="K43" s="397">
        <v>1536</v>
      </c>
    </row>
    <row r="44" spans="1:11" ht="14.45" customHeight="1" x14ac:dyDescent="0.2">
      <c r="A44" s="391" t="s">
        <v>402</v>
      </c>
      <c r="B44" s="392" t="s">
        <v>403</v>
      </c>
      <c r="C44" s="393" t="s">
        <v>410</v>
      </c>
      <c r="D44" s="394" t="s">
        <v>411</v>
      </c>
      <c r="E44" s="393" t="s">
        <v>504</v>
      </c>
      <c r="F44" s="394" t="s">
        <v>505</v>
      </c>
      <c r="G44" s="393" t="s">
        <v>572</v>
      </c>
      <c r="H44" s="393" t="s">
        <v>573</v>
      </c>
      <c r="I44" s="396">
        <v>113.27999877929688</v>
      </c>
      <c r="J44" s="396">
        <v>40</v>
      </c>
      <c r="K44" s="397">
        <v>4531</v>
      </c>
    </row>
    <row r="45" spans="1:11" ht="14.45" customHeight="1" x14ac:dyDescent="0.2">
      <c r="A45" s="391" t="s">
        <v>402</v>
      </c>
      <c r="B45" s="392" t="s">
        <v>403</v>
      </c>
      <c r="C45" s="393" t="s">
        <v>410</v>
      </c>
      <c r="D45" s="394" t="s">
        <v>411</v>
      </c>
      <c r="E45" s="393" t="s">
        <v>504</v>
      </c>
      <c r="F45" s="394" t="s">
        <v>505</v>
      </c>
      <c r="G45" s="393" t="s">
        <v>530</v>
      </c>
      <c r="H45" s="393" t="s">
        <v>574</v>
      </c>
      <c r="I45" s="396">
        <v>517.5</v>
      </c>
      <c r="J45" s="396">
        <v>220</v>
      </c>
      <c r="K45" s="397">
        <v>113850</v>
      </c>
    </row>
    <row r="46" spans="1:11" ht="14.45" customHeight="1" x14ac:dyDescent="0.2">
      <c r="A46" s="391" t="s">
        <v>402</v>
      </c>
      <c r="B46" s="392" t="s">
        <v>403</v>
      </c>
      <c r="C46" s="393" t="s">
        <v>410</v>
      </c>
      <c r="D46" s="394" t="s">
        <v>411</v>
      </c>
      <c r="E46" s="393" t="s">
        <v>504</v>
      </c>
      <c r="F46" s="394" t="s">
        <v>505</v>
      </c>
      <c r="G46" s="393" t="s">
        <v>538</v>
      </c>
      <c r="H46" s="393" t="s">
        <v>575</v>
      </c>
      <c r="I46" s="396">
        <v>63.475000381469727</v>
      </c>
      <c r="J46" s="396">
        <v>230</v>
      </c>
      <c r="K46" s="397">
        <v>14595.249633789063</v>
      </c>
    </row>
    <row r="47" spans="1:11" ht="14.45" customHeight="1" x14ac:dyDescent="0.2">
      <c r="A47" s="391" t="s">
        <v>402</v>
      </c>
      <c r="B47" s="392" t="s">
        <v>403</v>
      </c>
      <c r="C47" s="393" t="s">
        <v>410</v>
      </c>
      <c r="D47" s="394" t="s">
        <v>411</v>
      </c>
      <c r="E47" s="393" t="s">
        <v>504</v>
      </c>
      <c r="F47" s="394" t="s">
        <v>505</v>
      </c>
      <c r="G47" s="393" t="s">
        <v>540</v>
      </c>
      <c r="H47" s="393" t="s">
        <v>576</v>
      </c>
      <c r="I47" s="396">
        <v>108.62499872843425</v>
      </c>
      <c r="J47" s="396">
        <v>140</v>
      </c>
      <c r="K47" s="397">
        <v>15211.130432128906</v>
      </c>
    </row>
    <row r="48" spans="1:11" ht="14.45" customHeight="1" x14ac:dyDescent="0.2">
      <c r="A48" s="391" t="s">
        <v>402</v>
      </c>
      <c r="B48" s="392" t="s">
        <v>403</v>
      </c>
      <c r="C48" s="393" t="s">
        <v>410</v>
      </c>
      <c r="D48" s="394" t="s">
        <v>411</v>
      </c>
      <c r="E48" s="393" t="s">
        <v>504</v>
      </c>
      <c r="F48" s="394" t="s">
        <v>505</v>
      </c>
      <c r="G48" s="393" t="s">
        <v>542</v>
      </c>
      <c r="H48" s="393" t="s">
        <v>577</v>
      </c>
      <c r="I48" s="396">
        <v>3031.169921875</v>
      </c>
      <c r="J48" s="396">
        <v>10</v>
      </c>
      <c r="K48" s="397">
        <v>30311.69921875</v>
      </c>
    </row>
    <row r="49" spans="1:11" ht="14.45" customHeight="1" x14ac:dyDescent="0.2">
      <c r="A49" s="391" t="s">
        <v>402</v>
      </c>
      <c r="B49" s="392" t="s">
        <v>403</v>
      </c>
      <c r="C49" s="393" t="s">
        <v>410</v>
      </c>
      <c r="D49" s="394" t="s">
        <v>411</v>
      </c>
      <c r="E49" s="393" t="s">
        <v>504</v>
      </c>
      <c r="F49" s="394" t="s">
        <v>505</v>
      </c>
      <c r="G49" s="393" t="s">
        <v>544</v>
      </c>
      <c r="H49" s="393" t="s">
        <v>578</v>
      </c>
      <c r="I49" s="396">
        <v>352.27999877929688</v>
      </c>
      <c r="J49" s="396">
        <v>456</v>
      </c>
      <c r="K49" s="397">
        <v>160641.19921875</v>
      </c>
    </row>
    <row r="50" spans="1:11" ht="14.45" customHeight="1" x14ac:dyDescent="0.2">
      <c r="A50" s="391" t="s">
        <v>402</v>
      </c>
      <c r="B50" s="392" t="s">
        <v>403</v>
      </c>
      <c r="C50" s="393" t="s">
        <v>410</v>
      </c>
      <c r="D50" s="394" t="s">
        <v>411</v>
      </c>
      <c r="E50" s="393" t="s">
        <v>504</v>
      </c>
      <c r="F50" s="394" t="s">
        <v>505</v>
      </c>
      <c r="G50" s="393" t="s">
        <v>546</v>
      </c>
      <c r="H50" s="393" t="s">
        <v>579</v>
      </c>
      <c r="I50" s="396">
        <v>1249.949951171875</v>
      </c>
      <c r="J50" s="396">
        <v>84</v>
      </c>
      <c r="K50" s="397">
        <v>104996.15234375</v>
      </c>
    </row>
    <row r="51" spans="1:11" ht="14.45" customHeight="1" x14ac:dyDescent="0.2">
      <c r="A51" s="391" t="s">
        <v>402</v>
      </c>
      <c r="B51" s="392" t="s">
        <v>403</v>
      </c>
      <c r="C51" s="393" t="s">
        <v>410</v>
      </c>
      <c r="D51" s="394" t="s">
        <v>411</v>
      </c>
      <c r="E51" s="393" t="s">
        <v>504</v>
      </c>
      <c r="F51" s="394" t="s">
        <v>505</v>
      </c>
      <c r="G51" s="393" t="s">
        <v>548</v>
      </c>
      <c r="H51" s="393" t="s">
        <v>580</v>
      </c>
      <c r="I51" s="396">
        <v>659.90997314453125</v>
      </c>
      <c r="J51" s="396">
        <v>324</v>
      </c>
      <c r="K51" s="397">
        <v>213810.296875</v>
      </c>
    </row>
    <row r="52" spans="1:11" ht="14.45" customHeight="1" x14ac:dyDescent="0.2">
      <c r="A52" s="391" t="s">
        <v>402</v>
      </c>
      <c r="B52" s="392" t="s">
        <v>403</v>
      </c>
      <c r="C52" s="393" t="s">
        <v>410</v>
      </c>
      <c r="D52" s="394" t="s">
        <v>411</v>
      </c>
      <c r="E52" s="393" t="s">
        <v>504</v>
      </c>
      <c r="F52" s="394" t="s">
        <v>505</v>
      </c>
      <c r="G52" s="393" t="s">
        <v>552</v>
      </c>
      <c r="H52" s="393" t="s">
        <v>581</v>
      </c>
      <c r="I52" s="396">
        <v>98.405713762555806</v>
      </c>
      <c r="J52" s="396">
        <v>315</v>
      </c>
      <c r="K52" s="397">
        <v>31000.740234375</v>
      </c>
    </row>
    <row r="53" spans="1:11" ht="14.45" customHeight="1" x14ac:dyDescent="0.2">
      <c r="A53" s="391" t="s">
        <v>402</v>
      </c>
      <c r="B53" s="392" t="s">
        <v>403</v>
      </c>
      <c r="C53" s="393" t="s">
        <v>410</v>
      </c>
      <c r="D53" s="394" t="s">
        <v>411</v>
      </c>
      <c r="E53" s="393" t="s">
        <v>504</v>
      </c>
      <c r="F53" s="394" t="s">
        <v>505</v>
      </c>
      <c r="G53" s="393" t="s">
        <v>554</v>
      </c>
      <c r="H53" s="393" t="s">
        <v>582</v>
      </c>
      <c r="I53" s="396">
        <v>30.180000305175781</v>
      </c>
      <c r="J53" s="396">
        <v>60</v>
      </c>
      <c r="K53" s="397">
        <v>1810.800048828125</v>
      </c>
    </row>
    <row r="54" spans="1:11" ht="14.45" customHeight="1" x14ac:dyDescent="0.2">
      <c r="A54" s="391" t="s">
        <v>402</v>
      </c>
      <c r="B54" s="392" t="s">
        <v>403</v>
      </c>
      <c r="C54" s="393" t="s">
        <v>410</v>
      </c>
      <c r="D54" s="394" t="s">
        <v>411</v>
      </c>
      <c r="E54" s="393" t="s">
        <v>504</v>
      </c>
      <c r="F54" s="394" t="s">
        <v>505</v>
      </c>
      <c r="G54" s="393" t="s">
        <v>556</v>
      </c>
      <c r="H54" s="393" t="s">
        <v>583</v>
      </c>
      <c r="I54" s="396">
        <v>2.869999885559082</v>
      </c>
      <c r="J54" s="396">
        <v>50</v>
      </c>
      <c r="K54" s="397">
        <v>143.5</v>
      </c>
    </row>
    <row r="55" spans="1:11" ht="14.45" customHeight="1" x14ac:dyDescent="0.2">
      <c r="A55" s="391" t="s">
        <v>402</v>
      </c>
      <c r="B55" s="392" t="s">
        <v>403</v>
      </c>
      <c r="C55" s="393" t="s">
        <v>410</v>
      </c>
      <c r="D55" s="394" t="s">
        <v>411</v>
      </c>
      <c r="E55" s="393" t="s">
        <v>504</v>
      </c>
      <c r="F55" s="394" t="s">
        <v>505</v>
      </c>
      <c r="G55" s="393" t="s">
        <v>562</v>
      </c>
      <c r="H55" s="393" t="s">
        <v>584</v>
      </c>
      <c r="I55" s="396">
        <v>3.619999885559082</v>
      </c>
      <c r="J55" s="396">
        <v>70</v>
      </c>
      <c r="K55" s="397">
        <v>253.48000335693359</v>
      </c>
    </row>
    <row r="56" spans="1:11" ht="14.45" customHeight="1" x14ac:dyDescent="0.2">
      <c r="A56" s="391" t="s">
        <v>402</v>
      </c>
      <c r="B56" s="392" t="s">
        <v>403</v>
      </c>
      <c r="C56" s="393" t="s">
        <v>410</v>
      </c>
      <c r="D56" s="394" t="s">
        <v>411</v>
      </c>
      <c r="E56" s="393" t="s">
        <v>504</v>
      </c>
      <c r="F56" s="394" t="s">
        <v>505</v>
      </c>
      <c r="G56" s="393" t="s">
        <v>566</v>
      </c>
      <c r="H56" s="393" t="s">
        <v>585</v>
      </c>
      <c r="I56" s="396">
        <v>9.7799997329711914</v>
      </c>
      <c r="J56" s="396">
        <v>20</v>
      </c>
      <c r="K56" s="397">
        <v>195.5</v>
      </c>
    </row>
    <row r="57" spans="1:11" ht="14.45" customHeight="1" x14ac:dyDescent="0.2">
      <c r="A57" s="391" t="s">
        <v>402</v>
      </c>
      <c r="B57" s="392" t="s">
        <v>403</v>
      </c>
      <c r="C57" s="393" t="s">
        <v>410</v>
      </c>
      <c r="D57" s="394" t="s">
        <v>411</v>
      </c>
      <c r="E57" s="393" t="s">
        <v>504</v>
      </c>
      <c r="F57" s="394" t="s">
        <v>505</v>
      </c>
      <c r="G57" s="393" t="s">
        <v>586</v>
      </c>
      <c r="H57" s="393" t="s">
        <v>587</v>
      </c>
      <c r="I57" s="396">
        <v>128</v>
      </c>
      <c r="J57" s="396">
        <v>10</v>
      </c>
      <c r="K57" s="397">
        <v>1279.949951171875</v>
      </c>
    </row>
    <row r="58" spans="1:11" ht="14.45" customHeight="1" x14ac:dyDescent="0.2">
      <c r="A58" s="391" t="s">
        <v>402</v>
      </c>
      <c r="B58" s="392" t="s">
        <v>403</v>
      </c>
      <c r="C58" s="393" t="s">
        <v>410</v>
      </c>
      <c r="D58" s="394" t="s">
        <v>411</v>
      </c>
      <c r="E58" s="393" t="s">
        <v>504</v>
      </c>
      <c r="F58" s="394" t="s">
        <v>505</v>
      </c>
      <c r="G58" s="393" t="s">
        <v>588</v>
      </c>
      <c r="H58" s="393" t="s">
        <v>589</v>
      </c>
      <c r="I58" s="396">
        <v>69</v>
      </c>
      <c r="J58" s="396">
        <v>30</v>
      </c>
      <c r="K58" s="397">
        <v>2070</v>
      </c>
    </row>
    <row r="59" spans="1:11" ht="14.45" customHeight="1" x14ac:dyDescent="0.2">
      <c r="A59" s="391" t="s">
        <v>402</v>
      </c>
      <c r="B59" s="392" t="s">
        <v>403</v>
      </c>
      <c r="C59" s="393" t="s">
        <v>410</v>
      </c>
      <c r="D59" s="394" t="s">
        <v>411</v>
      </c>
      <c r="E59" s="393" t="s">
        <v>504</v>
      </c>
      <c r="F59" s="394" t="s">
        <v>505</v>
      </c>
      <c r="G59" s="393" t="s">
        <v>590</v>
      </c>
      <c r="H59" s="393" t="s">
        <v>591</v>
      </c>
      <c r="I59" s="396">
        <v>10.119999885559082</v>
      </c>
      <c r="J59" s="396">
        <v>12</v>
      </c>
      <c r="K59" s="397">
        <v>121.44000244140625</v>
      </c>
    </row>
    <row r="60" spans="1:11" ht="14.45" customHeight="1" x14ac:dyDescent="0.2">
      <c r="A60" s="391" t="s">
        <v>402</v>
      </c>
      <c r="B60" s="392" t="s">
        <v>403</v>
      </c>
      <c r="C60" s="393" t="s">
        <v>410</v>
      </c>
      <c r="D60" s="394" t="s">
        <v>411</v>
      </c>
      <c r="E60" s="393" t="s">
        <v>504</v>
      </c>
      <c r="F60" s="394" t="s">
        <v>505</v>
      </c>
      <c r="G60" s="393" t="s">
        <v>592</v>
      </c>
      <c r="H60" s="393" t="s">
        <v>593</v>
      </c>
      <c r="I60" s="396">
        <v>13.020000457763672</v>
      </c>
      <c r="J60" s="396">
        <v>1</v>
      </c>
      <c r="K60" s="397">
        <v>13.020000457763672</v>
      </c>
    </row>
    <row r="61" spans="1:11" ht="14.45" customHeight="1" x14ac:dyDescent="0.2">
      <c r="A61" s="391" t="s">
        <v>402</v>
      </c>
      <c r="B61" s="392" t="s">
        <v>403</v>
      </c>
      <c r="C61" s="393" t="s">
        <v>410</v>
      </c>
      <c r="D61" s="394" t="s">
        <v>411</v>
      </c>
      <c r="E61" s="393" t="s">
        <v>504</v>
      </c>
      <c r="F61" s="394" t="s">
        <v>505</v>
      </c>
      <c r="G61" s="393" t="s">
        <v>594</v>
      </c>
      <c r="H61" s="393" t="s">
        <v>595</v>
      </c>
      <c r="I61" s="396">
        <v>0.85777779420216882</v>
      </c>
      <c r="J61" s="396">
        <v>5100</v>
      </c>
      <c r="K61" s="397">
        <v>4376</v>
      </c>
    </row>
    <row r="62" spans="1:11" ht="14.45" customHeight="1" x14ac:dyDescent="0.2">
      <c r="A62" s="391" t="s">
        <v>402</v>
      </c>
      <c r="B62" s="392" t="s">
        <v>403</v>
      </c>
      <c r="C62" s="393" t="s">
        <v>410</v>
      </c>
      <c r="D62" s="394" t="s">
        <v>411</v>
      </c>
      <c r="E62" s="393" t="s">
        <v>504</v>
      </c>
      <c r="F62" s="394" t="s">
        <v>505</v>
      </c>
      <c r="G62" s="393" t="s">
        <v>596</v>
      </c>
      <c r="H62" s="393" t="s">
        <v>597</v>
      </c>
      <c r="I62" s="396">
        <v>1.5172727108001709</v>
      </c>
      <c r="J62" s="396">
        <v>4400</v>
      </c>
      <c r="K62" s="397">
        <v>6674.5</v>
      </c>
    </row>
    <row r="63" spans="1:11" ht="14.45" customHeight="1" x14ac:dyDescent="0.2">
      <c r="A63" s="391" t="s">
        <v>402</v>
      </c>
      <c r="B63" s="392" t="s">
        <v>403</v>
      </c>
      <c r="C63" s="393" t="s">
        <v>410</v>
      </c>
      <c r="D63" s="394" t="s">
        <v>411</v>
      </c>
      <c r="E63" s="393" t="s">
        <v>504</v>
      </c>
      <c r="F63" s="394" t="s">
        <v>505</v>
      </c>
      <c r="G63" s="393" t="s">
        <v>598</v>
      </c>
      <c r="H63" s="393" t="s">
        <v>599</v>
      </c>
      <c r="I63" s="396">
        <v>2.0662499368190765</v>
      </c>
      <c r="J63" s="396">
        <v>2200</v>
      </c>
      <c r="K63" s="397">
        <v>4546</v>
      </c>
    </row>
    <row r="64" spans="1:11" ht="14.45" customHeight="1" x14ac:dyDescent="0.2">
      <c r="A64" s="391" t="s">
        <v>402</v>
      </c>
      <c r="B64" s="392" t="s">
        <v>403</v>
      </c>
      <c r="C64" s="393" t="s">
        <v>410</v>
      </c>
      <c r="D64" s="394" t="s">
        <v>411</v>
      </c>
      <c r="E64" s="393" t="s">
        <v>504</v>
      </c>
      <c r="F64" s="394" t="s">
        <v>505</v>
      </c>
      <c r="G64" s="393" t="s">
        <v>600</v>
      </c>
      <c r="H64" s="393" t="s">
        <v>601</v>
      </c>
      <c r="I64" s="396">
        <v>3.3629998922348023</v>
      </c>
      <c r="J64" s="396">
        <v>2950</v>
      </c>
      <c r="K64" s="397">
        <v>9919.5</v>
      </c>
    </row>
    <row r="65" spans="1:11" ht="14.45" customHeight="1" x14ac:dyDescent="0.2">
      <c r="A65" s="391" t="s">
        <v>402</v>
      </c>
      <c r="B65" s="392" t="s">
        <v>403</v>
      </c>
      <c r="C65" s="393" t="s">
        <v>410</v>
      </c>
      <c r="D65" s="394" t="s">
        <v>411</v>
      </c>
      <c r="E65" s="393" t="s">
        <v>504</v>
      </c>
      <c r="F65" s="394" t="s">
        <v>505</v>
      </c>
      <c r="G65" s="393" t="s">
        <v>602</v>
      </c>
      <c r="H65" s="393" t="s">
        <v>603</v>
      </c>
      <c r="I65" s="396">
        <v>5.8739999771118168</v>
      </c>
      <c r="J65" s="396">
        <v>650</v>
      </c>
      <c r="K65" s="397">
        <v>3819.5</v>
      </c>
    </row>
    <row r="66" spans="1:11" ht="14.45" customHeight="1" x14ac:dyDescent="0.2">
      <c r="A66" s="391" t="s">
        <v>402</v>
      </c>
      <c r="B66" s="392" t="s">
        <v>403</v>
      </c>
      <c r="C66" s="393" t="s">
        <v>410</v>
      </c>
      <c r="D66" s="394" t="s">
        <v>411</v>
      </c>
      <c r="E66" s="393" t="s">
        <v>504</v>
      </c>
      <c r="F66" s="394" t="s">
        <v>505</v>
      </c>
      <c r="G66" s="393" t="s">
        <v>604</v>
      </c>
      <c r="H66" s="393" t="s">
        <v>605</v>
      </c>
      <c r="I66" s="396">
        <v>61.213333129882813</v>
      </c>
      <c r="J66" s="396">
        <v>6</v>
      </c>
      <c r="K66" s="397">
        <v>367.27999877929688</v>
      </c>
    </row>
    <row r="67" spans="1:11" ht="14.45" customHeight="1" x14ac:dyDescent="0.2">
      <c r="A67" s="391" t="s">
        <v>402</v>
      </c>
      <c r="B67" s="392" t="s">
        <v>403</v>
      </c>
      <c r="C67" s="393" t="s">
        <v>410</v>
      </c>
      <c r="D67" s="394" t="s">
        <v>411</v>
      </c>
      <c r="E67" s="393" t="s">
        <v>504</v>
      </c>
      <c r="F67" s="394" t="s">
        <v>505</v>
      </c>
      <c r="G67" s="393" t="s">
        <v>606</v>
      </c>
      <c r="H67" s="393" t="s">
        <v>607</v>
      </c>
      <c r="I67" s="396">
        <v>98.377498626708984</v>
      </c>
      <c r="J67" s="396">
        <v>40</v>
      </c>
      <c r="K67" s="397">
        <v>3935.1499328613281</v>
      </c>
    </row>
    <row r="68" spans="1:11" ht="14.45" customHeight="1" x14ac:dyDescent="0.2">
      <c r="A68" s="391" t="s">
        <v>402</v>
      </c>
      <c r="B68" s="392" t="s">
        <v>403</v>
      </c>
      <c r="C68" s="393" t="s">
        <v>410</v>
      </c>
      <c r="D68" s="394" t="s">
        <v>411</v>
      </c>
      <c r="E68" s="393" t="s">
        <v>504</v>
      </c>
      <c r="F68" s="394" t="s">
        <v>505</v>
      </c>
      <c r="G68" s="393" t="s">
        <v>608</v>
      </c>
      <c r="H68" s="393" t="s">
        <v>609</v>
      </c>
      <c r="I68" s="396">
        <v>23.920000076293945</v>
      </c>
      <c r="J68" s="396">
        <v>12</v>
      </c>
      <c r="K68" s="397">
        <v>287.04000854492188</v>
      </c>
    </row>
    <row r="69" spans="1:11" ht="14.45" customHeight="1" x14ac:dyDescent="0.2">
      <c r="A69" s="391" t="s">
        <v>402</v>
      </c>
      <c r="B69" s="392" t="s">
        <v>403</v>
      </c>
      <c r="C69" s="393" t="s">
        <v>410</v>
      </c>
      <c r="D69" s="394" t="s">
        <v>411</v>
      </c>
      <c r="E69" s="393" t="s">
        <v>504</v>
      </c>
      <c r="F69" s="394" t="s">
        <v>505</v>
      </c>
      <c r="G69" s="393" t="s">
        <v>610</v>
      </c>
      <c r="H69" s="393" t="s">
        <v>611</v>
      </c>
      <c r="I69" s="396">
        <v>46.31666692097982</v>
      </c>
      <c r="J69" s="396">
        <v>32</v>
      </c>
      <c r="K69" s="397">
        <v>1482.1400451660156</v>
      </c>
    </row>
    <row r="70" spans="1:11" ht="14.45" customHeight="1" x14ac:dyDescent="0.2">
      <c r="A70" s="391" t="s">
        <v>402</v>
      </c>
      <c r="B70" s="392" t="s">
        <v>403</v>
      </c>
      <c r="C70" s="393" t="s">
        <v>410</v>
      </c>
      <c r="D70" s="394" t="s">
        <v>411</v>
      </c>
      <c r="E70" s="393" t="s">
        <v>504</v>
      </c>
      <c r="F70" s="394" t="s">
        <v>505</v>
      </c>
      <c r="G70" s="393" t="s">
        <v>612</v>
      </c>
      <c r="H70" s="393" t="s">
        <v>613</v>
      </c>
      <c r="I70" s="396">
        <v>8.3933334350585938</v>
      </c>
      <c r="J70" s="396">
        <v>180</v>
      </c>
      <c r="K70" s="397">
        <v>1510.8000106811523</v>
      </c>
    </row>
    <row r="71" spans="1:11" ht="14.45" customHeight="1" x14ac:dyDescent="0.2">
      <c r="A71" s="391" t="s">
        <v>402</v>
      </c>
      <c r="B71" s="392" t="s">
        <v>403</v>
      </c>
      <c r="C71" s="393" t="s">
        <v>410</v>
      </c>
      <c r="D71" s="394" t="s">
        <v>411</v>
      </c>
      <c r="E71" s="393" t="s">
        <v>504</v>
      </c>
      <c r="F71" s="394" t="s">
        <v>505</v>
      </c>
      <c r="G71" s="393" t="s">
        <v>614</v>
      </c>
      <c r="H71" s="393" t="s">
        <v>615</v>
      </c>
      <c r="I71" s="396">
        <v>19.199999491373699</v>
      </c>
      <c r="J71" s="396">
        <v>228</v>
      </c>
      <c r="K71" s="397">
        <v>4366.27001953125</v>
      </c>
    </row>
    <row r="72" spans="1:11" ht="14.45" customHeight="1" x14ac:dyDescent="0.2">
      <c r="A72" s="391" t="s">
        <v>402</v>
      </c>
      <c r="B72" s="392" t="s">
        <v>403</v>
      </c>
      <c r="C72" s="393" t="s">
        <v>410</v>
      </c>
      <c r="D72" s="394" t="s">
        <v>411</v>
      </c>
      <c r="E72" s="393" t="s">
        <v>504</v>
      </c>
      <c r="F72" s="394" t="s">
        <v>505</v>
      </c>
      <c r="G72" s="393" t="s">
        <v>594</v>
      </c>
      <c r="H72" s="393" t="s">
        <v>616</v>
      </c>
      <c r="I72" s="396">
        <v>0.85166668891906738</v>
      </c>
      <c r="J72" s="396">
        <v>2700</v>
      </c>
      <c r="K72" s="397">
        <v>2296</v>
      </c>
    </row>
    <row r="73" spans="1:11" ht="14.45" customHeight="1" x14ac:dyDescent="0.2">
      <c r="A73" s="391" t="s">
        <v>402</v>
      </c>
      <c r="B73" s="392" t="s">
        <v>403</v>
      </c>
      <c r="C73" s="393" t="s">
        <v>410</v>
      </c>
      <c r="D73" s="394" t="s">
        <v>411</v>
      </c>
      <c r="E73" s="393" t="s">
        <v>504</v>
      </c>
      <c r="F73" s="394" t="s">
        <v>505</v>
      </c>
      <c r="G73" s="393" t="s">
        <v>596</v>
      </c>
      <c r="H73" s="393" t="s">
        <v>617</v>
      </c>
      <c r="I73" s="396">
        <v>1.5199999809265137</v>
      </c>
      <c r="J73" s="396">
        <v>1300</v>
      </c>
      <c r="K73" s="397">
        <v>1976</v>
      </c>
    </row>
    <row r="74" spans="1:11" ht="14.45" customHeight="1" x14ac:dyDescent="0.2">
      <c r="A74" s="391" t="s">
        <v>402</v>
      </c>
      <c r="B74" s="392" t="s">
        <v>403</v>
      </c>
      <c r="C74" s="393" t="s">
        <v>410</v>
      </c>
      <c r="D74" s="394" t="s">
        <v>411</v>
      </c>
      <c r="E74" s="393" t="s">
        <v>504</v>
      </c>
      <c r="F74" s="394" t="s">
        <v>505</v>
      </c>
      <c r="G74" s="393" t="s">
        <v>598</v>
      </c>
      <c r="H74" s="393" t="s">
        <v>618</v>
      </c>
      <c r="I74" s="396">
        <v>2.0624999403953552</v>
      </c>
      <c r="J74" s="396">
        <v>970</v>
      </c>
      <c r="K74" s="397">
        <v>1999.6999969482422</v>
      </c>
    </row>
    <row r="75" spans="1:11" ht="14.45" customHeight="1" x14ac:dyDescent="0.2">
      <c r="A75" s="391" t="s">
        <v>402</v>
      </c>
      <c r="B75" s="392" t="s">
        <v>403</v>
      </c>
      <c r="C75" s="393" t="s">
        <v>410</v>
      </c>
      <c r="D75" s="394" t="s">
        <v>411</v>
      </c>
      <c r="E75" s="393" t="s">
        <v>504</v>
      </c>
      <c r="F75" s="394" t="s">
        <v>505</v>
      </c>
      <c r="G75" s="393" t="s">
        <v>600</v>
      </c>
      <c r="H75" s="393" t="s">
        <v>619</v>
      </c>
      <c r="I75" s="396">
        <v>3.3633332252502441</v>
      </c>
      <c r="J75" s="396">
        <v>800</v>
      </c>
      <c r="K75" s="397">
        <v>2691</v>
      </c>
    </row>
    <row r="76" spans="1:11" ht="14.45" customHeight="1" x14ac:dyDescent="0.2">
      <c r="A76" s="391" t="s">
        <v>402</v>
      </c>
      <c r="B76" s="392" t="s">
        <v>403</v>
      </c>
      <c r="C76" s="393" t="s">
        <v>410</v>
      </c>
      <c r="D76" s="394" t="s">
        <v>411</v>
      </c>
      <c r="E76" s="393" t="s">
        <v>504</v>
      </c>
      <c r="F76" s="394" t="s">
        <v>505</v>
      </c>
      <c r="G76" s="393" t="s">
        <v>602</v>
      </c>
      <c r="H76" s="393" t="s">
        <v>620</v>
      </c>
      <c r="I76" s="396">
        <v>5.880000114440918</v>
      </c>
      <c r="J76" s="396">
        <v>400</v>
      </c>
      <c r="K76" s="397">
        <v>2350.72998046875</v>
      </c>
    </row>
    <row r="77" spans="1:11" ht="14.45" customHeight="1" x14ac:dyDescent="0.2">
      <c r="A77" s="391" t="s">
        <v>402</v>
      </c>
      <c r="B77" s="392" t="s">
        <v>403</v>
      </c>
      <c r="C77" s="393" t="s">
        <v>410</v>
      </c>
      <c r="D77" s="394" t="s">
        <v>411</v>
      </c>
      <c r="E77" s="393" t="s">
        <v>504</v>
      </c>
      <c r="F77" s="394" t="s">
        <v>505</v>
      </c>
      <c r="G77" s="393" t="s">
        <v>604</v>
      </c>
      <c r="H77" s="393" t="s">
        <v>621</v>
      </c>
      <c r="I77" s="396">
        <v>61.216667175292969</v>
      </c>
      <c r="J77" s="396">
        <v>6</v>
      </c>
      <c r="K77" s="397">
        <v>367.30000305175781</v>
      </c>
    </row>
    <row r="78" spans="1:11" ht="14.45" customHeight="1" x14ac:dyDescent="0.2">
      <c r="A78" s="391" t="s">
        <v>402</v>
      </c>
      <c r="B78" s="392" t="s">
        <v>403</v>
      </c>
      <c r="C78" s="393" t="s">
        <v>410</v>
      </c>
      <c r="D78" s="394" t="s">
        <v>411</v>
      </c>
      <c r="E78" s="393" t="s">
        <v>504</v>
      </c>
      <c r="F78" s="394" t="s">
        <v>505</v>
      </c>
      <c r="G78" s="393" t="s">
        <v>606</v>
      </c>
      <c r="H78" s="393" t="s">
        <v>622</v>
      </c>
      <c r="I78" s="396">
        <v>98.379997253417969</v>
      </c>
      <c r="J78" s="396">
        <v>30</v>
      </c>
      <c r="K78" s="397">
        <v>2951.39990234375</v>
      </c>
    </row>
    <row r="79" spans="1:11" ht="14.45" customHeight="1" x14ac:dyDescent="0.2">
      <c r="A79" s="391" t="s">
        <v>402</v>
      </c>
      <c r="B79" s="392" t="s">
        <v>403</v>
      </c>
      <c r="C79" s="393" t="s">
        <v>410</v>
      </c>
      <c r="D79" s="394" t="s">
        <v>411</v>
      </c>
      <c r="E79" s="393" t="s">
        <v>504</v>
      </c>
      <c r="F79" s="394" t="s">
        <v>505</v>
      </c>
      <c r="G79" s="393" t="s">
        <v>610</v>
      </c>
      <c r="H79" s="393" t="s">
        <v>623</v>
      </c>
      <c r="I79" s="396">
        <v>46.31666692097982</v>
      </c>
      <c r="J79" s="396">
        <v>54</v>
      </c>
      <c r="K79" s="397">
        <v>2500.9801025390625</v>
      </c>
    </row>
    <row r="80" spans="1:11" ht="14.45" customHeight="1" x14ac:dyDescent="0.2">
      <c r="A80" s="391" t="s">
        <v>402</v>
      </c>
      <c r="B80" s="392" t="s">
        <v>403</v>
      </c>
      <c r="C80" s="393" t="s">
        <v>410</v>
      </c>
      <c r="D80" s="394" t="s">
        <v>411</v>
      </c>
      <c r="E80" s="393" t="s">
        <v>504</v>
      </c>
      <c r="F80" s="394" t="s">
        <v>505</v>
      </c>
      <c r="G80" s="393" t="s">
        <v>612</v>
      </c>
      <c r="H80" s="393" t="s">
        <v>624</v>
      </c>
      <c r="I80" s="396">
        <v>8.3900003433227539</v>
      </c>
      <c r="J80" s="396">
        <v>36</v>
      </c>
      <c r="K80" s="397">
        <v>302.04000854492188</v>
      </c>
    </row>
    <row r="81" spans="1:11" ht="14.45" customHeight="1" x14ac:dyDescent="0.2">
      <c r="A81" s="391" t="s">
        <v>402</v>
      </c>
      <c r="B81" s="392" t="s">
        <v>403</v>
      </c>
      <c r="C81" s="393" t="s">
        <v>410</v>
      </c>
      <c r="D81" s="394" t="s">
        <v>411</v>
      </c>
      <c r="E81" s="393" t="s">
        <v>504</v>
      </c>
      <c r="F81" s="394" t="s">
        <v>505</v>
      </c>
      <c r="G81" s="393" t="s">
        <v>614</v>
      </c>
      <c r="H81" s="393" t="s">
        <v>625</v>
      </c>
      <c r="I81" s="396">
        <v>18.943999099731446</v>
      </c>
      <c r="J81" s="396">
        <v>312</v>
      </c>
      <c r="K81" s="397">
        <v>5910.3800659179688</v>
      </c>
    </row>
    <row r="82" spans="1:11" ht="14.45" customHeight="1" x14ac:dyDescent="0.2">
      <c r="A82" s="391" t="s">
        <v>402</v>
      </c>
      <c r="B82" s="392" t="s">
        <v>403</v>
      </c>
      <c r="C82" s="393" t="s">
        <v>410</v>
      </c>
      <c r="D82" s="394" t="s">
        <v>411</v>
      </c>
      <c r="E82" s="393" t="s">
        <v>504</v>
      </c>
      <c r="F82" s="394" t="s">
        <v>505</v>
      </c>
      <c r="G82" s="393" t="s">
        <v>626</v>
      </c>
      <c r="H82" s="393" t="s">
        <v>627</v>
      </c>
      <c r="I82" s="396">
        <v>13.229999542236328</v>
      </c>
      <c r="J82" s="396">
        <v>100</v>
      </c>
      <c r="K82" s="397">
        <v>1322.5</v>
      </c>
    </row>
    <row r="83" spans="1:11" ht="14.45" customHeight="1" x14ac:dyDescent="0.2">
      <c r="A83" s="391" t="s">
        <v>402</v>
      </c>
      <c r="B83" s="392" t="s">
        <v>403</v>
      </c>
      <c r="C83" s="393" t="s">
        <v>410</v>
      </c>
      <c r="D83" s="394" t="s">
        <v>411</v>
      </c>
      <c r="E83" s="393" t="s">
        <v>504</v>
      </c>
      <c r="F83" s="394" t="s">
        <v>505</v>
      </c>
      <c r="G83" s="393" t="s">
        <v>628</v>
      </c>
      <c r="H83" s="393" t="s">
        <v>629</v>
      </c>
      <c r="I83" s="396">
        <v>18.860000610351563</v>
      </c>
      <c r="J83" s="396">
        <v>800</v>
      </c>
      <c r="K83" s="397">
        <v>15088</v>
      </c>
    </row>
    <row r="84" spans="1:11" ht="14.45" customHeight="1" x14ac:dyDescent="0.2">
      <c r="A84" s="391" t="s">
        <v>402</v>
      </c>
      <c r="B84" s="392" t="s">
        <v>403</v>
      </c>
      <c r="C84" s="393" t="s">
        <v>410</v>
      </c>
      <c r="D84" s="394" t="s">
        <v>411</v>
      </c>
      <c r="E84" s="393" t="s">
        <v>504</v>
      </c>
      <c r="F84" s="394" t="s">
        <v>505</v>
      </c>
      <c r="G84" s="393" t="s">
        <v>630</v>
      </c>
      <c r="H84" s="393" t="s">
        <v>631</v>
      </c>
      <c r="I84" s="396">
        <v>7.5900001525878906</v>
      </c>
      <c r="J84" s="396">
        <v>50</v>
      </c>
      <c r="K84" s="397">
        <v>379.5</v>
      </c>
    </row>
    <row r="85" spans="1:11" ht="14.45" customHeight="1" x14ac:dyDescent="0.2">
      <c r="A85" s="391" t="s">
        <v>402</v>
      </c>
      <c r="B85" s="392" t="s">
        <v>403</v>
      </c>
      <c r="C85" s="393" t="s">
        <v>410</v>
      </c>
      <c r="D85" s="394" t="s">
        <v>411</v>
      </c>
      <c r="E85" s="393" t="s">
        <v>504</v>
      </c>
      <c r="F85" s="394" t="s">
        <v>505</v>
      </c>
      <c r="G85" s="393" t="s">
        <v>632</v>
      </c>
      <c r="H85" s="393" t="s">
        <v>633</v>
      </c>
      <c r="I85" s="396">
        <v>8.619999885559082</v>
      </c>
      <c r="J85" s="396">
        <v>50</v>
      </c>
      <c r="K85" s="397">
        <v>431</v>
      </c>
    </row>
    <row r="86" spans="1:11" ht="14.45" customHeight="1" x14ac:dyDescent="0.2">
      <c r="A86" s="391" t="s">
        <v>402</v>
      </c>
      <c r="B86" s="392" t="s">
        <v>403</v>
      </c>
      <c r="C86" s="393" t="s">
        <v>410</v>
      </c>
      <c r="D86" s="394" t="s">
        <v>411</v>
      </c>
      <c r="E86" s="393" t="s">
        <v>504</v>
      </c>
      <c r="F86" s="394" t="s">
        <v>505</v>
      </c>
      <c r="G86" s="393" t="s">
        <v>634</v>
      </c>
      <c r="H86" s="393" t="s">
        <v>635</v>
      </c>
      <c r="I86" s="396">
        <v>10.529999732971191</v>
      </c>
      <c r="J86" s="396">
        <v>20</v>
      </c>
      <c r="K86" s="397">
        <v>210.60000610351563</v>
      </c>
    </row>
    <row r="87" spans="1:11" ht="14.45" customHeight="1" x14ac:dyDescent="0.2">
      <c r="A87" s="391" t="s">
        <v>402</v>
      </c>
      <c r="B87" s="392" t="s">
        <v>403</v>
      </c>
      <c r="C87" s="393" t="s">
        <v>410</v>
      </c>
      <c r="D87" s="394" t="s">
        <v>411</v>
      </c>
      <c r="E87" s="393" t="s">
        <v>504</v>
      </c>
      <c r="F87" s="394" t="s">
        <v>505</v>
      </c>
      <c r="G87" s="393" t="s">
        <v>636</v>
      </c>
      <c r="H87" s="393" t="s">
        <v>637</v>
      </c>
      <c r="I87" s="396">
        <v>13.229999542236328</v>
      </c>
      <c r="J87" s="396">
        <v>160</v>
      </c>
      <c r="K87" s="397">
        <v>2116.7999877929688</v>
      </c>
    </row>
    <row r="88" spans="1:11" ht="14.45" customHeight="1" x14ac:dyDescent="0.2">
      <c r="A88" s="391" t="s">
        <v>402</v>
      </c>
      <c r="B88" s="392" t="s">
        <v>403</v>
      </c>
      <c r="C88" s="393" t="s">
        <v>410</v>
      </c>
      <c r="D88" s="394" t="s">
        <v>411</v>
      </c>
      <c r="E88" s="393" t="s">
        <v>504</v>
      </c>
      <c r="F88" s="394" t="s">
        <v>505</v>
      </c>
      <c r="G88" s="393" t="s">
        <v>638</v>
      </c>
      <c r="H88" s="393" t="s">
        <v>639</v>
      </c>
      <c r="I88" s="396">
        <v>68.833333333333329</v>
      </c>
      <c r="J88" s="396">
        <v>600</v>
      </c>
      <c r="K88" s="397">
        <v>41380.6787109375</v>
      </c>
    </row>
    <row r="89" spans="1:11" ht="14.45" customHeight="1" x14ac:dyDescent="0.2">
      <c r="A89" s="391" t="s">
        <v>402</v>
      </c>
      <c r="B89" s="392" t="s">
        <v>403</v>
      </c>
      <c r="C89" s="393" t="s">
        <v>410</v>
      </c>
      <c r="D89" s="394" t="s">
        <v>411</v>
      </c>
      <c r="E89" s="393" t="s">
        <v>504</v>
      </c>
      <c r="F89" s="394" t="s">
        <v>505</v>
      </c>
      <c r="G89" s="393" t="s">
        <v>630</v>
      </c>
      <c r="H89" s="393" t="s">
        <v>640</v>
      </c>
      <c r="I89" s="396">
        <v>7.5900001525878906</v>
      </c>
      <c r="J89" s="396">
        <v>116</v>
      </c>
      <c r="K89" s="397">
        <v>880.44001007080078</v>
      </c>
    </row>
    <row r="90" spans="1:11" ht="14.45" customHeight="1" x14ac:dyDescent="0.2">
      <c r="A90" s="391" t="s">
        <v>402</v>
      </c>
      <c r="B90" s="392" t="s">
        <v>403</v>
      </c>
      <c r="C90" s="393" t="s">
        <v>410</v>
      </c>
      <c r="D90" s="394" t="s">
        <v>411</v>
      </c>
      <c r="E90" s="393" t="s">
        <v>504</v>
      </c>
      <c r="F90" s="394" t="s">
        <v>505</v>
      </c>
      <c r="G90" s="393" t="s">
        <v>636</v>
      </c>
      <c r="H90" s="393" t="s">
        <v>641</v>
      </c>
      <c r="I90" s="396">
        <v>13.224999904632568</v>
      </c>
      <c r="J90" s="396">
        <v>230</v>
      </c>
      <c r="K90" s="397">
        <v>3042.6000061035156</v>
      </c>
    </row>
    <row r="91" spans="1:11" ht="14.45" customHeight="1" x14ac:dyDescent="0.2">
      <c r="A91" s="391" t="s">
        <v>402</v>
      </c>
      <c r="B91" s="392" t="s">
        <v>403</v>
      </c>
      <c r="C91" s="393" t="s">
        <v>410</v>
      </c>
      <c r="D91" s="394" t="s">
        <v>411</v>
      </c>
      <c r="E91" s="393" t="s">
        <v>504</v>
      </c>
      <c r="F91" s="394" t="s">
        <v>505</v>
      </c>
      <c r="G91" s="393" t="s">
        <v>638</v>
      </c>
      <c r="H91" s="393" t="s">
        <v>642</v>
      </c>
      <c r="I91" s="396">
        <v>68.150001525878906</v>
      </c>
      <c r="J91" s="396">
        <v>744</v>
      </c>
      <c r="K91" s="397">
        <v>50702.849609375</v>
      </c>
    </row>
    <row r="92" spans="1:11" ht="14.45" customHeight="1" x14ac:dyDescent="0.2">
      <c r="A92" s="391" t="s">
        <v>402</v>
      </c>
      <c r="B92" s="392" t="s">
        <v>403</v>
      </c>
      <c r="C92" s="393" t="s">
        <v>410</v>
      </c>
      <c r="D92" s="394" t="s">
        <v>411</v>
      </c>
      <c r="E92" s="393" t="s">
        <v>504</v>
      </c>
      <c r="F92" s="394" t="s">
        <v>505</v>
      </c>
      <c r="G92" s="393" t="s">
        <v>643</v>
      </c>
      <c r="H92" s="393" t="s">
        <v>644</v>
      </c>
      <c r="I92" s="396">
        <v>2.5099999904632568</v>
      </c>
      <c r="J92" s="396">
        <v>120</v>
      </c>
      <c r="K92" s="397">
        <v>301.20000457763672</v>
      </c>
    </row>
    <row r="93" spans="1:11" ht="14.45" customHeight="1" x14ac:dyDescent="0.2">
      <c r="A93" s="391" t="s">
        <v>402</v>
      </c>
      <c r="B93" s="392" t="s">
        <v>403</v>
      </c>
      <c r="C93" s="393" t="s">
        <v>410</v>
      </c>
      <c r="D93" s="394" t="s">
        <v>411</v>
      </c>
      <c r="E93" s="393" t="s">
        <v>504</v>
      </c>
      <c r="F93" s="394" t="s">
        <v>505</v>
      </c>
      <c r="G93" s="393" t="s">
        <v>645</v>
      </c>
      <c r="H93" s="393" t="s">
        <v>646</v>
      </c>
      <c r="I93" s="396">
        <v>3.2649999856948853</v>
      </c>
      <c r="J93" s="396">
        <v>820</v>
      </c>
      <c r="K93" s="397">
        <v>2678.5999908447266</v>
      </c>
    </row>
    <row r="94" spans="1:11" ht="14.45" customHeight="1" x14ac:dyDescent="0.2">
      <c r="A94" s="391" t="s">
        <v>402</v>
      </c>
      <c r="B94" s="392" t="s">
        <v>403</v>
      </c>
      <c r="C94" s="393" t="s">
        <v>410</v>
      </c>
      <c r="D94" s="394" t="s">
        <v>411</v>
      </c>
      <c r="E94" s="393" t="s">
        <v>504</v>
      </c>
      <c r="F94" s="394" t="s">
        <v>505</v>
      </c>
      <c r="G94" s="393" t="s">
        <v>647</v>
      </c>
      <c r="H94" s="393" t="s">
        <v>648</v>
      </c>
      <c r="I94" s="396">
        <v>3.9840000152587889</v>
      </c>
      <c r="J94" s="396">
        <v>2260</v>
      </c>
      <c r="K94" s="397">
        <v>8985.8000030517578</v>
      </c>
    </row>
    <row r="95" spans="1:11" ht="14.45" customHeight="1" x14ac:dyDescent="0.2">
      <c r="A95" s="391" t="s">
        <v>402</v>
      </c>
      <c r="B95" s="392" t="s">
        <v>403</v>
      </c>
      <c r="C95" s="393" t="s">
        <v>410</v>
      </c>
      <c r="D95" s="394" t="s">
        <v>411</v>
      </c>
      <c r="E95" s="393" t="s">
        <v>504</v>
      </c>
      <c r="F95" s="394" t="s">
        <v>505</v>
      </c>
      <c r="G95" s="393" t="s">
        <v>649</v>
      </c>
      <c r="H95" s="393" t="s">
        <v>650</v>
      </c>
      <c r="I95" s="396">
        <v>4.5183332761128741</v>
      </c>
      <c r="J95" s="396">
        <v>1720</v>
      </c>
      <c r="K95" s="397">
        <v>7761.9999694824219</v>
      </c>
    </row>
    <row r="96" spans="1:11" ht="14.45" customHeight="1" x14ac:dyDescent="0.2">
      <c r="A96" s="391" t="s">
        <v>402</v>
      </c>
      <c r="B96" s="392" t="s">
        <v>403</v>
      </c>
      <c r="C96" s="393" t="s">
        <v>410</v>
      </c>
      <c r="D96" s="394" t="s">
        <v>411</v>
      </c>
      <c r="E96" s="393" t="s">
        <v>504</v>
      </c>
      <c r="F96" s="394" t="s">
        <v>505</v>
      </c>
      <c r="G96" s="393" t="s">
        <v>651</v>
      </c>
      <c r="H96" s="393" t="s">
        <v>652</v>
      </c>
      <c r="I96" s="396">
        <v>22.295000076293945</v>
      </c>
      <c r="J96" s="396">
        <v>14</v>
      </c>
      <c r="K96" s="397">
        <v>312.16000366210938</v>
      </c>
    </row>
    <row r="97" spans="1:11" ht="14.45" customHeight="1" x14ac:dyDescent="0.2">
      <c r="A97" s="391" t="s">
        <v>402</v>
      </c>
      <c r="B97" s="392" t="s">
        <v>403</v>
      </c>
      <c r="C97" s="393" t="s">
        <v>410</v>
      </c>
      <c r="D97" s="394" t="s">
        <v>411</v>
      </c>
      <c r="E97" s="393" t="s">
        <v>504</v>
      </c>
      <c r="F97" s="394" t="s">
        <v>505</v>
      </c>
      <c r="G97" s="393" t="s">
        <v>653</v>
      </c>
      <c r="H97" s="393" t="s">
        <v>654</v>
      </c>
      <c r="I97" s="396">
        <v>96.19000244140625</v>
      </c>
      <c r="J97" s="396">
        <v>5</v>
      </c>
      <c r="K97" s="397">
        <v>480.95001220703125</v>
      </c>
    </row>
    <row r="98" spans="1:11" ht="14.45" customHeight="1" x14ac:dyDescent="0.2">
      <c r="A98" s="391" t="s">
        <v>402</v>
      </c>
      <c r="B98" s="392" t="s">
        <v>403</v>
      </c>
      <c r="C98" s="393" t="s">
        <v>410</v>
      </c>
      <c r="D98" s="394" t="s">
        <v>411</v>
      </c>
      <c r="E98" s="393" t="s">
        <v>504</v>
      </c>
      <c r="F98" s="394" t="s">
        <v>505</v>
      </c>
      <c r="G98" s="393" t="s">
        <v>655</v>
      </c>
      <c r="H98" s="393" t="s">
        <v>656</v>
      </c>
      <c r="I98" s="396">
        <v>7.0900001525878906</v>
      </c>
      <c r="J98" s="396">
        <v>2</v>
      </c>
      <c r="K98" s="397">
        <v>14.170000076293945</v>
      </c>
    </row>
    <row r="99" spans="1:11" ht="14.45" customHeight="1" x14ac:dyDescent="0.2">
      <c r="A99" s="391" t="s">
        <v>402</v>
      </c>
      <c r="B99" s="392" t="s">
        <v>403</v>
      </c>
      <c r="C99" s="393" t="s">
        <v>410</v>
      </c>
      <c r="D99" s="394" t="s">
        <v>411</v>
      </c>
      <c r="E99" s="393" t="s">
        <v>504</v>
      </c>
      <c r="F99" s="394" t="s">
        <v>505</v>
      </c>
      <c r="G99" s="393" t="s">
        <v>657</v>
      </c>
      <c r="H99" s="393" t="s">
        <v>658</v>
      </c>
      <c r="I99" s="396">
        <v>8.3400001525878906</v>
      </c>
      <c r="J99" s="396">
        <v>2</v>
      </c>
      <c r="K99" s="397">
        <v>16.680000305175781</v>
      </c>
    </row>
    <row r="100" spans="1:11" ht="14.45" customHeight="1" x14ac:dyDescent="0.2">
      <c r="A100" s="391" t="s">
        <v>402</v>
      </c>
      <c r="B100" s="392" t="s">
        <v>403</v>
      </c>
      <c r="C100" s="393" t="s">
        <v>410</v>
      </c>
      <c r="D100" s="394" t="s">
        <v>411</v>
      </c>
      <c r="E100" s="393" t="s">
        <v>504</v>
      </c>
      <c r="F100" s="394" t="s">
        <v>505</v>
      </c>
      <c r="G100" s="393" t="s">
        <v>659</v>
      </c>
      <c r="H100" s="393" t="s">
        <v>660</v>
      </c>
      <c r="I100" s="396">
        <v>9.5900001525878906</v>
      </c>
      <c r="J100" s="396">
        <v>1</v>
      </c>
      <c r="K100" s="397">
        <v>9.5900001525878906</v>
      </c>
    </row>
    <row r="101" spans="1:11" ht="14.45" customHeight="1" x14ac:dyDescent="0.2">
      <c r="A101" s="391" t="s">
        <v>402</v>
      </c>
      <c r="B101" s="392" t="s">
        <v>403</v>
      </c>
      <c r="C101" s="393" t="s">
        <v>410</v>
      </c>
      <c r="D101" s="394" t="s">
        <v>411</v>
      </c>
      <c r="E101" s="393" t="s">
        <v>504</v>
      </c>
      <c r="F101" s="394" t="s">
        <v>505</v>
      </c>
      <c r="G101" s="393" t="s">
        <v>661</v>
      </c>
      <c r="H101" s="393" t="s">
        <v>662</v>
      </c>
      <c r="I101" s="396">
        <v>72.220001220703125</v>
      </c>
      <c r="J101" s="396">
        <v>8</v>
      </c>
      <c r="K101" s="397">
        <v>577.760009765625</v>
      </c>
    </row>
    <row r="102" spans="1:11" ht="14.45" customHeight="1" x14ac:dyDescent="0.2">
      <c r="A102" s="391" t="s">
        <v>402</v>
      </c>
      <c r="B102" s="392" t="s">
        <v>403</v>
      </c>
      <c r="C102" s="393" t="s">
        <v>410</v>
      </c>
      <c r="D102" s="394" t="s">
        <v>411</v>
      </c>
      <c r="E102" s="393" t="s">
        <v>504</v>
      </c>
      <c r="F102" s="394" t="s">
        <v>505</v>
      </c>
      <c r="G102" s="393" t="s">
        <v>663</v>
      </c>
      <c r="H102" s="393" t="s">
        <v>664</v>
      </c>
      <c r="I102" s="396">
        <v>105.45999908447266</v>
      </c>
      <c r="J102" s="396">
        <v>10</v>
      </c>
      <c r="K102" s="397">
        <v>1054.6000061035156</v>
      </c>
    </row>
    <row r="103" spans="1:11" ht="14.45" customHeight="1" x14ac:dyDescent="0.2">
      <c r="A103" s="391" t="s">
        <v>402</v>
      </c>
      <c r="B103" s="392" t="s">
        <v>403</v>
      </c>
      <c r="C103" s="393" t="s">
        <v>410</v>
      </c>
      <c r="D103" s="394" t="s">
        <v>411</v>
      </c>
      <c r="E103" s="393" t="s">
        <v>504</v>
      </c>
      <c r="F103" s="394" t="s">
        <v>505</v>
      </c>
      <c r="G103" s="393" t="s">
        <v>665</v>
      </c>
      <c r="H103" s="393" t="s">
        <v>666</v>
      </c>
      <c r="I103" s="396">
        <v>9.7299995422363281</v>
      </c>
      <c r="J103" s="396">
        <v>120</v>
      </c>
      <c r="K103" s="397">
        <v>1167.47998046875</v>
      </c>
    </row>
    <row r="104" spans="1:11" ht="14.45" customHeight="1" x14ac:dyDescent="0.2">
      <c r="A104" s="391" t="s">
        <v>402</v>
      </c>
      <c r="B104" s="392" t="s">
        <v>403</v>
      </c>
      <c r="C104" s="393" t="s">
        <v>410</v>
      </c>
      <c r="D104" s="394" t="s">
        <v>411</v>
      </c>
      <c r="E104" s="393" t="s">
        <v>504</v>
      </c>
      <c r="F104" s="394" t="s">
        <v>505</v>
      </c>
      <c r="G104" s="393" t="s">
        <v>667</v>
      </c>
      <c r="H104" s="393" t="s">
        <v>668</v>
      </c>
      <c r="I104" s="396">
        <v>11.260000228881836</v>
      </c>
      <c r="J104" s="396">
        <v>486</v>
      </c>
      <c r="K104" s="397">
        <v>5471.9899444580078</v>
      </c>
    </row>
    <row r="105" spans="1:11" ht="14.45" customHeight="1" x14ac:dyDescent="0.2">
      <c r="A105" s="391" t="s">
        <v>402</v>
      </c>
      <c r="B105" s="392" t="s">
        <v>403</v>
      </c>
      <c r="C105" s="393" t="s">
        <v>410</v>
      </c>
      <c r="D105" s="394" t="s">
        <v>411</v>
      </c>
      <c r="E105" s="393" t="s">
        <v>504</v>
      </c>
      <c r="F105" s="394" t="s">
        <v>505</v>
      </c>
      <c r="G105" s="393" t="s">
        <v>667</v>
      </c>
      <c r="H105" s="393" t="s">
        <v>669</v>
      </c>
      <c r="I105" s="396">
        <v>11.260000228881836</v>
      </c>
      <c r="J105" s="396">
        <v>330</v>
      </c>
      <c r="K105" s="397">
        <v>3715.1400146484375</v>
      </c>
    </row>
    <row r="106" spans="1:11" ht="14.45" customHeight="1" x14ac:dyDescent="0.2">
      <c r="A106" s="391" t="s">
        <v>402</v>
      </c>
      <c r="B106" s="392" t="s">
        <v>403</v>
      </c>
      <c r="C106" s="393" t="s">
        <v>410</v>
      </c>
      <c r="D106" s="394" t="s">
        <v>411</v>
      </c>
      <c r="E106" s="393" t="s">
        <v>504</v>
      </c>
      <c r="F106" s="394" t="s">
        <v>505</v>
      </c>
      <c r="G106" s="393" t="s">
        <v>670</v>
      </c>
      <c r="H106" s="393" t="s">
        <v>671</v>
      </c>
      <c r="I106" s="396">
        <v>13.869999885559082</v>
      </c>
      <c r="J106" s="396">
        <v>96</v>
      </c>
      <c r="K106" s="397">
        <v>1331.6099853515625</v>
      </c>
    </row>
    <row r="107" spans="1:11" ht="14.45" customHeight="1" x14ac:dyDescent="0.2">
      <c r="A107" s="391" t="s">
        <v>402</v>
      </c>
      <c r="B107" s="392" t="s">
        <v>403</v>
      </c>
      <c r="C107" s="393" t="s">
        <v>410</v>
      </c>
      <c r="D107" s="394" t="s">
        <v>411</v>
      </c>
      <c r="E107" s="393" t="s">
        <v>504</v>
      </c>
      <c r="F107" s="394" t="s">
        <v>505</v>
      </c>
      <c r="G107" s="393" t="s">
        <v>672</v>
      </c>
      <c r="H107" s="393" t="s">
        <v>673</v>
      </c>
      <c r="I107" s="396">
        <v>15.484999656677246</v>
      </c>
      <c r="J107" s="396">
        <v>80</v>
      </c>
      <c r="K107" s="397">
        <v>1238.8499755859375</v>
      </c>
    </row>
    <row r="108" spans="1:11" ht="14.45" customHeight="1" x14ac:dyDescent="0.2">
      <c r="A108" s="391" t="s">
        <v>402</v>
      </c>
      <c r="B108" s="392" t="s">
        <v>403</v>
      </c>
      <c r="C108" s="393" t="s">
        <v>410</v>
      </c>
      <c r="D108" s="394" t="s">
        <v>411</v>
      </c>
      <c r="E108" s="393" t="s">
        <v>504</v>
      </c>
      <c r="F108" s="394" t="s">
        <v>505</v>
      </c>
      <c r="G108" s="393" t="s">
        <v>670</v>
      </c>
      <c r="H108" s="393" t="s">
        <v>674</v>
      </c>
      <c r="I108" s="396">
        <v>13.869999885559082</v>
      </c>
      <c r="J108" s="396">
        <v>48</v>
      </c>
      <c r="K108" s="397">
        <v>665.83001708984375</v>
      </c>
    </row>
    <row r="109" spans="1:11" ht="14.45" customHeight="1" x14ac:dyDescent="0.2">
      <c r="A109" s="391" t="s">
        <v>402</v>
      </c>
      <c r="B109" s="392" t="s">
        <v>403</v>
      </c>
      <c r="C109" s="393" t="s">
        <v>410</v>
      </c>
      <c r="D109" s="394" t="s">
        <v>411</v>
      </c>
      <c r="E109" s="393" t="s">
        <v>504</v>
      </c>
      <c r="F109" s="394" t="s">
        <v>505</v>
      </c>
      <c r="G109" s="393" t="s">
        <v>675</v>
      </c>
      <c r="H109" s="393" t="s">
        <v>676</v>
      </c>
      <c r="I109" s="396">
        <v>17.549999237060547</v>
      </c>
      <c r="J109" s="396">
        <v>40</v>
      </c>
      <c r="K109" s="397">
        <v>702.19000244140625</v>
      </c>
    </row>
    <row r="110" spans="1:11" ht="14.45" customHeight="1" x14ac:dyDescent="0.2">
      <c r="A110" s="391" t="s">
        <v>402</v>
      </c>
      <c r="B110" s="392" t="s">
        <v>403</v>
      </c>
      <c r="C110" s="393" t="s">
        <v>410</v>
      </c>
      <c r="D110" s="394" t="s">
        <v>411</v>
      </c>
      <c r="E110" s="393" t="s">
        <v>504</v>
      </c>
      <c r="F110" s="394" t="s">
        <v>505</v>
      </c>
      <c r="G110" s="393" t="s">
        <v>677</v>
      </c>
      <c r="H110" s="393" t="s">
        <v>678</v>
      </c>
      <c r="I110" s="396">
        <v>19.959999084472656</v>
      </c>
      <c r="J110" s="396">
        <v>1</v>
      </c>
      <c r="K110" s="397">
        <v>19.959999084472656</v>
      </c>
    </row>
    <row r="111" spans="1:11" ht="14.45" customHeight="1" x14ac:dyDescent="0.2">
      <c r="A111" s="391" t="s">
        <v>402</v>
      </c>
      <c r="B111" s="392" t="s">
        <v>403</v>
      </c>
      <c r="C111" s="393" t="s">
        <v>410</v>
      </c>
      <c r="D111" s="394" t="s">
        <v>411</v>
      </c>
      <c r="E111" s="393" t="s">
        <v>504</v>
      </c>
      <c r="F111" s="394" t="s">
        <v>505</v>
      </c>
      <c r="G111" s="393" t="s">
        <v>679</v>
      </c>
      <c r="H111" s="393" t="s">
        <v>680</v>
      </c>
      <c r="I111" s="396">
        <v>25.239999771118164</v>
      </c>
      <c r="J111" s="396">
        <v>1</v>
      </c>
      <c r="K111" s="397">
        <v>25.239999771118164</v>
      </c>
    </row>
    <row r="112" spans="1:11" ht="14.45" customHeight="1" x14ac:dyDescent="0.2">
      <c r="A112" s="391" t="s">
        <v>402</v>
      </c>
      <c r="B112" s="392" t="s">
        <v>403</v>
      </c>
      <c r="C112" s="393" t="s">
        <v>410</v>
      </c>
      <c r="D112" s="394" t="s">
        <v>411</v>
      </c>
      <c r="E112" s="393" t="s">
        <v>504</v>
      </c>
      <c r="F112" s="394" t="s">
        <v>505</v>
      </c>
      <c r="G112" s="393" t="s">
        <v>681</v>
      </c>
      <c r="H112" s="393" t="s">
        <v>682</v>
      </c>
      <c r="I112" s="396">
        <v>11.859999656677246</v>
      </c>
      <c r="J112" s="396">
        <v>6000</v>
      </c>
      <c r="K112" s="397">
        <v>71148</v>
      </c>
    </row>
    <row r="113" spans="1:11" ht="14.45" customHeight="1" x14ac:dyDescent="0.2">
      <c r="A113" s="391" t="s">
        <v>402</v>
      </c>
      <c r="B113" s="392" t="s">
        <v>403</v>
      </c>
      <c r="C113" s="393" t="s">
        <v>410</v>
      </c>
      <c r="D113" s="394" t="s">
        <v>411</v>
      </c>
      <c r="E113" s="393" t="s">
        <v>504</v>
      </c>
      <c r="F113" s="394" t="s">
        <v>505</v>
      </c>
      <c r="G113" s="393" t="s">
        <v>683</v>
      </c>
      <c r="H113" s="393" t="s">
        <v>684</v>
      </c>
      <c r="I113" s="396">
        <v>14.279999732971191</v>
      </c>
      <c r="J113" s="396">
        <v>2000</v>
      </c>
      <c r="K113" s="397">
        <v>28556</v>
      </c>
    </row>
    <row r="114" spans="1:11" ht="14.45" customHeight="1" x14ac:dyDescent="0.2">
      <c r="A114" s="391" t="s">
        <v>402</v>
      </c>
      <c r="B114" s="392" t="s">
        <v>403</v>
      </c>
      <c r="C114" s="393" t="s">
        <v>410</v>
      </c>
      <c r="D114" s="394" t="s">
        <v>411</v>
      </c>
      <c r="E114" s="393" t="s">
        <v>504</v>
      </c>
      <c r="F114" s="394" t="s">
        <v>505</v>
      </c>
      <c r="G114" s="393" t="s">
        <v>685</v>
      </c>
      <c r="H114" s="393" t="s">
        <v>686</v>
      </c>
      <c r="I114" s="396">
        <v>16.219165960947674</v>
      </c>
      <c r="J114" s="396">
        <v>39420</v>
      </c>
      <c r="K114" s="397">
        <v>639184.5</v>
      </c>
    </row>
    <row r="115" spans="1:11" ht="14.45" customHeight="1" x14ac:dyDescent="0.2">
      <c r="A115" s="391" t="s">
        <v>402</v>
      </c>
      <c r="B115" s="392" t="s">
        <v>403</v>
      </c>
      <c r="C115" s="393" t="s">
        <v>410</v>
      </c>
      <c r="D115" s="394" t="s">
        <v>411</v>
      </c>
      <c r="E115" s="393" t="s">
        <v>504</v>
      </c>
      <c r="F115" s="394" t="s">
        <v>505</v>
      </c>
      <c r="G115" s="393" t="s">
        <v>687</v>
      </c>
      <c r="H115" s="393" t="s">
        <v>688</v>
      </c>
      <c r="I115" s="396">
        <v>29.100000381469727</v>
      </c>
      <c r="J115" s="396">
        <v>3168</v>
      </c>
      <c r="K115" s="397">
        <v>92172.96240234375</v>
      </c>
    </row>
    <row r="116" spans="1:11" ht="14.45" customHeight="1" x14ac:dyDescent="0.2">
      <c r="A116" s="391" t="s">
        <v>402</v>
      </c>
      <c r="B116" s="392" t="s">
        <v>403</v>
      </c>
      <c r="C116" s="393" t="s">
        <v>410</v>
      </c>
      <c r="D116" s="394" t="s">
        <v>411</v>
      </c>
      <c r="E116" s="393" t="s">
        <v>504</v>
      </c>
      <c r="F116" s="394" t="s">
        <v>505</v>
      </c>
      <c r="G116" s="393" t="s">
        <v>689</v>
      </c>
      <c r="H116" s="393" t="s">
        <v>690</v>
      </c>
      <c r="I116" s="396">
        <v>47.150001525878906</v>
      </c>
      <c r="J116" s="396">
        <v>60</v>
      </c>
      <c r="K116" s="397">
        <v>2829</v>
      </c>
    </row>
    <row r="117" spans="1:11" ht="14.45" customHeight="1" x14ac:dyDescent="0.2">
      <c r="A117" s="391" t="s">
        <v>402</v>
      </c>
      <c r="B117" s="392" t="s">
        <v>403</v>
      </c>
      <c r="C117" s="393" t="s">
        <v>410</v>
      </c>
      <c r="D117" s="394" t="s">
        <v>411</v>
      </c>
      <c r="E117" s="393" t="s">
        <v>504</v>
      </c>
      <c r="F117" s="394" t="s">
        <v>505</v>
      </c>
      <c r="G117" s="393" t="s">
        <v>685</v>
      </c>
      <c r="H117" s="393" t="s">
        <v>691</v>
      </c>
      <c r="I117" s="396">
        <v>16.219999313354492</v>
      </c>
      <c r="J117" s="396">
        <v>30240</v>
      </c>
      <c r="K117" s="397">
        <v>490341.6015625</v>
      </c>
    </row>
    <row r="118" spans="1:11" ht="14.45" customHeight="1" x14ac:dyDescent="0.2">
      <c r="A118" s="391" t="s">
        <v>402</v>
      </c>
      <c r="B118" s="392" t="s">
        <v>403</v>
      </c>
      <c r="C118" s="393" t="s">
        <v>410</v>
      </c>
      <c r="D118" s="394" t="s">
        <v>411</v>
      </c>
      <c r="E118" s="393" t="s">
        <v>504</v>
      </c>
      <c r="F118" s="394" t="s">
        <v>505</v>
      </c>
      <c r="G118" s="393" t="s">
        <v>687</v>
      </c>
      <c r="H118" s="393" t="s">
        <v>692</v>
      </c>
      <c r="I118" s="396">
        <v>29.100000381469727</v>
      </c>
      <c r="J118" s="396">
        <v>720</v>
      </c>
      <c r="K118" s="397">
        <v>20948.400390625</v>
      </c>
    </row>
    <row r="119" spans="1:11" ht="14.45" customHeight="1" x14ac:dyDescent="0.2">
      <c r="A119" s="391" t="s">
        <v>402</v>
      </c>
      <c r="B119" s="392" t="s">
        <v>403</v>
      </c>
      <c r="C119" s="393" t="s">
        <v>410</v>
      </c>
      <c r="D119" s="394" t="s">
        <v>411</v>
      </c>
      <c r="E119" s="393" t="s">
        <v>504</v>
      </c>
      <c r="F119" s="394" t="s">
        <v>505</v>
      </c>
      <c r="G119" s="393" t="s">
        <v>693</v>
      </c>
      <c r="H119" s="393" t="s">
        <v>694</v>
      </c>
      <c r="I119" s="396">
        <v>267.66000366210938</v>
      </c>
      <c r="J119" s="396">
        <v>10</v>
      </c>
      <c r="K119" s="397">
        <v>2676.6300048828125</v>
      </c>
    </row>
    <row r="120" spans="1:11" ht="14.45" customHeight="1" x14ac:dyDescent="0.2">
      <c r="A120" s="391" t="s">
        <v>402</v>
      </c>
      <c r="B120" s="392" t="s">
        <v>403</v>
      </c>
      <c r="C120" s="393" t="s">
        <v>410</v>
      </c>
      <c r="D120" s="394" t="s">
        <v>411</v>
      </c>
      <c r="E120" s="393" t="s">
        <v>504</v>
      </c>
      <c r="F120" s="394" t="s">
        <v>505</v>
      </c>
      <c r="G120" s="393" t="s">
        <v>695</v>
      </c>
      <c r="H120" s="393" t="s">
        <v>696</v>
      </c>
      <c r="I120" s="396">
        <v>262.2457057407924</v>
      </c>
      <c r="J120" s="396">
        <v>13</v>
      </c>
      <c r="K120" s="397">
        <v>3403.5900573730469</v>
      </c>
    </row>
    <row r="121" spans="1:11" ht="14.45" customHeight="1" x14ac:dyDescent="0.2">
      <c r="A121" s="391" t="s">
        <v>402</v>
      </c>
      <c r="B121" s="392" t="s">
        <v>403</v>
      </c>
      <c r="C121" s="393" t="s">
        <v>410</v>
      </c>
      <c r="D121" s="394" t="s">
        <v>411</v>
      </c>
      <c r="E121" s="393" t="s">
        <v>504</v>
      </c>
      <c r="F121" s="394" t="s">
        <v>505</v>
      </c>
      <c r="G121" s="393" t="s">
        <v>697</v>
      </c>
      <c r="H121" s="393" t="s">
        <v>698</v>
      </c>
      <c r="I121" s="396">
        <v>292.90777926974829</v>
      </c>
      <c r="J121" s="396">
        <v>12</v>
      </c>
      <c r="K121" s="397">
        <v>3506.1700134277344</v>
      </c>
    </row>
    <row r="122" spans="1:11" ht="14.45" customHeight="1" x14ac:dyDescent="0.2">
      <c r="A122" s="391" t="s">
        <v>402</v>
      </c>
      <c r="B122" s="392" t="s">
        <v>403</v>
      </c>
      <c r="C122" s="393" t="s">
        <v>410</v>
      </c>
      <c r="D122" s="394" t="s">
        <v>411</v>
      </c>
      <c r="E122" s="393" t="s">
        <v>504</v>
      </c>
      <c r="F122" s="394" t="s">
        <v>505</v>
      </c>
      <c r="G122" s="393" t="s">
        <v>695</v>
      </c>
      <c r="H122" s="393" t="s">
        <v>699</v>
      </c>
      <c r="I122" s="396">
        <v>260.01998901367188</v>
      </c>
      <c r="J122" s="396">
        <v>10</v>
      </c>
      <c r="K122" s="397">
        <v>2600.1699829101563</v>
      </c>
    </row>
    <row r="123" spans="1:11" ht="14.45" customHeight="1" x14ac:dyDescent="0.2">
      <c r="A123" s="391" t="s">
        <v>402</v>
      </c>
      <c r="B123" s="392" t="s">
        <v>403</v>
      </c>
      <c r="C123" s="393" t="s">
        <v>410</v>
      </c>
      <c r="D123" s="394" t="s">
        <v>411</v>
      </c>
      <c r="E123" s="393" t="s">
        <v>504</v>
      </c>
      <c r="F123" s="394" t="s">
        <v>505</v>
      </c>
      <c r="G123" s="393" t="s">
        <v>697</v>
      </c>
      <c r="H123" s="393" t="s">
        <v>700</v>
      </c>
      <c r="I123" s="396">
        <v>290.00400390624998</v>
      </c>
      <c r="J123" s="396">
        <v>8</v>
      </c>
      <c r="K123" s="397">
        <v>2320.030029296875</v>
      </c>
    </row>
    <row r="124" spans="1:11" ht="14.45" customHeight="1" x14ac:dyDescent="0.2">
      <c r="A124" s="391" t="s">
        <v>402</v>
      </c>
      <c r="B124" s="392" t="s">
        <v>403</v>
      </c>
      <c r="C124" s="393" t="s">
        <v>410</v>
      </c>
      <c r="D124" s="394" t="s">
        <v>411</v>
      </c>
      <c r="E124" s="393" t="s">
        <v>504</v>
      </c>
      <c r="F124" s="394" t="s">
        <v>505</v>
      </c>
      <c r="G124" s="393" t="s">
        <v>701</v>
      </c>
      <c r="H124" s="393" t="s">
        <v>702</v>
      </c>
      <c r="I124" s="396">
        <v>13.800000190734863</v>
      </c>
      <c r="J124" s="396">
        <v>50</v>
      </c>
      <c r="K124" s="397">
        <v>690</v>
      </c>
    </row>
    <row r="125" spans="1:11" ht="14.45" customHeight="1" x14ac:dyDescent="0.2">
      <c r="A125" s="391" t="s">
        <v>402</v>
      </c>
      <c r="B125" s="392" t="s">
        <v>403</v>
      </c>
      <c r="C125" s="393" t="s">
        <v>410</v>
      </c>
      <c r="D125" s="394" t="s">
        <v>411</v>
      </c>
      <c r="E125" s="393" t="s">
        <v>504</v>
      </c>
      <c r="F125" s="394" t="s">
        <v>505</v>
      </c>
      <c r="G125" s="393" t="s">
        <v>590</v>
      </c>
      <c r="H125" s="393" t="s">
        <v>703</v>
      </c>
      <c r="I125" s="396">
        <v>10.119999885559082</v>
      </c>
      <c r="J125" s="396">
        <v>10</v>
      </c>
      <c r="K125" s="397">
        <v>101.19999694824219</v>
      </c>
    </row>
    <row r="126" spans="1:11" ht="14.45" customHeight="1" x14ac:dyDescent="0.2">
      <c r="A126" s="391" t="s">
        <v>402</v>
      </c>
      <c r="B126" s="392" t="s">
        <v>403</v>
      </c>
      <c r="C126" s="393" t="s">
        <v>410</v>
      </c>
      <c r="D126" s="394" t="s">
        <v>411</v>
      </c>
      <c r="E126" s="393" t="s">
        <v>504</v>
      </c>
      <c r="F126" s="394" t="s">
        <v>505</v>
      </c>
      <c r="G126" s="393" t="s">
        <v>704</v>
      </c>
      <c r="H126" s="393" t="s">
        <v>705</v>
      </c>
      <c r="I126" s="396">
        <v>0.91624997556209564</v>
      </c>
      <c r="J126" s="396">
        <v>33000</v>
      </c>
      <c r="K126" s="397">
        <v>30004.64990234375</v>
      </c>
    </row>
    <row r="127" spans="1:11" ht="14.45" customHeight="1" x14ac:dyDescent="0.2">
      <c r="A127" s="391" t="s">
        <v>402</v>
      </c>
      <c r="B127" s="392" t="s">
        <v>403</v>
      </c>
      <c r="C127" s="393" t="s">
        <v>410</v>
      </c>
      <c r="D127" s="394" t="s">
        <v>411</v>
      </c>
      <c r="E127" s="393" t="s">
        <v>504</v>
      </c>
      <c r="F127" s="394" t="s">
        <v>505</v>
      </c>
      <c r="G127" s="393" t="s">
        <v>706</v>
      </c>
      <c r="H127" s="393" t="s">
        <v>707</v>
      </c>
      <c r="I127" s="396">
        <v>2.6159999847412108</v>
      </c>
      <c r="J127" s="396">
        <v>25000</v>
      </c>
      <c r="K127" s="397">
        <v>65390.59912109375</v>
      </c>
    </row>
    <row r="128" spans="1:11" ht="14.45" customHeight="1" x14ac:dyDescent="0.2">
      <c r="A128" s="391" t="s">
        <v>402</v>
      </c>
      <c r="B128" s="392" t="s">
        <v>403</v>
      </c>
      <c r="C128" s="393" t="s">
        <v>410</v>
      </c>
      <c r="D128" s="394" t="s">
        <v>411</v>
      </c>
      <c r="E128" s="393" t="s">
        <v>504</v>
      </c>
      <c r="F128" s="394" t="s">
        <v>505</v>
      </c>
      <c r="G128" s="393" t="s">
        <v>708</v>
      </c>
      <c r="H128" s="393" t="s">
        <v>709</v>
      </c>
      <c r="I128" s="396">
        <v>0.56199998855590816</v>
      </c>
      <c r="J128" s="396">
        <v>29500</v>
      </c>
      <c r="K128" s="397">
        <v>16571.5</v>
      </c>
    </row>
    <row r="129" spans="1:11" ht="14.45" customHeight="1" x14ac:dyDescent="0.2">
      <c r="A129" s="391" t="s">
        <v>402</v>
      </c>
      <c r="B129" s="392" t="s">
        <v>403</v>
      </c>
      <c r="C129" s="393" t="s">
        <v>410</v>
      </c>
      <c r="D129" s="394" t="s">
        <v>411</v>
      </c>
      <c r="E129" s="393" t="s">
        <v>504</v>
      </c>
      <c r="F129" s="394" t="s">
        <v>505</v>
      </c>
      <c r="G129" s="393" t="s">
        <v>704</v>
      </c>
      <c r="H129" s="393" t="s">
        <v>710</v>
      </c>
      <c r="I129" s="396">
        <v>0.89999997615814209</v>
      </c>
      <c r="J129" s="396">
        <v>27000</v>
      </c>
      <c r="K129" s="397">
        <v>24219</v>
      </c>
    </row>
    <row r="130" spans="1:11" ht="14.45" customHeight="1" x14ac:dyDescent="0.2">
      <c r="A130" s="391" t="s">
        <v>402</v>
      </c>
      <c r="B130" s="392" t="s">
        <v>403</v>
      </c>
      <c r="C130" s="393" t="s">
        <v>410</v>
      </c>
      <c r="D130" s="394" t="s">
        <v>411</v>
      </c>
      <c r="E130" s="393" t="s">
        <v>504</v>
      </c>
      <c r="F130" s="394" t="s">
        <v>505</v>
      </c>
      <c r="G130" s="393" t="s">
        <v>706</v>
      </c>
      <c r="H130" s="393" t="s">
        <v>711</v>
      </c>
      <c r="I130" s="396">
        <v>2.5399999618530273</v>
      </c>
      <c r="J130" s="396">
        <v>10000</v>
      </c>
      <c r="K130" s="397">
        <v>25391.99951171875</v>
      </c>
    </row>
    <row r="131" spans="1:11" ht="14.45" customHeight="1" x14ac:dyDescent="0.2">
      <c r="A131" s="391" t="s">
        <v>402</v>
      </c>
      <c r="B131" s="392" t="s">
        <v>403</v>
      </c>
      <c r="C131" s="393" t="s">
        <v>410</v>
      </c>
      <c r="D131" s="394" t="s">
        <v>411</v>
      </c>
      <c r="E131" s="393" t="s">
        <v>504</v>
      </c>
      <c r="F131" s="394" t="s">
        <v>505</v>
      </c>
      <c r="G131" s="393" t="s">
        <v>708</v>
      </c>
      <c r="H131" s="393" t="s">
        <v>712</v>
      </c>
      <c r="I131" s="396">
        <v>0.52999997138977051</v>
      </c>
      <c r="J131" s="396">
        <v>12000</v>
      </c>
      <c r="K131" s="397">
        <v>6348</v>
      </c>
    </row>
    <row r="132" spans="1:11" ht="14.45" customHeight="1" x14ac:dyDescent="0.2">
      <c r="A132" s="391" t="s">
        <v>402</v>
      </c>
      <c r="B132" s="392" t="s">
        <v>403</v>
      </c>
      <c r="C132" s="393" t="s">
        <v>410</v>
      </c>
      <c r="D132" s="394" t="s">
        <v>411</v>
      </c>
      <c r="E132" s="393" t="s">
        <v>504</v>
      </c>
      <c r="F132" s="394" t="s">
        <v>505</v>
      </c>
      <c r="G132" s="393" t="s">
        <v>713</v>
      </c>
      <c r="H132" s="393" t="s">
        <v>714</v>
      </c>
      <c r="I132" s="396">
        <v>0.14000000059604645</v>
      </c>
      <c r="J132" s="396">
        <v>200</v>
      </c>
      <c r="K132" s="397">
        <v>28</v>
      </c>
    </row>
    <row r="133" spans="1:11" ht="14.45" customHeight="1" x14ac:dyDescent="0.2">
      <c r="A133" s="391" t="s">
        <v>402</v>
      </c>
      <c r="B133" s="392" t="s">
        <v>403</v>
      </c>
      <c r="C133" s="393" t="s">
        <v>410</v>
      </c>
      <c r="D133" s="394" t="s">
        <v>411</v>
      </c>
      <c r="E133" s="393" t="s">
        <v>504</v>
      </c>
      <c r="F133" s="394" t="s">
        <v>505</v>
      </c>
      <c r="G133" s="393" t="s">
        <v>715</v>
      </c>
      <c r="H133" s="393" t="s">
        <v>716</v>
      </c>
      <c r="I133" s="396">
        <v>30.324999809265137</v>
      </c>
      <c r="J133" s="396">
        <v>96</v>
      </c>
      <c r="K133" s="397">
        <v>2911.199951171875</v>
      </c>
    </row>
    <row r="134" spans="1:11" ht="14.45" customHeight="1" x14ac:dyDescent="0.2">
      <c r="A134" s="391" t="s">
        <v>402</v>
      </c>
      <c r="B134" s="392" t="s">
        <v>403</v>
      </c>
      <c r="C134" s="393" t="s">
        <v>410</v>
      </c>
      <c r="D134" s="394" t="s">
        <v>411</v>
      </c>
      <c r="E134" s="393" t="s">
        <v>504</v>
      </c>
      <c r="F134" s="394" t="s">
        <v>505</v>
      </c>
      <c r="G134" s="393" t="s">
        <v>715</v>
      </c>
      <c r="H134" s="393" t="s">
        <v>717</v>
      </c>
      <c r="I134" s="396">
        <v>29.870000839233398</v>
      </c>
      <c r="J134" s="396">
        <v>30</v>
      </c>
      <c r="K134" s="397">
        <v>896.0999755859375</v>
      </c>
    </row>
    <row r="135" spans="1:11" ht="14.45" customHeight="1" x14ac:dyDescent="0.2">
      <c r="A135" s="391" t="s">
        <v>402</v>
      </c>
      <c r="B135" s="392" t="s">
        <v>403</v>
      </c>
      <c r="C135" s="393" t="s">
        <v>410</v>
      </c>
      <c r="D135" s="394" t="s">
        <v>411</v>
      </c>
      <c r="E135" s="393" t="s">
        <v>718</v>
      </c>
      <c r="F135" s="394" t="s">
        <v>719</v>
      </c>
      <c r="G135" s="393" t="s">
        <v>720</v>
      </c>
      <c r="H135" s="393" t="s">
        <v>721</v>
      </c>
      <c r="I135" s="396">
        <v>566.70001220703125</v>
      </c>
      <c r="J135" s="396">
        <v>1</v>
      </c>
      <c r="K135" s="397">
        <v>566.70001220703125</v>
      </c>
    </row>
    <row r="136" spans="1:11" ht="14.45" customHeight="1" x14ac:dyDescent="0.2">
      <c r="A136" s="391" t="s">
        <v>402</v>
      </c>
      <c r="B136" s="392" t="s">
        <v>403</v>
      </c>
      <c r="C136" s="393" t="s">
        <v>410</v>
      </c>
      <c r="D136" s="394" t="s">
        <v>411</v>
      </c>
      <c r="E136" s="393" t="s">
        <v>718</v>
      </c>
      <c r="F136" s="394" t="s">
        <v>719</v>
      </c>
      <c r="G136" s="393" t="s">
        <v>722</v>
      </c>
      <c r="H136" s="393" t="s">
        <v>723</v>
      </c>
      <c r="I136" s="396">
        <v>566.70001220703125</v>
      </c>
      <c r="J136" s="396">
        <v>1</v>
      </c>
      <c r="K136" s="397">
        <v>566.70001220703125</v>
      </c>
    </row>
    <row r="137" spans="1:11" ht="14.45" customHeight="1" x14ac:dyDescent="0.2">
      <c r="A137" s="391" t="s">
        <v>402</v>
      </c>
      <c r="B137" s="392" t="s">
        <v>403</v>
      </c>
      <c r="C137" s="393" t="s">
        <v>410</v>
      </c>
      <c r="D137" s="394" t="s">
        <v>411</v>
      </c>
      <c r="E137" s="393" t="s">
        <v>718</v>
      </c>
      <c r="F137" s="394" t="s">
        <v>719</v>
      </c>
      <c r="G137" s="393" t="s">
        <v>724</v>
      </c>
      <c r="H137" s="393" t="s">
        <v>725</v>
      </c>
      <c r="I137" s="396">
        <v>539.969970703125</v>
      </c>
      <c r="J137" s="396">
        <v>2</v>
      </c>
      <c r="K137" s="397">
        <v>1079.9300537109375</v>
      </c>
    </row>
    <row r="138" spans="1:11" ht="14.45" customHeight="1" x14ac:dyDescent="0.2">
      <c r="A138" s="391" t="s">
        <v>402</v>
      </c>
      <c r="B138" s="392" t="s">
        <v>403</v>
      </c>
      <c r="C138" s="393" t="s">
        <v>410</v>
      </c>
      <c r="D138" s="394" t="s">
        <v>411</v>
      </c>
      <c r="E138" s="393" t="s">
        <v>718</v>
      </c>
      <c r="F138" s="394" t="s">
        <v>719</v>
      </c>
      <c r="G138" s="393" t="s">
        <v>726</v>
      </c>
      <c r="H138" s="393" t="s">
        <v>727</v>
      </c>
      <c r="I138" s="396">
        <v>2.3399999141693115</v>
      </c>
      <c r="J138" s="396">
        <v>300</v>
      </c>
      <c r="K138" s="397">
        <v>702</v>
      </c>
    </row>
    <row r="139" spans="1:11" ht="14.45" customHeight="1" x14ac:dyDescent="0.2">
      <c r="A139" s="391" t="s">
        <v>402</v>
      </c>
      <c r="B139" s="392" t="s">
        <v>403</v>
      </c>
      <c r="C139" s="393" t="s">
        <v>410</v>
      </c>
      <c r="D139" s="394" t="s">
        <v>411</v>
      </c>
      <c r="E139" s="393" t="s">
        <v>718</v>
      </c>
      <c r="F139" s="394" t="s">
        <v>719</v>
      </c>
      <c r="G139" s="393" t="s">
        <v>728</v>
      </c>
      <c r="H139" s="393" t="s">
        <v>729</v>
      </c>
      <c r="I139" s="396">
        <v>539.96499633789063</v>
      </c>
      <c r="J139" s="396">
        <v>3</v>
      </c>
      <c r="K139" s="397">
        <v>1619.8900756835938</v>
      </c>
    </row>
    <row r="140" spans="1:11" ht="14.45" customHeight="1" x14ac:dyDescent="0.2">
      <c r="A140" s="391" t="s">
        <v>402</v>
      </c>
      <c r="B140" s="392" t="s">
        <v>403</v>
      </c>
      <c r="C140" s="393" t="s">
        <v>410</v>
      </c>
      <c r="D140" s="394" t="s">
        <v>411</v>
      </c>
      <c r="E140" s="393" t="s">
        <v>718</v>
      </c>
      <c r="F140" s="394" t="s">
        <v>719</v>
      </c>
      <c r="G140" s="393" t="s">
        <v>724</v>
      </c>
      <c r="H140" s="393" t="s">
        <v>730</v>
      </c>
      <c r="I140" s="396">
        <v>539.96499633789063</v>
      </c>
      <c r="J140" s="396">
        <v>3</v>
      </c>
      <c r="K140" s="397">
        <v>1619.8900756835938</v>
      </c>
    </row>
    <row r="141" spans="1:11" ht="14.45" customHeight="1" x14ac:dyDescent="0.2">
      <c r="A141" s="391" t="s">
        <v>402</v>
      </c>
      <c r="B141" s="392" t="s">
        <v>403</v>
      </c>
      <c r="C141" s="393" t="s">
        <v>410</v>
      </c>
      <c r="D141" s="394" t="s">
        <v>411</v>
      </c>
      <c r="E141" s="393" t="s">
        <v>718</v>
      </c>
      <c r="F141" s="394" t="s">
        <v>719</v>
      </c>
      <c r="G141" s="393" t="s">
        <v>726</v>
      </c>
      <c r="H141" s="393" t="s">
        <v>731</v>
      </c>
      <c r="I141" s="396">
        <v>2.3299999237060547</v>
      </c>
      <c r="J141" s="396">
        <v>400</v>
      </c>
      <c r="K141" s="397">
        <v>932</v>
      </c>
    </row>
    <row r="142" spans="1:11" ht="14.45" customHeight="1" x14ac:dyDescent="0.2">
      <c r="A142" s="391" t="s">
        <v>402</v>
      </c>
      <c r="B142" s="392" t="s">
        <v>403</v>
      </c>
      <c r="C142" s="393" t="s">
        <v>410</v>
      </c>
      <c r="D142" s="394" t="s">
        <v>411</v>
      </c>
      <c r="E142" s="393" t="s">
        <v>718</v>
      </c>
      <c r="F142" s="394" t="s">
        <v>719</v>
      </c>
      <c r="G142" s="393" t="s">
        <v>732</v>
      </c>
      <c r="H142" s="393" t="s">
        <v>733</v>
      </c>
      <c r="I142" s="396">
        <v>8226.7900390625</v>
      </c>
      <c r="J142" s="396">
        <v>1</v>
      </c>
      <c r="K142" s="397">
        <v>8226.7900390625</v>
      </c>
    </row>
    <row r="143" spans="1:11" ht="14.45" customHeight="1" x14ac:dyDescent="0.2">
      <c r="A143" s="391" t="s">
        <v>402</v>
      </c>
      <c r="B143" s="392" t="s">
        <v>403</v>
      </c>
      <c r="C143" s="393" t="s">
        <v>410</v>
      </c>
      <c r="D143" s="394" t="s">
        <v>411</v>
      </c>
      <c r="E143" s="393" t="s">
        <v>718</v>
      </c>
      <c r="F143" s="394" t="s">
        <v>719</v>
      </c>
      <c r="G143" s="393" t="s">
        <v>734</v>
      </c>
      <c r="H143" s="393" t="s">
        <v>735</v>
      </c>
      <c r="I143" s="396">
        <v>2.9033334255218506</v>
      </c>
      <c r="J143" s="396">
        <v>700</v>
      </c>
      <c r="K143" s="397">
        <v>2033</v>
      </c>
    </row>
    <row r="144" spans="1:11" ht="14.45" customHeight="1" x14ac:dyDescent="0.2">
      <c r="A144" s="391" t="s">
        <v>402</v>
      </c>
      <c r="B144" s="392" t="s">
        <v>403</v>
      </c>
      <c r="C144" s="393" t="s">
        <v>410</v>
      </c>
      <c r="D144" s="394" t="s">
        <v>411</v>
      </c>
      <c r="E144" s="393" t="s">
        <v>718</v>
      </c>
      <c r="F144" s="394" t="s">
        <v>719</v>
      </c>
      <c r="G144" s="393" t="s">
        <v>736</v>
      </c>
      <c r="H144" s="393" t="s">
        <v>737</v>
      </c>
      <c r="I144" s="396">
        <v>2.9025000929832458</v>
      </c>
      <c r="J144" s="396">
        <v>900</v>
      </c>
      <c r="K144" s="397">
        <v>2613</v>
      </c>
    </row>
    <row r="145" spans="1:11" ht="14.45" customHeight="1" x14ac:dyDescent="0.2">
      <c r="A145" s="391" t="s">
        <v>402</v>
      </c>
      <c r="B145" s="392" t="s">
        <v>403</v>
      </c>
      <c r="C145" s="393" t="s">
        <v>410</v>
      </c>
      <c r="D145" s="394" t="s">
        <v>411</v>
      </c>
      <c r="E145" s="393" t="s">
        <v>718</v>
      </c>
      <c r="F145" s="394" t="s">
        <v>719</v>
      </c>
      <c r="G145" s="393" t="s">
        <v>738</v>
      </c>
      <c r="H145" s="393" t="s">
        <v>739</v>
      </c>
      <c r="I145" s="396">
        <v>2.9000000953674316</v>
      </c>
      <c r="J145" s="396">
        <v>200</v>
      </c>
      <c r="K145" s="397">
        <v>580</v>
      </c>
    </row>
    <row r="146" spans="1:11" ht="14.45" customHeight="1" x14ac:dyDescent="0.2">
      <c r="A146" s="391" t="s">
        <v>402</v>
      </c>
      <c r="B146" s="392" t="s">
        <v>403</v>
      </c>
      <c r="C146" s="393" t="s">
        <v>410</v>
      </c>
      <c r="D146" s="394" t="s">
        <v>411</v>
      </c>
      <c r="E146" s="393" t="s">
        <v>718</v>
      </c>
      <c r="F146" s="394" t="s">
        <v>719</v>
      </c>
      <c r="G146" s="393" t="s">
        <v>740</v>
      </c>
      <c r="H146" s="393" t="s">
        <v>741</v>
      </c>
      <c r="I146" s="396">
        <v>2.90571437563215</v>
      </c>
      <c r="J146" s="396">
        <v>1400</v>
      </c>
      <c r="K146" s="397">
        <v>4067</v>
      </c>
    </row>
    <row r="147" spans="1:11" ht="14.45" customHeight="1" x14ac:dyDescent="0.2">
      <c r="A147" s="391" t="s">
        <v>402</v>
      </c>
      <c r="B147" s="392" t="s">
        <v>403</v>
      </c>
      <c r="C147" s="393" t="s">
        <v>410</v>
      </c>
      <c r="D147" s="394" t="s">
        <v>411</v>
      </c>
      <c r="E147" s="393" t="s">
        <v>718</v>
      </c>
      <c r="F147" s="394" t="s">
        <v>719</v>
      </c>
      <c r="G147" s="393" t="s">
        <v>742</v>
      </c>
      <c r="H147" s="393" t="s">
        <v>743</v>
      </c>
      <c r="I147" s="396">
        <v>2.9044445355733237</v>
      </c>
      <c r="J147" s="396">
        <v>3300</v>
      </c>
      <c r="K147" s="397">
        <v>9585</v>
      </c>
    </row>
    <row r="148" spans="1:11" ht="14.45" customHeight="1" x14ac:dyDescent="0.2">
      <c r="A148" s="391" t="s">
        <v>402</v>
      </c>
      <c r="B148" s="392" t="s">
        <v>403</v>
      </c>
      <c r="C148" s="393" t="s">
        <v>410</v>
      </c>
      <c r="D148" s="394" t="s">
        <v>411</v>
      </c>
      <c r="E148" s="393" t="s">
        <v>718</v>
      </c>
      <c r="F148" s="394" t="s">
        <v>719</v>
      </c>
      <c r="G148" s="393" t="s">
        <v>744</v>
      </c>
      <c r="H148" s="393" t="s">
        <v>745</v>
      </c>
      <c r="I148" s="396">
        <v>2.8399999141693115</v>
      </c>
      <c r="J148" s="396">
        <v>500</v>
      </c>
      <c r="K148" s="397">
        <v>1421.7500305175781</v>
      </c>
    </row>
    <row r="149" spans="1:11" ht="14.45" customHeight="1" x14ac:dyDescent="0.2">
      <c r="A149" s="391" t="s">
        <v>402</v>
      </c>
      <c r="B149" s="392" t="s">
        <v>403</v>
      </c>
      <c r="C149" s="393" t="s">
        <v>410</v>
      </c>
      <c r="D149" s="394" t="s">
        <v>411</v>
      </c>
      <c r="E149" s="393" t="s">
        <v>718</v>
      </c>
      <c r="F149" s="394" t="s">
        <v>719</v>
      </c>
      <c r="G149" s="393" t="s">
        <v>746</v>
      </c>
      <c r="H149" s="393" t="s">
        <v>747</v>
      </c>
      <c r="I149" s="396">
        <v>2.8424999117851257</v>
      </c>
      <c r="J149" s="396">
        <v>800</v>
      </c>
      <c r="K149" s="397">
        <v>2275.5</v>
      </c>
    </row>
    <row r="150" spans="1:11" ht="14.45" customHeight="1" x14ac:dyDescent="0.2">
      <c r="A150" s="391" t="s">
        <v>402</v>
      </c>
      <c r="B150" s="392" t="s">
        <v>403</v>
      </c>
      <c r="C150" s="393" t="s">
        <v>410</v>
      </c>
      <c r="D150" s="394" t="s">
        <v>411</v>
      </c>
      <c r="E150" s="393" t="s">
        <v>718</v>
      </c>
      <c r="F150" s="394" t="s">
        <v>719</v>
      </c>
      <c r="G150" s="393" t="s">
        <v>748</v>
      </c>
      <c r="H150" s="393" t="s">
        <v>749</v>
      </c>
      <c r="I150" s="396">
        <v>1357.6199951171875</v>
      </c>
      <c r="J150" s="396">
        <v>1</v>
      </c>
      <c r="K150" s="397">
        <v>1357.6199951171875</v>
      </c>
    </row>
    <row r="151" spans="1:11" ht="14.45" customHeight="1" x14ac:dyDescent="0.2">
      <c r="A151" s="391" t="s">
        <v>402</v>
      </c>
      <c r="B151" s="392" t="s">
        <v>403</v>
      </c>
      <c r="C151" s="393" t="s">
        <v>410</v>
      </c>
      <c r="D151" s="394" t="s">
        <v>411</v>
      </c>
      <c r="E151" s="393" t="s">
        <v>718</v>
      </c>
      <c r="F151" s="394" t="s">
        <v>719</v>
      </c>
      <c r="G151" s="393" t="s">
        <v>750</v>
      </c>
      <c r="H151" s="393" t="s">
        <v>751</v>
      </c>
      <c r="I151" s="396">
        <v>1357.6199951171875</v>
      </c>
      <c r="J151" s="396">
        <v>2</v>
      </c>
      <c r="K151" s="397">
        <v>2715.239990234375</v>
      </c>
    </row>
    <row r="152" spans="1:11" ht="14.45" customHeight="1" x14ac:dyDescent="0.2">
      <c r="A152" s="391" t="s">
        <v>402</v>
      </c>
      <c r="B152" s="392" t="s">
        <v>403</v>
      </c>
      <c r="C152" s="393" t="s">
        <v>410</v>
      </c>
      <c r="D152" s="394" t="s">
        <v>411</v>
      </c>
      <c r="E152" s="393" t="s">
        <v>718</v>
      </c>
      <c r="F152" s="394" t="s">
        <v>719</v>
      </c>
      <c r="G152" s="393" t="s">
        <v>752</v>
      </c>
      <c r="H152" s="393" t="s">
        <v>753</v>
      </c>
      <c r="I152" s="396">
        <v>1357.6199951171875</v>
      </c>
      <c r="J152" s="396">
        <v>1</v>
      </c>
      <c r="K152" s="397">
        <v>1357.6199951171875</v>
      </c>
    </row>
    <row r="153" spans="1:11" ht="14.45" customHeight="1" x14ac:dyDescent="0.2">
      <c r="A153" s="391" t="s">
        <v>402</v>
      </c>
      <c r="B153" s="392" t="s">
        <v>403</v>
      </c>
      <c r="C153" s="393" t="s">
        <v>410</v>
      </c>
      <c r="D153" s="394" t="s">
        <v>411</v>
      </c>
      <c r="E153" s="393" t="s">
        <v>718</v>
      </c>
      <c r="F153" s="394" t="s">
        <v>719</v>
      </c>
      <c r="G153" s="393" t="s">
        <v>754</v>
      </c>
      <c r="H153" s="393" t="s">
        <v>755</v>
      </c>
      <c r="I153" s="396">
        <v>1357.6199951171875</v>
      </c>
      <c r="J153" s="396">
        <v>1</v>
      </c>
      <c r="K153" s="397">
        <v>1357.6199951171875</v>
      </c>
    </row>
    <row r="154" spans="1:11" ht="14.45" customHeight="1" x14ac:dyDescent="0.2">
      <c r="A154" s="391" t="s">
        <v>402</v>
      </c>
      <c r="B154" s="392" t="s">
        <v>403</v>
      </c>
      <c r="C154" s="393" t="s">
        <v>410</v>
      </c>
      <c r="D154" s="394" t="s">
        <v>411</v>
      </c>
      <c r="E154" s="393" t="s">
        <v>718</v>
      </c>
      <c r="F154" s="394" t="s">
        <v>719</v>
      </c>
      <c r="G154" s="393" t="s">
        <v>756</v>
      </c>
      <c r="H154" s="393" t="s">
        <v>757</v>
      </c>
      <c r="I154" s="396">
        <v>1421.75</v>
      </c>
      <c r="J154" s="396">
        <v>1</v>
      </c>
      <c r="K154" s="397">
        <v>1421.75</v>
      </c>
    </row>
    <row r="155" spans="1:11" ht="14.45" customHeight="1" x14ac:dyDescent="0.2">
      <c r="A155" s="391" t="s">
        <v>402</v>
      </c>
      <c r="B155" s="392" t="s">
        <v>403</v>
      </c>
      <c r="C155" s="393" t="s">
        <v>410</v>
      </c>
      <c r="D155" s="394" t="s">
        <v>411</v>
      </c>
      <c r="E155" s="393" t="s">
        <v>718</v>
      </c>
      <c r="F155" s="394" t="s">
        <v>719</v>
      </c>
      <c r="G155" s="393" t="s">
        <v>758</v>
      </c>
      <c r="H155" s="393" t="s">
        <v>759</v>
      </c>
      <c r="I155" s="396">
        <v>1421.75</v>
      </c>
      <c r="J155" s="396">
        <v>1</v>
      </c>
      <c r="K155" s="397">
        <v>1421.75</v>
      </c>
    </row>
    <row r="156" spans="1:11" ht="14.45" customHeight="1" x14ac:dyDescent="0.2">
      <c r="A156" s="391" t="s">
        <v>402</v>
      </c>
      <c r="B156" s="392" t="s">
        <v>403</v>
      </c>
      <c r="C156" s="393" t="s">
        <v>410</v>
      </c>
      <c r="D156" s="394" t="s">
        <v>411</v>
      </c>
      <c r="E156" s="393" t="s">
        <v>718</v>
      </c>
      <c r="F156" s="394" t="s">
        <v>719</v>
      </c>
      <c r="G156" s="393" t="s">
        <v>760</v>
      </c>
      <c r="H156" s="393" t="s">
        <v>761</v>
      </c>
      <c r="I156" s="396">
        <v>1421.75</v>
      </c>
      <c r="J156" s="396">
        <v>1</v>
      </c>
      <c r="K156" s="397">
        <v>1421.75</v>
      </c>
    </row>
    <row r="157" spans="1:11" ht="14.45" customHeight="1" x14ac:dyDescent="0.2">
      <c r="A157" s="391" t="s">
        <v>402</v>
      </c>
      <c r="B157" s="392" t="s">
        <v>403</v>
      </c>
      <c r="C157" s="393" t="s">
        <v>410</v>
      </c>
      <c r="D157" s="394" t="s">
        <v>411</v>
      </c>
      <c r="E157" s="393" t="s">
        <v>718</v>
      </c>
      <c r="F157" s="394" t="s">
        <v>719</v>
      </c>
      <c r="G157" s="393" t="s">
        <v>762</v>
      </c>
      <c r="H157" s="393" t="s">
        <v>763</v>
      </c>
      <c r="I157" s="396">
        <v>1421.75</v>
      </c>
      <c r="J157" s="396">
        <v>3</v>
      </c>
      <c r="K157" s="397">
        <v>4265.25</v>
      </c>
    </row>
    <row r="158" spans="1:11" ht="14.45" customHeight="1" x14ac:dyDescent="0.2">
      <c r="A158" s="391" t="s">
        <v>402</v>
      </c>
      <c r="B158" s="392" t="s">
        <v>403</v>
      </c>
      <c r="C158" s="393" t="s">
        <v>410</v>
      </c>
      <c r="D158" s="394" t="s">
        <v>411</v>
      </c>
      <c r="E158" s="393" t="s">
        <v>718</v>
      </c>
      <c r="F158" s="394" t="s">
        <v>719</v>
      </c>
      <c r="G158" s="393" t="s">
        <v>764</v>
      </c>
      <c r="H158" s="393" t="s">
        <v>765</v>
      </c>
      <c r="I158" s="396">
        <v>1421.75</v>
      </c>
      <c r="J158" s="396">
        <v>1</v>
      </c>
      <c r="K158" s="397">
        <v>1421.75</v>
      </c>
    </row>
    <row r="159" spans="1:11" ht="14.45" customHeight="1" x14ac:dyDescent="0.2">
      <c r="A159" s="391" t="s">
        <v>402</v>
      </c>
      <c r="B159" s="392" t="s">
        <v>403</v>
      </c>
      <c r="C159" s="393" t="s">
        <v>410</v>
      </c>
      <c r="D159" s="394" t="s">
        <v>411</v>
      </c>
      <c r="E159" s="393" t="s">
        <v>718</v>
      </c>
      <c r="F159" s="394" t="s">
        <v>719</v>
      </c>
      <c r="G159" s="393" t="s">
        <v>766</v>
      </c>
      <c r="H159" s="393" t="s">
        <v>767</v>
      </c>
      <c r="I159" s="396">
        <v>1421.75</v>
      </c>
      <c r="J159" s="396">
        <v>2</v>
      </c>
      <c r="K159" s="397">
        <v>2843.5</v>
      </c>
    </row>
    <row r="160" spans="1:11" ht="14.45" customHeight="1" x14ac:dyDescent="0.2">
      <c r="A160" s="391" t="s">
        <v>402</v>
      </c>
      <c r="B160" s="392" t="s">
        <v>403</v>
      </c>
      <c r="C160" s="393" t="s">
        <v>410</v>
      </c>
      <c r="D160" s="394" t="s">
        <v>411</v>
      </c>
      <c r="E160" s="393" t="s">
        <v>718</v>
      </c>
      <c r="F160" s="394" t="s">
        <v>719</v>
      </c>
      <c r="G160" s="393" t="s">
        <v>768</v>
      </c>
      <c r="H160" s="393" t="s">
        <v>769</v>
      </c>
      <c r="I160" s="396">
        <v>1421.75</v>
      </c>
      <c r="J160" s="396">
        <v>3</v>
      </c>
      <c r="K160" s="397">
        <v>4265.25</v>
      </c>
    </row>
    <row r="161" spans="1:11" ht="14.45" customHeight="1" x14ac:dyDescent="0.2">
      <c r="A161" s="391" t="s">
        <v>402</v>
      </c>
      <c r="B161" s="392" t="s">
        <v>403</v>
      </c>
      <c r="C161" s="393" t="s">
        <v>410</v>
      </c>
      <c r="D161" s="394" t="s">
        <v>411</v>
      </c>
      <c r="E161" s="393" t="s">
        <v>718</v>
      </c>
      <c r="F161" s="394" t="s">
        <v>719</v>
      </c>
      <c r="G161" s="393" t="s">
        <v>770</v>
      </c>
      <c r="H161" s="393" t="s">
        <v>771</v>
      </c>
      <c r="I161" s="396">
        <v>1421.75</v>
      </c>
      <c r="J161" s="396">
        <v>1</v>
      </c>
      <c r="K161" s="397">
        <v>1421.75</v>
      </c>
    </row>
    <row r="162" spans="1:11" ht="14.45" customHeight="1" x14ac:dyDescent="0.2">
      <c r="A162" s="391" t="s">
        <v>402</v>
      </c>
      <c r="B162" s="392" t="s">
        <v>403</v>
      </c>
      <c r="C162" s="393" t="s">
        <v>410</v>
      </c>
      <c r="D162" s="394" t="s">
        <v>411</v>
      </c>
      <c r="E162" s="393" t="s">
        <v>718</v>
      </c>
      <c r="F162" s="394" t="s">
        <v>719</v>
      </c>
      <c r="G162" s="393" t="s">
        <v>772</v>
      </c>
      <c r="H162" s="393" t="s">
        <v>773</v>
      </c>
      <c r="I162" s="396">
        <v>1421.75</v>
      </c>
      <c r="J162" s="396">
        <v>1</v>
      </c>
      <c r="K162" s="397">
        <v>1421.75</v>
      </c>
    </row>
    <row r="163" spans="1:11" ht="14.45" customHeight="1" x14ac:dyDescent="0.2">
      <c r="A163" s="391" t="s">
        <v>402</v>
      </c>
      <c r="B163" s="392" t="s">
        <v>403</v>
      </c>
      <c r="C163" s="393" t="s">
        <v>410</v>
      </c>
      <c r="D163" s="394" t="s">
        <v>411</v>
      </c>
      <c r="E163" s="393" t="s">
        <v>718</v>
      </c>
      <c r="F163" s="394" t="s">
        <v>719</v>
      </c>
      <c r="G163" s="393" t="s">
        <v>774</v>
      </c>
      <c r="H163" s="393" t="s">
        <v>775</v>
      </c>
      <c r="I163" s="396">
        <v>1357.6199951171875</v>
      </c>
      <c r="J163" s="396">
        <v>2</v>
      </c>
      <c r="K163" s="397">
        <v>2715.239990234375</v>
      </c>
    </row>
    <row r="164" spans="1:11" ht="14.45" customHeight="1" x14ac:dyDescent="0.2">
      <c r="A164" s="391" t="s">
        <v>402</v>
      </c>
      <c r="B164" s="392" t="s">
        <v>403</v>
      </c>
      <c r="C164" s="393" t="s">
        <v>410</v>
      </c>
      <c r="D164" s="394" t="s">
        <v>411</v>
      </c>
      <c r="E164" s="393" t="s">
        <v>718</v>
      </c>
      <c r="F164" s="394" t="s">
        <v>719</v>
      </c>
      <c r="G164" s="393" t="s">
        <v>776</v>
      </c>
      <c r="H164" s="393" t="s">
        <v>777</v>
      </c>
      <c r="I164" s="396">
        <v>1357.6199951171875</v>
      </c>
      <c r="J164" s="396">
        <v>1</v>
      </c>
      <c r="K164" s="397">
        <v>1357.6199951171875</v>
      </c>
    </row>
    <row r="165" spans="1:11" ht="14.45" customHeight="1" x14ac:dyDescent="0.2">
      <c r="A165" s="391" t="s">
        <v>402</v>
      </c>
      <c r="B165" s="392" t="s">
        <v>403</v>
      </c>
      <c r="C165" s="393" t="s">
        <v>410</v>
      </c>
      <c r="D165" s="394" t="s">
        <v>411</v>
      </c>
      <c r="E165" s="393" t="s">
        <v>718</v>
      </c>
      <c r="F165" s="394" t="s">
        <v>719</v>
      </c>
      <c r="G165" s="393" t="s">
        <v>778</v>
      </c>
      <c r="H165" s="393" t="s">
        <v>779</v>
      </c>
      <c r="I165" s="396">
        <v>18.060000010899135</v>
      </c>
      <c r="J165" s="396">
        <v>400</v>
      </c>
      <c r="K165" s="397">
        <v>7246.4600830078125</v>
      </c>
    </row>
    <row r="166" spans="1:11" ht="14.45" customHeight="1" x14ac:dyDescent="0.2">
      <c r="A166" s="391" t="s">
        <v>402</v>
      </c>
      <c r="B166" s="392" t="s">
        <v>403</v>
      </c>
      <c r="C166" s="393" t="s">
        <v>410</v>
      </c>
      <c r="D166" s="394" t="s">
        <v>411</v>
      </c>
      <c r="E166" s="393" t="s">
        <v>718</v>
      </c>
      <c r="F166" s="394" t="s">
        <v>719</v>
      </c>
      <c r="G166" s="393" t="s">
        <v>780</v>
      </c>
      <c r="H166" s="393" t="s">
        <v>781</v>
      </c>
      <c r="I166" s="396">
        <v>2.3583332300186157</v>
      </c>
      <c r="J166" s="396">
        <v>300</v>
      </c>
      <c r="K166" s="397">
        <v>707.80000686645508</v>
      </c>
    </row>
    <row r="167" spans="1:11" ht="14.45" customHeight="1" x14ac:dyDescent="0.2">
      <c r="A167" s="391" t="s">
        <v>402</v>
      </c>
      <c r="B167" s="392" t="s">
        <v>403</v>
      </c>
      <c r="C167" s="393" t="s">
        <v>410</v>
      </c>
      <c r="D167" s="394" t="s">
        <v>411</v>
      </c>
      <c r="E167" s="393" t="s">
        <v>718</v>
      </c>
      <c r="F167" s="394" t="s">
        <v>719</v>
      </c>
      <c r="G167" s="393" t="s">
        <v>782</v>
      </c>
      <c r="H167" s="393" t="s">
        <v>783</v>
      </c>
      <c r="I167" s="396">
        <v>11.885454698042436</v>
      </c>
      <c r="J167" s="396">
        <v>440</v>
      </c>
      <c r="K167" s="397">
        <v>5229.2000122070313</v>
      </c>
    </row>
    <row r="168" spans="1:11" ht="14.45" customHeight="1" x14ac:dyDescent="0.2">
      <c r="A168" s="391" t="s">
        <v>402</v>
      </c>
      <c r="B168" s="392" t="s">
        <v>403</v>
      </c>
      <c r="C168" s="393" t="s">
        <v>410</v>
      </c>
      <c r="D168" s="394" t="s">
        <v>411</v>
      </c>
      <c r="E168" s="393" t="s">
        <v>718</v>
      </c>
      <c r="F168" s="394" t="s">
        <v>719</v>
      </c>
      <c r="G168" s="393" t="s">
        <v>778</v>
      </c>
      <c r="H168" s="393" t="s">
        <v>784</v>
      </c>
      <c r="I168" s="396">
        <v>17.459999084472656</v>
      </c>
      <c r="J168" s="396">
        <v>200</v>
      </c>
      <c r="K168" s="397">
        <v>3492.0498657226563</v>
      </c>
    </row>
    <row r="169" spans="1:11" ht="14.45" customHeight="1" x14ac:dyDescent="0.2">
      <c r="A169" s="391" t="s">
        <v>402</v>
      </c>
      <c r="B169" s="392" t="s">
        <v>403</v>
      </c>
      <c r="C169" s="393" t="s">
        <v>410</v>
      </c>
      <c r="D169" s="394" t="s">
        <v>411</v>
      </c>
      <c r="E169" s="393" t="s">
        <v>718</v>
      </c>
      <c r="F169" s="394" t="s">
        <v>719</v>
      </c>
      <c r="G169" s="393" t="s">
        <v>782</v>
      </c>
      <c r="H169" s="393" t="s">
        <v>785</v>
      </c>
      <c r="I169" s="396">
        <v>11.672000122070312</v>
      </c>
      <c r="J169" s="396">
        <v>290</v>
      </c>
      <c r="K169" s="397">
        <v>3385.4000244140625</v>
      </c>
    </row>
    <row r="170" spans="1:11" ht="14.45" customHeight="1" x14ac:dyDescent="0.2">
      <c r="A170" s="391" t="s">
        <v>402</v>
      </c>
      <c r="B170" s="392" t="s">
        <v>403</v>
      </c>
      <c r="C170" s="393" t="s">
        <v>410</v>
      </c>
      <c r="D170" s="394" t="s">
        <v>411</v>
      </c>
      <c r="E170" s="393" t="s">
        <v>718</v>
      </c>
      <c r="F170" s="394" t="s">
        <v>719</v>
      </c>
      <c r="G170" s="393" t="s">
        <v>734</v>
      </c>
      <c r="H170" s="393" t="s">
        <v>786</v>
      </c>
      <c r="I170" s="396">
        <v>2.9050000905990601</v>
      </c>
      <c r="J170" s="396">
        <v>700</v>
      </c>
      <c r="K170" s="397">
        <v>2035</v>
      </c>
    </row>
    <row r="171" spans="1:11" ht="14.45" customHeight="1" x14ac:dyDescent="0.2">
      <c r="A171" s="391" t="s">
        <v>402</v>
      </c>
      <c r="B171" s="392" t="s">
        <v>403</v>
      </c>
      <c r="C171" s="393" t="s">
        <v>410</v>
      </c>
      <c r="D171" s="394" t="s">
        <v>411</v>
      </c>
      <c r="E171" s="393" t="s">
        <v>718</v>
      </c>
      <c r="F171" s="394" t="s">
        <v>719</v>
      </c>
      <c r="G171" s="393" t="s">
        <v>736</v>
      </c>
      <c r="H171" s="393" t="s">
        <v>787</v>
      </c>
      <c r="I171" s="396">
        <v>2.9000000953674316</v>
      </c>
      <c r="J171" s="396">
        <v>300</v>
      </c>
      <c r="K171" s="397">
        <v>870</v>
      </c>
    </row>
    <row r="172" spans="1:11" ht="14.45" customHeight="1" x14ac:dyDescent="0.2">
      <c r="A172" s="391" t="s">
        <v>402</v>
      </c>
      <c r="B172" s="392" t="s">
        <v>403</v>
      </c>
      <c r="C172" s="393" t="s">
        <v>410</v>
      </c>
      <c r="D172" s="394" t="s">
        <v>411</v>
      </c>
      <c r="E172" s="393" t="s">
        <v>718</v>
      </c>
      <c r="F172" s="394" t="s">
        <v>719</v>
      </c>
      <c r="G172" s="393" t="s">
        <v>740</v>
      </c>
      <c r="H172" s="393" t="s">
        <v>788</v>
      </c>
      <c r="I172" s="396">
        <v>2.9066667556762695</v>
      </c>
      <c r="J172" s="396">
        <v>900</v>
      </c>
      <c r="K172" s="397">
        <v>2615</v>
      </c>
    </row>
    <row r="173" spans="1:11" ht="14.45" customHeight="1" x14ac:dyDescent="0.2">
      <c r="A173" s="391" t="s">
        <v>402</v>
      </c>
      <c r="B173" s="392" t="s">
        <v>403</v>
      </c>
      <c r="C173" s="393" t="s">
        <v>410</v>
      </c>
      <c r="D173" s="394" t="s">
        <v>411</v>
      </c>
      <c r="E173" s="393" t="s">
        <v>718</v>
      </c>
      <c r="F173" s="394" t="s">
        <v>719</v>
      </c>
      <c r="G173" s="393" t="s">
        <v>742</v>
      </c>
      <c r="H173" s="393" t="s">
        <v>789</v>
      </c>
      <c r="I173" s="396">
        <v>2.9033334255218506</v>
      </c>
      <c r="J173" s="396">
        <v>2600</v>
      </c>
      <c r="K173" s="397">
        <v>7551.2000122070313</v>
      </c>
    </row>
    <row r="174" spans="1:11" ht="14.45" customHeight="1" x14ac:dyDescent="0.2">
      <c r="A174" s="391" t="s">
        <v>402</v>
      </c>
      <c r="B174" s="392" t="s">
        <v>403</v>
      </c>
      <c r="C174" s="393" t="s">
        <v>410</v>
      </c>
      <c r="D174" s="394" t="s">
        <v>411</v>
      </c>
      <c r="E174" s="393" t="s">
        <v>718</v>
      </c>
      <c r="F174" s="394" t="s">
        <v>719</v>
      </c>
      <c r="G174" s="393" t="s">
        <v>744</v>
      </c>
      <c r="H174" s="393" t="s">
        <v>790</v>
      </c>
      <c r="I174" s="396">
        <v>2.8399999141693115</v>
      </c>
      <c r="J174" s="396">
        <v>100</v>
      </c>
      <c r="K174" s="397">
        <v>284.35000610351563</v>
      </c>
    </row>
    <row r="175" spans="1:11" ht="14.45" customHeight="1" x14ac:dyDescent="0.2">
      <c r="A175" s="391" t="s">
        <v>402</v>
      </c>
      <c r="B175" s="392" t="s">
        <v>403</v>
      </c>
      <c r="C175" s="393" t="s">
        <v>410</v>
      </c>
      <c r="D175" s="394" t="s">
        <v>411</v>
      </c>
      <c r="E175" s="393" t="s">
        <v>718</v>
      </c>
      <c r="F175" s="394" t="s">
        <v>719</v>
      </c>
      <c r="G175" s="393" t="s">
        <v>746</v>
      </c>
      <c r="H175" s="393" t="s">
        <v>791</v>
      </c>
      <c r="I175" s="396">
        <v>2.8399999141693115</v>
      </c>
      <c r="J175" s="396">
        <v>100</v>
      </c>
      <c r="K175" s="397">
        <v>284</v>
      </c>
    </row>
    <row r="176" spans="1:11" ht="14.45" customHeight="1" x14ac:dyDescent="0.2">
      <c r="A176" s="391" t="s">
        <v>402</v>
      </c>
      <c r="B176" s="392" t="s">
        <v>403</v>
      </c>
      <c r="C176" s="393" t="s">
        <v>410</v>
      </c>
      <c r="D176" s="394" t="s">
        <v>411</v>
      </c>
      <c r="E176" s="393" t="s">
        <v>718</v>
      </c>
      <c r="F176" s="394" t="s">
        <v>719</v>
      </c>
      <c r="G176" s="393" t="s">
        <v>792</v>
      </c>
      <c r="H176" s="393" t="s">
        <v>793</v>
      </c>
      <c r="I176" s="396">
        <v>181.5</v>
      </c>
      <c r="J176" s="396">
        <v>110</v>
      </c>
      <c r="K176" s="397">
        <v>19965</v>
      </c>
    </row>
    <row r="177" spans="1:11" ht="14.45" customHeight="1" x14ac:dyDescent="0.2">
      <c r="A177" s="391" t="s">
        <v>402</v>
      </c>
      <c r="B177" s="392" t="s">
        <v>403</v>
      </c>
      <c r="C177" s="393" t="s">
        <v>410</v>
      </c>
      <c r="D177" s="394" t="s">
        <v>411</v>
      </c>
      <c r="E177" s="393" t="s">
        <v>718</v>
      </c>
      <c r="F177" s="394" t="s">
        <v>719</v>
      </c>
      <c r="G177" s="393" t="s">
        <v>794</v>
      </c>
      <c r="H177" s="393" t="s">
        <v>795</v>
      </c>
      <c r="I177" s="396">
        <v>8.4700002670288086</v>
      </c>
      <c r="J177" s="396">
        <v>600</v>
      </c>
      <c r="K177" s="397">
        <v>5082</v>
      </c>
    </row>
    <row r="178" spans="1:11" ht="14.45" customHeight="1" x14ac:dyDescent="0.2">
      <c r="A178" s="391" t="s">
        <v>402</v>
      </c>
      <c r="B178" s="392" t="s">
        <v>403</v>
      </c>
      <c r="C178" s="393" t="s">
        <v>410</v>
      </c>
      <c r="D178" s="394" t="s">
        <v>411</v>
      </c>
      <c r="E178" s="393" t="s">
        <v>718</v>
      </c>
      <c r="F178" s="394" t="s">
        <v>719</v>
      </c>
      <c r="G178" s="393" t="s">
        <v>796</v>
      </c>
      <c r="H178" s="393" t="s">
        <v>797</v>
      </c>
      <c r="I178" s="396">
        <v>8.4700002670288086</v>
      </c>
      <c r="J178" s="396">
        <v>1410</v>
      </c>
      <c r="K178" s="397">
        <v>11942.699996948242</v>
      </c>
    </row>
    <row r="179" spans="1:11" ht="14.45" customHeight="1" x14ac:dyDescent="0.2">
      <c r="A179" s="391" t="s">
        <v>402</v>
      </c>
      <c r="B179" s="392" t="s">
        <v>403</v>
      </c>
      <c r="C179" s="393" t="s">
        <v>410</v>
      </c>
      <c r="D179" s="394" t="s">
        <v>411</v>
      </c>
      <c r="E179" s="393" t="s">
        <v>718</v>
      </c>
      <c r="F179" s="394" t="s">
        <v>719</v>
      </c>
      <c r="G179" s="393" t="s">
        <v>798</v>
      </c>
      <c r="H179" s="393" t="s">
        <v>799</v>
      </c>
      <c r="I179" s="396">
        <v>8.4700002670288086</v>
      </c>
      <c r="J179" s="396">
        <v>680</v>
      </c>
      <c r="K179" s="397">
        <v>5759.5999755859375</v>
      </c>
    </row>
    <row r="180" spans="1:11" ht="14.45" customHeight="1" x14ac:dyDescent="0.2">
      <c r="A180" s="391" t="s">
        <v>402</v>
      </c>
      <c r="B180" s="392" t="s">
        <v>403</v>
      </c>
      <c r="C180" s="393" t="s">
        <v>410</v>
      </c>
      <c r="D180" s="394" t="s">
        <v>411</v>
      </c>
      <c r="E180" s="393" t="s">
        <v>718</v>
      </c>
      <c r="F180" s="394" t="s">
        <v>719</v>
      </c>
      <c r="G180" s="393" t="s">
        <v>800</v>
      </c>
      <c r="H180" s="393" t="s">
        <v>801</v>
      </c>
      <c r="I180" s="396">
        <v>8.4700002670288086</v>
      </c>
      <c r="J180" s="396">
        <v>100</v>
      </c>
      <c r="K180" s="397">
        <v>847</v>
      </c>
    </row>
    <row r="181" spans="1:11" ht="14.45" customHeight="1" x14ac:dyDescent="0.2">
      <c r="A181" s="391" t="s">
        <v>402</v>
      </c>
      <c r="B181" s="392" t="s">
        <v>403</v>
      </c>
      <c r="C181" s="393" t="s">
        <v>410</v>
      </c>
      <c r="D181" s="394" t="s">
        <v>411</v>
      </c>
      <c r="E181" s="393" t="s">
        <v>718</v>
      </c>
      <c r="F181" s="394" t="s">
        <v>719</v>
      </c>
      <c r="G181" s="393" t="s">
        <v>802</v>
      </c>
      <c r="H181" s="393" t="s">
        <v>803</v>
      </c>
      <c r="I181" s="396">
        <v>839.97998046875</v>
      </c>
      <c r="J181" s="396">
        <v>60</v>
      </c>
      <c r="K181" s="397">
        <v>50398.55859375</v>
      </c>
    </row>
    <row r="182" spans="1:11" ht="14.45" customHeight="1" x14ac:dyDescent="0.2">
      <c r="A182" s="391" t="s">
        <v>402</v>
      </c>
      <c r="B182" s="392" t="s">
        <v>403</v>
      </c>
      <c r="C182" s="393" t="s">
        <v>410</v>
      </c>
      <c r="D182" s="394" t="s">
        <v>411</v>
      </c>
      <c r="E182" s="393" t="s">
        <v>718</v>
      </c>
      <c r="F182" s="394" t="s">
        <v>719</v>
      </c>
      <c r="G182" s="393" t="s">
        <v>804</v>
      </c>
      <c r="H182" s="393" t="s">
        <v>805</v>
      </c>
      <c r="I182" s="396">
        <v>48.279998779296875</v>
      </c>
      <c r="J182" s="396">
        <v>1160</v>
      </c>
      <c r="K182" s="397">
        <v>56005.570556640625</v>
      </c>
    </row>
    <row r="183" spans="1:11" ht="14.45" customHeight="1" x14ac:dyDescent="0.2">
      <c r="A183" s="391" t="s">
        <v>402</v>
      </c>
      <c r="B183" s="392" t="s">
        <v>403</v>
      </c>
      <c r="C183" s="393" t="s">
        <v>410</v>
      </c>
      <c r="D183" s="394" t="s">
        <v>411</v>
      </c>
      <c r="E183" s="393" t="s">
        <v>718</v>
      </c>
      <c r="F183" s="394" t="s">
        <v>719</v>
      </c>
      <c r="G183" s="393" t="s">
        <v>806</v>
      </c>
      <c r="H183" s="393" t="s">
        <v>807</v>
      </c>
      <c r="I183" s="396">
        <v>48.279998779296875</v>
      </c>
      <c r="J183" s="396">
        <v>400</v>
      </c>
      <c r="K183" s="397">
        <v>19311.7998046875</v>
      </c>
    </row>
    <row r="184" spans="1:11" ht="14.45" customHeight="1" x14ac:dyDescent="0.2">
      <c r="A184" s="391" t="s">
        <v>402</v>
      </c>
      <c r="B184" s="392" t="s">
        <v>403</v>
      </c>
      <c r="C184" s="393" t="s">
        <v>410</v>
      </c>
      <c r="D184" s="394" t="s">
        <v>411</v>
      </c>
      <c r="E184" s="393" t="s">
        <v>718</v>
      </c>
      <c r="F184" s="394" t="s">
        <v>719</v>
      </c>
      <c r="G184" s="393" t="s">
        <v>794</v>
      </c>
      <c r="H184" s="393" t="s">
        <v>808</v>
      </c>
      <c r="I184" s="396">
        <v>8.4700002670288086</v>
      </c>
      <c r="J184" s="396">
        <v>700</v>
      </c>
      <c r="K184" s="397">
        <v>5929</v>
      </c>
    </row>
    <row r="185" spans="1:11" ht="14.45" customHeight="1" x14ac:dyDescent="0.2">
      <c r="A185" s="391" t="s">
        <v>402</v>
      </c>
      <c r="B185" s="392" t="s">
        <v>403</v>
      </c>
      <c r="C185" s="393" t="s">
        <v>410</v>
      </c>
      <c r="D185" s="394" t="s">
        <v>411</v>
      </c>
      <c r="E185" s="393" t="s">
        <v>718</v>
      </c>
      <c r="F185" s="394" t="s">
        <v>719</v>
      </c>
      <c r="G185" s="393" t="s">
        <v>796</v>
      </c>
      <c r="H185" s="393" t="s">
        <v>809</v>
      </c>
      <c r="I185" s="396">
        <v>8.4700002670288086</v>
      </c>
      <c r="J185" s="396">
        <v>300</v>
      </c>
      <c r="K185" s="397">
        <v>2541</v>
      </c>
    </row>
    <row r="186" spans="1:11" ht="14.45" customHeight="1" x14ac:dyDescent="0.2">
      <c r="A186" s="391" t="s">
        <v>402</v>
      </c>
      <c r="B186" s="392" t="s">
        <v>403</v>
      </c>
      <c r="C186" s="393" t="s">
        <v>410</v>
      </c>
      <c r="D186" s="394" t="s">
        <v>411</v>
      </c>
      <c r="E186" s="393" t="s">
        <v>718</v>
      </c>
      <c r="F186" s="394" t="s">
        <v>719</v>
      </c>
      <c r="G186" s="393" t="s">
        <v>798</v>
      </c>
      <c r="H186" s="393" t="s">
        <v>810</v>
      </c>
      <c r="I186" s="396">
        <v>8.4700002670288086</v>
      </c>
      <c r="J186" s="396">
        <v>200</v>
      </c>
      <c r="K186" s="397">
        <v>1694</v>
      </c>
    </row>
    <row r="187" spans="1:11" ht="14.45" customHeight="1" x14ac:dyDescent="0.2">
      <c r="A187" s="391" t="s">
        <v>402</v>
      </c>
      <c r="B187" s="392" t="s">
        <v>403</v>
      </c>
      <c r="C187" s="393" t="s">
        <v>410</v>
      </c>
      <c r="D187" s="394" t="s">
        <v>411</v>
      </c>
      <c r="E187" s="393" t="s">
        <v>718</v>
      </c>
      <c r="F187" s="394" t="s">
        <v>719</v>
      </c>
      <c r="G187" s="393" t="s">
        <v>802</v>
      </c>
      <c r="H187" s="393" t="s">
        <v>811</v>
      </c>
      <c r="I187" s="396">
        <v>839.97998046875</v>
      </c>
      <c r="J187" s="396">
        <v>30</v>
      </c>
      <c r="K187" s="397">
        <v>25199.279296875</v>
      </c>
    </row>
    <row r="188" spans="1:11" ht="14.45" customHeight="1" x14ac:dyDescent="0.2">
      <c r="A188" s="391" t="s">
        <v>402</v>
      </c>
      <c r="B188" s="392" t="s">
        <v>403</v>
      </c>
      <c r="C188" s="393" t="s">
        <v>410</v>
      </c>
      <c r="D188" s="394" t="s">
        <v>411</v>
      </c>
      <c r="E188" s="393" t="s">
        <v>718</v>
      </c>
      <c r="F188" s="394" t="s">
        <v>719</v>
      </c>
      <c r="G188" s="393" t="s">
        <v>804</v>
      </c>
      <c r="H188" s="393" t="s">
        <v>812</v>
      </c>
      <c r="I188" s="396">
        <v>48.272500038146973</v>
      </c>
      <c r="J188" s="396">
        <v>360</v>
      </c>
      <c r="K188" s="397">
        <v>17380.729583740234</v>
      </c>
    </row>
    <row r="189" spans="1:11" ht="14.45" customHeight="1" x14ac:dyDescent="0.2">
      <c r="A189" s="391" t="s">
        <v>402</v>
      </c>
      <c r="B189" s="392" t="s">
        <v>403</v>
      </c>
      <c r="C189" s="393" t="s">
        <v>410</v>
      </c>
      <c r="D189" s="394" t="s">
        <v>411</v>
      </c>
      <c r="E189" s="393" t="s">
        <v>718</v>
      </c>
      <c r="F189" s="394" t="s">
        <v>719</v>
      </c>
      <c r="G189" s="393" t="s">
        <v>806</v>
      </c>
      <c r="H189" s="393" t="s">
        <v>813</v>
      </c>
      <c r="I189" s="396">
        <v>48.279998779296875</v>
      </c>
      <c r="J189" s="396">
        <v>200</v>
      </c>
      <c r="K189" s="397">
        <v>9655.89990234375</v>
      </c>
    </row>
    <row r="190" spans="1:11" ht="14.45" customHeight="1" x14ac:dyDescent="0.2">
      <c r="A190" s="391" t="s">
        <v>402</v>
      </c>
      <c r="B190" s="392" t="s">
        <v>403</v>
      </c>
      <c r="C190" s="393" t="s">
        <v>410</v>
      </c>
      <c r="D190" s="394" t="s">
        <v>411</v>
      </c>
      <c r="E190" s="393" t="s">
        <v>718</v>
      </c>
      <c r="F190" s="394" t="s">
        <v>719</v>
      </c>
      <c r="G190" s="393" t="s">
        <v>814</v>
      </c>
      <c r="H190" s="393" t="s">
        <v>815</v>
      </c>
      <c r="I190" s="396">
        <v>130.67999267578125</v>
      </c>
      <c r="J190" s="396">
        <v>6</v>
      </c>
      <c r="K190" s="397">
        <v>784.08001708984375</v>
      </c>
    </row>
    <row r="191" spans="1:11" ht="14.45" customHeight="1" x14ac:dyDescent="0.2">
      <c r="A191" s="391" t="s">
        <v>402</v>
      </c>
      <c r="B191" s="392" t="s">
        <v>403</v>
      </c>
      <c r="C191" s="393" t="s">
        <v>410</v>
      </c>
      <c r="D191" s="394" t="s">
        <v>411</v>
      </c>
      <c r="E191" s="393" t="s">
        <v>718</v>
      </c>
      <c r="F191" s="394" t="s">
        <v>719</v>
      </c>
      <c r="G191" s="393" t="s">
        <v>816</v>
      </c>
      <c r="H191" s="393" t="s">
        <v>817</v>
      </c>
      <c r="I191" s="396">
        <v>139.14999389648438</v>
      </c>
      <c r="J191" s="396">
        <v>4</v>
      </c>
      <c r="K191" s="397">
        <v>556.5999755859375</v>
      </c>
    </row>
    <row r="192" spans="1:11" ht="14.45" customHeight="1" x14ac:dyDescent="0.2">
      <c r="A192" s="391" t="s">
        <v>402</v>
      </c>
      <c r="B192" s="392" t="s">
        <v>403</v>
      </c>
      <c r="C192" s="393" t="s">
        <v>410</v>
      </c>
      <c r="D192" s="394" t="s">
        <v>411</v>
      </c>
      <c r="E192" s="393" t="s">
        <v>718</v>
      </c>
      <c r="F192" s="394" t="s">
        <v>719</v>
      </c>
      <c r="G192" s="393" t="s">
        <v>818</v>
      </c>
      <c r="H192" s="393" t="s">
        <v>819</v>
      </c>
      <c r="I192" s="396">
        <v>554.17999267578125</v>
      </c>
      <c r="J192" s="396">
        <v>4</v>
      </c>
      <c r="K192" s="397">
        <v>2216.719970703125</v>
      </c>
    </row>
    <row r="193" spans="1:11" ht="14.45" customHeight="1" x14ac:dyDescent="0.2">
      <c r="A193" s="391" t="s">
        <v>402</v>
      </c>
      <c r="B193" s="392" t="s">
        <v>403</v>
      </c>
      <c r="C193" s="393" t="s">
        <v>410</v>
      </c>
      <c r="D193" s="394" t="s">
        <v>411</v>
      </c>
      <c r="E193" s="393" t="s">
        <v>718</v>
      </c>
      <c r="F193" s="394" t="s">
        <v>719</v>
      </c>
      <c r="G193" s="393" t="s">
        <v>820</v>
      </c>
      <c r="H193" s="393" t="s">
        <v>821</v>
      </c>
      <c r="I193" s="396">
        <v>148.83000183105469</v>
      </c>
      <c r="J193" s="396">
        <v>6</v>
      </c>
      <c r="K193" s="397">
        <v>892.97998046875</v>
      </c>
    </row>
    <row r="194" spans="1:11" ht="14.45" customHeight="1" x14ac:dyDescent="0.2">
      <c r="A194" s="391" t="s">
        <v>402</v>
      </c>
      <c r="B194" s="392" t="s">
        <v>403</v>
      </c>
      <c r="C194" s="393" t="s">
        <v>410</v>
      </c>
      <c r="D194" s="394" t="s">
        <v>411</v>
      </c>
      <c r="E194" s="393" t="s">
        <v>718</v>
      </c>
      <c r="F194" s="394" t="s">
        <v>719</v>
      </c>
      <c r="G194" s="393" t="s">
        <v>822</v>
      </c>
      <c r="H194" s="393" t="s">
        <v>823</v>
      </c>
      <c r="I194" s="396">
        <v>140.36000061035156</v>
      </c>
      <c r="J194" s="396">
        <v>10</v>
      </c>
      <c r="K194" s="397">
        <v>1403.5999755859375</v>
      </c>
    </row>
    <row r="195" spans="1:11" ht="14.45" customHeight="1" x14ac:dyDescent="0.2">
      <c r="A195" s="391" t="s">
        <v>402</v>
      </c>
      <c r="B195" s="392" t="s">
        <v>403</v>
      </c>
      <c r="C195" s="393" t="s">
        <v>410</v>
      </c>
      <c r="D195" s="394" t="s">
        <v>411</v>
      </c>
      <c r="E195" s="393" t="s">
        <v>718</v>
      </c>
      <c r="F195" s="394" t="s">
        <v>719</v>
      </c>
      <c r="G195" s="393" t="s">
        <v>824</v>
      </c>
      <c r="H195" s="393" t="s">
        <v>825</v>
      </c>
      <c r="I195" s="396">
        <v>134.83999633789063</v>
      </c>
      <c r="J195" s="396">
        <v>1</v>
      </c>
      <c r="K195" s="397">
        <v>134.83999633789063</v>
      </c>
    </row>
    <row r="196" spans="1:11" ht="14.45" customHeight="1" x14ac:dyDescent="0.2">
      <c r="A196" s="391" t="s">
        <v>402</v>
      </c>
      <c r="B196" s="392" t="s">
        <v>403</v>
      </c>
      <c r="C196" s="393" t="s">
        <v>410</v>
      </c>
      <c r="D196" s="394" t="s">
        <v>411</v>
      </c>
      <c r="E196" s="393" t="s">
        <v>718</v>
      </c>
      <c r="F196" s="394" t="s">
        <v>719</v>
      </c>
      <c r="G196" s="393" t="s">
        <v>826</v>
      </c>
      <c r="H196" s="393" t="s">
        <v>827</v>
      </c>
      <c r="I196" s="396">
        <v>139.85000610351563</v>
      </c>
      <c r="J196" s="396">
        <v>1</v>
      </c>
      <c r="K196" s="397">
        <v>139.85000610351563</v>
      </c>
    </row>
    <row r="197" spans="1:11" ht="14.45" customHeight="1" x14ac:dyDescent="0.2">
      <c r="A197" s="391" t="s">
        <v>402</v>
      </c>
      <c r="B197" s="392" t="s">
        <v>403</v>
      </c>
      <c r="C197" s="393" t="s">
        <v>410</v>
      </c>
      <c r="D197" s="394" t="s">
        <v>411</v>
      </c>
      <c r="E197" s="393" t="s">
        <v>718</v>
      </c>
      <c r="F197" s="394" t="s">
        <v>719</v>
      </c>
      <c r="G197" s="393" t="s">
        <v>828</v>
      </c>
      <c r="H197" s="393" t="s">
        <v>829</v>
      </c>
      <c r="I197" s="396">
        <v>601.3699951171875</v>
      </c>
      <c r="J197" s="396">
        <v>3</v>
      </c>
      <c r="K197" s="397">
        <v>1804.1099853515625</v>
      </c>
    </row>
    <row r="198" spans="1:11" ht="14.45" customHeight="1" x14ac:dyDescent="0.2">
      <c r="A198" s="391" t="s">
        <v>402</v>
      </c>
      <c r="B198" s="392" t="s">
        <v>403</v>
      </c>
      <c r="C198" s="393" t="s">
        <v>410</v>
      </c>
      <c r="D198" s="394" t="s">
        <v>411</v>
      </c>
      <c r="E198" s="393" t="s">
        <v>718</v>
      </c>
      <c r="F198" s="394" t="s">
        <v>719</v>
      </c>
      <c r="G198" s="393" t="s">
        <v>830</v>
      </c>
      <c r="H198" s="393" t="s">
        <v>831</v>
      </c>
      <c r="I198" s="396">
        <v>699.3800048828125</v>
      </c>
      <c r="J198" s="396">
        <v>1</v>
      </c>
      <c r="K198" s="397">
        <v>699.3800048828125</v>
      </c>
    </row>
    <row r="199" spans="1:11" ht="14.45" customHeight="1" x14ac:dyDescent="0.2">
      <c r="A199" s="391" t="s">
        <v>402</v>
      </c>
      <c r="B199" s="392" t="s">
        <v>403</v>
      </c>
      <c r="C199" s="393" t="s">
        <v>410</v>
      </c>
      <c r="D199" s="394" t="s">
        <v>411</v>
      </c>
      <c r="E199" s="393" t="s">
        <v>718</v>
      </c>
      <c r="F199" s="394" t="s">
        <v>719</v>
      </c>
      <c r="G199" s="393" t="s">
        <v>832</v>
      </c>
      <c r="H199" s="393" t="s">
        <v>833</v>
      </c>
      <c r="I199" s="396">
        <v>87.480003356933594</v>
      </c>
      <c r="J199" s="396">
        <v>100</v>
      </c>
      <c r="K199" s="397">
        <v>8748.2998046875</v>
      </c>
    </row>
    <row r="200" spans="1:11" ht="14.45" customHeight="1" x14ac:dyDescent="0.2">
      <c r="A200" s="391" t="s">
        <v>402</v>
      </c>
      <c r="B200" s="392" t="s">
        <v>403</v>
      </c>
      <c r="C200" s="393" t="s">
        <v>410</v>
      </c>
      <c r="D200" s="394" t="s">
        <v>411</v>
      </c>
      <c r="E200" s="393" t="s">
        <v>718</v>
      </c>
      <c r="F200" s="394" t="s">
        <v>719</v>
      </c>
      <c r="G200" s="393" t="s">
        <v>834</v>
      </c>
      <c r="H200" s="393" t="s">
        <v>835</v>
      </c>
      <c r="I200" s="396">
        <v>62.560001373291016</v>
      </c>
      <c r="J200" s="396">
        <v>850</v>
      </c>
      <c r="K200" s="397">
        <v>53173.90087890625</v>
      </c>
    </row>
    <row r="201" spans="1:11" ht="14.45" customHeight="1" x14ac:dyDescent="0.2">
      <c r="A201" s="391" t="s">
        <v>402</v>
      </c>
      <c r="B201" s="392" t="s">
        <v>403</v>
      </c>
      <c r="C201" s="393" t="s">
        <v>410</v>
      </c>
      <c r="D201" s="394" t="s">
        <v>411</v>
      </c>
      <c r="E201" s="393" t="s">
        <v>718</v>
      </c>
      <c r="F201" s="394" t="s">
        <v>719</v>
      </c>
      <c r="G201" s="393" t="s">
        <v>836</v>
      </c>
      <c r="H201" s="393" t="s">
        <v>837</v>
      </c>
      <c r="I201" s="396">
        <v>87.480003356933594</v>
      </c>
      <c r="J201" s="396">
        <v>50</v>
      </c>
      <c r="K201" s="397">
        <v>4374.14990234375</v>
      </c>
    </row>
    <row r="202" spans="1:11" ht="14.45" customHeight="1" x14ac:dyDescent="0.2">
      <c r="A202" s="391" t="s">
        <v>402</v>
      </c>
      <c r="B202" s="392" t="s">
        <v>403</v>
      </c>
      <c r="C202" s="393" t="s">
        <v>410</v>
      </c>
      <c r="D202" s="394" t="s">
        <v>411</v>
      </c>
      <c r="E202" s="393" t="s">
        <v>718</v>
      </c>
      <c r="F202" s="394" t="s">
        <v>719</v>
      </c>
      <c r="G202" s="393" t="s">
        <v>838</v>
      </c>
      <c r="H202" s="393" t="s">
        <v>839</v>
      </c>
      <c r="I202" s="396">
        <v>59.046363483775743</v>
      </c>
      <c r="J202" s="396">
        <v>3000</v>
      </c>
      <c r="K202" s="397">
        <v>178173.75</v>
      </c>
    </row>
    <row r="203" spans="1:11" ht="14.45" customHeight="1" x14ac:dyDescent="0.2">
      <c r="A203" s="391" t="s">
        <v>402</v>
      </c>
      <c r="B203" s="392" t="s">
        <v>403</v>
      </c>
      <c r="C203" s="393" t="s">
        <v>410</v>
      </c>
      <c r="D203" s="394" t="s">
        <v>411</v>
      </c>
      <c r="E203" s="393" t="s">
        <v>718</v>
      </c>
      <c r="F203" s="394" t="s">
        <v>719</v>
      </c>
      <c r="G203" s="393" t="s">
        <v>834</v>
      </c>
      <c r="H203" s="393" t="s">
        <v>840</v>
      </c>
      <c r="I203" s="396">
        <v>62.560001373291016</v>
      </c>
      <c r="J203" s="396">
        <v>550</v>
      </c>
      <c r="K203" s="397">
        <v>34406.80078125</v>
      </c>
    </row>
    <row r="204" spans="1:11" ht="14.45" customHeight="1" x14ac:dyDescent="0.2">
      <c r="A204" s="391" t="s">
        <v>402</v>
      </c>
      <c r="B204" s="392" t="s">
        <v>403</v>
      </c>
      <c r="C204" s="393" t="s">
        <v>410</v>
      </c>
      <c r="D204" s="394" t="s">
        <v>411</v>
      </c>
      <c r="E204" s="393" t="s">
        <v>718</v>
      </c>
      <c r="F204" s="394" t="s">
        <v>719</v>
      </c>
      <c r="G204" s="393" t="s">
        <v>838</v>
      </c>
      <c r="H204" s="393" t="s">
        <v>841</v>
      </c>
      <c r="I204" s="396">
        <v>57.544285910470144</v>
      </c>
      <c r="J204" s="396">
        <v>1400</v>
      </c>
      <c r="K204" s="397">
        <v>80596.849609375</v>
      </c>
    </row>
    <row r="205" spans="1:11" ht="14.45" customHeight="1" x14ac:dyDescent="0.2">
      <c r="A205" s="391" t="s">
        <v>402</v>
      </c>
      <c r="B205" s="392" t="s">
        <v>403</v>
      </c>
      <c r="C205" s="393" t="s">
        <v>410</v>
      </c>
      <c r="D205" s="394" t="s">
        <v>411</v>
      </c>
      <c r="E205" s="393" t="s">
        <v>718</v>
      </c>
      <c r="F205" s="394" t="s">
        <v>719</v>
      </c>
      <c r="G205" s="393" t="s">
        <v>842</v>
      </c>
      <c r="H205" s="393" t="s">
        <v>843</v>
      </c>
      <c r="I205" s="396">
        <v>133.10000610351563</v>
      </c>
      <c r="J205" s="396">
        <v>20</v>
      </c>
      <c r="K205" s="397">
        <v>2662</v>
      </c>
    </row>
    <row r="206" spans="1:11" ht="14.45" customHeight="1" x14ac:dyDescent="0.2">
      <c r="A206" s="391" t="s">
        <v>402</v>
      </c>
      <c r="B206" s="392" t="s">
        <v>403</v>
      </c>
      <c r="C206" s="393" t="s">
        <v>410</v>
      </c>
      <c r="D206" s="394" t="s">
        <v>411</v>
      </c>
      <c r="E206" s="393" t="s">
        <v>718</v>
      </c>
      <c r="F206" s="394" t="s">
        <v>719</v>
      </c>
      <c r="G206" s="393" t="s">
        <v>844</v>
      </c>
      <c r="H206" s="393" t="s">
        <v>845</v>
      </c>
      <c r="I206" s="396">
        <v>1205.1600341796875</v>
      </c>
      <c r="J206" s="396">
        <v>1</v>
      </c>
      <c r="K206" s="397">
        <v>1205.1600341796875</v>
      </c>
    </row>
    <row r="207" spans="1:11" ht="14.45" customHeight="1" x14ac:dyDescent="0.2">
      <c r="A207" s="391" t="s">
        <v>402</v>
      </c>
      <c r="B207" s="392" t="s">
        <v>403</v>
      </c>
      <c r="C207" s="393" t="s">
        <v>410</v>
      </c>
      <c r="D207" s="394" t="s">
        <v>411</v>
      </c>
      <c r="E207" s="393" t="s">
        <v>718</v>
      </c>
      <c r="F207" s="394" t="s">
        <v>719</v>
      </c>
      <c r="G207" s="393" t="s">
        <v>846</v>
      </c>
      <c r="H207" s="393" t="s">
        <v>847</v>
      </c>
      <c r="I207" s="396">
        <v>79.129997253417969</v>
      </c>
      <c r="J207" s="396">
        <v>10</v>
      </c>
      <c r="K207" s="397">
        <v>791.34002685546875</v>
      </c>
    </row>
    <row r="208" spans="1:11" ht="14.45" customHeight="1" x14ac:dyDescent="0.2">
      <c r="A208" s="391" t="s">
        <v>402</v>
      </c>
      <c r="B208" s="392" t="s">
        <v>403</v>
      </c>
      <c r="C208" s="393" t="s">
        <v>410</v>
      </c>
      <c r="D208" s="394" t="s">
        <v>411</v>
      </c>
      <c r="E208" s="393" t="s">
        <v>718</v>
      </c>
      <c r="F208" s="394" t="s">
        <v>719</v>
      </c>
      <c r="G208" s="393" t="s">
        <v>848</v>
      </c>
      <c r="H208" s="393" t="s">
        <v>849</v>
      </c>
      <c r="I208" s="396">
        <v>79.129997253417969</v>
      </c>
      <c r="J208" s="396">
        <v>50</v>
      </c>
      <c r="K208" s="397">
        <v>3956.7001342773438</v>
      </c>
    </row>
    <row r="209" spans="1:11" ht="14.45" customHeight="1" x14ac:dyDescent="0.2">
      <c r="A209" s="391" t="s">
        <v>402</v>
      </c>
      <c r="B209" s="392" t="s">
        <v>403</v>
      </c>
      <c r="C209" s="393" t="s">
        <v>410</v>
      </c>
      <c r="D209" s="394" t="s">
        <v>411</v>
      </c>
      <c r="E209" s="393" t="s">
        <v>718</v>
      </c>
      <c r="F209" s="394" t="s">
        <v>719</v>
      </c>
      <c r="G209" s="393" t="s">
        <v>850</v>
      </c>
      <c r="H209" s="393" t="s">
        <v>851</v>
      </c>
      <c r="I209" s="396">
        <v>336.01998901367188</v>
      </c>
      <c r="J209" s="396">
        <v>10</v>
      </c>
      <c r="K209" s="397">
        <v>3360.169921875</v>
      </c>
    </row>
    <row r="210" spans="1:11" ht="14.45" customHeight="1" x14ac:dyDescent="0.2">
      <c r="A210" s="391" t="s">
        <v>402</v>
      </c>
      <c r="B210" s="392" t="s">
        <v>403</v>
      </c>
      <c r="C210" s="393" t="s">
        <v>410</v>
      </c>
      <c r="D210" s="394" t="s">
        <v>411</v>
      </c>
      <c r="E210" s="393" t="s">
        <v>718</v>
      </c>
      <c r="F210" s="394" t="s">
        <v>719</v>
      </c>
      <c r="G210" s="393" t="s">
        <v>852</v>
      </c>
      <c r="H210" s="393" t="s">
        <v>853</v>
      </c>
      <c r="I210" s="396">
        <v>166.1300048828125</v>
      </c>
      <c r="J210" s="396">
        <v>20</v>
      </c>
      <c r="K210" s="397">
        <v>3322.659912109375</v>
      </c>
    </row>
    <row r="211" spans="1:11" ht="14.45" customHeight="1" x14ac:dyDescent="0.2">
      <c r="A211" s="391" t="s">
        <v>402</v>
      </c>
      <c r="B211" s="392" t="s">
        <v>403</v>
      </c>
      <c r="C211" s="393" t="s">
        <v>410</v>
      </c>
      <c r="D211" s="394" t="s">
        <v>411</v>
      </c>
      <c r="E211" s="393" t="s">
        <v>718</v>
      </c>
      <c r="F211" s="394" t="s">
        <v>719</v>
      </c>
      <c r="G211" s="393" t="s">
        <v>854</v>
      </c>
      <c r="H211" s="393" t="s">
        <v>855</v>
      </c>
      <c r="I211" s="396">
        <v>4952.52978515625</v>
      </c>
      <c r="J211" s="396">
        <v>2</v>
      </c>
      <c r="K211" s="397">
        <v>9905.0595703125</v>
      </c>
    </row>
    <row r="212" spans="1:11" ht="14.45" customHeight="1" x14ac:dyDescent="0.2">
      <c r="A212" s="391" t="s">
        <v>402</v>
      </c>
      <c r="B212" s="392" t="s">
        <v>403</v>
      </c>
      <c r="C212" s="393" t="s">
        <v>410</v>
      </c>
      <c r="D212" s="394" t="s">
        <v>411</v>
      </c>
      <c r="E212" s="393" t="s">
        <v>718</v>
      </c>
      <c r="F212" s="394" t="s">
        <v>719</v>
      </c>
      <c r="G212" s="393" t="s">
        <v>856</v>
      </c>
      <c r="H212" s="393" t="s">
        <v>857</v>
      </c>
      <c r="I212" s="396">
        <v>4267.669921875</v>
      </c>
      <c r="J212" s="396">
        <v>4</v>
      </c>
      <c r="K212" s="397">
        <v>17070.6796875</v>
      </c>
    </row>
    <row r="213" spans="1:11" ht="14.45" customHeight="1" x14ac:dyDescent="0.2">
      <c r="A213" s="391" t="s">
        <v>402</v>
      </c>
      <c r="B213" s="392" t="s">
        <v>403</v>
      </c>
      <c r="C213" s="393" t="s">
        <v>410</v>
      </c>
      <c r="D213" s="394" t="s">
        <v>411</v>
      </c>
      <c r="E213" s="393" t="s">
        <v>718</v>
      </c>
      <c r="F213" s="394" t="s">
        <v>719</v>
      </c>
      <c r="G213" s="393" t="s">
        <v>858</v>
      </c>
      <c r="H213" s="393" t="s">
        <v>859</v>
      </c>
      <c r="I213" s="396">
        <v>4887.18994140625</v>
      </c>
      <c r="J213" s="396">
        <v>2</v>
      </c>
      <c r="K213" s="397">
        <v>9774.3798828125</v>
      </c>
    </row>
    <row r="214" spans="1:11" ht="14.45" customHeight="1" x14ac:dyDescent="0.2">
      <c r="A214" s="391" t="s">
        <v>402</v>
      </c>
      <c r="B214" s="392" t="s">
        <v>403</v>
      </c>
      <c r="C214" s="393" t="s">
        <v>410</v>
      </c>
      <c r="D214" s="394" t="s">
        <v>411</v>
      </c>
      <c r="E214" s="393" t="s">
        <v>718</v>
      </c>
      <c r="F214" s="394" t="s">
        <v>719</v>
      </c>
      <c r="G214" s="393" t="s">
        <v>860</v>
      </c>
      <c r="H214" s="393" t="s">
        <v>861</v>
      </c>
      <c r="I214" s="396">
        <v>3322.659912109375</v>
      </c>
      <c r="J214" s="396">
        <v>2</v>
      </c>
      <c r="K214" s="397">
        <v>6645.31982421875</v>
      </c>
    </row>
    <row r="215" spans="1:11" ht="14.45" customHeight="1" x14ac:dyDescent="0.2">
      <c r="A215" s="391" t="s">
        <v>402</v>
      </c>
      <c r="B215" s="392" t="s">
        <v>403</v>
      </c>
      <c r="C215" s="393" t="s">
        <v>410</v>
      </c>
      <c r="D215" s="394" t="s">
        <v>411</v>
      </c>
      <c r="E215" s="393" t="s">
        <v>718</v>
      </c>
      <c r="F215" s="394" t="s">
        <v>719</v>
      </c>
      <c r="G215" s="393" t="s">
        <v>862</v>
      </c>
      <c r="H215" s="393" t="s">
        <v>863</v>
      </c>
      <c r="I215" s="396">
        <v>4745.6201171875</v>
      </c>
      <c r="J215" s="396">
        <v>4</v>
      </c>
      <c r="K215" s="397">
        <v>18982.48046875</v>
      </c>
    </row>
    <row r="216" spans="1:11" ht="14.45" customHeight="1" x14ac:dyDescent="0.2">
      <c r="A216" s="391" t="s">
        <v>402</v>
      </c>
      <c r="B216" s="392" t="s">
        <v>403</v>
      </c>
      <c r="C216" s="393" t="s">
        <v>410</v>
      </c>
      <c r="D216" s="394" t="s">
        <v>411</v>
      </c>
      <c r="E216" s="393" t="s">
        <v>718</v>
      </c>
      <c r="F216" s="394" t="s">
        <v>719</v>
      </c>
      <c r="G216" s="393" t="s">
        <v>864</v>
      </c>
      <c r="H216" s="393" t="s">
        <v>865</v>
      </c>
      <c r="I216" s="396">
        <v>3778.830078125</v>
      </c>
      <c r="J216" s="396">
        <v>2</v>
      </c>
      <c r="K216" s="397">
        <v>7557.66015625</v>
      </c>
    </row>
    <row r="217" spans="1:11" ht="14.45" customHeight="1" x14ac:dyDescent="0.2">
      <c r="A217" s="391" t="s">
        <v>402</v>
      </c>
      <c r="B217" s="392" t="s">
        <v>403</v>
      </c>
      <c r="C217" s="393" t="s">
        <v>410</v>
      </c>
      <c r="D217" s="394" t="s">
        <v>411</v>
      </c>
      <c r="E217" s="393" t="s">
        <v>718</v>
      </c>
      <c r="F217" s="394" t="s">
        <v>719</v>
      </c>
      <c r="G217" s="393" t="s">
        <v>866</v>
      </c>
      <c r="H217" s="393" t="s">
        <v>867</v>
      </c>
      <c r="I217" s="396">
        <v>3224.64990234375</v>
      </c>
      <c r="J217" s="396">
        <v>3</v>
      </c>
      <c r="K217" s="397">
        <v>9673.94970703125</v>
      </c>
    </row>
    <row r="218" spans="1:11" ht="14.45" customHeight="1" x14ac:dyDescent="0.2">
      <c r="A218" s="391" t="s">
        <v>402</v>
      </c>
      <c r="B218" s="392" t="s">
        <v>403</v>
      </c>
      <c r="C218" s="393" t="s">
        <v>410</v>
      </c>
      <c r="D218" s="394" t="s">
        <v>411</v>
      </c>
      <c r="E218" s="393" t="s">
        <v>718</v>
      </c>
      <c r="F218" s="394" t="s">
        <v>719</v>
      </c>
      <c r="G218" s="393" t="s">
        <v>868</v>
      </c>
      <c r="H218" s="393" t="s">
        <v>869</v>
      </c>
      <c r="I218" s="396">
        <v>3224.64990234375</v>
      </c>
      <c r="J218" s="396">
        <v>3</v>
      </c>
      <c r="K218" s="397">
        <v>9673.94970703125</v>
      </c>
    </row>
    <row r="219" spans="1:11" ht="14.45" customHeight="1" x14ac:dyDescent="0.2">
      <c r="A219" s="391" t="s">
        <v>402</v>
      </c>
      <c r="B219" s="392" t="s">
        <v>403</v>
      </c>
      <c r="C219" s="393" t="s">
        <v>410</v>
      </c>
      <c r="D219" s="394" t="s">
        <v>411</v>
      </c>
      <c r="E219" s="393" t="s">
        <v>718</v>
      </c>
      <c r="F219" s="394" t="s">
        <v>719</v>
      </c>
      <c r="G219" s="393" t="s">
        <v>870</v>
      </c>
      <c r="H219" s="393" t="s">
        <v>871</v>
      </c>
      <c r="I219" s="396">
        <v>2910.050048828125</v>
      </c>
      <c r="J219" s="396">
        <v>2</v>
      </c>
      <c r="K219" s="397">
        <v>5820.10009765625</v>
      </c>
    </row>
    <row r="220" spans="1:11" ht="14.45" customHeight="1" x14ac:dyDescent="0.2">
      <c r="A220" s="391" t="s">
        <v>402</v>
      </c>
      <c r="B220" s="392" t="s">
        <v>403</v>
      </c>
      <c r="C220" s="393" t="s">
        <v>410</v>
      </c>
      <c r="D220" s="394" t="s">
        <v>411</v>
      </c>
      <c r="E220" s="393" t="s">
        <v>718</v>
      </c>
      <c r="F220" s="394" t="s">
        <v>719</v>
      </c>
      <c r="G220" s="393" t="s">
        <v>872</v>
      </c>
      <c r="H220" s="393" t="s">
        <v>873</v>
      </c>
      <c r="I220" s="396">
        <v>1410.8599853515625</v>
      </c>
      <c r="J220" s="396">
        <v>4</v>
      </c>
      <c r="K220" s="397">
        <v>5643.43994140625</v>
      </c>
    </row>
    <row r="221" spans="1:11" ht="14.45" customHeight="1" x14ac:dyDescent="0.2">
      <c r="A221" s="391" t="s">
        <v>402</v>
      </c>
      <c r="B221" s="392" t="s">
        <v>403</v>
      </c>
      <c r="C221" s="393" t="s">
        <v>410</v>
      </c>
      <c r="D221" s="394" t="s">
        <v>411</v>
      </c>
      <c r="E221" s="393" t="s">
        <v>718</v>
      </c>
      <c r="F221" s="394" t="s">
        <v>719</v>
      </c>
      <c r="G221" s="393" t="s">
        <v>874</v>
      </c>
      <c r="H221" s="393" t="s">
        <v>875</v>
      </c>
      <c r="I221" s="396">
        <v>803.44000244140625</v>
      </c>
      <c r="J221" s="396">
        <v>2</v>
      </c>
      <c r="K221" s="397">
        <v>1606.8800048828125</v>
      </c>
    </row>
    <row r="222" spans="1:11" ht="14.45" customHeight="1" x14ac:dyDescent="0.2">
      <c r="A222" s="391" t="s">
        <v>402</v>
      </c>
      <c r="B222" s="392" t="s">
        <v>403</v>
      </c>
      <c r="C222" s="393" t="s">
        <v>410</v>
      </c>
      <c r="D222" s="394" t="s">
        <v>411</v>
      </c>
      <c r="E222" s="393" t="s">
        <v>718</v>
      </c>
      <c r="F222" s="394" t="s">
        <v>719</v>
      </c>
      <c r="G222" s="393" t="s">
        <v>876</v>
      </c>
      <c r="H222" s="393" t="s">
        <v>877</v>
      </c>
      <c r="I222" s="396">
        <v>1779.9100341796875</v>
      </c>
      <c r="J222" s="396">
        <v>1</v>
      </c>
      <c r="K222" s="397">
        <v>1779.9100341796875</v>
      </c>
    </row>
    <row r="223" spans="1:11" ht="14.45" customHeight="1" x14ac:dyDescent="0.2">
      <c r="A223" s="391" t="s">
        <v>402</v>
      </c>
      <c r="B223" s="392" t="s">
        <v>403</v>
      </c>
      <c r="C223" s="393" t="s">
        <v>410</v>
      </c>
      <c r="D223" s="394" t="s">
        <v>411</v>
      </c>
      <c r="E223" s="393" t="s">
        <v>718</v>
      </c>
      <c r="F223" s="394" t="s">
        <v>719</v>
      </c>
      <c r="G223" s="393" t="s">
        <v>878</v>
      </c>
      <c r="H223" s="393" t="s">
        <v>879</v>
      </c>
      <c r="I223" s="396">
        <v>5452.259765625</v>
      </c>
      <c r="J223" s="396">
        <v>2</v>
      </c>
      <c r="K223" s="397">
        <v>10904.51953125</v>
      </c>
    </row>
    <row r="224" spans="1:11" ht="14.45" customHeight="1" x14ac:dyDescent="0.2">
      <c r="A224" s="391" t="s">
        <v>402</v>
      </c>
      <c r="B224" s="392" t="s">
        <v>403</v>
      </c>
      <c r="C224" s="393" t="s">
        <v>410</v>
      </c>
      <c r="D224" s="394" t="s">
        <v>411</v>
      </c>
      <c r="E224" s="393" t="s">
        <v>718</v>
      </c>
      <c r="F224" s="394" t="s">
        <v>719</v>
      </c>
      <c r="G224" s="393" t="s">
        <v>880</v>
      </c>
      <c r="H224" s="393" t="s">
        <v>881</v>
      </c>
      <c r="I224" s="396">
        <v>549.34002685546875</v>
      </c>
      <c r="J224" s="396">
        <v>1</v>
      </c>
      <c r="K224" s="397">
        <v>549.34002685546875</v>
      </c>
    </row>
    <row r="225" spans="1:11" ht="14.45" customHeight="1" x14ac:dyDescent="0.2">
      <c r="A225" s="391" t="s">
        <v>402</v>
      </c>
      <c r="B225" s="392" t="s">
        <v>403</v>
      </c>
      <c r="C225" s="393" t="s">
        <v>410</v>
      </c>
      <c r="D225" s="394" t="s">
        <v>411</v>
      </c>
      <c r="E225" s="393" t="s">
        <v>718</v>
      </c>
      <c r="F225" s="394" t="s">
        <v>719</v>
      </c>
      <c r="G225" s="393" t="s">
        <v>882</v>
      </c>
      <c r="H225" s="393" t="s">
        <v>883</v>
      </c>
      <c r="I225" s="396">
        <v>2073.93994140625</v>
      </c>
      <c r="J225" s="396">
        <v>2</v>
      </c>
      <c r="K225" s="397">
        <v>4147.8798828125</v>
      </c>
    </row>
    <row r="226" spans="1:11" ht="14.45" customHeight="1" x14ac:dyDescent="0.2">
      <c r="A226" s="391" t="s">
        <v>402</v>
      </c>
      <c r="B226" s="392" t="s">
        <v>403</v>
      </c>
      <c r="C226" s="393" t="s">
        <v>410</v>
      </c>
      <c r="D226" s="394" t="s">
        <v>411</v>
      </c>
      <c r="E226" s="393" t="s">
        <v>718</v>
      </c>
      <c r="F226" s="394" t="s">
        <v>719</v>
      </c>
      <c r="G226" s="393" t="s">
        <v>884</v>
      </c>
      <c r="H226" s="393" t="s">
        <v>885</v>
      </c>
      <c r="I226" s="396">
        <v>2073.93994140625</v>
      </c>
      <c r="J226" s="396">
        <v>5</v>
      </c>
      <c r="K226" s="397">
        <v>10369.69970703125</v>
      </c>
    </row>
    <row r="227" spans="1:11" ht="14.45" customHeight="1" x14ac:dyDescent="0.2">
      <c r="A227" s="391" t="s">
        <v>402</v>
      </c>
      <c r="B227" s="392" t="s">
        <v>403</v>
      </c>
      <c r="C227" s="393" t="s">
        <v>410</v>
      </c>
      <c r="D227" s="394" t="s">
        <v>411</v>
      </c>
      <c r="E227" s="393" t="s">
        <v>718</v>
      </c>
      <c r="F227" s="394" t="s">
        <v>719</v>
      </c>
      <c r="G227" s="393" t="s">
        <v>886</v>
      </c>
      <c r="H227" s="393" t="s">
        <v>887</v>
      </c>
      <c r="I227" s="396">
        <v>8243.73046875</v>
      </c>
      <c r="J227" s="396">
        <v>2</v>
      </c>
      <c r="K227" s="397">
        <v>16487.4609375</v>
      </c>
    </row>
    <row r="228" spans="1:11" ht="14.45" customHeight="1" x14ac:dyDescent="0.2">
      <c r="A228" s="391" t="s">
        <v>402</v>
      </c>
      <c r="B228" s="392" t="s">
        <v>403</v>
      </c>
      <c r="C228" s="393" t="s">
        <v>410</v>
      </c>
      <c r="D228" s="394" t="s">
        <v>411</v>
      </c>
      <c r="E228" s="393" t="s">
        <v>718</v>
      </c>
      <c r="F228" s="394" t="s">
        <v>719</v>
      </c>
      <c r="G228" s="393" t="s">
        <v>888</v>
      </c>
      <c r="H228" s="393" t="s">
        <v>889</v>
      </c>
      <c r="I228" s="396">
        <v>3616.68994140625</v>
      </c>
      <c r="J228" s="396">
        <v>2</v>
      </c>
      <c r="K228" s="397">
        <v>7233.3798828125</v>
      </c>
    </row>
    <row r="229" spans="1:11" ht="14.45" customHeight="1" x14ac:dyDescent="0.2">
      <c r="A229" s="391" t="s">
        <v>402</v>
      </c>
      <c r="B229" s="392" t="s">
        <v>403</v>
      </c>
      <c r="C229" s="393" t="s">
        <v>410</v>
      </c>
      <c r="D229" s="394" t="s">
        <v>411</v>
      </c>
      <c r="E229" s="393" t="s">
        <v>718</v>
      </c>
      <c r="F229" s="394" t="s">
        <v>719</v>
      </c>
      <c r="G229" s="393" t="s">
        <v>890</v>
      </c>
      <c r="H229" s="393" t="s">
        <v>891</v>
      </c>
      <c r="I229" s="396">
        <v>2139.280029296875</v>
      </c>
      <c r="J229" s="396">
        <v>19</v>
      </c>
      <c r="K229" s="397">
        <v>40646.320556640625</v>
      </c>
    </row>
    <row r="230" spans="1:11" ht="14.45" customHeight="1" x14ac:dyDescent="0.2">
      <c r="A230" s="391" t="s">
        <v>402</v>
      </c>
      <c r="B230" s="392" t="s">
        <v>403</v>
      </c>
      <c r="C230" s="393" t="s">
        <v>410</v>
      </c>
      <c r="D230" s="394" t="s">
        <v>411</v>
      </c>
      <c r="E230" s="393" t="s">
        <v>718</v>
      </c>
      <c r="F230" s="394" t="s">
        <v>719</v>
      </c>
      <c r="G230" s="393" t="s">
        <v>892</v>
      </c>
      <c r="H230" s="393" t="s">
        <v>893</v>
      </c>
      <c r="I230" s="396">
        <v>2139.280029296875</v>
      </c>
      <c r="J230" s="396">
        <v>9</v>
      </c>
      <c r="K230" s="397">
        <v>19253.520263671875</v>
      </c>
    </row>
    <row r="231" spans="1:11" ht="14.45" customHeight="1" x14ac:dyDescent="0.2">
      <c r="A231" s="391" t="s">
        <v>402</v>
      </c>
      <c r="B231" s="392" t="s">
        <v>403</v>
      </c>
      <c r="C231" s="393" t="s">
        <v>410</v>
      </c>
      <c r="D231" s="394" t="s">
        <v>411</v>
      </c>
      <c r="E231" s="393" t="s">
        <v>718</v>
      </c>
      <c r="F231" s="394" t="s">
        <v>719</v>
      </c>
      <c r="G231" s="393" t="s">
        <v>894</v>
      </c>
      <c r="H231" s="393" t="s">
        <v>895</v>
      </c>
      <c r="I231" s="396">
        <v>2139.280029296875</v>
      </c>
      <c r="J231" s="396">
        <v>22</v>
      </c>
      <c r="K231" s="397">
        <v>47064.16064453125</v>
      </c>
    </row>
    <row r="232" spans="1:11" ht="14.45" customHeight="1" x14ac:dyDescent="0.2">
      <c r="A232" s="391" t="s">
        <v>402</v>
      </c>
      <c r="B232" s="392" t="s">
        <v>403</v>
      </c>
      <c r="C232" s="393" t="s">
        <v>410</v>
      </c>
      <c r="D232" s="394" t="s">
        <v>411</v>
      </c>
      <c r="E232" s="393" t="s">
        <v>718</v>
      </c>
      <c r="F232" s="394" t="s">
        <v>719</v>
      </c>
      <c r="G232" s="393" t="s">
        <v>896</v>
      </c>
      <c r="H232" s="393" t="s">
        <v>897</v>
      </c>
      <c r="I232" s="396">
        <v>2139.280029296875</v>
      </c>
      <c r="J232" s="396">
        <v>8</v>
      </c>
      <c r="K232" s="397">
        <v>17114.240234375</v>
      </c>
    </row>
    <row r="233" spans="1:11" ht="14.45" customHeight="1" x14ac:dyDescent="0.2">
      <c r="A233" s="391" t="s">
        <v>402</v>
      </c>
      <c r="B233" s="392" t="s">
        <v>403</v>
      </c>
      <c r="C233" s="393" t="s">
        <v>410</v>
      </c>
      <c r="D233" s="394" t="s">
        <v>411</v>
      </c>
      <c r="E233" s="393" t="s">
        <v>718</v>
      </c>
      <c r="F233" s="394" t="s">
        <v>719</v>
      </c>
      <c r="G233" s="393" t="s">
        <v>898</v>
      </c>
      <c r="H233" s="393" t="s">
        <v>899</v>
      </c>
      <c r="I233" s="396">
        <v>3235.5400390625</v>
      </c>
      <c r="J233" s="396">
        <v>2</v>
      </c>
      <c r="K233" s="397">
        <v>6471.080078125</v>
      </c>
    </row>
    <row r="234" spans="1:11" ht="14.45" customHeight="1" x14ac:dyDescent="0.2">
      <c r="A234" s="391" t="s">
        <v>402</v>
      </c>
      <c r="B234" s="392" t="s">
        <v>403</v>
      </c>
      <c r="C234" s="393" t="s">
        <v>410</v>
      </c>
      <c r="D234" s="394" t="s">
        <v>411</v>
      </c>
      <c r="E234" s="393" t="s">
        <v>718</v>
      </c>
      <c r="F234" s="394" t="s">
        <v>719</v>
      </c>
      <c r="G234" s="393" t="s">
        <v>900</v>
      </c>
      <c r="H234" s="393" t="s">
        <v>901</v>
      </c>
      <c r="I234" s="396">
        <v>1747.239990234375</v>
      </c>
      <c r="J234" s="396">
        <v>2</v>
      </c>
      <c r="K234" s="397">
        <v>3494.47998046875</v>
      </c>
    </row>
    <row r="235" spans="1:11" ht="14.45" customHeight="1" x14ac:dyDescent="0.2">
      <c r="A235" s="391" t="s">
        <v>402</v>
      </c>
      <c r="B235" s="392" t="s">
        <v>403</v>
      </c>
      <c r="C235" s="393" t="s">
        <v>410</v>
      </c>
      <c r="D235" s="394" t="s">
        <v>411</v>
      </c>
      <c r="E235" s="393" t="s">
        <v>718</v>
      </c>
      <c r="F235" s="394" t="s">
        <v>719</v>
      </c>
      <c r="G235" s="393" t="s">
        <v>902</v>
      </c>
      <c r="H235" s="393" t="s">
        <v>903</v>
      </c>
      <c r="I235" s="396">
        <v>2833.820068359375</v>
      </c>
      <c r="J235" s="396">
        <v>1</v>
      </c>
      <c r="K235" s="397">
        <v>2833.820068359375</v>
      </c>
    </row>
    <row r="236" spans="1:11" ht="14.45" customHeight="1" x14ac:dyDescent="0.2">
      <c r="A236" s="391" t="s">
        <v>402</v>
      </c>
      <c r="B236" s="392" t="s">
        <v>403</v>
      </c>
      <c r="C236" s="393" t="s">
        <v>410</v>
      </c>
      <c r="D236" s="394" t="s">
        <v>411</v>
      </c>
      <c r="E236" s="393" t="s">
        <v>718</v>
      </c>
      <c r="F236" s="394" t="s">
        <v>719</v>
      </c>
      <c r="G236" s="393" t="s">
        <v>904</v>
      </c>
      <c r="H236" s="393" t="s">
        <v>905</v>
      </c>
      <c r="I236" s="396">
        <v>1704.8900146484375</v>
      </c>
      <c r="J236" s="396">
        <v>5</v>
      </c>
      <c r="K236" s="397">
        <v>8524.4500732421875</v>
      </c>
    </row>
    <row r="237" spans="1:11" ht="14.45" customHeight="1" x14ac:dyDescent="0.2">
      <c r="A237" s="391" t="s">
        <v>402</v>
      </c>
      <c r="B237" s="392" t="s">
        <v>403</v>
      </c>
      <c r="C237" s="393" t="s">
        <v>410</v>
      </c>
      <c r="D237" s="394" t="s">
        <v>411</v>
      </c>
      <c r="E237" s="393" t="s">
        <v>718</v>
      </c>
      <c r="F237" s="394" t="s">
        <v>719</v>
      </c>
      <c r="G237" s="393" t="s">
        <v>906</v>
      </c>
      <c r="H237" s="393" t="s">
        <v>907</v>
      </c>
      <c r="I237" s="396">
        <v>1747.239990234375</v>
      </c>
      <c r="J237" s="396">
        <v>1</v>
      </c>
      <c r="K237" s="397">
        <v>1747.239990234375</v>
      </c>
    </row>
    <row r="238" spans="1:11" ht="14.45" customHeight="1" x14ac:dyDescent="0.2">
      <c r="A238" s="391" t="s">
        <v>402</v>
      </c>
      <c r="B238" s="392" t="s">
        <v>403</v>
      </c>
      <c r="C238" s="393" t="s">
        <v>410</v>
      </c>
      <c r="D238" s="394" t="s">
        <v>411</v>
      </c>
      <c r="E238" s="393" t="s">
        <v>718</v>
      </c>
      <c r="F238" s="394" t="s">
        <v>719</v>
      </c>
      <c r="G238" s="393" t="s">
        <v>908</v>
      </c>
      <c r="H238" s="393" t="s">
        <v>909</v>
      </c>
      <c r="I238" s="396">
        <v>1525.81005859375</v>
      </c>
      <c r="J238" s="396">
        <v>4</v>
      </c>
      <c r="K238" s="397">
        <v>6103.240234375</v>
      </c>
    </row>
    <row r="239" spans="1:11" ht="14.45" customHeight="1" x14ac:dyDescent="0.2">
      <c r="A239" s="391" t="s">
        <v>402</v>
      </c>
      <c r="B239" s="392" t="s">
        <v>403</v>
      </c>
      <c r="C239" s="393" t="s">
        <v>410</v>
      </c>
      <c r="D239" s="394" t="s">
        <v>411</v>
      </c>
      <c r="E239" s="393" t="s">
        <v>718</v>
      </c>
      <c r="F239" s="394" t="s">
        <v>719</v>
      </c>
      <c r="G239" s="393" t="s">
        <v>910</v>
      </c>
      <c r="H239" s="393" t="s">
        <v>911</v>
      </c>
      <c r="I239" s="396">
        <v>1704.8900146484375</v>
      </c>
      <c r="J239" s="396">
        <v>20</v>
      </c>
      <c r="K239" s="397">
        <v>34097.80029296875</v>
      </c>
    </row>
    <row r="240" spans="1:11" ht="14.45" customHeight="1" x14ac:dyDescent="0.2">
      <c r="A240" s="391" t="s">
        <v>402</v>
      </c>
      <c r="B240" s="392" t="s">
        <v>403</v>
      </c>
      <c r="C240" s="393" t="s">
        <v>410</v>
      </c>
      <c r="D240" s="394" t="s">
        <v>411</v>
      </c>
      <c r="E240" s="393" t="s">
        <v>718</v>
      </c>
      <c r="F240" s="394" t="s">
        <v>719</v>
      </c>
      <c r="G240" s="393" t="s">
        <v>912</v>
      </c>
      <c r="H240" s="393" t="s">
        <v>913</v>
      </c>
      <c r="I240" s="396">
        <v>1704.8900146484375</v>
      </c>
      <c r="J240" s="396">
        <v>2</v>
      </c>
      <c r="K240" s="397">
        <v>3409.780029296875</v>
      </c>
    </row>
    <row r="241" spans="1:11" ht="14.45" customHeight="1" x14ac:dyDescent="0.2">
      <c r="A241" s="391" t="s">
        <v>402</v>
      </c>
      <c r="B241" s="392" t="s">
        <v>403</v>
      </c>
      <c r="C241" s="393" t="s">
        <v>410</v>
      </c>
      <c r="D241" s="394" t="s">
        <v>411</v>
      </c>
      <c r="E241" s="393" t="s">
        <v>718</v>
      </c>
      <c r="F241" s="394" t="s">
        <v>719</v>
      </c>
      <c r="G241" s="393" t="s">
        <v>914</v>
      </c>
      <c r="H241" s="393" t="s">
        <v>915</v>
      </c>
      <c r="I241" s="396">
        <v>322.64999389648438</v>
      </c>
      <c r="J241" s="396">
        <v>1</v>
      </c>
      <c r="K241" s="397">
        <v>322.64999389648438</v>
      </c>
    </row>
    <row r="242" spans="1:11" ht="14.45" customHeight="1" x14ac:dyDescent="0.2">
      <c r="A242" s="391" t="s">
        <v>402</v>
      </c>
      <c r="B242" s="392" t="s">
        <v>403</v>
      </c>
      <c r="C242" s="393" t="s">
        <v>410</v>
      </c>
      <c r="D242" s="394" t="s">
        <v>411</v>
      </c>
      <c r="E242" s="393" t="s">
        <v>718</v>
      </c>
      <c r="F242" s="394" t="s">
        <v>719</v>
      </c>
      <c r="G242" s="393" t="s">
        <v>916</v>
      </c>
      <c r="H242" s="393" t="s">
        <v>917</v>
      </c>
      <c r="I242" s="396">
        <v>224.58400268554686</v>
      </c>
      <c r="J242" s="396">
        <v>17</v>
      </c>
      <c r="K242" s="397">
        <v>3804.3599853515625</v>
      </c>
    </row>
    <row r="243" spans="1:11" ht="14.45" customHeight="1" x14ac:dyDescent="0.2">
      <c r="A243" s="391" t="s">
        <v>402</v>
      </c>
      <c r="B243" s="392" t="s">
        <v>403</v>
      </c>
      <c r="C243" s="393" t="s">
        <v>410</v>
      </c>
      <c r="D243" s="394" t="s">
        <v>411</v>
      </c>
      <c r="E243" s="393" t="s">
        <v>718</v>
      </c>
      <c r="F243" s="394" t="s">
        <v>719</v>
      </c>
      <c r="G243" s="393" t="s">
        <v>918</v>
      </c>
      <c r="H243" s="393" t="s">
        <v>919</v>
      </c>
      <c r="I243" s="396">
        <v>5.2600002288818359</v>
      </c>
      <c r="J243" s="396">
        <v>100</v>
      </c>
      <c r="K243" s="397">
        <v>526</v>
      </c>
    </row>
    <row r="244" spans="1:11" ht="14.45" customHeight="1" x14ac:dyDescent="0.2">
      <c r="A244" s="391" t="s">
        <v>402</v>
      </c>
      <c r="B244" s="392" t="s">
        <v>403</v>
      </c>
      <c r="C244" s="393" t="s">
        <v>410</v>
      </c>
      <c r="D244" s="394" t="s">
        <v>411</v>
      </c>
      <c r="E244" s="393" t="s">
        <v>718</v>
      </c>
      <c r="F244" s="394" t="s">
        <v>719</v>
      </c>
      <c r="G244" s="393" t="s">
        <v>920</v>
      </c>
      <c r="H244" s="393" t="s">
        <v>921</v>
      </c>
      <c r="I244" s="396">
        <v>182.94000244140625</v>
      </c>
      <c r="J244" s="396">
        <v>10</v>
      </c>
      <c r="K244" s="397">
        <v>1829.4000244140625</v>
      </c>
    </row>
    <row r="245" spans="1:11" ht="14.45" customHeight="1" x14ac:dyDescent="0.2">
      <c r="A245" s="391" t="s">
        <v>402</v>
      </c>
      <c r="B245" s="392" t="s">
        <v>403</v>
      </c>
      <c r="C245" s="393" t="s">
        <v>410</v>
      </c>
      <c r="D245" s="394" t="s">
        <v>411</v>
      </c>
      <c r="E245" s="393" t="s">
        <v>718</v>
      </c>
      <c r="F245" s="394" t="s">
        <v>719</v>
      </c>
      <c r="G245" s="393" t="s">
        <v>922</v>
      </c>
      <c r="H245" s="393" t="s">
        <v>923</v>
      </c>
      <c r="I245" s="396">
        <v>7974.7099609375</v>
      </c>
      <c r="J245" s="396">
        <v>3</v>
      </c>
      <c r="K245" s="397">
        <v>23924.119140625</v>
      </c>
    </row>
    <row r="246" spans="1:11" ht="14.45" customHeight="1" x14ac:dyDescent="0.2">
      <c r="A246" s="391" t="s">
        <v>402</v>
      </c>
      <c r="B246" s="392" t="s">
        <v>403</v>
      </c>
      <c r="C246" s="393" t="s">
        <v>410</v>
      </c>
      <c r="D246" s="394" t="s">
        <v>411</v>
      </c>
      <c r="E246" s="393" t="s">
        <v>718</v>
      </c>
      <c r="F246" s="394" t="s">
        <v>719</v>
      </c>
      <c r="G246" s="393" t="s">
        <v>916</v>
      </c>
      <c r="H246" s="393" t="s">
        <v>924</v>
      </c>
      <c r="I246" s="396">
        <v>217.80000305175781</v>
      </c>
      <c r="J246" s="396">
        <v>19</v>
      </c>
      <c r="K246" s="397">
        <v>4138.2000732421875</v>
      </c>
    </row>
    <row r="247" spans="1:11" ht="14.45" customHeight="1" x14ac:dyDescent="0.2">
      <c r="A247" s="391" t="s">
        <v>402</v>
      </c>
      <c r="B247" s="392" t="s">
        <v>403</v>
      </c>
      <c r="C247" s="393" t="s">
        <v>410</v>
      </c>
      <c r="D247" s="394" t="s">
        <v>411</v>
      </c>
      <c r="E247" s="393" t="s">
        <v>718</v>
      </c>
      <c r="F247" s="394" t="s">
        <v>719</v>
      </c>
      <c r="G247" s="393" t="s">
        <v>918</v>
      </c>
      <c r="H247" s="393" t="s">
        <v>925</v>
      </c>
      <c r="I247" s="396">
        <v>5.4499998092651367</v>
      </c>
      <c r="J247" s="396">
        <v>60</v>
      </c>
      <c r="K247" s="397">
        <v>327</v>
      </c>
    </row>
    <row r="248" spans="1:11" ht="14.45" customHeight="1" x14ac:dyDescent="0.2">
      <c r="A248" s="391" t="s">
        <v>402</v>
      </c>
      <c r="B248" s="392" t="s">
        <v>403</v>
      </c>
      <c r="C248" s="393" t="s">
        <v>410</v>
      </c>
      <c r="D248" s="394" t="s">
        <v>411</v>
      </c>
      <c r="E248" s="393" t="s">
        <v>718</v>
      </c>
      <c r="F248" s="394" t="s">
        <v>719</v>
      </c>
      <c r="G248" s="393" t="s">
        <v>926</v>
      </c>
      <c r="H248" s="393" t="s">
        <v>927</v>
      </c>
      <c r="I248" s="396">
        <v>2778.159912109375</v>
      </c>
      <c r="J248" s="396">
        <v>2</v>
      </c>
      <c r="K248" s="397">
        <v>5556.31982421875</v>
      </c>
    </row>
    <row r="249" spans="1:11" ht="14.45" customHeight="1" x14ac:dyDescent="0.2">
      <c r="A249" s="391" t="s">
        <v>402</v>
      </c>
      <c r="B249" s="392" t="s">
        <v>403</v>
      </c>
      <c r="C249" s="393" t="s">
        <v>410</v>
      </c>
      <c r="D249" s="394" t="s">
        <v>411</v>
      </c>
      <c r="E249" s="393" t="s">
        <v>718</v>
      </c>
      <c r="F249" s="394" t="s">
        <v>719</v>
      </c>
      <c r="G249" s="393" t="s">
        <v>928</v>
      </c>
      <c r="H249" s="393" t="s">
        <v>929</v>
      </c>
      <c r="I249" s="396">
        <v>2778.159912109375</v>
      </c>
      <c r="J249" s="396">
        <v>2</v>
      </c>
      <c r="K249" s="397">
        <v>5556.31982421875</v>
      </c>
    </row>
    <row r="250" spans="1:11" ht="14.45" customHeight="1" x14ac:dyDescent="0.2">
      <c r="A250" s="391" t="s">
        <v>402</v>
      </c>
      <c r="B250" s="392" t="s">
        <v>403</v>
      </c>
      <c r="C250" s="393" t="s">
        <v>410</v>
      </c>
      <c r="D250" s="394" t="s">
        <v>411</v>
      </c>
      <c r="E250" s="393" t="s">
        <v>718</v>
      </c>
      <c r="F250" s="394" t="s">
        <v>719</v>
      </c>
      <c r="G250" s="393" t="s">
        <v>930</v>
      </c>
      <c r="H250" s="393" t="s">
        <v>931</v>
      </c>
      <c r="I250" s="396">
        <v>1204.4200439453125</v>
      </c>
      <c r="J250" s="396">
        <v>2</v>
      </c>
      <c r="K250" s="397">
        <v>2408.840087890625</v>
      </c>
    </row>
    <row r="251" spans="1:11" ht="14.45" customHeight="1" x14ac:dyDescent="0.2">
      <c r="A251" s="391" t="s">
        <v>402</v>
      </c>
      <c r="B251" s="392" t="s">
        <v>403</v>
      </c>
      <c r="C251" s="393" t="s">
        <v>410</v>
      </c>
      <c r="D251" s="394" t="s">
        <v>411</v>
      </c>
      <c r="E251" s="393" t="s">
        <v>718</v>
      </c>
      <c r="F251" s="394" t="s">
        <v>719</v>
      </c>
      <c r="G251" s="393" t="s">
        <v>932</v>
      </c>
      <c r="H251" s="393" t="s">
        <v>933</v>
      </c>
      <c r="I251" s="396">
        <v>999.54998779296875</v>
      </c>
      <c r="J251" s="396">
        <v>2</v>
      </c>
      <c r="K251" s="397">
        <v>1999.0899658203125</v>
      </c>
    </row>
    <row r="252" spans="1:11" ht="14.45" customHeight="1" x14ac:dyDescent="0.2">
      <c r="A252" s="391" t="s">
        <v>402</v>
      </c>
      <c r="B252" s="392" t="s">
        <v>403</v>
      </c>
      <c r="C252" s="393" t="s">
        <v>410</v>
      </c>
      <c r="D252" s="394" t="s">
        <v>411</v>
      </c>
      <c r="E252" s="393" t="s">
        <v>718</v>
      </c>
      <c r="F252" s="394" t="s">
        <v>719</v>
      </c>
      <c r="G252" s="393" t="s">
        <v>934</v>
      </c>
      <c r="H252" s="393" t="s">
        <v>935</v>
      </c>
      <c r="I252" s="396">
        <v>1754.5</v>
      </c>
      <c r="J252" s="396">
        <v>1</v>
      </c>
      <c r="K252" s="397">
        <v>1754.5</v>
      </c>
    </row>
    <row r="253" spans="1:11" ht="14.45" customHeight="1" x14ac:dyDescent="0.2">
      <c r="A253" s="391" t="s">
        <v>402</v>
      </c>
      <c r="B253" s="392" t="s">
        <v>403</v>
      </c>
      <c r="C253" s="393" t="s">
        <v>410</v>
      </c>
      <c r="D253" s="394" t="s">
        <v>411</v>
      </c>
      <c r="E253" s="393" t="s">
        <v>718</v>
      </c>
      <c r="F253" s="394" t="s">
        <v>719</v>
      </c>
      <c r="G253" s="393" t="s">
        <v>936</v>
      </c>
      <c r="H253" s="393" t="s">
        <v>937</v>
      </c>
      <c r="I253" s="396">
        <v>1775.0699462890625</v>
      </c>
      <c r="J253" s="396">
        <v>1</v>
      </c>
      <c r="K253" s="397">
        <v>1775.0699462890625</v>
      </c>
    </row>
    <row r="254" spans="1:11" ht="14.45" customHeight="1" x14ac:dyDescent="0.2">
      <c r="A254" s="391" t="s">
        <v>402</v>
      </c>
      <c r="B254" s="392" t="s">
        <v>403</v>
      </c>
      <c r="C254" s="393" t="s">
        <v>410</v>
      </c>
      <c r="D254" s="394" t="s">
        <v>411</v>
      </c>
      <c r="E254" s="393" t="s">
        <v>718</v>
      </c>
      <c r="F254" s="394" t="s">
        <v>719</v>
      </c>
      <c r="G254" s="393" t="s">
        <v>938</v>
      </c>
      <c r="H254" s="393" t="s">
        <v>939</v>
      </c>
      <c r="I254" s="396">
        <v>1775.0699462890625</v>
      </c>
      <c r="J254" s="396">
        <v>1</v>
      </c>
      <c r="K254" s="397">
        <v>1775.0699462890625</v>
      </c>
    </row>
    <row r="255" spans="1:11" ht="14.45" customHeight="1" x14ac:dyDescent="0.2">
      <c r="A255" s="391" t="s">
        <v>402</v>
      </c>
      <c r="B255" s="392" t="s">
        <v>403</v>
      </c>
      <c r="C255" s="393" t="s">
        <v>410</v>
      </c>
      <c r="D255" s="394" t="s">
        <v>411</v>
      </c>
      <c r="E255" s="393" t="s">
        <v>718</v>
      </c>
      <c r="F255" s="394" t="s">
        <v>719</v>
      </c>
      <c r="G255" s="393" t="s">
        <v>940</v>
      </c>
      <c r="H255" s="393" t="s">
        <v>941</v>
      </c>
      <c r="I255" s="396">
        <v>2334.090087890625</v>
      </c>
      <c r="J255" s="396">
        <v>10</v>
      </c>
      <c r="K255" s="397">
        <v>23340.900390625</v>
      </c>
    </row>
    <row r="256" spans="1:11" ht="14.45" customHeight="1" x14ac:dyDescent="0.2">
      <c r="A256" s="391" t="s">
        <v>402</v>
      </c>
      <c r="B256" s="392" t="s">
        <v>403</v>
      </c>
      <c r="C256" s="393" t="s">
        <v>410</v>
      </c>
      <c r="D256" s="394" t="s">
        <v>411</v>
      </c>
      <c r="E256" s="393" t="s">
        <v>718</v>
      </c>
      <c r="F256" s="394" t="s">
        <v>719</v>
      </c>
      <c r="G256" s="393" t="s">
        <v>942</v>
      </c>
      <c r="H256" s="393" t="s">
        <v>943</v>
      </c>
      <c r="I256" s="396">
        <v>1647.3199462890625</v>
      </c>
      <c r="J256" s="396">
        <v>2</v>
      </c>
      <c r="K256" s="397">
        <v>3294.639892578125</v>
      </c>
    </row>
    <row r="257" spans="1:11" ht="14.45" customHeight="1" x14ac:dyDescent="0.2">
      <c r="A257" s="391" t="s">
        <v>402</v>
      </c>
      <c r="B257" s="392" t="s">
        <v>403</v>
      </c>
      <c r="C257" s="393" t="s">
        <v>410</v>
      </c>
      <c r="D257" s="394" t="s">
        <v>411</v>
      </c>
      <c r="E257" s="393" t="s">
        <v>718</v>
      </c>
      <c r="F257" s="394" t="s">
        <v>719</v>
      </c>
      <c r="G257" s="393" t="s">
        <v>944</v>
      </c>
      <c r="H257" s="393" t="s">
        <v>945</v>
      </c>
      <c r="I257" s="396">
        <v>2562.780029296875</v>
      </c>
      <c r="J257" s="396">
        <v>6</v>
      </c>
      <c r="K257" s="397">
        <v>15376.6796875</v>
      </c>
    </row>
    <row r="258" spans="1:11" ht="14.45" customHeight="1" x14ac:dyDescent="0.2">
      <c r="A258" s="391" t="s">
        <v>402</v>
      </c>
      <c r="B258" s="392" t="s">
        <v>403</v>
      </c>
      <c r="C258" s="393" t="s">
        <v>410</v>
      </c>
      <c r="D258" s="394" t="s">
        <v>411</v>
      </c>
      <c r="E258" s="393" t="s">
        <v>718</v>
      </c>
      <c r="F258" s="394" t="s">
        <v>719</v>
      </c>
      <c r="G258" s="393" t="s">
        <v>946</v>
      </c>
      <c r="H258" s="393" t="s">
        <v>947</v>
      </c>
      <c r="I258" s="396">
        <v>1640.760009765625</v>
      </c>
      <c r="J258" s="396">
        <v>1</v>
      </c>
      <c r="K258" s="397">
        <v>1640.760009765625</v>
      </c>
    </row>
    <row r="259" spans="1:11" ht="14.45" customHeight="1" x14ac:dyDescent="0.2">
      <c r="A259" s="391" t="s">
        <v>402</v>
      </c>
      <c r="B259" s="392" t="s">
        <v>403</v>
      </c>
      <c r="C259" s="393" t="s">
        <v>410</v>
      </c>
      <c r="D259" s="394" t="s">
        <v>411</v>
      </c>
      <c r="E259" s="393" t="s">
        <v>718</v>
      </c>
      <c r="F259" s="394" t="s">
        <v>719</v>
      </c>
      <c r="G259" s="393" t="s">
        <v>948</v>
      </c>
      <c r="H259" s="393" t="s">
        <v>949</v>
      </c>
      <c r="I259" s="396">
        <v>1609.300048828125</v>
      </c>
      <c r="J259" s="396">
        <v>2</v>
      </c>
      <c r="K259" s="397">
        <v>3218.60009765625</v>
      </c>
    </row>
    <row r="260" spans="1:11" ht="14.45" customHeight="1" x14ac:dyDescent="0.2">
      <c r="A260" s="391" t="s">
        <v>402</v>
      </c>
      <c r="B260" s="392" t="s">
        <v>403</v>
      </c>
      <c r="C260" s="393" t="s">
        <v>410</v>
      </c>
      <c r="D260" s="394" t="s">
        <v>411</v>
      </c>
      <c r="E260" s="393" t="s">
        <v>718</v>
      </c>
      <c r="F260" s="394" t="s">
        <v>719</v>
      </c>
      <c r="G260" s="393" t="s">
        <v>950</v>
      </c>
      <c r="H260" s="393" t="s">
        <v>951</v>
      </c>
      <c r="I260" s="396">
        <v>1967.4599609375</v>
      </c>
      <c r="J260" s="396">
        <v>12</v>
      </c>
      <c r="K260" s="397">
        <v>23609.51953125</v>
      </c>
    </row>
    <row r="261" spans="1:11" ht="14.45" customHeight="1" x14ac:dyDescent="0.2">
      <c r="A261" s="391" t="s">
        <v>402</v>
      </c>
      <c r="B261" s="392" t="s">
        <v>403</v>
      </c>
      <c r="C261" s="393" t="s">
        <v>410</v>
      </c>
      <c r="D261" s="394" t="s">
        <v>411</v>
      </c>
      <c r="E261" s="393" t="s">
        <v>718</v>
      </c>
      <c r="F261" s="394" t="s">
        <v>719</v>
      </c>
      <c r="G261" s="393" t="s">
        <v>952</v>
      </c>
      <c r="H261" s="393" t="s">
        <v>953</v>
      </c>
      <c r="I261" s="396">
        <v>17.979999542236328</v>
      </c>
      <c r="J261" s="396">
        <v>50</v>
      </c>
      <c r="K261" s="397">
        <v>899.030029296875</v>
      </c>
    </row>
    <row r="262" spans="1:11" ht="14.45" customHeight="1" x14ac:dyDescent="0.2">
      <c r="A262" s="391" t="s">
        <v>402</v>
      </c>
      <c r="B262" s="392" t="s">
        <v>403</v>
      </c>
      <c r="C262" s="393" t="s">
        <v>410</v>
      </c>
      <c r="D262" s="394" t="s">
        <v>411</v>
      </c>
      <c r="E262" s="393" t="s">
        <v>718</v>
      </c>
      <c r="F262" s="394" t="s">
        <v>719</v>
      </c>
      <c r="G262" s="393" t="s">
        <v>954</v>
      </c>
      <c r="H262" s="393" t="s">
        <v>955</v>
      </c>
      <c r="I262" s="396">
        <v>13.199999809265137</v>
      </c>
      <c r="J262" s="396">
        <v>20</v>
      </c>
      <c r="K262" s="397">
        <v>264</v>
      </c>
    </row>
    <row r="263" spans="1:11" ht="14.45" customHeight="1" x14ac:dyDescent="0.2">
      <c r="A263" s="391" t="s">
        <v>402</v>
      </c>
      <c r="B263" s="392" t="s">
        <v>403</v>
      </c>
      <c r="C263" s="393" t="s">
        <v>410</v>
      </c>
      <c r="D263" s="394" t="s">
        <v>411</v>
      </c>
      <c r="E263" s="393" t="s">
        <v>718</v>
      </c>
      <c r="F263" s="394" t="s">
        <v>719</v>
      </c>
      <c r="G263" s="393" t="s">
        <v>956</v>
      </c>
      <c r="H263" s="393" t="s">
        <v>957</v>
      </c>
      <c r="I263" s="396">
        <v>13.199999809265137</v>
      </c>
      <c r="J263" s="396">
        <v>90</v>
      </c>
      <c r="K263" s="397">
        <v>1188</v>
      </c>
    </row>
    <row r="264" spans="1:11" ht="14.45" customHeight="1" x14ac:dyDescent="0.2">
      <c r="A264" s="391" t="s">
        <v>402</v>
      </c>
      <c r="B264" s="392" t="s">
        <v>403</v>
      </c>
      <c r="C264" s="393" t="s">
        <v>410</v>
      </c>
      <c r="D264" s="394" t="s">
        <v>411</v>
      </c>
      <c r="E264" s="393" t="s">
        <v>718</v>
      </c>
      <c r="F264" s="394" t="s">
        <v>719</v>
      </c>
      <c r="G264" s="393" t="s">
        <v>958</v>
      </c>
      <c r="H264" s="393" t="s">
        <v>959</v>
      </c>
      <c r="I264" s="396">
        <v>13.199999809265137</v>
      </c>
      <c r="J264" s="396">
        <v>120</v>
      </c>
      <c r="K264" s="397">
        <v>1584</v>
      </c>
    </row>
    <row r="265" spans="1:11" ht="14.45" customHeight="1" x14ac:dyDescent="0.2">
      <c r="A265" s="391" t="s">
        <v>402</v>
      </c>
      <c r="B265" s="392" t="s">
        <v>403</v>
      </c>
      <c r="C265" s="393" t="s">
        <v>410</v>
      </c>
      <c r="D265" s="394" t="s">
        <v>411</v>
      </c>
      <c r="E265" s="393" t="s">
        <v>718</v>
      </c>
      <c r="F265" s="394" t="s">
        <v>719</v>
      </c>
      <c r="G265" s="393" t="s">
        <v>960</v>
      </c>
      <c r="H265" s="393" t="s">
        <v>961</v>
      </c>
      <c r="I265" s="396">
        <v>13.199999809265137</v>
      </c>
      <c r="J265" s="396">
        <v>10</v>
      </c>
      <c r="K265" s="397">
        <v>132</v>
      </c>
    </row>
    <row r="266" spans="1:11" ht="14.45" customHeight="1" x14ac:dyDescent="0.2">
      <c r="A266" s="391" t="s">
        <v>402</v>
      </c>
      <c r="B266" s="392" t="s">
        <v>403</v>
      </c>
      <c r="C266" s="393" t="s">
        <v>410</v>
      </c>
      <c r="D266" s="394" t="s">
        <v>411</v>
      </c>
      <c r="E266" s="393" t="s">
        <v>718</v>
      </c>
      <c r="F266" s="394" t="s">
        <v>719</v>
      </c>
      <c r="G266" s="393" t="s">
        <v>962</v>
      </c>
      <c r="H266" s="393" t="s">
        <v>963</v>
      </c>
      <c r="I266" s="396">
        <v>16.700000762939453</v>
      </c>
      <c r="J266" s="396">
        <v>24</v>
      </c>
      <c r="K266" s="397">
        <v>400.75</v>
      </c>
    </row>
    <row r="267" spans="1:11" ht="14.45" customHeight="1" x14ac:dyDescent="0.2">
      <c r="A267" s="391" t="s">
        <v>402</v>
      </c>
      <c r="B267" s="392" t="s">
        <v>403</v>
      </c>
      <c r="C267" s="393" t="s">
        <v>410</v>
      </c>
      <c r="D267" s="394" t="s">
        <v>411</v>
      </c>
      <c r="E267" s="393" t="s">
        <v>718</v>
      </c>
      <c r="F267" s="394" t="s">
        <v>719</v>
      </c>
      <c r="G267" s="393" t="s">
        <v>964</v>
      </c>
      <c r="H267" s="393" t="s">
        <v>965</v>
      </c>
      <c r="I267" s="396">
        <v>16.700000762939453</v>
      </c>
      <c r="J267" s="396">
        <v>12</v>
      </c>
      <c r="K267" s="397">
        <v>200.3800048828125</v>
      </c>
    </row>
    <row r="268" spans="1:11" ht="14.45" customHeight="1" x14ac:dyDescent="0.2">
      <c r="A268" s="391" t="s">
        <v>402</v>
      </c>
      <c r="B268" s="392" t="s">
        <v>403</v>
      </c>
      <c r="C268" s="393" t="s">
        <v>410</v>
      </c>
      <c r="D268" s="394" t="s">
        <v>411</v>
      </c>
      <c r="E268" s="393" t="s">
        <v>718</v>
      </c>
      <c r="F268" s="394" t="s">
        <v>719</v>
      </c>
      <c r="G268" s="393" t="s">
        <v>956</v>
      </c>
      <c r="H268" s="393" t="s">
        <v>966</v>
      </c>
      <c r="I268" s="396">
        <v>13.199999809265137</v>
      </c>
      <c r="J268" s="396">
        <v>10</v>
      </c>
      <c r="K268" s="397">
        <v>132</v>
      </c>
    </row>
    <row r="269" spans="1:11" ht="14.45" customHeight="1" x14ac:dyDescent="0.2">
      <c r="A269" s="391" t="s">
        <v>402</v>
      </c>
      <c r="B269" s="392" t="s">
        <v>403</v>
      </c>
      <c r="C269" s="393" t="s">
        <v>410</v>
      </c>
      <c r="D269" s="394" t="s">
        <v>411</v>
      </c>
      <c r="E269" s="393" t="s">
        <v>718</v>
      </c>
      <c r="F269" s="394" t="s">
        <v>719</v>
      </c>
      <c r="G269" s="393" t="s">
        <v>967</v>
      </c>
      <c r="H269" s="393" t="s">
        <v>968</v>
      </c>
      <c r="I269" s="396">
        <v>13.199999809265137</v>
      </c>
      <c r="J269" s="396">
        <v>10</v>
      </c>
      <c r="K269" s="397">
        <v>132</v>
      </c>
    </row>
    <row r="270" spans="1:11" ht="14.45" customHeight="1" x14ac:dyDescent="0.2">
      <c r="A270" s="391" t="s">
        <v>402</v>
      </c>
      <c r="B270" s="392" t="s">
        <v>403</v>
      </c>
      <c r="C270" s="393" t="s">
        <v>410</v>
      </c>
      <c r="D270" s="394" t="s">
        <v>411</v>
      </c>
      <c r="E270" s="393" t="s">
        <v>718</v>
      </c>
      <c r="F270" s="394" t="s">
        <v>719</v>
      </c>
      <c r="G270" s="393" t="s">
        <v>969</v>
      </c>
      <c r="H270" s="393" t="s">
        <v>970</v>
      </c>
      <c r="I270" s="396">
        <v>1595.989990234375</v>
      </c>
      <c r="J270" s="396">
        <v>2</v>
      </c>
      <c r="K270" s="397">
        <v>3191.97998046875</v>
      </c>
    </row>
    <row r="271" spans="1:11" ht="14.45" customHeight="1" x14ac:dyDescent="0.2">
      <c r="A271" s="391" t="s">
        <v>402</v>
      </c>
      <c r="B271" s="392" t="s">
        <v>403</v>
      </c>
      <c r="C271" s="393" t="s">
        <v>410</v>
      </c>
      <c r="D271" s="394" t="s">
        <v>411</v>
      </c>
      <c r="E271" s="393" t="s">
        <v>718</v>
      </c>
      <c r="F271" s="394" t="s">
        <v>719</v>
      </c>
      <c r="G271" s="393" t="s">
        <v>971</v>
      </c>
      <c r="H271" s="393" t="s">
        <v>972</v>
      </c>
      <c r="I271" s="396">
        <v>1661.3299560546875</v>
      </c>
      <c r="J271" s="396">
        <v>2</v>
      </c>
      <c r="K271" s="397">
        <v>3322.659912109375</v>
      </c>
    </row>
    <row r="272" spans="1:11" ht="14.45" customHeight="1" x14ac:dyDescent="0.2">
      <c r="A272" s="391" t="s">
        <v>402</v>
      </c>
      <c r="B272" s="392" t="s">
        <v>403</v>
      </c>
      <c r="C272" s="393" t="s">
        <v>410</v>
      </c>
      <c r="D272" s="394" t="s">
        <v>411</v>
      </c>
      <c r="E272" s="393" t="s">
        <v>718</v>
      </c>
      <c r="F272" s="394" t="s">
        <v>719</v>
      </c>
      <c r="G272" s="393" t="s">
        <v>973</v>
      </c>
      <c r="H272" s="393" t="s">
        <v>974</v>
      </c>
      <c r="I272" s="396">
        <v>2432.10009765625</v>
      </c>
      <c r="J272" s="396">
        <v>2</v>
      </c>
      <c r="K272" s="397">
        <v>4864.2001953125</v>
      </c>
    </row>
    <row r="273" spans="1:11" ht="14.45" customHeight="1" x14ac:dyDescent="0.2">
      <c r="A273" s="391" t="s">
        <v>402</v>
      </c>
      <c r="B273" s="392" t="s">
        <v>403</v>
      </c>
      <c r="C273" s="393" t="s">
        <v>410</v>
      </c>
      <c r="D273" s="394" t="s">
        <v>411</v>
      </c>
      <c r="E273" s="393" t="s">
        <v>718</v>
      </c>
      <c r="F273" s="394" t="s">
        <v>719</v>
      </c>
      <c r="G273" s="393" t="s">
        <v>975</v>
      </c>
      <c r="H273" s="393" t="s">
        <v>976</v>
      </c>
      <c r="I273" s="396">
        <v>1052.699951171875</v>
      </c>
      <c r="J273" s="396">
        <v>1</v>
      </c>
      <c r="K273" s="397">
        <v>1052.699951171875</v>
      </c>
    </row>
    <row r="274" spans="1:11" ht="14.45" customHeight="1" x14ac:dyDescent="0.2">
      <c r="A274" s="391" t="s">
        <v>402</v>
      </c>
      <c r="B274" s="392" t="s">
        <v>403</v>
      </c>
      <c r="C274" s="393" t="s">
        <v>410</v>
      </c>
      <c r="D274" s="394" t="s">
        <v>411</v>
      </c>
      <c r="E274" s="393" t="s">
        <v>718</v>
      </c>
      <c r="F274" s="394" t="s">
        <v>719</v>
      </c>
      <c r="G274" s="393" t="s">
        <v>977</v>
      </c>
      <c r="H274" s="393" t="s">
        <v>978</v>
      </c>
      <c r="I274" s="396">
        <v>2432.10009765625</v>
      </c>
      <c r="J274" s="396">
        <v>1</v>
      </c>
      <c r="K274" s="397">
        <v>2432.10009765625</v>
      </c>
    </row>
    <row r="275" spans="1:11" ht="14.45" customHeight="1" x14ac:dyDescent="0.2">
      <c r="A275" s="391" t="s">
        <v>402</v>
      </c>
      <c r="B275" s="392" t="s">
        <v>403</v>
      </c>
      <c r="C275" s="393" t="s">
        <v>410</v>
      </c>
      <c r="D275" s="394" t="s">
        <v>411</v>
      </c>
      <c r="E275" s="393" t="s">
        <v>718</v>
      </c>
      <c r="F275" s="394" t="s">
        <v>719</v>
      </c>
      <c r="G275" s="393" t="s">
        <v>979</v>
      </c>
      <c r="H275" s="393" t="s">
        <v>980</v>
      </c>
      <c r="I275" s="396">
        <v>2986.280029296875</v>
      </c>
      <c r="J275" s="396">
        <v>4</v>
      </c>
      <c r="K275" s="397">
        <v>11945.1201171875</v>
      </c>
    </row>
    <row r="276" spans="1:11" ht="14.45" customHeight="1" x14ac:dyDescent="0.2">
      <c r="A276" s="391" t="s">
        <v>402</v>
      </c>
      <c r="B276" s="392" t="s">
        <v>403</v>
      </c>
      <c r="C276" s="393" t="s">
        <v>410</v>
      </c>
      <c r="D276" s="394" t="s">
        <v>411</v>
      </c>
      <c r="E276" s="393" t="s">
        <v>718</v>
      </c>
      <c r="F276" s="394" t="s">
        <v>719</v>
      </c>
      <c r="G276" s="393" t="s">
        <v>981</v>
      </c>
      <c r="H276" s="393" t="s">
        <v>982</v>
      </c>
      <c r="I276" s="396">
        <v>432.29998779296875</v>
      </c>
      <c r="J276" s="396">
        <v>504</v>
      </c>
      <c r="K276" s="397">
        <v>217877.52978515625</v>
      </c>
    </row>
    <row r="277" spans="1:11" ht="14.45" customHeight="1" x14ac:dyDescent="0.2">
      <c r="A277" s="391" t="s">
        <v>402</v>
      </c>
      <c r="B277" s="392" t="s">
        <v>403</v>
      </c>
      <c r="C277" s="393" t="s">
        <v>410</v>
      </c>
      <c r="D277" s="394" t="s">
        <v>411</v>
      </c>
      <c r="E277" s="393" t="s">
        <v>718</v>
      </c>
      <c r="F277" s="394" t="s">
        <v>719</v>
      </c>
      <c r="G277" s="393" t="s">
        <v>983</v>
      </c>
      <c r="H277" s="393" t="s">
        <v>984</v>
      </c>
      <c r="I277" s="396">
        <v>432.29998779296875</v>
      </c>
      <c r="J277" s="396">
        <v>28</v>
      </c>
      <c r="K277" s="397">
        <v>12104.3095703125</v>
      </c>
    </row>
    <row r="278" spans="1:11" ht="14.45" customHeight="1" x14ac:dyDescent="0.2">
      <c r="A278" s="391" t="s">
        <v>402</v>
      </c>
      <c r="B278" s="392" t="s">
        <v>403</v>
      </c>
      <c r="C278" s="393" t="s">
        <v>410</v>
      </c>
      <c r="D278" s="394" t="s">
        <v>411</v>
      </c>
      <c r="E278" s="393" t="s">
        <v>718</v>
      </c>
      <c r="F278" s="394" t="s">
        <v>719</v>
      </c>
      <c r="G278" s="393" t="s">
        <v>983</v>
      </c>
      <c r="H278" s="393" t="s">
        <v>985</v>
      </c>
      <c r="I278" s="396">
        <v>432.29998779296875</v>
      </c>
      <c r="J278" s="396">
        <v>70</v>
      </c>
      <c r="K278" s="397">
        <v>30260.7392578125</v>
      </c>
    </row>
    <row r="279" spans="1:11" ht="14.45" customHeight="1" x14ac:dyDescent="0.2">
      <c r="A279" s="391" t="s">
        <v>402</v>
      </c>
      <c r="B279" s="392" t="s">
        <v>403</v>
      </c>
      <c r="C279" s="393" t="s">
        <v>410</v>
      </c>
      <c r="D279" s="394" t="s">
        <v>411</v>
      </c>
      <c r="E279" s="393" t="s">
        <v>718</v>
      </c>
      <c r="F279" s="394" t="s">
        <v>719</v>
      </c>
      <c r="G279" s="393" t="s">
        <v>986</v>
      </c>
      <c r="H279" s="393" t="s">
        <v>987</v>
      </c>
      <c r="I279" s="396">
        <v>994.6199951171875</v>
      </c>
      <c r="J279" s="396">
        <v>8</v>
      </c>
      <c r="K279" s="397">
        <v>7956.9599609375</v>
      </c>
    </row>
    <row r="280" spans="1:11" ht="14.45" customHeight="1" x14ac:dyDescent="0.2">
      <c r="A280" s="391" t="s">
        <v>402</v>
      </c>
      <c r="B280" s="392" t="s">
        <v>403</v>
      </c>
      <c r="C280" s="393" t="s">
        <v>410</v>
      </c>
      <c r="D280" s="394" t="s">
        <v>411</v>
      </c>
      <c r="E280" s="393" t="s">
        <v>718</v>
      </c>
      <c r="F280" s="394" t="s">
        <v>719</v>
      </c>
      <c r="G280" s="393" t="s">
        <v>988</v>
      </c>
      <c r="H280" s="393" t="s">
        <v>989</v>
      </c>
      <c r="I280" s="396">
        <v>1661.3299560546875</v>
      </c>
      <c r="J280" s="396">
        <v>1</v>
      </c>
      <c r="K280" s="397">
        <v>1661.3299560546875</v>
      </c>
    </row>
    <row r="281" spans="1:11" ht="14.45" customHeight="1" x14ac:dyDescent="0.2">
      <c r="A281" s="391" t="s">
        <v>402</v>
      </c>
      <c r="B281" s="392" t="s">
        <v>403</v>
      </c>
      <c r="C281" s="393" t="s">
        <v>410</v>
      </c>
      <c r="D281" s="394" t="s">
        <v>411</v>
      </c>
      <c r="E281" s="393" t="s">
        <v>718</v>
      </c>
      <c r="F281" s="394" t="s">
        <v>719</v>
      </c>
      <c r="G281" s="393" t="s">
        <v>990</v>
      </c>
      <c r="H281" s="393" t="s">
        <v>991</v>
      </c>
      <c r="I281" s="396">
        <v>1160.449951171875</v>
      </c>
      <c r="J281" s="396">
        <v>1</v>
      </c>
      <c r="K281" s="397">
        <v>1160.449951171875</v>
      </c>
    </row>
    <row r="282" spans="1:11" ht="14.45" customHeight="1" x14ac:dyDescent="0.2">
      <c r="A282" s="391" t="s">
        <v>402</v>
      </c>
      <c r="B282" s="392" t="s">
        <v>403</v>
      </c>
      <c r="C282" s="393" t="s">
        <v>410</v>
      </c>
      <c r="D282" s="394" t="s">
        <v>411</v>
      </c>
      <c r="E282" s="393" t="s">
        <v>718</v>
      </c>
      <c r="F282" s="394" t="s">
        <v>719</v>
      </c>
      <c r="G282" s="393" t="s">
        <v>992</v>
      </c>
      <c r="H282" s="393" t="s">
        <v>993</v>
      </c>
      <c r="I282" s="396">
        <v>80.572666931152341</v>
      </c>
      <c r="J282" s="396">
        <v>2240</v>
      </c>
      <c r="K282" s="397">
        <v>180485.49139404297</v>
      </c>
    </row>
    <row r="283" spans="1:11" ht="14.45" customHeight="1" x14ac:dyDescent="0.2">
      <c r="A283" s="391" t="s">
        <v>402</v>
      </c>
      <c r="B283" s="392" t="s">
        <v>403</v>
      </c>
      <c r="C283" s="393" t="s">
        <v>410</v>
      </c>
      <c r="D283" s="394" t="s">
        <v>411</v>
      </c>
      <c r="E283" s="393" t="s">
        <v>718</v>
      </c>
      <c r="F283" s="394" t="s">
        <v>719</v>
      </c>
      <c r="G283" s="393" t="s">
        <v>992</v>
      </c>
      <c r="H283" s="393" t="s">
        <v>994</v>
      </c>
      <c r="I283" s="396">
        <v>80.571428571428569</v>
      </c>
      <c r="J283" s="396">
        <v>1031</v>
      </c>
      <c r="K283" s="397">
        <v>83068.090576171875</v>
      </c>
    </row>
    <row r="284" spans="1:11" ht="14.45" customHeight="1" x14ac:dyDescent="0.2">
      <c r="A284" s="391" t="s">
        <v>402</v>
      </c>
      <c r="B284" s="392" t="s">
        <v>403</v>
      </c>
      <c r="C284" s="393" t="s">
        <v>410</v>
      </c>
      <c r="D284" s="394" t="s">
        <v>411</v>
      </c>
      <c r="E284" s="393" t="s">
        <v>718</v>
      </c>
      <c r="F284" s="394" t="s">
        <v>719</v>
      </c>
      <c r="G284" s="393" t="s">
        <v>995</v>
      </c>
      <c r="H284" s="393" t="s">
        <v>996</v>
      </c>
      <c r="I284" s="396">
        <v>436.80999755859375</v>
      </c>
      <c r="J284" s="396">
        <v>1</v>
      </c>
      <c r="K284" s="397">
        <v>436.80999755859375</v>
      </c>
    </row>
    <row r="285" spans="1:11" ht="14.45" customHeight="1" x14ac:dyDescent="0.2">
      <c r="A285" s="391" t="s">
        <v>402</v>
      </c>
      <c r="B285" s="392" t="s">
        <v>403</v>
      </c>
      <c r="C285" s="393" t="s">
        <v>410</v>
      </c>
      <c r="D285" s="394" t="s">
        <v>411</v>
      </c>
      <c r="E285" s="393" t="s">
        <v>718</v>
      </c>
      <c r="F285" s="394" t="s">
        <v>719</v>
      </c>
      <c r="G285" s="393" t="s">
        <v>997</v>
      </c>
      <c r="H285" s="393" t="s">
        <v>998</v>
      </c>
      <c r="I285" s="396">
        <v>2421.2099609375</v>
      </c>
      <c r="J285" s="396">
        <v>3</v>
      </c>
      <c r="K285" s="397">
        <v>7263.6298828125</v>
      </c>
    </row>
    <row r="286" spans="1:11" ht="14.45" customHeight="1" x14ac:dyDescent="0.2">
      <c r="A286" s="391" t="s">
        <v>402</v>
      </c>
      <c r="B286" s="392" t="s">
        <v>403</v>
      </c>
      <c r="C286" s="393" t="s">
        <v>410</v>
      </c>
      <c r="D286" s="394" t="s">
        <v>411</v>
      </c>
      <c r="E286" s="393" t="s">
        <v>718</v>
      </c>
      <c r="F286" s="394" t="s">
        <v>719</v>
      </c>
      <c r="G286" s="393" t="s">
        <v>999</v>
      </c>
      <c r="H286" s="393" t="s">
        <v>1000</v>
      </c>
      <c r="I286" s="396">
        <v>2133.22998046875</v>
      </c>
      <c r="J286" s="396">
        <v>1</v>
      </c>
      <c r="K286" s="397">
        <v>2133.22998046875</v>
      </c>
    </row>
    <row r="287" spans="1:11" ht="14.45" customHeight="1" x14ac:dyDescent="0.2">
      <c r="A287" s="391" t="s">
        <v>402</v>
      </c>
      <c r="B287" s="392" t="s">
        <v>403</v>
      </c>
      <c r="C287" s="393" t="s">
        <v>410</v>
      </c>
      <c r="D287" s="394" t="s">
        <v>411</v>
      </c>
      <c r="E287" s="393" t="s">
        <v>718</v>
      </c>
      <c r="F287" s="394" t="s">
        <v>719</v>
      </c>
      <c r="G287" s="393" t="s">
        <v>1001</v>
      </c>
      <c r="H287" s="393" t="s">
        <v>1002</v>
      </c>
      <c r="I287" s="396">
        <v>2320.780029296875</v>
      </c>
      <c r="J287" s="396">
        <v>2</v>
      </c>
      <c r="K287" s="397">
        <v>4641.56005859375</v>
      </c>
    </row>
    <row r="288" spans="1:11" ht="14.45" customHeight="1" x14ac:dyDescent="0.2">
      <c r="A288" s="391" t="s">
        <v>402</v>
      </c>
      <c r="B288" s="392" t="s">
        <v>403</v>
      </c>
      <c r="C288" s="393" t="s">
        <v>410</v>
      </c>
      <c r="D288" s="394" t="s">
        <v>411</v>
      </c>
      <c r="E288" s="393" t="s">
        <v>718</v>
      </c>
      <c r="F288" s="394" t="s">
        <v>719</v>
      </c>
      <c r="G288" s="393" t="s">
        <v>1003</v>
      </c>
      <c r="H288" s="393" t="s">
        <v>1004</v>
      </c>
      <c r="I288" s="396">
        <v>2320.780029296875</v>
      </c>
      <c r="J288" s="396">
        <v>1</v>
      </c>
      <c r="K288" s="397">
        <v>2320.780029296875</v>
      </c>
    </row>
    <row r="289" spans="1:11" ht="14.45" customHeight="1" x14ac:dyDescent="0.2">
      <c r="A289" s="391" t="s">
        <v>402</v>
      </c>
      <c r="B289" s="392" t="s">
        <v>403</v>
      </c>
      <c r="C289" s="393" t="s">
        <v>410</v>
      </c>
      <c r="D289" s="394" t="s">
        <v>411</v>
      </c>
      <c r="E289" s="393" t="s">
        <v>718</v>
      </c>
      <c r="F289" s="394" t="s">
        <v>719</v>
      </c>
      <c r="G289" s="393" t="s">
        <v>1005</v>
      </c>
      <c r="H289" s="393" t="s">
        <v>1006</v>
      </c>
      <c r="I289" s="396">
        <v>2133.22998046875</v>
      </c>
      <c r="J289" s="396">
        <v>1</v>
      </c>
      <c r="K289" s="397">
        <v>2133.22998046875</v>
      </c>
    </row>
    <row r="290" spans="1:11" ht="14.45" customHeight="1" x14ac:dyDescent="0.2">
      <c r="A290" s="391" t="s">
        <v>402</v>
      </c>
      <c r="B290" s="392" t="s">
        <v>403</v>
      </c>
      <c r="C290" s="393" t="s">
        <v>410</v>
      </c>
      <c r="D290" s="394" t="s">
        <v>411</v>
      </c>
      <c r="E290" s="393" t="s">
        <v>718</v>
      </c>
      <c r="F290" s="394" t="s">
        <v>719</v>
      </c>
      <c r="G290" s="393" t="s">
        <v>1007</v>
      </c>
      <c r="H290" s="393" t="s">
        <v>1008</v>
      </c>
      <c r="I290" s="396">
        <v>2320.780029296875</v>
      </c>
      <c r="J290" s="396">
        <v>1</v>
      </c>
      <c r="K290" s="397">
        <v>2320.780029296875</v>
      </c>
    </row>
    <row r="291" spans="1:11" ht="14.45" customHeight="1" x14ac:dyDescent="0.2">
      <c r="A291" s="391" t="s">
        <v>402</v>
      </c>
      <c r="B291" s="392" t="s">
        <v>403</v>
      </c>
      <c r="C291" s="393" t="s">
        <v>410</v>
      </c>
      <c r="D291" s="394" t="s">
        <v>411</v>
      </c>
      <c r="E291" s="393" t="s">
        <v>718</v>
      </c>
      <c r="F291" s="394" t="s">
        <v>719</v>
      </c>
      <c r="G291" s="393" t="s">
        <v>1009</v>
      </c>
      <c r="H291" s="393" t="s">
        <v>1010</v>
      </c>
      <c r="I291" s="396">
        <v>192.08999633789063</v>
      </c>
      <c r="J291" s="396">
        <v>1</v>
      </c>
      <c r="K291" s="397">
        <v>192.08999633789063</v>
      </c>
    </row>
    <row r="292" spans="1:11" ht="14.45" customHeight="1" x14ac:dyDescent="0.2">
      <c r="A292" s="391" t="s">
        <v>402</v>
      </c>
      <c r="B292" s="392" t="s">
        <v>403</v>
      </c>
      <c r="C292" s="393" t="s">
        <v>410</v>
      </c>
      <c r="D292" s="394" t="s">
        <v>411</v>
      </c>
      <c r="E292" s="393" t="s">
        <v>718</v>
      </c>
      <c r="F292" s="394" t="s">
        <v>719</v>
      </c>
      <c r="G292" s="393" t="s">
        <v>1011</v>
      </c>
      <c r="H292" s="393" t="s">
        <v>1012</v>
      </c>
      <c r="I292" s="396">
        <v>1319.9200439453125</v>
      </c>
      <c r="J292" s="396">
        <v>2</v>
      </c>
      <c r="K292" s="397">
        <v>2639.830078125</v>
      </c>
    </row>
    <row r="293" spans="1:11" ht="14.45" customHeight="1" x14ac:dyDescent="0.2">
      <c r="A293" s="391" t="s">
        <v>402</v>
      </c>
      <c r="B293" s="392" t="s">
        <v>403</v>
      </c>
      <c r="C293" s="393" t="s">
        <v>410</v>
      </c>
      <c r="D293" s="394" t="s">
        <v>411</v>
      </c>
      <c r="E293" s="393" t="s">
        <v>718</v>
      </c>
      <c r="F293" s="394" t="s">
        <v>719</v>
      </c>
      <c r="G293" s="393" t="s">
        <v>1013</v>
      </c>
      <c r="H293" s="393" t="s">
        <v>1014</v>
      </c>
      <c r="I293" s="396">
        <v>196.02000427246094</v>
      </c>
      <c r="J293" s="396">
        <v>2</v>
      </c>
      <c r="K293" s="397">
        <v>392.04000854492188</v>
      </c>
    </row>
    <row r="294" spans="1:11" ht="14.45" customHeight="1" x14ac:dyDescent="0.2">
      <c r="A294" s="391" t="s">
        <v>402</v>
      </c>
      <c r="B294" s="392" t="s">
        <v>403</v>
      </c>
      <c r="C294" s="393" t="s">
        <v>410</v>
      </c>
      <c r="D294" s="394" t="s">
        <v>411</v>
      </c>
      <c r="E294" s="393" t="s">
        <v>718</v>
      </c>
      <c r="F294" s="394" t="s">
        <v>719</v>
      </c>
      <c r="G294" s="393" t="s">
        <v>1015</v>
      </c>
      <c r="H294" s="393" t="s">
        <v>1016</v>
      </c>
      <c r="I294" s="396">
        <v>238.3699951171875</v>
      </c>
      <c r="J294" s="396">
        <v>6</v>
      </c>
      <c r="K294" s="397">
        <v>1430.219970703125</v>
      </c>
    </row>
    <row r="295" spans="1:11" ht="14.45" customHeight="1" x14ac:dyDescent="0.2">
      <c r="A295" s="391" t="s">
        <v>402</v>
      </c>
      <c r="B295" s="392" t="s">
        <v>403</v>
      </c>
      <c r="C295" s="393" t="s">
        <v>410</v>
      </c>
      <c r="D295" s="394" t="s">
        <v>411</v>
      </c>
      <c r="E295" s="393" t="s">
        <v>718</v>
      </c>
      <c r="F295" s="394" t="s">
        <v>719</v>
      </c>
      <c r="G295" s="393" t="s">
        <v>1017</v>
      </c>
      <c r="H295" s="393" t="s">
        <v>1018</v>
      </c>
      <c r="I295" s="396">
        <v>347.26998901367188</v>
      </c>
      <c r="J295" s="396">
        <v>26</v>
      </c>
      <c r="K295" s="397">
        <v>9029.0198059082031</v>
      </c>
    </row>
    <row r="296" spans="1:11" ht="14.45" customHeight="1" x14ac:dyDescent="0.2">
      <c r="A296" s="391" t="s">
        <v>402</v>
      </c>
      <c r="B296" s="392" t="s">
        <v>403</v>
      </c>
      <c r="C296" s="393" t="s">
        <v>410</v>
      </c>
      <c r="D296" s="394" t="s">
        <v>411</v>
      </c>
      <c r="E296" s="393" t="s">
        <v>718</v>
      </c>
      <c r="F296" s="394" t="s">
        <v>719</v>
      </c>
      <c r="G296" s="393" t="s">
        <v>1019</v>
      </c>
      <c r="H296" s="393" t="s">
        <v>1020</v>
      </c>
      <c r="I296" s="396">
        <v>546.91998291015625</v>
      </c>
      <c r="J296" s="396">
        <v>12</v>
      </c>
      <c r="K296" s="397">
        <v>6563.039794921875</v>
      </c>
    </row>
    <row r="297" spans="1:11" ht="14.45" customHeight="1" x14ac:dyDescent="0.2">
      <c r="A297" s="391" t="s">
        <v>402</v>
      </c>
      <c r="B297" s="392" t="s">
        <v>403</v>
      </c>
      <c r="C297" s="393" t="s">
        <v>410</v>
      </c>
      <c r="D297" s="394" t="s">
        <v>411</v>
      </c>
      <c r="E297" s="393" t="s">
        <v>718</v>
      </c>
      <c r="F297" s="394" t="s">
        <v>719</v>
      </c>
      <c r="G297" s="393" t="s">
        <v>1021</v>
      </c>
      <c r="H297" s="393" t="s">
        <v>1022</v>
      </c>
      <c r="I297" s="396">
        <v>97.739997863769531</v>
      </c>
      <c r="J297" s="396">
        <v>120</v>
      </c>
      <c r="K297" s="397">
        <v>11728.900390625</v>
      </c>
    </row>
    <row r="298" spans="1:11" ht="14.45" customHeight="1" x14ac:dyDescent="0.2">
      <c r="A298" s="391" t="s">
        <v>402</v>
      </c>
      <c r="B298" s="392" t="s">
        <v>403</v>
      </c>
      <c r="C298" s="393" t="s">
        <v>410</v>
      </c>
      <c r="D298" s="394" t="s">
        <v>411</v>
      </c>
      <c r="E298" s="393" t="s">
        <v>718</v>
      </c>
      <c r="F298" s="394" t="s">
        <v>719</v>
      </c>
      <c r="G298" s="393" t="s">
        <v>1023</v>
      </c>
      <c r="H298" s="393" t="s">
        <v>1024</v>
      </c>
      <c r="I298" s="396">
        <v>97.739997863769531</v>
      </c>
      <c r="J298" s="396">
        <v>50</v>
      </c>
      <c r="K298" s="397">
        <v>4887.0400390625</v>
      </c>
    </row>
    <row r="299" spans="1:11" ht="14.45" customHeight="1" x14ac:dyDescent="0.2">
      <c r="A299" s="391" t="s">
        <v>402</v>
      </c>
      <c r="B299" s="392" t="s">
        <v>403</v>
      </c>
      <c r="C299" s="393" t="s">
        <v>410</v>
      </c>
      <c r="D299" s="394" t="s">
        <v>411</v>
      </c>
      <c r="E299" s="393" t="s">
        <v>718</v>
      </c>
      <c r="F299" s="394" t="s">
        <v>719</v>
      </c>
      <c r="G299" s="393" t="s">
        <v>1025</v>
      </c>
      <c r="H299" s="393" t="s">
        <v>1026</v>
      </c>
      <c r="I299" s="396">
        <v>4.9800000190734863</v>
      </c>
      <c r="J299" s="396">
        <v>300</v>
      </c>
      <c r="K299" s="397">
        <v>1494</v>
      </c>
    </row>
    <row r="300" spans="1:11" ht="14.45" customHeight="1" x14ac:dyDescent="0.2">
      <c r="A300" s="391" t="s">
        <v>402</v>
      </c>
      <c r="B300" s="392" t="s">
        <v>403</v>
      </c>
      <c r="C300" s="393" t="s">
        <v>410</v>
      </c>
      <c r="D300" s="394" t="s">
        <v>411</v>
      </c>
      <c r="E300" s="393" t="s">
        <v>718</v>
      </c>
      <c r="F300" s="394" t="s">
        <v>719</v>
      </c>
      <c r="G300" s="393" t="s">
        <v>1027</v>
      </c>
      <c r="H300" s="393" t="s">
        <v>1028</v>
      </c>
      <c r="I300" s="396">
        <v>53.240001678466797</v>
      </c>
      <c r="J300" s="396">
        <v>90</v>
      </c>
      <c r="K300" s="397">
        <v>4791.599853515625</v>
      </c>
    </row>
    <row r="301" spans="1:11" ht="14.45" customHeight="1" x14ac:dyDescent="0.2">
      <c r="A301" s="391" t="s">
        <v>402</v>
      </c>
      <c r="B301" s="392" t="s">
        <v>403</v>
      </c>
      <c r="C301" s="393" t="s">
        <v>410</v>
      </c>
      <c r="D301" s="394" t="s">
        <v>411</v>
      </c>
      <c r="E301" s="393" t="s">
        <v>718</v>
      </c>
      <c r="F301" s="394" t="s">
        <v>719</v>
      </c>
      <c r="G301" s="393" t="s">
        <v>1029</v>
      </c>
      <c r="H301" s="393" t="s">
        <v>1030</v>
      </c>
      <c r="I301" s="396">
        <v>67.760002136230469</v>
      </c>
      <c r="J301" s="396">
        <v>90</v>
      </c>
      <c r="K301" s="397">
        <v>6098.400146484375</v>
      </c>
    </row>
    <row r="302" spans="1:11" ht="14.45" customHeight="1" x14ac:dyDescent="0.2">
      <c r="A302" s="391" t="s">
        <v>402</v>
      </c>
      <c r="B302" s="392" t="s">
        <v>403</v>
      </c>
      <c r="C302" s="393" t="s">
        <v>410</v>
      </c>
      <c r="D302" s="394" t="s">
        <v>411</v>
      </c>
      <c r="E302" s="393" t="s">
        <v>718</v>
      </c>
      <c r="F302" s="394" t="s">
        <v>719</v>
      </c>
      <c r="G302" s="393" t="s">
        <v>1031</v>
      </c>
      <c r="H302" s="393" t="s">
        <v>1032</v>
      </c>
      <c r="I302" s="396">
        <v>22.989999771118164</v>
      </c>
      <c r="J302" s="396">
        <v>140</v>
      </c>
      <c r="K302" s="397">
        <v>3218.6000366210938</v>
      </c>
    </row>
    <row r="303" spans="1:11" ht="14.45" customHeight="1" x14ac:dyDescent="0.2">
      <c r="A303" s="391" t="s">
        <v>402</v>
      </c>
      <c r="B303" s="392" t="s">
        <v>403</v>
      </c>
      <c r="C303" s="393" t="s">
        <v>410</v>
      </c>
      <c r="D303" s="394" t="s">
        <v>411</v>
      </c>
      <c r="E303" s="393" t="s">
        <v>718</v>
      </c>
      <c r="F303" s="394" t="s">
        <v>719</v>
      </c>
      <c r="G303" s="393" t="s">
        <v>1033</v>
      </c>
      <c r="H303" s="393" t="s">
        <v>1034</v>
      </c>
      <c r="I303" s="396">
        <v>177.72000122070313</v>
      </c>
      <c r="J303" s="396">
        <v>30</v>
      </c>
      <c r="K303" s="397">
        <v>5331.740234375</v>
      </c>
    </row>
    <row r="304" spans="1:11" ht="14.45" customHeight="1" x14ac:dyDescent="0.2">
      <c r="A304" s="391" t="s">
        <v>402</v>
      </c>
      <c r="B304" s="392" t="s">
        <v>403</v>
      </c>
      <c r="C304" s="393" t="s">
        <v>410</v>
      </c>
      <c r="D304" s="394" t="s">
        <v>411</v>
      </c>
      <c r="E304" s="393" t="s">
        <v>718</v>
      </c>
      <c r="F304" s="394" t="s">
        <v>719</v>
      </c>
      <c r="G304" s="393" t="s">
        <v>1035</v>
      </c>
      <c r="H304" s="393" t="s">
        <v>1036</v>
      </c>
      <c r="I304" s="396">
        <v>222.16000366210938</v>
      </c>
      <c r="J304" s="396">
        <v>30</v>
      </c>
      <c r="K304" s="397">
        <v>6664.68017578125</v>
      </c>
    </row>
    <row r="305" spans="1:11" ht="14.45" customHeight="1" x14ac:dyDescent="0.2">
      <c r="A305" s="391" t="s">
        <v>402</v>
      </c>
      <c r="B305" s="392" t="s">
        <v>403</v>
      </c>
      <c r="C305" s="393" t="s">
        <v>410</v>
      </c>
      <c r="D305" s="394" t="s">
        <v>411</v>
      </c>
      <c r="E305" s="393" t="s">
        <v>718</v>
      </c>
      <c r="F305" s="394" t="s">
        <v>719</v>
      </c>
      <c r="G305" s="393" t="s">
        <v>1037</v>
      </c>
      <c r="H305" s="393" t="s">
        <v>1038</v>
      </c>
      <c r="I305" s="396">
        <v>13.233999633789063</v>
      </c>
      <c r="J305" s="396">
        <v>630</v>
      </c>
      <c r="K305" s="397">
        <v>8328.179931640625</v>
      </c>
    </row>
    <row r="306" spans="1:11" ht="14.45" customHeight="1" x14ac:dyDescent="0.2">
      <c r="A306" s="391" t="s">
        <v>402</v>
      </c>
      <c r="B306" s="392" t="s">
        <v>403</v>
      </c>
      <c r="C306" s="393" t="s">
        <v>410</v>
      </c>
      <c r="D306" s="394" t="s">
        <v>411</v>
      </c>
      <c r="E306" s="393" t="s">
        <v>718</v>
      </c>
      <c r="F306" s="394" t="s">
        <v>719</v>
      </c>
      <c r="G306" s="393" t="s">
        <v>1039</v>
      </c>
      <c r="H306" s="393" t="s">
        <v>1040</v>
      </c>
      <c r="I306" s="396">
        <v>23.174999952316284</v>
      </c>
      <c r="J306" s="396">
        <v>1015</v>
      </c>
      <c r="K306" s="397">
        <v>23536.349487304688</v>
      </c>
    </row>
    <row r="307" spans="1:11" ht="14.45" customHeight="1" x14ac:dyDescent="0.2">
      <c r="A307" s="391" t="s">
        <v>402</v>
      </c>
      <c r="B307" s="392" t="s">
        <v>403</v>
      </c>
      <c r="C307" s="393" t="s">
        <v>410</v>
      </c>
      <c r="D307" s="394" t="s">
        <v>411</v>
      </c>
      <c r="E307" s="393" t="s">
        <v>718</v>
      </c>
      <c r="F307" s="394" t="s">
        <v>719</v>
      </c>
      <c r="G307" s="393" t="s">
        <v>1041</v>
      </c>
      <c r="H307" s="393" t="s">
        <v>1042</v>
      </c>
      <c r="I307" s="396">
        <v>7.7199997901916504</v>
      </c>
      <c r="J307" s="396">
        <v>600</v>
      </c>
      <c r="K307" s="397">
        <v>4634.7901611328125</v>
      </c>
    </row>
    <row r="308" spans="1:11" ht="14.45" customHeight="1" x14ac:dyDescent="0.2">
      <c r="A308" s="391" t="s">
        <v>402</v>
      </c>
      <c r="B308" s="392" t="s">
        <v>403</v>
      </c>
      <c r="C308" s="393" t="s">
        <v>410</v>
      </c>
      <c r="D308" s="394" t="s">
        <v>411</v>
      </c>
      <c r="E308" s="393" t="s">
        <v>718</v>
      </c>
      <c r="F308" s="394" t="s">
        <v>719</v>
      </c>
      <c r="G308" s="393" t="s">
        <v>1043</v>
      </c>
      <c r="H308" s="393" t="s">
        <v>1044</v>
      </c>
      <c r="I308" s="396">
        <v>90.590000152587891</v>
      </c>
      <c r="J308" s="396">
        <v>592</v>
      </c>
      <c r="K308" s="397">
        <v>53637.29931640625</v>
      </c>
    </row>
    <row r="309" spans="1:11" ht="14.45" customHeight="1" x14ac:dyDescent="0.2">
      <c r="A309" s="391" t="s">
        <v>402</v>
      </c>
      <c r="B309" s="392" t="s">
        <v>403</v>
      </c>
      <c r="C309" s="393" t="s">
        <v>410</v>
      </c>
      <c r="D309" s="394" t="s">
        <v>411</v>
      </c>
      <c r="E309" s="393" t="s">
        <v>718</v>
      </c>
      <c r="F309" s="394" t="s">
        <v>719</v>
      </c>
      <c r="G309" s="393" t="s">
        <v>1045</v>
      </c>
      <c r="H309" s="393" t="s">
        <v>1046</v>
      </c>
      <c r="I309" s="396">
        <v>11.734999656677246</v>
      </c>
      <c r="J309" s="396">
        <v>1400</v>
      </c>
      <c r="K309" s="397">
        <v>16428</v>
      </c>
    </row>
    <row r="310" spans="1:11" ht="14.45" customHeight="1" x14ac:dyDescent="0.2">
      <c r="A310" s="391" t="s">
        <v>402</v>
      </c>
      <c r="B310" s="392" t="s">
        <v>403</v>
      </c>
      <c r="C310" s="393" t="s">
        <v>410</v>
      </c>
      <c r="D310" s="394" t="s">
        <v>411</v>
      </c>
      <c r="E310" s="393" t="s">
        <v>718</v>
      </c>
      <c r="F310" s="394" t="s">
        <v>719</v>
      </c>
      <c r="G310" s="393" t="s">
        <v>1047</v>
      </c>
      <c r="H310" s="393" t="s">
        <v>1048</v>
      </c>
      <c r="I310" s="396">
        <v>80.261431012834819</v>
      </c>
      <c r="J310" s="396">
        <v>410</v>
      </c>
      <c r="K310" s="397">
        <v>32778.3095703125</v>
      </c>
    </row>
    <row r="311" spans="1:11" ht="14.45" customHeight="1" x14ac:dyDescent="0.2">
      <c r="A311" s="391" t="s">
        <v>402</v>
      </c>
      <c r="B311" s="392" t="s">
        <v>403</v>
      </c>
      <c r="C311" s="393" t="s">
        <v>410</v>
      </c>
      <c r="D311" s="394" t="s">
        <v>411</v>
      </c>
      <c r="E311" s="393" t="s">
        <v>718</v>
      </c>
      <c r="F311" s="394" t="s">
        <v>719</v>
      </c>
      <c r="G311" s="393" t="s">
        <v>818</v>
      </c>
      <c r="H311" s="393" t="s">
        <v>1049</v>
      </c>
      <c r="I311" s="396">
        <v>511.82998657226563</v>
      </c>
      <c r="J311" s="396">
        <v>2</v>
      </c>
      <c r="K311" s="397">
        <v>1023.6599731445313</v>
      </c>
    </row>
    <row r="312" spans="1:11" ht="14.45" customHeight="1" x14ac:dyDescent="0.2">
      <c r="A312" s="391" t="s">
        <v>402</v>
      </c>
      <c r="B312" s="392" t="s">
        <v>403</v>
      </c>
      <c r="C312" s="393" t="s">
        <v>410</v>
      </c>
      <c r="D312" s="394" t="s">
        <v>411</v>
      </c>
      <c r="E312" s="393" t="s">
        <v>718</v>
      </c>
      <c r="F312" s="394" t="s">
        <v>719</v>
      </c>
      <c r="G312" s="393" t="s">
        <v>1025</v>
      </c>
      <c r="H312" s="393" t="s">
        <v>1050</v>
      </c>
      <c r="I312" s="396">
        <v>4.9699997901916504</v>
      </c>
      <c r="J312" s="396">
        <v>200</v>
      </c>
      <c r="K312" s="397">
        <v>994</v>
      </c>
    </row>
    <row r="313" spans="1:11" ht="14.45" customHeight="1" x14ac:dyDescent="0.2">
      <c r="A313" s="391" t="s">
        <v>402</v>
      </c>
      <c r="B313" s="392" t="s">
        <v>403</v>
      </c>
      <c r="C313" s="393" t="s">
        <v>410</v>
      </c>
      <c r="D313" s="394" t="s">
        <v>411</v>
      </c>
      <c r="E313" s="393" t="s">
        <v>718</v>
      </c>
      <c r="F313" s="394" t="s">
        <v>719</v>
      </c>
      <c r="G313" s="393" t="s">
        <v>1027</v>
      </c>
      <c r="H313" s="393" t="s">
        <v>1051</v>
      </c>
      <c r="I313" s="396">
        <v>53.240001678466797</v>
      </c>
      <c r="J313" s="396">
        <v>80</v>
      </c>
      <c r="K313" s="397">
        <v>4259.2099609375</v>
      </c>
    </row>
    <row r="314" spans="1:11" ht="14.45" customHeight="1" x14ac:dyDescent="0.2">
      <c r="A314" s="391" t="s">
        <v>402</v>
      </c>
      <c r="B314" s="392" t="s">
        <v>403</v>
      </c>
      <c r="C314" s="393" t="s">
        <v>410</v>
      </c>
      <c r="D314" s="394" t="s">
        <v>411</v>
      </c>
      <c r="E314" s="393" t="s">
        <v>718</v>
      </c>
      <c r="F314" s="394" t="s">
        <v>719</v>
      </c>
      <c r="G314" s="393" t="s">
        <v>1029</v>
      </c>
      <c r="H314" s="393" t="s">
        <v>1052</v>
      </c>
      <c r="I314" s="396">
        <v>67.760002136230469</v>
      </c>
      <c r="J314" s="396">
        <v>60</v>
      </c>
      <c r="K314" s="397">
        <v>4065.6000366210938</v>
      </c>
    </row>
    <row r="315" spans="1:11" ht="14.45" customHeight="1" x14ac:dyDescent="0.2">
      <c r="A315" s="391" t="s">
        <v>402</v>
      </c>
      <c r="B315" s="392" t="s">
        <v>403</v>
      </c>
      <c r="C315" s="393" t="s">
        <v>410</v>
      </c>
      <c r="D315" s="394" t="s">
        <v>411</v>
      </c>
      <c r="E315" s="393" t="s">
        <v>718</v>
      </c>
      <c r="F315" s="394" t="s">
        <v>719</v>
      </c>
      <c r="G315" s="393" t="s">
        <v>1031</v>
      </c>
      <c r="H315" s="393" t="s">
        <v>1053</v>
      </c>
      <c r="I315" s="396">
        <v>22.989999771118164</v>
      </c>
      <c r="J315" s="396">
        <v>180</v>
      </c>
      <c r="K315" s="397">
        <v>4138.2000122070313</v>
      </c>
    </row>
    <row r="316" spans="1:11" ht="14.45" customHeight="1" x14ac:dyDescent="0.2">
      <c r="A316" s="391" t="s">
        <v>402</v>
      </c>
      <c r="B316" s="392" t="s">
        <v>403</v>
      </c>
      <c r="C316" s="393" t="s">
        <v>410</v>
      </c>
      <c r="D316" s="394" t="s">
        <v>411</v>
      </c>
      <c r="E316" s="393" t="s">
        <v>718</v>
      </c>
      <c r="F316" s="394" t="s">
        <v>719</v>
      </c>
      <c r="G316" s="393" t="s">
        <v>1037</v>
      </c>
      <c r="H316" s="393" t="s">
        <v>1054</v>
      </c>
      <c r="I316" s="396">
        <v>13.289999643961588</v>
      </c>
      <c r="J316" s="396">
        <v>420</v>
      </c>
      <c r="K316" s="397">
        <v>5596.130126953125</v>
      </c>
    </row>
    <row r="317" spans="1:11" ht="14.45" customHeight="1" x14ac:dyDescent="0.2">
      <c r="A317" s="391" t="s">
        <v>402</v>
      </c>
      <c r="B317" s="392" t="s">
        <v>403</v>
      </c>
      <c r="C317" s="393" t="s">
        <v>410</v>
      </c>
      <c r="D317" s="394" t="s">
        <v>411</v>
      </c>
      <c r="E317" s="393" t="s">
        <v>718</v>
      </c>
      <c r="F317" s="394" t="s">
        <v>719</v>
      </c>
      <c r="G317" s="393" t="s">
        <v>1039</v>
      </c>
      <c r="H317" s="393" t="s">
        <v>1055</v>
      </c>
      <c r="I317" s="396">
        <v>22.910000324249268</v>
      </c>
      <c r="J317" s="396">
        <v>490</v>
      </c>
      <c r="K317" s="397">
        <v>11196.159912109375</v>
      </c>
    </row>
    <row r="318" spans="1:11" ht="14.45" customHeight="1" x14ac:dyDescent="0.2">
      <c r="A318" s="391" t="s">
        <v>402</v>
      </c>
      <c r="B318" s="392" t="s">
        <v>403</v>
      </c>
      <c r="C318" s="393" t="s">
        <v>410</v>
      </c>
      <c r="D318" s="394" t="s">
        <v>411</v>
      </c>
      <c r="E318" s="393" t="s">
        <v>718</v>
      </c>
      <c r="F318" s="394" t="s">
        <v>719</v>
      </c>
      <c r="G318" s="393" t="s">
        <v>1056</v>
      </c>
      <c r="H318" s="393" t="s">
        <v>1057</v>
      </c>
      <c r="I318" s="396">
        <v>5.809999942779541</v>
      </c>
      <c r="J318" s="396">
        <v>300</v>
      </c>
      <c r="K318" s="397">
        <v>1743</v>
      </c>
    </row>
    <row r="319" spans="1:11" ht="14.45" customHeight="1" x14ac:dyDescent="0.2">
      <c r="A319" s="391" t="s">
        <v>402</v>
      </c>
      <c r="B319" s="392" t="s">
        <v>403</v>
      </c>
      <c r="C319" s="393" t="s">
        <v>410</v>
      </c>
      <c r="D319" s="394" t="s">
        <v>411</v>
      </c>
      <c r="E319" s="393" t="s">
        <v>718</v>
      </c>
      <c r="F319" s="394" t="s">
        <v>719</v>
      </c>
      <c r="G319" s="393" t="s">
        <v>1041</v>
      </c>
      <c r="H319" s="393" t="s">
        <v>1058</v>
      </c>
      <c r="I319" s="396">
        <v>7.5450000762939453</v>
      </c>
      <c r="J319" s="396">
        <v>500</v>
      </c>
      <c r="K319" s="397">
        <v>3742.5301513671875</v>
      </c>
    </row>
    <row r="320" spans="1:11" ht="14.45" customHeight="1" x14ac:dyDescent="0.2">
      <c r="A320" s="391" t="s">
        <v>402</v>
      </c>
      <c r="B320" s="392" t="s">
        <v>403</v>
      </c>
      <c r="C320" s="393" t="s">
        <v>410</v>
      </c>
      <c r="D320" s="394" t="s">
        <v>411</v>
      </c>
      <c r="E320" s="393" t="s">
        <v>718</v>
      </c>
      <c r="F320" s="394" t="s">
        <v>719</v>
      </c>
      <c r="G320" s="393" t="s">
        <v>1043</v>
      </c>
      <c r="H320" s="393" t="s">
        <v>1059</v>
      </c>
      <c r="I320" s="396">
        <v>89.427497863769531</v>
      </c>
      <c r="J320" s="396">
        <v>240</v>
      </c>
      <c r="K320" s="397">
        <v>21434.7998046875</v>
      </c>
    </row>
    <row r="321" spans="1:11" ht="14.45" customHeight="1" x14ac:dyDescent="0.2">
      <c r="A321" s="391" t="s">
        <v>402</v>
      </c>
      <c r="B321" s="392" t="s">
        <v>403</v>
      </c>
      <c r="C321" s="393" t="s">
        <v>410</v>
      </c>
      <c r="D321" s="394" t="s">
        <v>411</v>
      </c>
      <c r="E321" s="393" t="s">
        <v>718</v>
      </c>
      <c r="F321" s="394" t="s">
        <v>719</v>
      </c>
      <c r="G321" s="393" t="s">
        <v>1045</v>
      </c>
      <c r="H321" s="393" t="s">
        <v>1060</v>
      </c>
      <c r="I321" s="396">
        <v>11.737499713897705</v>
      </c>
      <c r="J321" s="396">
        <v>550</v>
      </c>
      <c r="K321" s="397">
        <v>6455</v>
      </c>
    </row>
    <row r="322" spans="1:11" ht="14.45" customHeight="1" x14ac:dyDescent="0.2">
      <c r="A322" s="391" t="s">
        <v>402</v>
      </c>
      <c r="B322" s="392" t="s">
        <v>403</v>
      </c>
      <c r="C322" s="393" t="s">
        <v>410</v>
      </c>
      <c r="D322" s="394" t="s">
        <v>411</v>
      </c>
      <c r="E322" s="393" t="s">
        <v>718</v>
      </c>
      <c r="F322" s="394" t="s">
        <v>719</v>
      </c>
      <c r="G322" s="393" t="s">
        <v>1047</v>
      </c>
      <c r="H322" s="393" t="s">
        <v>1061</v>
      </c>
      <c r="I322" s="396">
        <v>79.620002746582031</v>
      </c>
      <c r="J322" s="396">
        <v>250</v>
      </c>
      <c r="K322" s="397">
        <v>19904.7998046875</v>
      </c>
    </row>
    <row r="323" spans="1:11" ht="14.45" customHeight="1" x14ac:dyDescent="0.2">
      <c r="A323" s="391" t="s">
        <v>402</v>
      </c>
      <c r="B323" s="392" t="s">
        <v>403</v>
      </c>
      <c r="C323" s="393" t="s">
        <v>410</v>
      </c>
      <c r="D323" s="394" t="s">
        <v>411</v>
      </c>
      <c r="E323" s="393" t="s">
        <v>718</v>
      </c>
      <c r="F323" s="394" t="s">
        <v>719</v>
      </c>
      <c r="G323" s="393" t="s">
        <v>1062</v>
      </c>
      <c r="H323" s="393" t="s">
        <v>1063</v>
      </c>
      <c r="I323" s="396">
        <v>198.44000244140625</v>
      </c>
      <c r="J323" s="396">
        <v>6</v>
      </c>
      <c r="K323" s="397">
        <v>1190.6400146484375</v>
      </c>
    </row>
    <row r="324" spans="1:11" ht="14.45" customHeight="1" x14ac:dyDescent="0.2">
      <c r="A324" s="391" t="s">
        <v>402</v>
      </c>
      <c r="B324" s="392" t="s">
        <v>403</v>
      </c>
      <c r="C324" s="393" t="s">
        <v>410</v>
      </c>
      <c r="D324" s="394" t="s">
        <v>411</v>
      </c>
      <c r="E324" s="393" t="s">
        <v>718</v>
      </c>
      <c r="F324" s="394" t="s">
        <v>719</v>
      </c>
      <c r="G324" s="393" t="s">
        <v>1064</v>
      </c>
      <c r="H324" s="393" t="s">
        <v>1065</v>
      </c>
      <c r="I324" s="396">
        <v>267.41000366210938</v>
      </c>
      <c r="J324" s="396">
        <v>40</v>
      </c>
      <c r="K324" s="397">
        <v>10696.39990234375</v>
      </c>
    </row>
    <row r="325" spans="1:11" ht="14.45" customHeight="1" x14ac:dyDescent="0.2">
      <c r="A325" s="391" t="s">
        <v>402</v>
      </c>
      <c r="B325" s="392" t="s">
        <v>403</v>
      </c>
      <c r="C325" s="393" t="s">
        <v>410</v>
      </c>
      <c r="D325" s="394" t="s">
        <v>411</v>
      </c>
      <c r="E325" s="393" t="s">
        <v>718</v>
      </c>
      <c r="F325" s="394" t="s">
        <v>719</v>
      </c>
      <c r="G325" s="393" t="s">
        <v>1066</v>
      </c>
      <c r="H325" s="393" t="s">
        <v>1067</v>
      </c>
      <c r="I325" s="396">
        <v>4051.080078125</v>
      </c>
      <c r="J325" s="396">
        <v>4</v>
      </c>
      <c r="K325" s="397">
        <v>16204.3203125</v>
      </c>
    </row>
    <row r="326" spans="1:11" ht="14.45" customHeight="1" x14ac:dyDescent="0.2">
      <c r="A326" s="391" t="s">
        <v>402</v>
      </c>
      <c r="B326" s="392" t="s">
        <v>403</v>
      </c>
      <c r="C326" s="393" t="s">
        <v>410</v>
      </c>
      <c r="D326" s="394" t="s">
        <v>411</v>
      </c>
      <c r="E326" s="393" t="s">
        <v>718</v>
      </c>
      <c r="F326" s="394" t="s">
        <v>719</v>
      </c>
      <c r="G326" s="393" t="s">
        <v>1068</v>
      </c>
      <c r="H326" s="393" t="s">
        <v>1069</v>
      </c>
      <c r="I326" s="396">
        <v>552.969970703125</v>
      </c>
      <c r="J326" s="396">
        <v>2</v>
      </c>
      <c r="K326" s="397">
        <v>1105.93994140625</v>
      </c>
    </row>
    <row r="327" spans="1:11" ht="14.45" customHeight="1" x14ac:dyDescent="0.2">
      <c r="A327" s="391" t="s">
        <v>402</v>
      </c>
      <c r="B327" s="392" t="s">
        <v>403</v>
      </c>
      <c r="C327" s="393" t="s">
        <v>410</v>
      </c>
      <c r="D327" s="394" t="s">
        <v>411</v>
      </c>
      <c r="E327" s="393" t="s">
        <v>718</v>
      </c>
      <c r="F327" s="394" t="s">
        <v>719</v>
      </c>
      <c r="G327" s="393" t="s">
        <v>1070</v>
      </c>
      <c r="H327" s="393" t="s">
        <v>1071</v>
      </c>
      <c r="I327" s="396">
        <v>542.08001708984375</v>
      </c>
      <c r="J327" s="396">
        <v>20</v>
      </c>
      <c r="K327" s="397">
        <v>10841.599609375</v>
      </c>
    </row>
    <row r="328" spans="1:11" ht="14.45" customHeight="1" x14ac:dyDescent="0.2">
      <c r="A328" s="391" t="s">
        <v>402</v>
      </c>
      <c r="B328" s="392" t="s">
        <v>403</v>
      </c>
      <c r="C328" s="393" t="s">
        <v>410</v>
      </c>
      <c r="D328" s="394" t="s">
        <v>411</v>
      </c>
      <c r="E328" s="393" t="s">
        <v>718</v>
      </c>
      <c r="F328" s="394" t="s">
        <v>719</v>
      </c>
      <c r="G328" s="393" t="s">
        <v>1072</v>
      </c>
      <c r="H328" s="393" t="s">
        <v>1073</v>
      </c>
      <c r="I328" s="396">
        <v>3109.699951171875</v>
      </c>
      <c r="J328" s="396">
        <v>1</v>
      </c>
      <c r="K328" s="397">
        <v>3109.699951171875</v>
      </c>
    </row>
    <row r="329" spans="1:11" ht="14.45" customHeight="1" x14ac:dyDescent="0.2">
      <c r="A329" s="391" t="s">
        <v>402</v>
      </c>
      <c r="B329" s="392" t="s">
        <v>403</v>
      </c>
      <c r="C329" s="393" t="s">
        <v>410</v>
      </c>
      <c r="D329" s="394" t="s">
        <v>411</v>
      </c>
      <c r="E329" s="393" t="s">
        <v>718</v>
      </c>
      <c r="F329" s="394" t="s">
        <v>719</v>
      </c>
      <c r="G329" s="393" t="s">
        <v>1074</v>
      </c>
      <c r="H329" s="393" t="s">
        <v>1075</v>
      </c>
      <c r="I329" s="396">
        <v>4919.85986328125</v>
      </c>
      <c r="J329" s="396">
        <v>8</v>
      </c>
      <c r="K329" s="397">
        <v>39358.87890625</v>
      </c>
    </row>
    <row r="330" spans="1:11" ht="14.45" customHeight="1" x14ac:dyDescent="0.2">
      <c r="A330" s="391" t="s">
        <v>402</v>
      </c>
      <c r="B330" s="392" t="s">
        <v>403</v>
      </c>
      <c r="C330" s="393" t="s">
        <v>410</v>
      </c>
      <c r="D330" s="394" t="s">
        <v>411</v>
      </c>
      <c r="E330" s="393" t="s">
        <v>718</v>
      </c>
      <c r="F330" s="394" t="s">
        <v>719</v>
      </c>
      <c r="G330" s="393" t="s">
        <v>1076</v>
      </c>
      <c r="H330" s="393" t="s">
        <v>1077</v>
      </c>
      <c r="I330" s="396">
        <v>5103.77978515625</v>
      </c>
      <c r="J330" s="396">
        <v>1</v>
      </c>
      <c r="K330" s="397">
        <v>5103.77978515625</v>
      </c>
    </row>
    <row r="331" spans="1:11" ht="14.45" customHeight="1" x14ac:dyDescent="0.2">
      <c r="A331" s="391" t="s">
        <v>402</v>
      </c>
      <c r="B331" s="392" t="s">
        <v>403</v>
      </c>
      <c r="C331" s="393" t="s">
        <v>410</v>
      </c>
      <c r="D331" s="394" t="s">
        <v>411</v>
      </c>
      <c r="E331" s="393" t="s">
        <v>718</v>
      </c>
      <c r="F331" s="394" t="s">
        <v>719</v>
      </c>
      <c r="G331" s="393" t="s">
        <v>1078</v>
      </c>
      <c r="H331" s="393" t="s">
        <v>1079</v>
      </c>
      <c r="I331" s="396">
        <v>4061.969970703125</v>
      </c>
      <c r="J331" s="396">
        <v>20</v>
      </c>
      <c r="K331" s="397">
        <v>81239.3984375</v>
      </c>
    </row>
    <row r="332" spans="1:11" ht="14.45" customHeight="1" x14ac:dyDescent="0.2">
      <c r="A332" s="391" t="s">
        <v>402</v>
      </c>
      <c r="B332" s="392" t="s">
        <v>403</v>
      </c>
      <c r="C332" s="393" t="s">
        <v>410</v>
      </c>
      <c r="D332" s="394" t="s">
        <v>411</v>
      </c>
      <c r="E332" s="393" t="s">
        <v>718</v>
      </c>
      <c r="F332" s="394" t="s">
        <v>719</v>
      </c>
      <c r="G332" s="393" t="s">
        <v>1080</v>
      </c>
      <c r="H332" s="393" t="s">
        <v>1081</v>
      </c>
      <c r="I332" s="396">
        <v>1281.75</v>
      </c>
      <c r="J332" s="396">
        <v>1</v>
      </c>
      <c r="K332" s="397">
        <v>1281.75</v>
      </c>
    </row>
    <row r="333" spans="1:11" ht="14.45" customHeight="1" x14ac:dyDescent="0.2">
      <c r="A333" s="391" t="s">
        <v>402</v>
      </c>
      <c r="B333" s="392" t="s">
        <v>403</v>
      </c>
      <c r="C333" s="393" t="s">
        <v>410</v>
      </c>
      <c r="D333" s="394" t="s">
        <v>411</v>
      </c>
      <c r="E333" s="393" t="s">
        <v>718</v>
      </c>
      <c r="F333" s="394" t="s">
        <v>719</v>
      </c>
      <c r="G333" s="393" t="s">
        <v>1082</v>
      </c>
      <c r="H333" s="393" t="s">
        <v>1083</v>
      </c>
      <c r="I333" s="396">
        <v>385.92001342773438</v>
      </c>
      <c r="J333" s="396">
        <v>1</v>
      </c>
      <c r="K333" s="397">
        <v>385.92001342773438</v>
      </c>
    </row>
    <row r="334" spans="1:11" ht="14.45" customHeight="1" x14ac:dyDescent="0.2">
      <c r="A334" s="391" t="s">
        <v>402</v>
      </c>
      <c r="B334" s="392" t="s">
        <v>403</v>
      </c>
      <c r="C334" s="393" t="s">
        <v>410</v>
      </c>
      <c r="D334" s="394" t="s">
        <v>411</v>
      </c>
      <c r="E334" s="393" t="s">
        <v>718</v>
      </c>
      <c r="F334" s="394" t="s">
        <v>719</v>
      </c>
      <c r="G334" s="393" t="s">
        <v>1084</v>
      </c>
      <c r="H334" s="393" t="s">
        <v>1085</v>
      </c>
      <c r="I334" s="396">
        <v>2715.239990234375</v>
      </c>
      <c r="J334" s="396">
        <v>2</v>
      </c>
      <c r="K334" s="397">
        <v>5430.47998046875</v>
      </c>
    </row>
    <row r="335" spans="1:11" ht="14.45" customHeight="1" x14ac:dyDescent="0.2">
      <c r="A335" s="391" t="s">
        <v>402</v>
      </c>
      <c r="B335" s="392" t="s">
        <v>403</v>
      </c>
      <c r="C335" s="393" t="s">
        <v>410</v>
      </c>
      <c r="D335" s="394" t="s">
        <v>411</v>
      </c>
      <c r="E335" s="393" t="s">
        <v>718</v>
      </c>
      <c r="F335" s="394" t="s">
        <v>719</v>
      </c>
      <c r="G335" s="393" t="s">
        <v>1086</v>
      </c>
      <c r="H335" s="393" t="s">
        <v>1087</v>
      </c>
      <c r="I335" s="396">
        <v>2715.239990234375</v>
      </c>
      <c r="J335" s="396">
        <v>1</v>
      </c>
      <c r="K335" s="397">
        <v>2715.239990234375</v>
      </c>
    </row>
    <row r="336" spans="1:11" ht="14.45" customHeight="1" x14ac:dyDescent="0.2">
      <c r="A336" s="391" t="s">
        <v>402</v>
      </c>
      <c r="B336" s="392" t="s">
        <v>403</v>
      </c>
      <c r="C336" s="393" t="s">
        <v>410</v>
      </c>
      <c r="D336" s="394" t="s">
        <v>411</v>
      </c>
      <c r="E336" s="393" t="s">
        <v>718</v>
      </c>
      <c r="F336" s="394" t="s">
        <v>719</v>
      </c>
      <c r="G336" s="393" t="s">
        <v>1088</v>
      </c>
      <c r="H336" s="393" t="s">
        <v>1089</v>
      </c>
      <c r="I336" s="396">
        <v>6811.08984375</v>
      </c>
      <c r="J336" s="396">
        <v>4</v>
      </c>
      <c r="K336" s="397">
        <v>27244.359375</v>
      </c>
    </row>
    <row r="337" spans="1:11" ht="14.45" customHeight="1" x14ac:dyDescent="0.2">
      <c r="A337" s="391" t="s">
        <v>402</v>
      </c>
      <c r="B337" s="392" t="s">
        <v>403</v>
      </c>
      <c r="C337" s="393" t="s">
        <v>410</v>
      </c>
      <c r="D337" s="394" t="s">
        <v>411</v>
      </c>
      <c r="E337" s="393" t="s">
        <v>718</v>
      </c>
      <c r="F337" s="394" t="s">
        <v>719</v>
      </c>
      <c r="G337" s="393" t="s">
        <v>1090</v>
      </c>
      <c r="H337" s="393" t="s">
        <v>1091</v>
      </c>
      <c r="I337" s="396">
        <v>2464.77001953125</v>
      </c>
      <c r="J337" s="396">
        <v>1</v>
      </c>
      <c r="K337" s="397">
        <v>2464.77001953125</v>
      </c>
    </row>
    <row r="338" spans="1:11" ht="14.45" customHeight="1" x14ac:dyDescent="0.2">
      <c r="A338" s="391" t="s">
        <v>402</v>
      </c>
      <c r="B338" s="392" t="s">
        <v>403</v>
      </c>
      <c r="C338" s="393" t="s">
        <v>410</v>
      </c>
      <c r="D338" s="394" t="s">
        <v>411</v>
      </c>
      <c r="E338" s="393" t="s">
        <v>718</v>
      </c>
      <c r="F338" s="394" t="s">
        <v>719</v>
      </c>
      <c r="G338" s="393" t="s">
        <v>1078</v>
      </c>
      <c r="H338" s="393" t="s">
        <v>1092</v>
      </c>
      <c r="I338" s="396">
        <v>4658.5</v>
      </c>
      <c r="J338" s="396">
        <v>4</v>
      </c>
      <c r="K338" s="397">
        <v>18634</v>
      </c>
    </row>
    <row r="339" spans="1:11" ht="14.45" customHeight="1" x14ac:dyDescent="0.2">
      <c r="A339" s="391" t="s">
        <v>402</v>
      </c>
      <c r="B339" s="392" t="s">
        <v>403</v>
      </c>
      <c r="C339" s="393" t="s">
        <v>410</v>
      </c>
      <c r="D339" s="394" t="s">
        <v>411</v>
      </c>
      <c r="E339" s="393" t="s">
        <v>718</v>
      </c>
      <c r="F339" s="394" t="s">
        <v>719</v>
      </c>
      <c r="G339" s="393" t="s">
        <v>1093</v>
      </c>
      <c r="H339" s="393" t="s">
        <v>1094</v>
      </c>
      <c r="I339" s="396">
        <v>4061.969970703125</v>
      </c>
      <c r="J339" s="396">
        <v>4</v>
      </c>
      <c r="K339" s="397">
        <v>16247.8798828125</v>
      </c>
    </row>
    <row r="340" spans="1:11" ht="14.45" customHeight="1" x14ac:dyDescent="0.2">
      <c r="A340" s="391" t="s">
        <v>402</v>
      </c>
      <c r="B340" s="392" t="s">
        <v>403</v>
      </c>
      <c r="C340" s="393" t="s">
        <v>410</v>
      </c>
      <c r="D340" s="394" t="s">
        <v>411</v>
      </c>
      <c r="E340" s="393" t="s">
        <v>718</v>
      </c>
      <c r="F340" s="394" t="s">
        <v>719</v>
      </c>
      <c r="G340" s="393" t="s">
        <v>1095</v>
      </c>
      <c r="H340" s="393" t="s">
        <v>1096</v>
      </c>
      <c r="I340" s="396">
        <v>573.53997802734375</v>
      </c>
      <c r="J340" s="396">
        <v>10</v>
      </c>
      <c r="K340" s="397">
        <v>5735.39990234375</v>
      </c>
    </row>
    <row r="341" spans="1:11" ht="14.45" customHeight="1" x14ac:dyDescent="0.2">
      <c r="A341" s="391" t="s">
        <v>402</v>
      </c>
      <c r="B341" s="392" t="s">
        <v>403</v>
      </c>
      <c r="C341" s="393" t="s">
        <v>410</v>
      </c>
      <c r="D341" s="394" t="s">
        <v>411</v>
      </c>
      <c r="E341" s="393" t="s">
        <v>718</v>
      </c>
      <c r="F341" s="394" t="s">
        <v>719</v>
      </c>
      <c r="G341" s="393" t="s">
        <v>1097</v>
      </c>
      <c r="H341" s="393" t="s">
        <v>1098</v>
      </c>
      <c r="I341" s="396">
        <v>1064.800048828125</v>
      </c>
      <c r="J341" s="396">
        <v>8</v>
      </c>
      <c r="K341" s="397">
        <v>8518.400390625</v>
      </c>
    </row>
    <row r="342" spans="1:11" ht="14.45" customHeight="1" x14ac:dyDescent="0.2">
      <c r="A342" s="391" t="s">
        <v>402</v>
      </c>
      <c r="B342" s="392" t="s">
        <v>403</v>
      </c>
      <c r="C342" s="393" t="s">
        <v>410</v>
      </c>
      <c r="D342" s="394" t="s">
        <v>411</v>
      </c>
      <c r="E342" s="393" t="s">
        <v>718</v>
      </c>
      <c r="F342" s="394" t="s">
        <v>719</v>
      </c>
      <c r="G342" s="393" t="s">
        <v>1095</v>
      </c>
      <c r="H342" s="393" t="s">
        <v>1099</v>
      </c>
      <c r="I342" s="396">
        <v>552.969970703125</v>
      </c>
      <c r="J342" s="396">
        <v>10</v>
      </c>
      <c r="K342" s="397">
        <v>5529.7001953125</v>
      </c>
    </row>
    <row r="343" spans="1:11" ht="14.45" customHeight="1" x14ac:dyDescent="0.2">
      <c r="A343" s="391" t="s">
        <v>402</v>
      </c>
      <c r="B343" s="392" t="s">
        <v>403</v>
      </c>
      <c r="C343" s="393" t="s">
        <v>410</v>
      </c>
      <c r="D343" s="394" t="s">
        <v>411</v>
      </c>
      <c r="E343" s="393" t="s">
        <v>718</v>
      </c>
      <c r="F343" s="394" t="s">
        <v>719</v>
      </c>
      <c r="G343" s="393" t="s">
        <v>1100</v>
      </c>
      <c r="H343" s="393" t="s">
        <v>1101</v>
      </c>
      <c r="I343" s="396">
        <v>2770.89990234375</v>
      </c>
      <c r="J343" s="396">
        <v>1</v>
      </c>
      <c r="K343" s="397">
        <v>2770.89990234375</v>
      </c>
    </row>
    <row r="344" spans="1:11" ht="14.45" customHeight="1" x14ac:dyDescent="0.2">
      <c r="A344" s="391" t="s">
        <v>402</v>
      </c>
      <c r="B344" s="392" t="s">
        <v>403</v>
      </c>
      <c r="C344" s="393" t="s">
        <v>410</v>
      </c>
      <c r="D344" s="394" t="s">
        <v>411</v>
      </c>
      <c r="E344" s="393" t="s">
        <v>718</v>
      </c>
      <c r="F344" s="394" t="s">
        <v>719</v>
      </c>
      <c r="G344" s="393" t="s">
        <v>1102</v>
      </c>
      <c r="H344" s="393" t="s">
        <v>1103</v>
      </c>
      <c r="I344" s="396">
        <v>4213.22021484375</v>
      </c>
      <c r="J344" s="396">
        <v>12</v>
      </c>
      <c r="K344" s="397">
        <v>50558.642578125</v>
      </c>
    </row>
    <row r="345" spans="1:11" ht="14.45" customHeight="1" x14ac:dyDescent="0.2">
      <c r="A345" s="391" t="s">
        <v>402</v>
      </c>
      <c r="B345" s="392" t="s">
        <v>403</v>
      </c>
      <c r="C345" s="393" t="s">
        <v>410</v>
      </c>
      <c r="D345" s="394" t="s">
        <v>411</v>
      </c>
      <c r="E345" s="393" t="s">
        <v>718</v>
      </c>
      <c r="F345" s="394" t="s">
        <v>719</v>
      </c>
      <c r="G345" s="393" t="s">
        <v>1104</v>
      </c>
      <c r="H345" s="393" t="s">
        <v>1105</v>
      </c>
      <c r="I345" s="396">
        <v>5397.81005859375</v>
      </c>
      <c r="J345" s="396">
        <v>6</v>
      </c>
      <c r="K345" s="397">
        <v>32386.859375</v>
      </c>
    </row>
    <row r="346" spans="1:11" ht="14.45" customHeight="1" x14ac:dyDescent="0.2">
      <c r="A346" s="391" t="s">
        <v>402</v>
      </c>
      <c r="B346" s="392" t="s">
        <v>403</v>
      </c>
      <c r="C346" s="393" t="s">
        <v>410</v>
      </c>
      <c r="D346" s="394" t="s">
        <v>411</v>
      </c>
      <c r="E346" s="393" t="s">
        <v>718</v>
      </c>
      <c r="F346" s="394" t="s">
        <v>719</v>
      </c>
      <c r="G346" s="393" t="s">
        <v>1106</v>
      </c>
      <c r="H346" s="393" t="s">
        <v>1107</v>
      </c>
      <c r="I346" s="396">
        <v>6462.60986328125</v>
      </c>
      <c r="J346" s="396">
        <v>10</v>
      </c>
      <c r="K346" s="397">
        <v>64626.099609375</v>
      </c>
    </row>
    <row r="347" spans="1:11" ht="14.45" customHeight="1" x14ac:dyDescent="0.2">
      <c r="A347" s="391" t="s">
        <v>402</v>
      </c>
      <c r="B347" s="392" t="s">
        <v>403</v>
      </c>
      <c r="C347" s="393" t="s">
        <v>410</v>
      </c>
      <c r="D347" s="394" t="s">
        <v>411</v>
      </c>
      <c r="E347" s="393" t="s">
        <v>718</v>
      </c>
      <c r="F347" s="394" t="s">
        <v>719</v>
      </c>
      <c r="G347" s="393" t="s">
        <v>1108</v>
      </c>
      <c r="H347" s="393" t="s">
        <v>1109</v>
      </c>
      <c r="I347" s="396">
        <v>597.739990234375</v>
      </c>
      <c r="J347" s="396">
        <v>1</v>
      </c>
      <c r="K347" s="397">
        <v>597.739990234375</v>
      </c>
    </row>
    <row r="348" spans="1:11" ht="14.45" customHeight="1" x14ac:dyDescent="0.2">
      <c r="A348" s="391" t="s">
        <v>402</v>
      </c>
      <c r="B348" s="392" t="s">
        <v>403</v>
      </c>
      <c r="C348" s="393" t="s">
        <v>410</v>
      </c>
      <c r="D348" s="394" t="s">
        <v>411</v>
      </c>
      <c r="E348" s="393" t="s">
        <v>718</v>
      </c>
      <c r="F348" s="394" t="s">
        <v>719</v>
      </c>
      <c r="G348" s="393" t="s">
        <v>1110</v>
      </c>
      <c r="H348" s="393" t="s">
        <v>1111</v>
      </c>
      <c r="I348" s="396">
        <v>705.42999267578125</v>
      </c>
      <c r="J348" s="396">
        <v>4</v>
      </c>
      <c r="K348" s="397">
        <v>2821.719970703125</v>
      </c>
    </row>
    <row r="349" spans="1:11" ht="14.45" customHeight="1" x14ac:dyDescent="0.2">
      <c r="A349" s="391" t="s">
        <v>402</v>
      </c>
      <c r="B349" s="392" t="s">
        <v>403</v>
      </c>
      <c r="C349" s="393" t="s">
        <v>410</v>
      </c>
      <c r="D349" s="394" t="s">
        <v>411</v>
      </c>
      <c r="E349" s="393" t="s">
        <v>718</v>
      </c>
      <c r="F349" s="394" t="s">
        <v>719</v>
      </c>
      <c r="G349" s="393" t="s">
        <v>1112</v>
      </c>
      <c r="H349" s="393" t="s">
        <v>1113</v>
      </c>
      <c r="I349" s="396">
        <v>2628.1201171875</v>
      </c>
      <c r="J349" s="396">
        <v>1</v>
      </c>
      <c r="K349" s="397">
        <v>2628.1201171875</v>
      </c>
    </row>
    <row r="350" spans="1:11" ht="14.45" customHeight="1" x14ac:dyDescent="0.2">
      <c r="A350" s="391" t="s">
        <v>402</v>
      </c>
      <c r="B350" s="392" t="s">
        <v>403</v>
      </c>
      <c r="C350" s="393" t="s">
        <v>410</v>
      </c>
      <c r="D350" s="394" t="s">
        <v>411</v>
      </c>
      <c r="E350" s="393" t="s">
        <v>718</v>
      </c>
      <c r="F350" s="394" t="s">
        <v>719</v>
      </c>
      <c r="G350" s="393" t="s">
        <v>1114</v>
      </c>
      <c r="H350" s="393" t="s">
        <v>1115</v>
      </c>
      <c r="I350" s="396">
        <v>3953.070068359375</v>
      </c>
      <c r="J350" s="396">
        <v>4</v>
      </c>
      <c r="K350" s="397">
        <v>15812.2802734375</v>
      </c>
    </row>
    <row r="351" spans="1:11" ht="14.45" customHeight="1" x14ac:dyDescent="0.2">
      <c r="A351" s="391" t="s">
        <v>402</v>
      </c>
      <c r="B351" s="392" t="s">
        <v>403</v>
      </c>
      <c r="C351" s="393" t="s">
        <v>410</v>
      </c>
      <c r="D351" s="394" t="s">
        <v>411</v>
      </c>
      <c r="E351" s="393" t="s">
        <v>718</v>
      </c>
      <c r="F351" s="394" t="s">
        <v>719</v>
      </c>
      <c r="G351" s="393" t="s">
        <v>1116</v>
      </c>
      <c r="H351" s="393" t="s">
        <v>1117</v>
      </c>
      <c r="I351" s="396">
        <v>5509.1298828125</v>
      </c>
      <c r="J351" s="396">
        <v>6</v>
      </c>
      <c r="K351" s="397">
        <v>33054.78125</v>
      </c>
    </row>
    <row r="352" spans="1:11" ht="14.45" customHeight="1" x14ac:dyDescent="0.2">
      <c r="A352" s="391" t="s">
        <v>402</v>
      </c>
      <c r="B352" s="392" t="s">
        <v>403</v>
      </c>
      <c r="C352" s="393" t="s">
        <v>410</v>
      </c>
      <c r="D352" s="394" t="s">
        <v>411</v>
      </c>
      <c r="E352" s="393" t="s">
        <v>718</v>
      </c>
      <c r="F352" s="394" t="s">
        <v>719</v>
      </c>
      <c r="G352" s="393" t="s">
        <v>1078</v>
      </c>
      <c r="H352" s="393" t="s">
        <v>1118</v>
      </c>
      <c r="I352" s="396">
        <v>4657.2900390625</v>
      </c>
      <c r="J352" s="396">
        <v>5</v>
      </c>
      <c r="K352" s="397">
        <v>23286.44921875</v>
      </c>
    </row>
    <row r="353" spans="1:11" ht="14.45" customHeight="1" x14ac:dyDescent="0.2">
      <c r="A353" s="391" t="s">
        <v>402</v>
      </c>
      <c r="B353" s="392" t="s">
        <v>403</v>
      </c>
      <c r="C353" s="393" t="s">
        <v>410</v>
      </c>
      <c r="D353" s="394" t="s">
        <v>411</v>
      </c>
      <c r="E353" s="393" t="s">
        <v>718</v>
      </c>
      <c r="F353" s="394" t="s">
        <v>719</v>
      </c>
      <c r="G353" s="393" t="s">
        <v>1119</v>
      </c>
      <c r="H353" s="393" t="s">
        <v>1120</v>
      </c>
      <c r="I353" s="396">
        <v>750.47998046875</v>
      </c>
      <c r="J353" s="396">
        <v>1</v>
      </c>
      <c r="K353" s="397">
        <v>750.47998046875</v>
      </c>
    </row>
    <row r="354" spans="1:11" ht="14.45" customHeight="1" x14ac:dyDescent="0.2">
      <c r="A354" s="391" t="s">
        <v>402</v>
      </c>
      <c r="B354" s="392" t="s">
        <v>403</v>
      </c>
      <c r="C354" s="393" t="s">
        <v>410</v>
      </c>
      <c r="D354" s="394" t="s">
        <v>411</v>
      </c>
      <c r="E354" s="393" t="s">
        <v>718</v>
      </c>
      <c r="F354" s="394" t="s">
        <v>719</v>
      </c>
      <c r="G354" s="393" t="s">
        <v>1121</v>
      </c>
      <c r="H354" s="393" t="s">
        <v>1122</v>
      </c>
      <c r="I354" s="396">
        <v>13.310000419616699</v>
      </c>
      <c r="J354" s="396">
        <v>200</v>
      </c>
      <c r="K354" s="397">
        <v>2662</v>
      </c>
    </row>
    <row r="355" spans="1:11" ht="14.45" customHeight="1" x14ac:dyDescent="0.2">
      <c r="A355" s="391" t="s">
        <v>402</v>
      </c>
      <c r="B355" s="392" t="s">
        <v>403</v>
      </c>
      <c r="C355" s="393" t="s">
        <v>410</v>
      </c>
      <c r="D355" s="394" t="s">
        <v>411</v>
      </c>
      <c r="E355" s="393" t="s">
        <v>718</v>
      </c>
      <c r="F355" s="394" t="s">
        <v>719</v>
      </c>
      <c r="G355" s="393" t="s">
        <v>1123</v>
      </c>
      <c r="H355" s="393" t="s">
        <v>1124</v>
      </c>
      <c r="I355" s="396">
        <v>2139.280029296875</v>
      </c>
      <c r="J355" s="396">
        <v>10</v>
      </c>
      <c r="K355" s="397">
        <v>21392.80029296875</v>
      </c>
    </row>
    <row r="356" spans="1:11" ht="14.45" customHeight="1" x14ac:dyDescent="0.2">
      <c r="A356" s="391" t="s">
        <v>402</v>
      </c>
      <c r="B356" s="392" t="s">
        <v>403</v>
      </c>
      <c r="C356" s="393" t="s">
        <v>410</v>
      </c>
      <c r="D356" s="394" t="s">
        <v>411</v>
      </c>
      <c r="E356" s="393" t="s">
        <v>718</v>
      </c>
      <c r="F356" s="394" t="s">
        <v>719</v>
      </c>
      <c r="G356" s="393" t="s">
        <v>1125</v>
      </c>
      <c r="H356" s="393" t="s">
        <v>1126</v>
      </c>
      <c r="I356" s="396">
        <v>1139.8199462890625</v>
      </c>
      <c r="J356" s="396">
        <v>2</v>
      </c>
      <c r="K356" s="397">
        <v>2279.639892578125</v>
      </c>
    </row>
    <row r="357" spans="1:11" ht="14.45" customHeight="1" x14ac:dyDescent="0.2">
      <c r="A357" s="391" t="s">
        <v>402</v>
      </c>
      <c r="B357" s="392" t="s">
        <v>403</v>
      </c>
      <c r="C357" s="393" t="s">
        <v>410</v>
      </c>
      <c r="D357" s="394" t="s">
        <v>411</v>
      </c>
      <c r="E357" s="393" t="s">
        <v>718</v>
      </c>
      <c r="F357" s="394" t="s">
        <v>719</v>
      </c>
      <c r="G357" s="393" t="s">
        <v>1127</v>
      </c>
      <c r="H357" s="393" t="s">
        <v>1128</v>
      </c>
      <c r="I357" s="396">
        <v>72.80999755859375</v>
      </c>
      <c r="J357" s="396">
        <v>96</v>
      </c>
      <c r="K357" s="397">
        <v>6990.16015625</v>
      </c>
    </row>
    <row r="358" spans="1:11" ht="14.45" customHeight="1" x14ac:dyDescent="0.2">
      <c r="A358" s="391" t="s">
        <v>402</v>
      </c>
      <c r="B358" s="392" t="s">
        <v>403</v>
      </c>
      <c r="C358" s="393" t="s">
        <v>410</v>
      </c>
      <c r="D358" s="394" t="s">
        <v>411</v>
      </c>
      <c r="E358" s="393" t="s">
        <v>718</v>
      </c>
      <c r="F358" s="394" t="s">
        <v>719</v>
      </c>
      <c r="G358" s="393" t="s">
        <v>1129</v>
      </c>
      <c r="H358" s="393" t="s">
        <v>1130</v>
      </c>
      <c r="I358" s="396">
        <v>72.80999755859375</v>
      </c>
      <c r="J358" s="396">
        <v>96</v>
      </c>
      <c r="K358" s="397">
        <v>6990.16015625</v>
      </c>
    </row>
    <row r="359" spans="1:11" ht="14.45" customHeight="1" x14ac:dyDescent="0.2">
      <c r="A359" s="391" t="s">
        <v>402</v>
      </c>
      <c r="B359" s="392" t="s">
        <v>403</v>
      </c>
      <c r="C359" s="393" t="s">
        <v>410</v>
      </c>
      <c r="D359" s="394" t="s">
        <v>411</v>
      </c>
      <c r="E359" s="393" t="s">
        <v>718</v>
      </c>
      <c r="F359" s="394" t="s">
        <v>719</v>
      </c>
      <c r="G359" s="393" t="s">
        <v>1131</v>
      </c>
      <c r="H359" s="393" t="s">
        <v>1132</v>
      </c>
      <c r="I359" s="396">
        <v>72.80999755859375</v>
      </c>
      <c r="J359" s="396">
        <v>120</v>
      </c>
      <c r="K359" s="397">
        <v>8737.7001953125</v>
      </c>
    </row>
    <row r="360" spans="1:11" ht="14.45" customHeight="1" x14ac:dyDescent="0.2">
      <c r="A360" s="391" t="s">
        <v>402</v>
      </c>
      <c r="B360" s="392" t="s">
        <v>403</v>
      </c>
      <c r="C360" s="393" t="s">
        <v>410</v>
      </c>
      <c r="D360" s="394" t="s">
        <v>411</v>
      </c>
      <c r="E360" s="393" t="s">
        <v>718</v>
      </c>
      <c r="F360" s="394" t="s">
        <v>719</v>
      </c>
      <c r="G360" s="393" t="s">
        <v>1133</v>
      </c>
      <c r="H360" s="393" t="s">
        <v>1134</v>
      </c>
      <c r="I360" s="396">
        <v>72.80999755859375</v>
      </c>
      <c r="J360" s="396">
        <v>240</v>
      </c>
      <c r="K360" s="397">
        <v>17475.400390625</v>
      </c>
    </row>
    <row r="361" spans="1:11" ht="14.45" customHeight="1" x14ac:dyDescent="0.2">
      <c r="A361" s="391" t="s">
        <v>402</v>
      </c>
      <c r="B361" s="392" t="s">
        <v>403</v>
      </c>
      <c r="C361" s="393" t="s">
        <v>410</v>
      </c>
      <c r="D361" s="394" t="s">
        <v>411</v>
      </c>
      <c r="E361" s="393" t="s">
        <v>718</v>
      </c>
      <c r="F361" s="394" t="s">
        <v>719</v>
      </c>
      <c r="G361" s="393" t="s">
        <v>1135</v>
      </c>
      <c r="H361" s="393" t="s">
        <v>1136</v>
      </c>
      <c r="I361" s="396">
        <v>484.33999633789063</v>
      </c>
      <c r="J361" s="396">
        <v>10</v>
      </c>
      <c r="K361" s="397">
        <v>4843.39013671875</v>
      </c>
    </row>
    <row r="362" spans="1:11" ht="14.45" customHeight="1" x14ac:dyDescent="0.2">
      <c r="A362" s="391" t="s">
        <v>402</v>
      </c>
      <c r="B362" s="392" t="s">
        <v>403</v>
      </c>
      <c r="C362" s="393" t="s">
        <v>410</v>
      </c>
      <c r="D362" s="394" t="s">
        <v>411</v>
      </c>
      <c r="E362" s="393" t="s">
        <v>718</v>
      </c>
      <c r="F362" s="394" t="s">
        <v>719</v>
      </c>
      <c r="G362" s="393" t="s">
        <v>1137</v>
      </c>
      <c r="H362" s="393" t="s">
        <v>1138</v>
      </c>
      <c r="I362" s="396">
        <v>560.66998291015625</v>
      </c>
      <c r="J362" s="396">
        <v>1</v>
      </c>
      <c r="K362" s="397">
        <v>560.66998291015625</v>
      </c>
    </row>
    <row r="363" spans="1:11" ht="14.45" customHeight="1" x14ac:dyDescent="0.2">
      <c r="A363" s="391" t="s">
        <v>402</v>
      </c>
      <c r="B363" s="392" t="s">
        <v>403</v>
      </c>
      <c r="C363" s="393" t="s">
        <v>410</v>
      </c>
      <c r="D363" s="394" t="s">
        <v>411</v>
      </c>
      <c r="E363" s="393" t="s">
        <v>718</v>
      </c>
      <c r="F363" s="394" t="s">
        <v>719</v>
      </c>
      <c r="G363" s="393" t="s">
        <v>1129</v>
      </c>
      <c r="H363" s="393" t="s">
        <v>1139</v>
      </c>
      <c r="I363" s="396">
        <v>72.80999755859375</v>
      </c>
      <c r="J363" s="396">
        <v>48</v>
      </c>
      <c r="K363" s="397">
        <v>3495.080078125</v>
      </c>
    </row>
    <row r="364" spans="1:11" ht="14.45" customHeight="1" x14ac:dyDescent="0.2">
      <c r="A364" s="391" t="s">
        <v>402</v>
      </c>
      <c r="B364" s="392" t="s">
        <v>403</v>
      </c>
      <c r="C364" s="393" t="s">
        <v>410</v>
      </c>
      <c r="D364" s="394" t="s">
        <v>411</v>
      </c>
      <c r="E364" s="393" t="s">
        <v>718</v>
      </c>
      <c r="F364" s="394" t="s">
        <v>719</v>
      </c>
      <c r="G364" s="393" t="s">
        <v>1127</v>
      </c>
      <c r="H364" s="393" t="s">
        <v>1140</v>
      </c>
      <c r="I364" s="396">
        <v>72.80999755859375</v>
      </c>
      <c r="J364" s="396">
        <v>72</v>
      </c>
      <c r="K364" s="397">
        <v>5242.6201171875</v>
      </c>
    </row>
    <row r="365" spans="1:11" ht="14.45" customHeight="1" x14ac:dyDescent="0.2">
      <c r="A365" s="391" t="s">
        <v>402</v>
      </c>
      <c r="B365" s="392" t="s">
        <v>403</v>
      </c>
      <c r="C365" s="393" t="s">
        <v>410</v>
      </c>
      <c r="D365" s="394" t="s">
        <v>411</v>
      </c>
      <c r="E365" s="393" t="s">
        <v>718</v>
      </c>
      <c r="F365" s="394" t="s">
        <v>719</v>
      </c>
      <c r="G365" s="393" t="s">
        <v>1133</v>
      </c>
      <c r="H365" s="393" t="s">
        <v>1141</v>
      </c>
      <c r="I365" s="396">
        <v>72.80999755859375</v>
      </c>
      <c r="J365" s="396">
        <v>48</v>
      </c>
      <c r="K365" s="397">
        <v>3495.080078125</v>
      </c>
    </row>
    <row r="366" spans="1:11" ht="14.45" customHeight="1" x14ac:dyDescent="0.2">
      <c r="A366" s="391" t="s">
        <v>402</v>
      </c>
      <c r="B366" s="392" t="s">
        <v>403</v>
      </c>
      <c r="C366" s="393" t="s">
        <v>410</v>
      </c>
      <c r="D366" s="394" t="s">
        <v>411</v>
      </c>
      <c r="E366" s="393" t="s">
        <v>718</v>
      </c>
      <c r="F366" s="394" t="s">
        <v>719</v>
      </c>
      <c r="G366" s="393" t="s">
        <v>1131</v>
      </c>
      <c r="H366" s="393" t="s">
        <v>1142</v>
      </c>
      <c r="I366" s="396">
        <v>72.80999755859375</v>
      </c>
      <c r="J366" s="396">
        <v>48</v>
      </c>
      <c r="K366" s="397">
        <v>3495.080078125</v>
      </c>
    </row>
    <row r="367" spans="1:11" ht="14.45" customHeight="1" x14ac:dyDescent="0.2">
      <c r="A367" s="391" t="s">
        <v>402</v>
      </c>
      <c r="B367" s="392" t="s">
        <v>403</v>
      </c>
      <c r="C367" s="393" t="s">
        <v>410</v>
      </c>
      <c r="D367" s="394" t="s">
        <v>411</v>
      </c>
      <c r="E367" s="393" t="s">
        <v>718</v>
      </c>
      <c r="F367" s="394" t="s">
        <v>719</v>
      </c>
      <c r="G367" s="393" t="s">
        <v>1143</v>
      </c>
      <c r="H367" s="393" t="s">
        <v>1144</v>
      </c>
      <c r="I367" s="396">
        <v>1694</v>
      </c>
      <c r="J367" s="396">
        <v>8</v>
      </c>
      <c r="K367" s="397">
        <v>13552</v>
      </c>
    </row>
    <row r="368" spans="1:11" ht="14.45" customHeight="1" x14ac:dyDescent="0.2">
      <c r="A368" s="391" t="s">
        <v>402</v>
      </c>
      <c r="B368" s="392" t="s">
        <v>403</v>
      </c>
      <c r="C368" s="393" t="s">
        <v>410</v>
      </c>
      <c r="D368" s="394" t="s">
        <v>411</v>
      </c>
      <c r="E368" s="393" t="s">
        <v>718</v>
      </c>
      <c r="F368" s="394" t="s">
        <v>719</v>
      </c>
      <c r="G368" s="393" t="s">
        <v>1145</v>
      </c>
      <c r="H368" s="393" t="s">
        <v>1146</v>
      </c>
      <c r="I368" s="396">
        <v>2783</v>
      </c>
      <c r="J368" s="396">
        <v>16</v>
      </c>
      <c r="K368" s="397">
        <v>44528</v>
      </c>
    </row>
    <row r="369" spans="1:11" ht="14.45" customHeight="1" x14ac:dyDescent="0.2">
      <c r="A369" s="391" t="s">
        <v>402</v>
      </c>
      <c r="B369" s="392" t="s">
        <v>403</v>
      </c>
      <c r="C369" s="393" t="s">
        <v>410</v>
      </c>
      <c r="D369" s="394" t="s">
        <v>411</v>
      </c>
      <c r="E369" s="393" t="s">
        <v>718</v>
      </c>
      <c r="F369" s="394" t="s">
        <v>719</v>
      </c>
      <c r="G369" s="393" t="s">
        <v>1147</v>
      </c>
      <c r="H369" s="393" t="s">
        <v>1148</v>
      </c>
      <c r="I369" s="396">
        <v>909.91998291015625</v>
      </c>
      <c r="J369" s="396">
        <v>20</v>
      </c>
      <c r="K369" s="397">
        <v>18198.400390625</v>
      </c>
    </row>
    <row r="370" spans="1:11" ht="14.45" customHeight="1" x14ac:dyDescent="0.2">
      <c r="A370" s="391" t="s">
        <v>402</v>
      </c>
      <c r="B370" s="392" t="s">
        <v>403</v>
      </c>
      <c r="C370" s="393" t="s">
        <v>410</v>
      </c>
      <c r="D370" s="394" t="s">
        <v>411</v>
      </c>
      <c r="E370" s="393" t="s">
        <v>718</v>
      </c>
      <c r="F370" s="394" t="s">
        <v>719</v>
      </c>
      <c r="G370" s="393" t="s">
        <v>1149</v>
      </c>
      <c r="H370" s="393" t="s">
        <v>1150</v>
      </c>
      <c r="I370" s="396">
        <v>838.530029296875</v>
      </c>
      <c r="J370" s="396">
        <v>16</v>
      </c>
      <c r="K370" s="397">
        <v>13416.48046875</v>
      </c>
    </row>
    <row r="371" spans="1:11" ht="14.45" customHeight="1" x14ac:dyDescent="0.2">
      <c r="A371" s="391" t="s">
        <v>402</v>
      </c>
      <c r="B371" s="392" t="s">
        <v>403</v>
      </c>
      <c r="C371" s="393" t="s">
        <v>410</v>
      </c>
      <c r="D371" s="394" t="s">
        <v>411</v>
      </c>
      <c r="E371" s="393" t="s">
        <v>718</v>
      </c>
      <c r="F371" s="394" t="s">
        <v>719</v>
      </c>
      <c r="G371" s="393" t="s">
        <v>1149</v>
      </c>
      <c r="H371" s="393" t="s">
        <v>1151</v>
      </c>
      <c r="I371" s="396">
        <v>730.84002685546875</v>
      </c>
      <c r="J371" s="396">
        <v>3</v>
      </c>
      <c r="K371" s="397">
        <v>2192.52001953125</v>
      </c>
    </row>
    <row r="372" spans="1:11" ht="14.45" customHeight="1" x14ac:dyDescent="0.2">
      <c r="A372" s="391" t="s">
        <v>402</v>
      </c>
      <c r="B372" s="392" t="s">
        <v>403</v>
      </c>
      <c r="C372" s="393" t="s">
        <v>410</v>
      </c>
      <c r="D372" s="394" t="s">
        <v>411</v>
      </c>
      <c r="E372" s="393" t="s">
        <v>718</v>
      </c>
      <c r="F372" s="394" t="s">
        <v>719</v>
      </c>
      <c r="G372" s="393" t="s">
        <v>1152</v>
      </c>
      <c r="H372" s="393" t="s">
        <v>1153</v>
      </c>
      <c r="I372" s="396">
        <v>1694</v>
      </c>
      <c r="J372" s="396">
        <v>7</v>
      </c>
      <c r="K372" s="397">
        <v>11858</v>
      </c>
    </row>
    <row r="373" spans="1:11" ht="14.45" customHeight="1" x14ac:dyDescent="0.2">
      <c r="A373" s="391" t="s">
        <v>402</v>
      </c>
      <c r="B373" s="392" t="s">
        <v>403</v>
      </c>
      <c r="C373" s="393" t="s">
        <v>410</v>
      </c>
      <c r="D373" s="394" t="s">
        <v>411</v>
      </c>
      <c r="E373" s="393" t="s">
        <v>718</v>
      </c>
      <c r="F373" s="394" t="s">
        <v>719</v>
      </c>
      <c r="G373" s="393" t="s">
        <v>1154</v>
      </c>
      <c r="H373" s="393" t="s">
        <v>1155</v>
      </c>
      <c r="I373" s="396">
        <v>3033.469970703125</v>
      </c>
      <c r="J373" s="396">
        <v>16</v>
      </c>
      <c r="K373" s="397">
        <v>48535.51953125</v>
      </c>
    </row>
    <row r="374" spans="1:11" ht="14.45" customHeight="1" x14ac:dyDescent="0.2">
      <c r="A374" s="391" t="s">
        <v>402</v>
      </c>
      <c r="B374" s="392" t="s">
        <v>403</v>
      </c>
      <c r="C374" s="393" t="s">
        <v>410</v>
      </c>
      <c r="D374" s="394" t="s">
        <v>411</v>
      </c>
      <c r="E374" s="393" t="s">
        <v>718</v>
      </c>
      <c r="F374" s="394" t="s">
        <v>719</v>
      </c>
      <c r="G374" s="393" t="s">
        <v>1156</v>
      </c>
      <c r="H374" s="393" t="s">
        <v>1157</v>
      </c>
      <c r="I374" s="396">
        <v>635.989990234375</v>
      </c>
      <c r="J374" s="396">
        <v>4</v>
      </c>
      <c r="K374" s="397">
        <v>2543.949951171875</v>
      </c>
    </row>
    <row r="375" spans="1:11" ht="14.45" customHeight="1" x14ac:dyDescent="0.2">
      <c r="A375" s="391" t="s">
        <v>402</v>
      </c>
      <c r="B375" s="392" t="s">
        <v>403</v>
      </c>
      <c r="C375" s="393" t="s">
        <v>410</v>
      </c>
      <c r="D375" s="394" t="s">
        <v>411</v>
      </c>
      <c r="E375" s="393" t="s">
        <v>718</v>
      </c>
      <c r="F375" s="394" t="s">
        <v>719</v>
      </c>
      <c r="G375" s="393" t="s">
        <v>1158</v>
      </c>
      <c r="H375" s="393" t="s">
        <v>1159</v>
      </c>
      <c r="I375" s="396">
        <v>2975.389892578125</v>
      </c>
      <c r="J375" s="396">
        <v>1</v>
      </c>
      <c r="K375" s="397">
        <v>2975.389892578125</v>
      </c>
    </row>
    <row r="376" spans="1:11" ht="14.45" customHeight="1" x14ac:dyDescent="0.2">
      <c r="A376" s="391" t="s">
        <v>402</v>
      </c>
      <c r="B376" s="392" t="s">
        <v>403</v>
      </c>
      <c r="C376" s="393" t="s">
        <v>410</v>
      </c>
      <c r="D376" s="394" t="s">
        <v>411</v>
      </c>
      <c r="E376" s="393" t="s">
        <v>718</v>
      </c>
      <c r="F376" s="394" t="s">
        <v>719</v>
      </c>
      <c r="G376" s="393" t="s">
        <v>1160</v>
      </c>
      <c r="H376" s="393" t="s">
        <v>1161</v>
      </c>
      <c r="I376" s="396">
        <v>329.67999267578125</v>
      </c>
      <c r="J376" s="396">
        <v>1</v>
      </c>
      <c r="K376" s="397">
        <v>329.67999267578125</v>
      </c>
    </row>
    <row r="377" spans="1:11" ht="14.45" customHeight="1" x14ac:dyDescent="0.2">
      <c r="A377" s="391" t="s">
        <v>402</v>
      </c>
      <c r="B377" s="392" t="s">
        <v>403</v>
      </c>
      <c r="C377" s="393" t="s">
        <v>410</v>
      </c>
      <c r="D377" s="394" t="s">
        <v>411</v>
      </c>
      <c r="E377" s="393" t="s">
        <v>718</v>
      </c>
      <c r="F377" s="394" t="s">
        <v>719</v>
      </c>
      <c r="G377" s="393" t="s">
        <v>1162</v>
      </c>
      <c r="H377" s="393" t="s">
        <v>1163</v>
      </c>
      <c r="I377" s="396">
        <v>358.16000366210938</v>
      </c>
      <c r="J377" s="396">
        <v>1</v>
      </c>
      <c r="K377" s="397">
        <v>358.16000366210938</v>
      </c>
    </row>
    <row r="378" spans="1:11" ht="14.45" customHeight="1" x14ac:dyDescent="0.2">
      <c r="A378" s="391" t="s">
        <v>402</v>
      </c>
      <c r="B378" s="392" t="s">
        <v>403</v>
      </c>
      <c r="C378" s="393" t="s">
        <v>410</v>
      </c>
      <c r="D378" s="394" t="s">
        <v>411</v>
      </c>
      <c r="E378" s="393" t="s">
        <v>718</v>
      </c>
      <c r="F378" s="394" t="s">
        <v>719</v>
      </c>
      <c r="G378" s="393" t="s">
        <v>1164</v>
      </c>
      <c r="H378" s="393" t="s">
        <v>1165</v>
      </c>
      <c r="I378" s="396">
        <v>260.14999389648438</v>
      </c>
      <c r="J378" s="396">
        <v>1</v>
      </c>
      <c r="K378" s="397">
        <v>260.14999389648438</v>
      </c>
    </row>
    <row r="379" spans="1:11" ht="14.45" customHeight="1" x14ac:dyDescent="0.2">
      <c r="A379" s="391" t="s">
        <v>402</v>
      </c>
      <c r="B379" s="392" t="s">
        <v>403</v>
      </c>
      <c r="C379" s="393" t="s">
        <v>410</v>
      </c>
      <c r="D379" s="394" t="s">
        <v>411</v>
      </c>
      <c r="E379" s="393" t="s">
        <v>718</v>
      </c>
      <c r="F379" s="394" t="s">
        <v>719</v>
      </c>
      <c r="G379" s="393" t="s">
        <v>1166</v>
      </c>
      <c r="H379" s="393" t="s">
        <v>1167</v>
      </c>
      <c r="I379" s="396">
        <v>238.3699951171875</v>
      </c>
      <c r="J379" s="396">
        <v>4</v>
      </c>
      <c r="K379" s="397">
        <v>953.47998046875</v>
      </c>
    </row>
    <row r="380" spans="1:11" ht="14.45" customHeight="1" x14ac:dyDescent="0.2">
      <c r="A380" s="391" t="s">
        <v>402</v>
      </c>
      <c r="B380" s="392" t="s">
        <v>403</v>
      </c>
      <c r="C380" s="393" t="s">
        <v>410</v>
      </c>
      <c r="D380" s="394" t="s">
        <v>411</v>
      </c>
      <c r="E380" s="393" t="s">
        <v>718</v>
      </c>
      <c r="F380" s="394" t="s">
        <v>719</v>
      </c>
      <c r="G380" s="393" t="s">
        <v>1168</v>
      </c>
      <c r="H380" s="393" t="s">
        <v>1169</v>
      </c>
      <c r="I380" s="396">
        <v>260.14999389648438</v>
      </c>
      <c r="J380" s="396">
        <v>1</v>
      </c>
      <c r="K380" s="397">
        <v>260.14999389648438</v>
      </c>
    </row>
    <row r="381" spans="1:11" ht="14.45" customHeight="1" x14ac:dyDescent="0.2">
      <c r="A381" s="391" t="s">
        <v>402</v>
      </c>
      <c r="B381" s="392" t="s">
        <v>403</v>
      </c>
      <c r="C381" s="393" t="s">
        <v>410</v>
      </c>
      <c r="D381" s="394" t="s">
        <v>411</v>
      </c>
      <c r="E381" s="393" t="s">
        <v>718</v>
      </c>
      <c r="F381" s="394" t="s">
        <v>719</v>
      </c>
      <c r="G381" s="393" t="s">
        <v>1170</v>
      </c>
      <c r="H381" s="393" t="s">
        <v>1171</v>
      </c>
      <c r="I381" s="396">
        <v>2148.9599609375</v>
      </c>
      <c r="J381" s="396">
        <v>1</v>
      </c>
      <c r="K381" s="397">
        <v>2148.9599609375</v>
      </c>
    </row>
    <row r="382" spans="1:11" ht="14.45" customHeight="1" x14ac:dyDescent="0.2">
      <c r="A382" s="391" t="s">
        <v>402</v>
      </c>
      <c r="B382" s="392" t="s">
        <v>403</v>
      </c>
      <c r="C382" s="393" t="s">
        <v>410</v>
      </c>
      <c r="D382" s="394" t="s">
        <v>411</v>
      </c>
      <c r="E382" s="393" t="s">
        <v>718</v>
      </c>
      <c r="F382" s="394" t="s">
        <v>719</v>
      </c>
      <c r="G382" s="393" t="s">
        <v>1172</v>
      </c>
      <c r="H382" s="393" t="s">
        <v>1173</v>
      </c>
      <c r="I382" s="396">
        <v>1759.3399658203125</v>
      </c>
      <c r="J382" s="396">
        <v>14</v>
      </c>
      <c r="K382" s="397">
        <v>24630.76025390625</v>
      </c>
    </row>
    <row r="383" spans="1:11" ht="14.45" customHeight="1" x14ac:dyDescent="0.2">
      <c r="A383" s="391" t="s">
        <v>402</v>
      </c>
      <c r="B383" s="392" t="s">
        <v>403</v>
      </c>
      <c r="C383" s="393" t="s">
        <v>410</v>
      </c>
      <c r="D383" s="394" t="s">
        <v>411</v>
      </c>
      <c r="E383" s="393" t="s">
        <v>718</v>
      </c>
      <c r="F383" s="394" t="s">
        <v>719</v>
      </c>
      <c r="G383" s="393" t="s">
        <v>1174</v>
      </c>
      <c r="H383" s="393" t="s">
        <v>1175</v>
      </c>
      <c r="I383" s="396">
        <v>1944.469970703125</v>
      </c>
      <c r="J383" s="396">
        <v>6</v>
      </c>
      <c r="K383" s="397">
        <v>11666.81982421875</v>
      </c>
    </row>
    <row r="384" spans="1:11" ht="14.45" customHeight="1" x14ac:dyDescent="0.2">
      <c r="A384" s="391" t="s">
        <v>402</v>
      </c>
      <c r="B384" s="392" t="s">
        <v>403</v>
      </c>
      <c r="C384" s="393" t="s">
        <v>410</v>
      </c>
      <c r="D384" s="394" t="s">
        <v>411</v>
      </c>
      <c r="E384" s="393" t="s">
        <v>718</v>
      </c>
      <c r="F384" s="394" t="s">
        <v>719</v>
      </c>
      <c r="G384" s="393" t="s">
        <v>1176</v>
      </c>
      <c r="H384" s="393" t="s">
        <v>1177</v>
      </c>
      <c r="I384" s="396">
        <v>2084.830078125</v>
      </c>
      <c r="J384" s="396">
        <v>5</v>
      </c>
      <c r="K384" s="397">
        <v>10424.150390625</v>
      </c>
    </row>
    <row r="385" spans="1:11" ht="14.45" customHeight="1" x14ac:dyDescent="0.2">
      <c r="A385" s="391" t="s">
        <v>402</v>
      </c>
      <c r="B385" s="392" t="s">
        <v>403</v>
      </c>
      <c r="C385" s="393" t="s">
        <v>410</v>
      </c>
      <c r="D385" s="394" t="s">
        <v>411</v>
      </c>
      <c r="E385" s="393" t="s">
        <v>718</v>
      </c>
      <c r="F385" s="394" t="s">
        <v>719</v>
      </c>
      <c r="G385" s="393" t="s">
        <v>1178</v>
      </c>
      <c r="H385" s="393" t="s">
        <v>1179</v>
      </c>
      <c r="I385" s="396">
        <v>1944.469970703125</v>
      </c>
      <c r="J385" s="396">
        <v>1</v>
      </c>
      <c r="K385" s="397">
        <v>1944.469970703125</v>
      </c>
    </row>
    <row r="386" spans="1:11" ht="14.45" customHeight="1" x14ac:dyDescent="0.2">
      <c r="A386" s="391" t="s">
        <v>402</v>
      </c>
      <c r="B386" s="392" t="s">
        <v>403</v>
      </c>
      <c r="C386" s="393" t="s">
        <v>410</v>
      </c>
      <c r="D386" s="394" t="s">
        <v>411</v>
      </c>
      <c r="E386" s="393" t="s">
        <v>718</v>
      </c>
      <c r="F386" s="394" t="s">
        <v>719</v>
      </c>
      <c r="G386" s="393" t="s">
        <v>1180</v>
      </c>
      <c r="H386" s="393" t="s">
        <v>1181</v>
      </c>
      <c r="I386" s="396">
        <v>310.60000610351563</v>
      </c>
      <c r="J386" s="396">
        <v>4</v>
      </c>
      <c r="K386" s="397">
        <v>1242.3800048828125</v>
      </c>
    </row>
    <row r="387" spans="1:11" ht="14.45" customHeight="1" x14ac:dyDescent="0.2">
      <c r="A387" s="391" t="s">
        <v>402</v>
      </c>
      <c r="B387" s="392" t="s">
        <v>403</v>
      </c>
      <c r="C387" s="393" t="s">
        <v>410</v>
      </c>
      <c r="D387" s="394" t="s">
        <v>411</v>
      </c>
      <c r="E387" s="393" t="s">
        <v>718</v>
      </c>
      <c r="F387" s="394" t="s">
        <v>719</v>
      </c>
      <c r="G387" s="393" t="s">
        <v>1182</v>
      </c>
      <c r="H387" s="393" t="s">
        <v>1183</v>
      </c>
      <c r="I387" s="396">
        <v>348.48001098632813</v>
      </c>
      <c r="J387" s="396">
        <v>8</v>
      </c>
      <c r="K387" s="397">
        <v>2787.840087890625</v>
      </c>
    </row>
    <row r="388" spans="1:11" ht="14.45" customHeight="1" x14ac:dyDescent="0.2">
      <c r="A388" s="391" t="s">
        <v>402</v>
      </c>
      <c r="B388" s="392" t="s">
        <v>403</v>
      </c>
      <c r="C388" s="393" t="s">
        <v>410</v>
      </c>
      <c r="D388" s="394" t="s">
        <v>411</v>
      </c>
      <c r="E388" s="393" t="s">
        <v>718</v>
      </c>
      <c r="F388" s="394" t="s">
        <v>719</v>
      </c>
      <c r="G388" s="393" t="s">
        <v>1184</v>
      </c>
      <c r="H388" s="393" t="s">
        <v>1185</v>
      </c>
      <c r="I388" s="396">
        <v>365.42001342773438</v>
      </c>
      <c r="J388" s="396">
        <v>4</v>
      </c>
      <c r="K388" s="397">
        <v>1461.6800537109375</v>
      </c>
    </row>
    <row r="389" spans="1:11" ht="14.45" customHeight="1" x14ac:dyDescent="0.2">
      <c r="A389" s="391" t="s">
        <v>402</v>
      </c>
      <c r="B389" s="392" t="s">
        <v>403</v>
      </c>
      <c r="C389" s="393" t="s">
        <v>410</v>
      </c>
      <c r="D389" s="394" t="s">
        <v>411</v>
      </c>
      <c r="E389" s="393" t="s">
        <v>718</v>
      </c>
      <c r="F389" s="394" t="s">
        <v>719</v>
      </c>
      <c r="G389" s="393" t="s">
        <v>1182</v>
      </c>
      <c r="H389" s="393" t="s">
        <v>1186</v>
      </c>
      <c r="I389" s="396">
        <v>302.5</v>
      </c>
      <c r="J389" s="396">
        <v>11</v>
      </c>
      <c r="K389" s="397">
        <v>3327.5</v>
      </c>
    </row>
    <row r="390" spans="1:11" ht="14.45" customHeight="1" x14ac:dyDescent="0.2">
      <c r="A390" s="391" t="s">
        <v>402</v>
      </c>
      <c r="B390" s="392" t="s">
        <v>403</v>
      </c>
      <c r="C390" s="393" t="s">
        <v>410</v>
      </c>
      <c r="D390" s="394" t="s">
        <v>411</v>
      </c>
      <c r="E390" s="393" t="s">
        <v>718</v>
      </c>
      <c r="F390" s="394" t="s">
        <v>719</v>
      </c>
      <c r="G390" s="393" t="s">
        <v>1187</v>
      </c>
      <c r="H390" s="393" t="s">
        <v>1188</v>
      </c>
      <c r="I390" s="396">
        <v>347.26998901367188</v>
      </c>
      <c r="J390" s="396">
        <v>1</v>
      </c>
      <c r="K390" s="397">
        <v>347.26998901367188</v>
      </c>
    </row>
    <row r="391" spans="1:11" ht="14.45" customHeight="1" x14ac:dyDescent="0.2">
      <c r="A391" s="391" t="s">
        <v>402</v>
      </c>
      <c r="B391" s="392" t="s">
        <v>403</v>
      </c>
      <c r="C391" s="393" t="s">
        <v>410</v>
      </c>
      <c r="D391" s="394" t="s">
        <v>411</v>
      </c>
      <c r="E391" s="393" t="s">
        <v>718</v>
      </c>
      <c r="F391" s="394" t="s">
        <v>719</v>
      </c>
      <c r="G391" s="393" t="s">
        <v>1189</v>
      </c>
      <c r="H391" s="393" t="s">
        <v>1190</v>
      </c>
      <c r="I391" s="396">
        <v>401.72000122070313</v>
      </c>
      <c r="J391" s="396">
        <v>8</v>
      </c>
      <c r="K391" s="397">
        <v>3213.760009765625</v>
      </c>
    </row>
    <row r="392" spans="1:11" ht="14.45" customHeight="1" x14ac:dyDescent="0.2">
      <c r="A392" s="391" t="s">
        <v>402</v>
      </c>
      <c r="B392" s="392" t="s">
        <v>403</v>
      </c>
      <c r="C392" s="393" t="s">
        <v>410</v>
      </c>
      <c r="D392" s="394" t="s">
        <v>411</v>
      </c>
      <c r="E392" s="393" t="s">
        <v>718</v>
      </c>
      <c r="F392" s="394" t="s">
        <v>719</v>
      </c>
      <c r="G392" s="393" t="s">
        <v>1191</v>
      </c>
      <c r="H392" s="393" t="s">
        <v>1192</v>
      </c>
      <c r="I392" s="396">
        <v>532.4000244140625</v>
      </c>
      <c r="J392" s="396">
        <v>1</v>
      </c>
      <c r="K392" s="397">
        <v>532.4000244140625</v>
      </c>
    </row>
    <row r="393" spans="1:11" ht="14.45" customHeight="1" x14ac:dyDescent="0.2">
      <c r="A393" s="391" t="s">
        <v>402</v>
      </c>
      <c r="B393" s="392" t="s">
        <v>403</v>
      </c>
      <c r="C393" s="393" t="s">
        <v>410</v>
      </c>
      <c r="D393" s="394" t="s">
        <v>411</v>
      </c>
      <c r="E393" s="393" t="s">
        <v>718</v>
      </c>
      <c r="F393" s="394" t="s">
        <v>719</v>
      </c>
      <c r="G393" s="393" t="s">
        <v>1184</v>
      </c>
      <c r="H393" s="393" t="s">
        <v>1193</v>
      </c>
      <c r="I393" s="396">
        <v>302.5</v>
      </c>
      <c r="J393" s="396">
        <v>4</v>
      </c>
      <c r="K393" s="397">
        <v>1210</v>
      </c>
    </row>
    <row r="394" spans="1:11" ht="14.45" customHeight="1" x14ac:dyDescent="0.2">
      <c r="A394" s="391" t="s">
        <v>402</v>
      </c>
      <c r="B394" s="392" t="s">
        <v>403</v>
      </c>
      <c r="C394" s="393" t="s">
        <v>410</v>
      </c>
      <c r="D394" s="394" t="s">
        <v>411</v>
      </c>
      <c r="E394" s="393" t="s">
        <v>718</v>
      </c>
      <c r="F394" s="394" t="s">
        <v>719</v>
      </c>
      <c r="G394" s="393" t="s">
        <v>1194</v>
      </c>
      <c r="H394" s="393" t="s">
        <v>1195</v>
      </c>
      <c r="I394" s="396">
        <v>1744.72998046875</v>
      </c>
      <c r="J394" s="396">
        <v>2</v>
      </c>
      <c r="K394" s="397">
        <v>3489.4599609375</v>
      </c>
    </row>
    <row r="395" spans="1:11" ht="14.45" customHeight="1" x14ac:dyDescent="0.2">
      <c r="A395" s="391" t="s">
        <v>402</v>
      </c>
      <c r="B395" s="392" t="s">
        <v>403</v>
      </c>
      <c r="C395" s="393" t="s">
        <v>410</v>
      </c>
      <c r="D395" s="394" t="s">
        <v>411</v>
      </c>
      <c r="E395" s="393" t="s">
        <v>718</v>
      </c>
      <c r="F395" s="394" t="s">
        <v>719</v>
      </c>
      <c r="G395" s="393" t="s">
        <v>1196</v>
      </c>
      <c r="H395" s="393" t="s">
        <v>1197</v>
      </c>
      <c r="I395" s="396">
        <v>597.739990234375</v>
      </c>
      <c r="J395" s="396">
        <v>7</v>
      </c>
      <c r="K395" s="397">
        <v>4184.179931640625</v>
      </c>
    </row>
    <row r="396" spans="1:11" ht="14.45" customHeight="1" x14ac:dyDescent="0.2">
      <c r="A396" s="391" t="s">
        <v>402</v>
      </c>
      <c r="B396" s="392" t="s">
        <v>403</v>
      </c>
      <c r="C396" s="393" t="s">
        <v>410</v>
      </c>
      <c r="D396" s="394" t="s">
        <v>411</v>
      </c>
      <c r="E396" s="393" t="s">
        <v>718</v>
      </c>
      <c r="F396" s="394" t="s">
        <v>719</v>
      </c>
      <c r="G396" s="393" t="s">
        <v>1198</v>
      </c>
      <c r="H396" s="393" t="s">
        <v>1199</v>
      </c>
      <c r="I396" s="396">
        <v>989.53997802734375</v>
      </c>
      <c r="J396" s="396">
        <v>10</v>
      </c>
      <c r="K396" s="397">
        <v>9895.3798828125</v>
      </c>
    </row>
    <row r="397" spans="1:11" ht="14.45" customHeight="1" x14ac:dyDescent="0.2">
      <c r="A397" s="391" t="s">
        <v>402</v>
      </c>
      <c r="B397" s="392" t="s">
        <v>403</v>
      </c>
      <c r="C397" s="393" t="s">
        <v>410</v>
      </c>
      <c r="D397" s="394" t="s">
        <v>411</v>
      </c>
      <c r="E397" s="393" t="s">
        <v>718</v>
      </c>
      <c r="F397" s="394" t="s">
        <v>719</v>
      </c>
      <c r="G397" s="393" t="s">
        <v>1200</v>
      </c>
      <c r="H397" s="393" t="s">
        <v>1201</v>
      </c>
      <c r="I397" s="396">
        <v>21.176666895548504</v>
      </c>
      <c r="J397" s="396">
        <v>200</v>
      </c>
      <c r="K397" s="397">
        <v>4234.989990234375</v>
      </c>
    </row>
    <row r="398" spans="1:11" ht="14.45" customHeight="1" x14ac:dyDescent="0.2">
      <c r="A398" s="391" t="s">
        <v>402</v>
      </c>
      <c r="B398" s="392" t="s">
        <v>403</v>
      </c>
      <c r="C398" s="393" t="s">
        <v>410</v>
      </c>
      <c r="D398" s="394" t="s">
        <v>411</v>
      </c>
      <c r="E398" s="393" t="s">
        <v>718</v>
      </c>
      <c r="F398" s="394" t="s">
        <v>719</v>
      </c>
      <c r="G398" s="393" t="s">
        <v>1202</v>
      </c>
      <c r="H398" s="393" t="s">
        <v>1203</v>
      </c>
      <c r="I398" s="396">
        <v>44.770000457763672</v>
      </c>
      <c r="J398" s="396">
        <v>10</v>
      </c>
      <c r="K398" s="397">
        <v>447.70001220703125</v>
      </c>
    </row>
    <row r="399" spans="1:11" ht="14.45" customHeight="1" x14ac:dyDescent="0.2">
      <c r="A399" s="391" t="s">
        <v>402</v>
      </c>
      <c r="B399" s="392" t="s">
        <v>403</v>
      </c>
      <c r="C399" s="393" t="s">
        <v>410</v>
      </c>
      <c r="D399" s="394" t="s">
        <v>411</v>
      </c>
      <c r="E399" s="393" t="s">
        <v>718</v>
      </c>
      <c r="F399" s="394" t="s">
        <v>719</v>
      </c>
      <c r="G399" s="393" t="s">
        <v>1200</v>
      </c>
      <c r="H399" s="393" t="s">
        <v>1204</v>
      </c>
      <c r="I399" s="396">
        <v>21.175000190734863</v>
      </c>
      <c r="J399" s="396">
        <v>100</v>
      </c>
      <c r="K399" s="397">
        <v>2117.25</v>
      </c>
    </row>
    <row r="400" spans="1:11" ht="14.45" customHeight="1" x14ac:dyDescent="0.2">
      <c r="A400" s="391" t="s">
        <v>402</v>
      </c>
      <c r="B400" s="392" t="s">
        <v>403</v>
      </c>
      <c r="C400" s="393" t="s">
        <v>410</v>
      </c>
      <c r="D400" s="394" t="s">
        <v>411</v>
      </c>
      <c r="E400" s="393" t="s">
        <v>718</v>
      </c>
      <c r="F400" s="394" t="s">
        <v>719</v>
      </c>
      <c r="G400" s="393" t="s">
        <v>1205</v>
      </c>
      <c r="H400" s="393" t="s">
        <v>1206</v>
      </c>
      <c r="I400" s="396">
        <v>2204.6201171875</v>
      </c>
      <c r="J400" s="396">
        <v>1</v>
      </c>
      <c r="K400" s="397">
        <v>2204.6201171875</v>
      </c>
    </row>
    <row r="401" spans="1:11" ht="14.45" customHeight="1" x14ac:dyDescent="0.2">
      <c r="A401" s="391" t="s">
        <v>402</v>
      </c>
      <c r="B401" s="392" t="s">
        <v>403</v>
      </c>
      <c r="C401" s="393" t="s">
        <v>410</v>
      </c>
      <c r="D401" s="394" t="s">
        <v>411</v>
      </c>
      <c r="E401" s="393" t="s">
        <v>718</v>
      </c>
      <c r="F401" s="394" t="s">
        <v>719</v>
      </c>
      <c r="G401" s="393" t="s">
        <v>1207</v>
      </c>
      <c r="H401" s="393" t="s">
        <v>1208</v>
      </c>
      <c r="I401" s="396">
        <v>1944.469970703125</v>
      </c>
      <c r="J401" s="396">
        <v>1</v>
      </c>
      <c r="K401" s="397">
        <v>1944.469970703125</v>
      </c>
    </row>
    <row r="402" spans="1:11" ht="14.45" customHeight="1" x14ac:dyDescent="0.2">
      <c r="A402" s="391" t="s">
        <v>402</v>
      </c>
      <c r="B402" s="392" t="s">
        <v>403</v>
      </c>
      <c r="C402" s="393" t="s">
        <v>410</v>
      </c>
      <c r="D402" s="394" t="s">
        <v>411</v>
      </c>
      <c r="E402" s="393" t="s">
        <v>718</v>
      </c>
      <c r="F402" s="394" t="s">
        <v>719</v>
      </c>
      <c r="G402" s="393" t="s">
        <v>1209</v>
      </c>
      <c r="H402" s="393" t="s">
        <v>1210</v>
      </c>
      <c r="I402" s="396">
        <v>1504.030029296875</v>
      </c>
      <c r="J402" s="396">
        <v>2</v>
      </c>
      <c r="K402" s="397">
        <v>3008.06005859375</v>
      </c>
    </row>
    <row r="403" spans="1:11" ht="14.45" customHeight="1" x14ac:dyDescent="0.2">
      <c r="A403" s="391" t="s">
        <v>402</v>
      </c>
      <c r="B403" s="392" t="s">
        <v>403</v>
      </c>
      <c r="C403" s="393" t="s">
        <v>410</v>
      </c>
      <c r="D403" s="394" t="s">
        <v>411</v>
      </c>
      <c r="E403" s="393" t="s">
        <v>718</v>
      </c>
      <c r="F403" s="394" t="s">
        <v>719</v>
      </c>
      <c r="G403" s="393" t="s">
        <v>1211</v>
      </c>
      <c r="H403" s="393" t="s">
        <v>1212</v>
      </c>
      <c r="I403" s="396">
        <v>1747.239990234375</v>
      </c>
      <c r="J403" s="396">
        <v>2</v>
      </c>
      <c r="K403" s="397">
        <v>3494.47998046875</v>
      </c>
    </row>
    <row r="404" spans="1:11" ht="14.45" customHeight="1" x14ac:dyDescent="0.2">
      <c r="A404" s="391" t="s">
        <v>402</v>
      </c>
      <c r="B404" s="392" t="s">
        <v>403</v>
      </c>
      <c r="C404" s="393" t="s">
        <v>410</v>
      </c>
      <c r="D404" s="394" t="s">
        <v>411</v>
      </c>
      <c r="E404" s="393" t="s">
        <v>718</v>
      </c>
      <c r="F404" s="394" t="s">
        <v>719</v>
      </c>
      <c r="G404" s="393" t="s">
        <v>1213</v>
      </c>
      <c r="H404" s="393" t="s">
        <v>1214</v>
      </c>
      <c r="I404" s="396">
        <v>1454.4200439453125</v>
      </c>
      <c r="J404" s="396">
        <v>1</v>
      </c>
      <c r="K404" s="397">
        <v>1454.4200439453125</v>
      </c>
    </row>
    <row r="405" spans="1:11" ht="14.45" customHeight="1" x14ac:dyDescent="0.2">
      <c r="A405" s="391" t="s">
        <v>402</v>
      </c>
      <c r="B405" s="392" t="s">
        <v>403</v>
      </c>
      <c r="C405" s="393" t="s">
        <v>410</v>
      </c>
      <c r="D405" s="394" t="s">
        <v>411</v>
      </c>
      <c r="E405" s="393" t="s">
        <v>718</v>
      </c>
      <c r="F405" s="394" t="s">
        <v>719</v>
      </c>
      <c r="G405" s="393" t="s">
        <v>1215</v>
      </c>
      <c r="H405" s="393" t="s">
        <v>1216</v>
      </c>
      <c r="I405" s="396">
        <v>3486.010009765625</v>
      </c>
      <c r="J405" s="396">
        <v>5</v>
      </c>
      <c r="K405" s="397">
        <v>17430.050048828125</v>
      </c>
    </row>
    <row r="406" spans="1:11" ht="14.45" customHeight="1" x14ac:dyDescent="0.2">
      <c r="A406" s="391" t="s">
        <v>402</v>
      </c>
      <c r="B406" s="392" t="s">
        <v>403</v>
      </c>
      <c r="C406" s="393" t="s">
        <v>410</v>
      </c>
      <c r="D406" s="394" t="s">
        <v>411</v>
      </c>
      <c r="E406" s="393" t="s">
        <v>718</v>
      </c>
      <c r="F406" s="394" t="s">
        <v>719</v>
      </c>
      <c r="G406" s="393" t="s">
        <v>1217</v>
      </c>
      <c r="H406" s="393" t="s">
        <v>1218</v>
      </c>
      <c r="I406" s="396">
        <v>496.35000610351563</v>
      </c>
      <c r="J406" s="396">
        <v>60</v>
      </c>
      <c r="K406" s="397">
        <v>29781.240234375</v>
      </c>
    </row>
    <row r="407" spans="1:11" ht="14.45" customHeight="1" x14ac:dyDescent="0.2">
      <c r="A407" s="391" t="s">
        <v>402</v>
      </c>
      <c r="B407" s="392" t="s">
        <v>403</v>
      </c>
      <c r="C407" s="393" t="s">
        <v>410</v>
      </c>
      <c r="D407" s="394" t="s">
        <v>411</v>
      </c>
      <c r="E407" s="393" t="s">
        <v>718</v>
      </c>
      <c r="F407" s="394" t="s">
        <v>719</v>
      </c>
      <c r="G407" s="393" t="s">
        <v>1217</v>
      </c>
      <c r="H407" s="393" t="s">
        <v>1219</v>
      </c>
      <c r="I407" s="396">
        <v>496.35000610351563</v>
      </c>
      <c r="J407" s="396">
        <v>30</v>
      </c>
      <c r="K407" s="397">
        <v>14890.6201171875</v>
      </c>
    </row>
    <row r="408" spans="1:11" ht="14.45" customHeight="1" x14ac:dyDescent="0.2">
      <c r="A408" s="391" t="s">
        <v>402</v>
      </c>
      <c r="B408" s="392" t="s">
        <v>403</v>
      </c>
      <c r="C408" s="393" t="s">
        <v>410</v>
      </c>
      <c r="D408" s="394" t="s">
        <v>411</v>
      </c>
      <c r="E408" s="393" t="s">
        <v>718</v>
      </c>
      <c r="F408" s="394" t="s">
        <v>719</v>
      </c>
      <c r="G408" s="393" t="s">
        <v>1220</v>
      </c>
      <c r="H408" s="393" t="s">
        <v>1221</v>
      </c>
      <c r="I408" s="396">
        <v>2682.570068359375</v>
      </c>
      <c r="J408" s="396">
        <v>2</v>
      </c>
      <c r="K408" s="397">
        <v>5365.14013671875</v>
      </c>
    </row>
    <row r="409" spans="1:11" ht="14.45" customHeight="1" x14ac:dyDescent="0.2">
      <c r="A409" s="391" t="s">
        <v>402</v>
      </c>
      <c r="B409" s="392" t="s">
        <v>403</v>
      </c>
      <c r="C409" s="393" t="s">
        <v>410</v>
      </c>
      <c r="D409" s="394" t="s">
        <v>411</v>
      </c>
      <c r="E409" s="393" t="s">
        <v>718</v>
      </c>
      <c r="F409" s="394" t="s">
        <v>719</v>
      </c>
      <c r="G409" s="393" t="s">
        <v>1222</v>
      </c>
      <c r="H409" s="393" t="s">
        <v>1223</v>
      </c>
      <c r="I409" s="396">
        <v>1873.4833577473958</v>
      </c>
      <c r="J409" s="396">
        <v>40</v>
      </c>
      <c r="K409" s="397">
        <v>72757.302734375</v>
      </c>
    </row>
    <row r="410" spans="1:11" ht="14.45" customHeight="1" x14ac:dyDescent="0.2">
      <c r="A410" s="391" t="s">
        <v>402</v>
      </c>
      <c r="B410" s="392" t="s">
        <v>403</v>
      </c>
      <c r="C410" s="393" t="s">
        <v>410</v>
      </c>
      <c r="D410" s="394" t="s">
        <v>411</v>
      </c>
      <c r="E410" s="393" t="s">
        <v>718</v>
      </c>
      <c r="F410" s="394" t="s">
        <v>719</v>
      </c>
      <c r="G410" s="393" t="s">
        <v>1224</v>
      </c>
      <c r="H410" s="393" t="s">
        <v>1225</v>
      </c>
      <c r="I410" s="396">
        <v>27775.55078125</v>
      </c>
      <c r="J410" s="396">
        <v>2</v>
      </c>
      <c r="K410" s="397">
        <v>55551.1015625</v>
      </c>
    </row>
    <row r="411" spans="1:11" ht="14.45" customHeight="1" x14ac:dyDescent="0.2">
      <c r="A411" s="391" t="s">
        <v>402</v>
      </c>
      <c r="B411" s="392" t="s">
        <v>403</v>
      </c>
      <c r="C411" s="393" t="s">
        <v>410</v>
      </c>
      <c r="D411" s="394" t="s">
        <v>411</v>
      </c>
      <c r="E411" s="393" t="s">
        <v>718</v>
      </c>
      <c r="F411" s="394" t="s">
        <v>719</v>
      </c>
      <c r="G411" s="393" t="s">
        <v>1226</v>
      </c>
      <c r="H411" s="393" t="s">
        <v>1227</v>
      </c>
      <c r="I411" s="396">
        <v>6.2700001001358032</v>
      </c>
      <c r="J411" s="396">
        <v>1300</v>
      </c>
      <c r="K411" s="397">
        <v>8121</v>
      </c>
    </row>
    <row r="412" spans="1:11" ht="14.45" customHeight="1" x14ac:dyDescent="0.2">
      <c r="A412" s="391" t="s">
        <v>402</v>
      </c>
      <c r="B412" s="392" t="s">
        <v>403</v>
      </c>
      <c r="C412" s="393" t="s">
        <v>410</v>
      </c>
      <c r="D412" s="394" t="s">
        <v>411</v>
      </c>
      <c r="E412" s="393" t="s">
        <v>718</v>
      </c>
      <c r="F412" s="394" t="s">
        <v>719</v>
      </c>
      <c r="G412" s="393" t="s">
        <v>1226</v>
      </c>
      <c r="H412" s="393" t="s">
        <v>1228</v>
      </c>
      <c r="I412" s="396">
        <v>6.1700000762939453</v>
      </c>
      <c r="J412" s="396">
        <v>900</v>
      </c>
      <c r="K412" s="397">
        <v>5553</v>
      </c>
    </row>
    <row r="413" spans="1:11" ht="14.45" customHeight="1" x14ac:dyDescent="0.2">
      <c r="A413" s="391" t="s">
        <v>402</v>
      </c>
      <c r="B413" s="392" t="s">
        <v>403</v>
      </c>
      <c r="C413" s="393" t="s">
        <v>410</v>
      </c>
      <c r="D413" s="394" t="s">
        <v>411</v>
      </c>
      <c r="E413" s="393" t="s">
        <v>718</v>
      </c>
      <c r="F413" s="394" t="s">
        <v>719</v>
      </c>
      <c r="G413" s="393" t="s">
        <v>1229</v>
      </c>
      <c r="H413" s="393" t="s">
        <v>1230</v>
      </c>
      <c r="I413" s="396">
        <v>205.69999694824219</v>
      </c>
      <c r="J413" s="396">
        <v>4</v>
      </c>
      <c r="K413" s="397">
        <v>822.79998779296875</v>
      </c>
    </row>
    <row r="414" spans="1:11" ht="14.45" customHeight="1" x14ac:dyDescent="0.2">
      <c r="A414" s="391" t="s">
        <v>402</v>
      </c>
      <c r="B414" s="392" t="s">
        <v>403</v>
      </c>
      <c r="C414" s="393" t="s">
        <v>410</v>
      </c>
      <c r="D414" s="394" t="s">
        <v>411</v>
      </c>
      <c r="E414" s="393" t="s">
        <v>718</v>
      </c>
      <c r="F414" s="394" t="s">
        <v>719</v>
      </c>
      <c r="G414" s="393" t="s">
        <v>1231</v>
      </c>
      <c r="H414" s="393" t="s">
        <v>1232</v>
      </c>
      <c r="I414" s="396">
        <v>205.69999694824219</v>
      </c>
      <c r="J414" s="396">
        <v>4</v>
      </c>
      <c r="K414" s="397">
        <v>822.79998779296875</v>
      </c>
    </row>
    <row r="415" spans="1:11" ht="14.45" customHeight="1" x14ac:dyDescent="0.2">
      <c r="A415" s="391" t="s">
        <v>402</v>
      </c>
      <c r="B415" s="392" t="s">
        <v>403</v>
      </c>
      <c r="C415" s="393" t="s">
        <v>410</v>
      </c>
      <c r="D415" s="394" t="s">
        <v>411</v>
      </c>
      <c r="E415" s="393" t="s">
        <v>718</v>
      </c>
      <c r="F415" s="394" t="s">
        <v>719</v>
      </c>
      <c r="G415" s="393" t="s">
        <v>1233</v>
      </c>
      <c r="H415" s="393" t="s">
        <v>1234</v>
      </c>
      <c r="I415" s="396">
        <v>13.310000419616699</v>
      </c>
      <c r="J415" s="396">
        <v>50</v>
      </c>
      <c r="K415" s="397">
        <v>665.5</v>
      </c>
    </row>
    <row r="416" spans="1:11" ht="14.45" customHeight="1" x14ac:dyDescent="0.2">
      <c r="A416" s="391" t="s">
        <v>402</v>
      </c>
      <c r="B416" s="392" t="s">
        <v>403</v>
      </c>
      <c r="C416" s="393" t="s">
        <v>410</v>
      </c>
      <c r="D416" s="394" t="s">
        <v>411</v>
      </c>
      <c r="E416" s="393" t="s">
        <v>718</v>
      </c>
      <c r="F416" s="394" t="s">
        <v>719</v>
      </c>
      <c r="G416" s="393" t="s">
        <v>1235</v>
      </c>
      <c r="H416" s="393" t="s">
        <v>1236</v>
      </c>
      <c r="I416" s="396">
        <v>13.320000171661377</v>
      </c>
      <c r="J416" s="396">
        <v>104</v>
      </c>
      <c r="K416" s="397">
        <v>1386.25</v>
      </c>
    </row>
    <row r="417" spans="1:11" ht="14.45" customHeight="1" x14ac:dyDescent="0.2">
      <c r="A417" s="391" t="s">
        <v>402</v>
      </c>
      <c r="B417" s="392" t="s">
        <v>403</v>
      </c>
      <c r="C417" s="393" t="s">
        <v>410</v>
      </c>
      <c r="D417" s="394" t="s">
        <v>411</v>
      </c>
      <c r="E417" s="393" t="s">
        <v>718</v>
      </c>
      <c r="F417" s="394" t="s">
        <v>719</v>
      </c>
      <c r="G417" s="393" t="s">
        <v>1237</v>
      </c>
      <c r="H417" s="393" t="s">
        <v>1238</v>
      </c>
      <c r="I417" s="396">
        <v>13.310000419616699</v>
      </c>
      <c r="J417" s="396">
        <v>100</v>
      </c>
      <c r="K417" s="397">
        <v>1331</v>
      </c>
    </row>
    <row r="418" spans="1:11" ht="14.45" customHeight="1" x14ac:dyDescent="0.2">
      <c r="A418" s="391" t="s">
        <v>402</v>
      </c>
      <c r="B418" s="392" t="s">
        <v>403</v>
      </c>
      <c r="C418" s="393" t="s">
        <v>410</v>
      </c>
      <c r="D418" s="394" t="s">
        <v>411</v>
      </c>
      <c r="E418" s="393" t="s">
        <v>718</v>
      </c>
      <c r="F418" s="394" t="s">
        <v>719</v>
      </c>
      <c r="G418" s="393" t="s">
        <v>1239</v>
      </c>
      <c r="H418" s="393" t="s">
        <v>1240</v>
      </c>
      <c r="I418" s="396">
        <v>13.319999694824219</v>
      </c>
      <c r="J418" s="396">
        <v>50</v>
      </c>
      <c r="K418" s="397">
        <v>665.79998779296875</v>
      </c>
    </row>
    <row r="419" spans="1:11" ht="14.45" customHeight="1" x14ac:dyDescent="0.2">
      <c r="A419" s="391" t="s">
        <v>402</v>
      </c>
      <c r="B419" s="392" t="s">
        <v>403</v>
      </c>
      <c r="C419" s="393" t="s">
        <v>410</v>
      </c>
      <c r="D419" s="394" t="s">
        <v>411</v>
      </c>
      <c r="E419" s="393" t="s">
        <v>718</v>
      </c>
      <c r="F419" s="394" t="s">
        <v>719</v>
      </c>
      <c r="G419" s="393" t="s">
        <v>1241</v>
      </c>
      <c r="H419" s="393" t="s">
        <v>1242</v>
      </c>
      <c r="I419" s="396">
        <v>35.819999694824219</v>
      </c>
      <c r="J419" s="396">
        <v>50</v>
      </c>
      <c r="K419" s="397">
        <v>1790.800048828125</v>
      </c>
    </row>
    <row r="420" spans="1:11" ht="14.45" customHeight="1" x14ac:dyDescent="0.2">
      <c r="A420" s="391" t="s">
        <v>402</v>
      </c>
      <c r="B420" s="392" t="s">
        <v>403</v>
      </c>
      <c r="C420" s="393" t="s">
        <v>410</v>
      </c>
      <c r="D420" s="394" t="s">
        <v>411</v>
      </c>
      <c r="E420" s="393" t="s">
        <v>718</v>
      </c>
      <c r="F420" s="394" t="s">
        <v>719</v>
      </c>
      <c r="G420" s="393" t="s">
        <v>1233</v>
      </c>
      <c r="H420" s="393" t="s">
        <v>1243</v>
      </c>
      <c r="I420" s="396">
        <v>15.729999542236328</v>
      </c>
      <c r="J420" s="396">
        <v>50</v>
      </c>
      <c r="K420" s="397">
        <v>786.40997314453125</v>
      </c>
    </row>
    <row r="421" spans="1:11" ht="14.45" customHeight="1" x14ac:dyDescent="0.2">
      <c r="A421" s="391" t="s">
        <v>402</v>
      </c>
      <c r="B421" s="392" t="s">
        <v>403</v>
      </c>
      <c r="C421" s="393" t="s">
        <v>410</v>
      </c>
      <c r="D421" s="394" t="s">
        <v>411</v>
      </c>
      <c r="E421" s="393" t="s">
        <v>718</v>
      </c>
      <c r="F421" s="394" t="s">
        <v>719</v>
      </c>
      <c r="G421" s="393" t="s">
        <v>1235</v>
      </c>
      <c r="H421" s="393" t="s">
        <v>1244</v>
      </c>
      <c r="I421" s="396">
        <v>10.560000419616699</v>
      </c>
      <c r="J421" s="396">
        <v>400</v>
      </c>
      <c r="K421" s="397">
        <v>4224</v>
      </c>
    </row>
    <row r="422" spans="1:11" ht="14.45" customHeight="1" x14ac:dyDescent="0.2">
      <c r="A422" s="391" t="s">
        <v>402</v>
      </c>
      <c r="B422" s="392" t="s">
        <v>403</v>
      </c>
      <c r="C422" s="393" t="s">
        <v>410</v>
      </c>
      <c r="D422" s="394" t="s">
        <v>411</v>
      </c>
      <c r="E422" s="393" t="s">
        <v>718</v>
      </c>
      <c r="F422" s="394" t="s">
        <v>719</v>
      </c>
      <c r="G422" s="393" t="s">
        <v>1239</v>
      </c>
      <c r="H422" s="393" t="s">
        <v>1245</v>
      </c>
      <c r="I422" s="396">
        <v>11.960000038146973</v>
      </c>
      <c r="J422" s="396">
        <v>60</v>
      </c>
      <c r="K422" s="397">
        <v>717.5999755859375</v>
      </c>
    </row>
    <row r="423" spans="1:11" ht="14.45" customHeight="1" x14ac:dyDescent="0.2">
      <c r="A423" s="391" t="s">
        <v>402</v>
      </c>
      <c r="B423" s="392" t="s">
        <v>403</v>
      </c>
      <c r="C423" s="393" t="s">
        <v>410</v>
      </c>
      <c r="D423" s="394" t="s">
        <v>411</v>
      </c>
      <c r="E423" s="393" t="s">
        <v>718</v>
      </c>
      <c r="F423" s="394" t="s">
        <v>719</v>
      </c>
      <c r="G423" s="393" t="s">
        <v>1241</v>
      </c>
      <c r="H423" s="393" t="s">
        <v>1246</v>
      </c>
      <c r="I423" s="396">
        <v>33.759998321533203</v>
      </c>
      <c r="J423" s="396">
        <v>50</v>
      </c>
      <c r="K423" s="397">
        <v>1687.949951171875</v>
      </c>
    </row>
    <row r="424" spans="1:11" ht="14.45" customHeight="1" x14ac:dyDescent="0.2">
      <c r="A424" s="391" t="s">
        <v>402</v>
      </c>
      <c r="B424" s="392" t="s">
        <v>403</v>
      </c>
      <c r="C424" s="393" t="s">
        <v>410</v>
      </c>
      <c r="D424" s="394" t="s">
        <v>411</v>
      </c>
      <c r="E424" s="393" t="s">
        <v>718</v>
      </c>
      <c r="F424" s="394" t="s">
        <v>719</v>
      </c>
      <c r="G424" s="393" t="s">
        <v>1247</v>
      </c>
      <c r="H424" s="393" t="s">
        <v>1248</v>
      </c>
      <c r="I424" s="396">
        <v>39.569999694824219</v>
      </c>
      <c r="J424" s="396">
        <v>300</v>
      </c>
      <c r="K424" s="397">
        <v>11870.099853515625</v>
      </c>
    </row>
    <row r="425" spans="1:11" ht="14.45" customHeight="1" x14ac:dyDescent="0.2">
      <c r="A425" s="391" t="s">
        <v>402</v>
      </c>
      <c r="B425" s="392" t="s">
        <v>403</v>
      </c>
      <c r="C425" s="393" t="s">
        <v>410</v>
      </c>
      <c r="D425" s="394" t="s">
        <v>411</v>
      </c>
      <c r="E425" s="393" t="s">
        <v>718</v>
      </c>
      <c r="F425" s="394" t="s">
        <v>719</v>
      </c>
      <c r="G425" s="393" t="s">
        <v>1249</v>
      </c>
      <c r="H425" s="393" t="s">
        <v>1250</v>
      </c>
      <c r="I425" s="396">
        <v>9.6699997584025059</v>
      </c>
      <c r="J425" s="396">
        <v>400</v>
      </c>
      <c r="K425" s="397">
        <v>3962.5999755859375</v>
      </c>
    </row>
    <row r="426" spans="1:11" ht="14.45" customHeight="1" x14ac:dyDescent="0.2">
      <c r="A426" s="391" t="s">
        <v>402</v>
      </c>
      <c r="B426" s="392" t="s">
        <v>403</v>
      </c>
      <c r="C426" s="393" t="s">
        <v>410</v>
      </c>
      <c r="D426" s="394" t="s">
        <v>411</v>
      </c>
      <c r="E426" s="393" t="s">
        <v>718</v>
      </c>
      <c r="F426" s="394" t="s">
        <v>719</v>
      </c>
      <c r="G426" s="393" t="s">
        <v>1249</v>
      </c>
      <c r="H426" s="393" t="s">
        <v>1251</v>
      </c>
      <c r="I426" s="396">
        <v>10.890000343322754</v>
      </c>
      <c r="J426" s="396">
        <v>100</v>
      </c>
      <c r="K426" s="397">
        <v>1089</v>
      </c>
    </row>
    <row r="427" spans="1:11" ht="14.45" customHeight="1" x14ac:dyDescent="0.2">
      <c r="A427" s="391" t="s">
        <v>402</v>
      </c>
      <c r="B427" s="392" t="s">
        <v>403</v>
      </c>
      <c r="C427" s="393" t="s">
        <v>410</v>
      </c>
      <c r="D427" s="394" t="s">
        <v>411</v>
      </c>
      <c r="E427" s="393" t="s">
        <v>718</v>
      </c>
      <c r="F427" s="394" t="s">
        <v>719</v>
      </c>
      <c r="G427" s="393" t="s">
        <v>1252</v>
      </c>
      <c r="H427" s="393" t="s">
        <v>1253</v>
      </c>
      <c r="I427" s="396">
        <v>10.8116668065389</v>
      </c>
      <c r="J427" s="396">
        <v>990</v>
      </c>
      <c r="K427" s="397">
        <v>10769.200012207031</v>
      </c>
    </row>
    <row r="428" spans="1:11" ht="14.45" customHeight="1" x14ac:dyDescent="0.2">
      <c r="A428" s="391" t="s">
        <v>402</v>
      </c>
      <c r="B428" s="392" t="s">
        <v>403</v>
      </c>
      <c r="C428" s="393" t="s">
        <v>410</v>
      </c>
      <c r="D428" s="394" t="s">
        <v>411</v>
      </c>
      <c r="E428" s="393" t="s">
        <v>718</v>
      </c>
      <c r="F428" s="394" t="s">
        <v>719</v>
      </c>
      <c r="G428" s="393" t="s">
        <v>1252</v>
      </c>
      <c r="H428" s="393" t="s">
        <v>1254</v>
      </c>
      <c r="I428" s="396">
        <v>11.182727206837047</v>
      </c>
      <c r="J428" s="396">
        <v>2380</v>
      </c>
      <c r="K428" s="397">
        <v>26505.39990234375</v>
      </c>
    </row>
    <row r="429" spans="1:11" ht="14.45" customHeight="1" x14ac:dyDescent="0.2">
      <c r="A429" s="391" t="s">
        <v>402</v>
      </c>
      <c r="B429" s="392" t="s">
        <v>403</v>
      </c>
      <c r="C429" s="393" t="s">
        <v>410</v>
      </c>
      <c r="D429" s="394" t="s">
        <v>411</v>
      </c>
      <c r="E429" s="393" t="s">
        <v>718</v>
      </c>
      <c r="F429" s="394" t="s">
        <v>719</v>
      </c>
      <c r="G429" s="393" t="s">
        <v>1255</v>
      </c>
      <c r="H429" s="393" t="s">
        <v>1256</v>
      </c>
      <c r="I429" s="396">
        <v>19.969999313354492</v>
      </c>
      <c r="J429" s="396">
        <v>225</v>
      </c>
      <c r="K429" s="397">
        <v>4492.1300048828125</v>
      </c>
    </row>
    <row r="430" spans="1:11" ht="14.45" customHeight="1" x14ac:dyDescent="0.2">
      <c r="A430" s="391" t="s">
        <v>402</v>
      </c>
      <c r="B430" s="392" t="s">
        <v>403</v>
      </c>
      <c r="C430" s="393" t="s">
        <v>410</v>
      </c>
      <c r="D430" s="394" t="s">
        <v>411</v>
      </c>
      <c r="E430" s="393" t="s">
        <v>718</v>
      </c>
      <c r="F430" s="394" t="s">
        <v>719</v>
      </c>
      <c r="G430" s="393" t="s">
        <v>1257</v>
      </c>
      <c r="H430" s="393" t="s">
        <v>1258</v>
      </c>
      <c r="I430" s="396">
        <v>198.1300048828125</v>
      </c>
      <c r="J430" s="396">
        <v>24</v>
      </c>
      <c r="K430" s="397">
        <v>4755.1201171875</v>
      </c>
    </row>
    <row r="431" spans="1:11" ht="14.45" customHeight="1" x14ac:dyDescent="0.2">
      <c r="A431" s="391" t="s">
        <v>402</v>
      </c>
      <c r="B431" s="392" t="s">
        <v>403</v>
      </c>
      <c r="C431" s="393" t="s">
        <v>410</v>
      </c>
      <c r="D431" s="394" t="s">
        <v>411</v>
      </c>
      <c r="E431" s="393" t="s">
        <v>718</v>
      </c>
      <c r="F431" s="394" t="s">
        <v>719</v>
      </c>
      <c r="G431" s="393" t="s">
        <v>1259</v>
      </c>
      <c r="H431" s="393" t="s">
        <v>1260</v>
      </c>
      <c r="I431" s="396">
        <v>0.82199999094009402</v>
      </c>
      <c r="J431" s="396">
        <v>800</v>
      </c>
      <c r="K431" s="397">
        <v>658</v>
      </c>
    </row>
    <row r="432" spans="1:11" ht="14.45" customHeight="1" x14ac:dyDescent="0.2">
      <c r="A432" s="391" t="s">
        <v>402</v>
      </c>
      <c r="B432" s="392" t="s">
        <v>403</v>
      </c>
      <c r="C432" s="393" t="s">
        <v>410</v>
      </c>
      <c r="D432" s="394" t="s">
        <v>411</v>
      </c>
      <c r="E432" s="393" t="s">
        <v>718</v>
      </c>
      <c r="F432" s="394" t="s">
        <v>719</v>
      </c>
      <c r="G432" s="393" t="s">
        <v>1261</v>
      </c>
      <c r="H432" s="393" t="s">
        <v>1262</v>
      </c>
      <c r="I432" s="396">
        <v>1.0900000333786011</v>
      </c>
      <c r="J432" s="396">
        <v>800</v>
      </c>
      <c r="K432" s="397">
        <v>872</v>
      </c>
    </row>
    <row r="433" spans="1:11" ht="14.45" customHeight="1" x14ac:dyDescent="0.2">
      <c r="A433" s="391" t="s">
        <v>402</v>
      </c>
      <c r="B433" s="392" t="s">
        <v>403</v>
      </c>
      <c r="C433" s="393" t="s">
        <v>410</v>
      </c>
      <c r="D433" s="394" t="s">
        <v>411</v>
      </c>
      <c r="E433" s="393" t="s">
        <v>718</v>
      </c>
      <c r="F433" s="394" t="s">
        <v>719</v>
      </c>
      <c r="G433" s="393" t="s">
        <v>1261</v>
      </c>
      <c r="H433" s="393" t="s">
        <v>1263</v>
      </c>
      <c r="I433" s="396">
        <v>1.0900000333786011</v>
      </c>
      <c r="J433" s="396">
        <v>100</v>
      </c>
      <c r="K433" s="397">
        <v>109</v>
      </c>
    </row>
    <row r="434" spans="1:11" ht="14.45" customHeight="1" x14ac:dyDescent="0.2">
      <c r="A434" s="391" t="s">
        <v>402</v>
      </c>
      <c r="B434" s="392" t="s">
        <v>403</v>
      </c>
      <c r="C434" s="393" t="s">
        <v>410</v>
      </c>
      <c r="D434" s="394" t="s">
        <v>411</v>
      </c>
      <c r="E434" s="393" t="s">
        <v>718</v>
      </c>
      <c r="F434" s="394" t="s">
        <v>719</v>
      </c>
      <c r="G434" s="393" t="s">
        <v>1264</v>
      </c>
      <c r="H434" s="393" t="s">
        <v>1265</v>
      </c>
      <c r="I434" s="396">
        <v>5.3400001525878906</v>
      </c>
      <c r="J434" s="396">
        <v>100</v>
      </c>
      <c r="K434" s="397">
        <v>534.27001953125</v>
      </c>
    </row>
    <row r="435" spans="1:11" ht="14.45" customHeight="1" x14ac:dyDescent="0.2">
      <c r="A435" s="391" t="s">
        <v>402</v>
      </c>
      <c r="B435" s="392" t="s">
        <v>403</v>
      </c>
      <c r="C435" s="393" t="s">
        <v>410</v>
      </c>
      <c r="D435" s="394" t="s">
        <v>411</v>
      </c>
      <c r="E435" s="393" t="s">
        <v>718</v>
      </c>
      <c r="F435" s="394" t="s">
        <v>719</v>
      </c>
      <c r="G435" s="393" t="s">
        <v>1266</v>
      </c>
      <c r="H435" s="393" t="s">
        <v>1267</v>
      </c>
      <c r="I435" s="396">
        <v>0.43999999761581421</v>
      </c>
      <c r="J435" s="396">
        <v>300</v>
      </c>
      <c r="K435" s="397">
        <v>132</v>
      </c>
    </row>
    <row r="436" spans="1:11" ht="14.45" customHeight="1" x14ac:dyDescent="0.2">
      <c r="A436" s="391" t="s">
        <v>402</v>
      </c>
      <c r="B436" s="392" t="s">
        <v>403</v>
      </c>
      <c r="C436" s="393" t="s">
        <v>410</v>
      </c>
      <c r="D436" s="394" t="s">
        <v>411</v>
      </c>
      <c r="E436" s="393" t="s">
        <v>718</v>
      </c>
      <c r="F436" s="394" t="s">
        <v>719</v>
      </c>
      <c r="G436" s="393" t="s">
        <v>1268</v>
      </c>
      <c r="H436" s="393" t="s">
        <v>1269</v>
      </c>
      <c r="I436" s="396">
        <v>0.47999998927116394</v>
      </c>
      <c r="J436" s="396">
        <v>100</v>
      </c>
      <c r="K436" s="397">
        <v>48</v>
      </c>
    </row>
    <row r="437" spans="1:11" ht="14.45" customHeight="1" x14ac:dyDescent="0.2">
      <c r="A437" s="391" t="s">
        <v>402</v>
      </c>
      <c r="B437" s="392" t="s">
        <v>403</v>
      </c>
      <c r="C437" s="393" t="s">
        <v>410</v>
      </c>
      <c r="D437" s="394" t="s">
        <v>411</v>
      </c>
      <c r="E437" s="393" t="s">
        <v>718</v>
      </c>
      <c r="F437" s="394" t="s">
        <v>719</v>
      </c>
      <c r="G437" s="393" t="s">
        <v>1270</v>
      </c>
      <c r="H437" s="393" t="s">
        <v>1271</v>
      </c>
      <c r="I437" s="396">
        <v>1.1344444354375203</v>
      </c>
      <c r="J437" s="396">
        <v>2880</v>
      </c>
      <c r="K437" s="397">
        <v>3266.4000396728516</v>
      </c>
    </row>
    <row r="438" spans="1:11" ht="14.45" customHeight="1" x14ac:dyDescent="0.2">
      <c r="A438" s="391" t="s">
        <v>402</v>
      </c>
      <c r="B438" s="392" t="s">
        <v>403</v>
      </c>
      <c r="C438" s="393" t="s">
        <v>410</v>
      </c>
      <c r="D438" s="394" t="s">
        <v>411</v>
      </c>
      <c r="E438" s="393" t="s">
        <v>718</v>
      </c>
      <c r="F438" s="394" t="s">
        <v>719</v>
      </c>
      <c r="G438" s="393" t="s">
        <v>1272</v>
      </c>
      <c r="H438" s="393" t="s">
        <v>1273</v>
      </c>
      <c r="I438" s="396">
        <v>1.6699999570846558</v>
      </c>
      <c r="J438" s="396">
        <v>400</v>
      </c>
      <c r="K438" s="397">
        <v>668</v>
      </c>
    </row>
    <row r="439" spans="1:11" ht="14.45" customHeight="1" x14ac:dyDescent="0.2">
      <c r="A439" s="391" t="s">
        <v>402</v>
      </c>
      <c r="B439" s="392" t="s">
        <v>403</v>
      </c>
      <c r="C439" s="393" t="s">
        <v>410</v>
      </c>
      <c r="D439" s="394" t="s">
        <v>411</v>
      </c>
      <c r="E439" s="393" t="s">
        <v>718</v>
      </c>
      <c r="F439" s="394" t="s">
        <v>719</v>
      </c>
      <c r="G439" s="393" t="s">
        <v>1272</v>
      </c>
      <c r="H439" s="393" t="s">
        <v>1274</v>
      </c>
      <c r="I439" s="396">
        <v>1.6799999475479126</v>
      </c>
      <c r="J439" s="396">
        <v>500</v>
      </c>
      <c r="K439" s="397">
        <v>840</v>
      </c>
    </row>
    <row r="440" spans="1:11" ht="14.45" customHeight="1" x14ac:dyDescent="0.2">
      <c r="A440" s="391" t="s">
        <v>402</v>
      </c>
      <c r="B440" s="392" t="s">
        <v>403</v>
      </c>
      <c r="C440" s="393" t="s">
        <v>410</v>
      </c>
      <c r="D440" s="394" t="s">
        <v>411</v>
      </c>
      <c r="E440" s="393" t="s">
        <v>718</v>
      </c>
      <c r="F440" s="394" t="s">
        <v>719</v>
      </c>
      <c r="G440" s="393" t="s">
        <v>1275</v>
      </c>
      <c r="H440" s="393" t="s">
        <v>1276</v>
      </c>
      <c r="I440" s="396">
        <v>7.1500000953674316</v>
      </c>
      <c r="J440" s="396">
        <v>400</v>
      </c>
      <c r="K440" s="397">
        <v>2861.6299438476563</v>
      </c>
    </row>
    <row r="441" spans="1:11" ht="14.45" customHeight="1" x14ac:dyDescent="0.2">
      <c r="A441" s="391" t="s">
        <v>402</v>
      </c>
      <c r="B441" s="392" t="s">
        <v>403</v>
      </c>
      <c r="C441" s="393" t="s">
        <v>410</v>
      </c>
      <c r="D441" s="394" t="s">
        <v>411</v>
      </c>
      <c r="E441" s="393" t="s">
        <v>718</v>
      </c>
      <c r="F441" s="394" t="s">
        <v>719</v>
      </c>
      <c r="G441" s="393" t="s">
        <v>1277</v>
      </c>
      <c r="H441" s="393" t="s">
        <v>1278</v>
      </c>
      <c r="I441" s="396">
        <v>11.630000114440918</v>
      </c>
      <c r="J441" s="396">
        <v>100</v>
      </c>
      <c r="K441" s="397">
        <v>1162.8399658203125</v>
      </c>
    </row>
    <row r="442" spans="1:11" ht="14.45" customHeight="1" x14ac:dyDescent="0.2">
      <c r="A442" s="391" t="s">
        <v>402</v>
      </c>
      <c r="B442" s="392" t="s">
        <v>403</v>
      </c>
      <c r="C442" s="393" t="s">
        <v>410</v>
      </c>
      <c r="D442" s="394" t="s">
        <v>411</v>
      </c>
      <c r="E442" s="393" t="s">
        <v>718</v>
      </c>
      <c r="F442" s="394" t="s">
        <v>719</v>
      </c>
      <c r="G442" s="393" t="s">
        <v>1279</v>
      </c>
      <c r="H442" s="393" t="s">
        <v>1280</v>
      </c>
      <c r="I442" s="396">
        <v>7.429999828338623</v>
      </c>
      <c r="J442" s="396">
        <v>200</v>
      </c>
      <c r="K442" s="397">
        <v>1486</v>
      </c>
    </row>
    <row r="443" spans="1:11" ht="14.45" customHeight="1" x14ac:dyDescent="0.2">
      <c r="A443" s="391" t="s">
        <v>402</v>
      </c>
      <c r="B443" s="392" t="s">
        <v>403</v>
      </c>
      <c r="C443" s="393" t="s">
        <v>410</v>
      </c>
      <c r="D443" s="394" t="s">
        <v>411</v>
      </c>
      <c r="E443" s="393" t="s">
        <v>718</v>
      </c>
      <c r="F443" s="394" t="s">
        <v>719</v>
      </c>
      <c r="G443" s="393" t="s">
        <v>1281</v>
      </c>
      <c r="H443" s="393" t="s">
        <v>1282</v>
      </c>
      <c r="I443" s="396">
        <v>6.2344443533155651</v>
      </c>
      <c r="J443" s="396">
        <v>728</v>
      </c>
      <c r="K443" s="397">
        <v>4539.0299835205078</v>
      </c>
    </row>
    <row r="444" spans="1:11" ht="14.45" customHeight="1" x14ac:dyDescent="0.2">
      <c r="A444" s="391" t="s">
        <v>402</v>
      </c>
      <c r="B444" s="392" t="s">
        <v>403</v>
      </c>
      <c r="C444" s="393" t="s">
        <v>410</v>
      </c>
      <c r="D444" s="394" t="s">
        <v>411</v>
      </c>
      <c r="E444" s="393" t="s">
        <v>718</v>
      </c>
      <c r="F444" s="394" t="s">
        <v>719</v>
      </c>
      <c r="G444" s="393" t="s">
        <v>1261</v>
      </c>
      <c r="H444" s="393" t="s">
        <v>1283</v>
      </c>
      <c r="I444" s="396">
        <v>1.0900000333786011</v>
      </c>
      <c r="J444" s="396">
        <v>600</v>
      </c>
      <c r="K444" s="397">
        <v>654</v>
      </c>
    </row>
    <row r="445" spans="1:11" ht="14.45" customHeight="1" x14ac:dyDescent="0.2">
      <c r="A445" s="391" t="s">
        <v>402</v>
      </c>
      <c r="B445" s="392" t="s">
        <v>403</v>
      </c>
      <c r="C445" s="393" t="s">
        <v>410</v>
      </c>
      <c r="D445" s="394" t="s">
        <v>411</v>
      </c>
      <c r="E445" s="393" t="s">
        <v>718</v>
      </c>
      <c r="F445" s="394" t="s">
        <v>719</v>
      </c>
      <c r="G445" s="393" t="s">
        <v>1264</v>
      </c>
      <c r="H445" s="393" t="s">
        <v>1284</v>
      </c>
      <c r="I445" s="396">
        <v>5.190000057220459</v>
      </c>
      <c r="J445" s="396">
        <v>200</v>
      </c>
      <c r="K445" s="397">
        <v>1037.4300537109375</v>
      </c>
    </row>
    <row r="446" spans="1:11" ht="14.45" customHeight="1" x14ac:dyDescent="0.2">
      <c r="A446" s="391" t="s">
        <v>402</v>
      </c>
      <c r="B446" s="392" t="s">
        <v>403</v>
      </c>
      <c r="C446" s="393" t="s">
        <v>410</v>
      </c>
      <c r="D446" s="394" t="s">
        <v>411</v>
      </c>
      <c r="E446" s="393" t="s">
        <v>718</v>
      </c>
      <c r="F446" s="394" t="s">
        <v>719</v>
      </c>
      <c r="G446" s="393" t="s">
        <v>1268</v>
      </c>
      <c r="H446" s="393" t="s">
        <v>1285</v>
      </c>
      <c r="I446" s="396">
        <v>0.4699999988079071</v>
      </c>
      <c r="J446" s="396">
        <v>300</v>
      </c>
      <c r="K446" s="397">
        <v>141</v>
      </c>
    </row>
    <row r="447" spans="1:11" ht="14.45" customHeight="1" x14ac:dyDescent="0.2">
      <c r="A447" s="391" t="s">
        <v>402</v>
      </c>
      <c r="B447" s="392" t="s">
        <v>403</v>
      </c>
      <c r="C447" s="393" t="s">
        <v>410</v>
      </c>
      <c r="D447" s="394" t="s">
        <v>411</v>
      </c>
      <c r="E447" s="393" t="s">
        <v>718</v>
      </c>
      <c r="F447" s="394" t="s">
        <v>719</v>
      </c>
      <c r="G447" s="393" t="s">
        <v>1272</v>
      </c>
      <c r="H447" s="393" t="s">
        <v>1286</v>
      </c>
      <c r="I447" s="396">
        <v>1.6819999694824219</v>
      </c>
      <c r="J447" s="396">
        <v>1600</v>
      </c>
      <c r="K447" s="397">
        <v>2691</v>
      </c>
    </row>
    <row r="448" spans="1:11" ht="14.45" customHeight="1" x14ac:dyDescent="0.2">
      <c r="A448" s="391" t="s">
        <v>402</v>
      </c>
      <c r="B448" s="392" t="s">
        <v>403</v>
      </c>
      <c r="C448" s="393" t="s">
        <v>410</v>
      </c>
      <c r="D448" s="394" t="s">
        <v>411</v>
      </c>
      <c r="E448" s="393" t="s">
        <v>718</v>
      </c>
      <c r="F448" s="394" t="s">
        <v>719</v>
      </c>
      <c r="G448" s="393" t="s">
        <v>1287</v>
      </c>
      <c r="H448" s="393" t="s">
        <v>1288</v>
      </c>
      <c r="I448" s="396">
        <v>0.67000001668930054</v>
      </c>
      <c r="J448" s="396">
        <v>100</v>
      </c>
      <c r="K448" s="397">
        <v>67</v>
      </c>
    </row>
    <row r="449" spans="1:11" ht="14.45" customHeight="1" x14ac:dyDescent="0.2">
      <c r="A449" s="391" t="s">
        <v>402</v>
      </c>
      <c r="B449" s="392" t="s">
        <v>403</v>
      </c>
      <c r="C449" s="393" t="s">
        <v>410</v>
      </c>
      <c r="D449" s="394" t="s">
        <v>411</v>
      </c>
      <c r="E449" s="393" t="s">
        <v>718</v>
      </c>
      <c r="F449" s="394" t="s">
        <v>719</v>
      </c>
      <c r="G449" s="393" t="s">
        <v>1279</v>
      </c>
      <c r="H449" s="393" t="s">
        <v>1289</v>
      </c>
      <c r="I449" s="396">
        <v>7.429999828338623</v>
      </c>
      <c r="J449" s="396">
        <v>500</v>
      </c>
      <c r="K449" s="397">
        <v>3715</v>
      </c>
    </row>
    <row r="450" spans="1:11" ht="14.45" customHeight="1" x14ac:dyDescent="0.2">
      <c r="A450" s="391" t="s">
        <v>402</v>
      </c>
      <c r="B450" s="392" t="s">
        <v>403</v>
      </c>
      <c r="C450" s="393" t="s">
        <v>410</v>
      </c>
      <c r="D450" s="394" t="s">
        <v>411</v>
      </c>
      <c r="E450" s="393" t="s">
        <v>718</v>
      </c>
      <c r="F450" s="394" t="s">
        <v>719</v>
      </c>
      <c r="G450" s="393" t="s">
        <v>1281</v>
      </c>
      <c r="H450" s="393" t="s">
        <v>1290</v>
      </c>
      <c r="I450" s="396">
        <v>6.2324999570846558</v>
      </c>
      <c r="J450" s="396">
        <v>500</v>
      </c>
      <c r="K450" s="397">
        <v>3116.5</v>
      </c>
    </row>
    <row r="451" spans="1:11" ht="14.45" customHeight="1" x14ac:dyDescent="0.2">
      <c r="A451" s="391" t="s">
        <v>402</v>
      </c>
      <c r="B451" s="392" t="s">
        <v>403</v>
      </c>
      <c r="C451" s="393" t="s">
        <v>410</v>
      </c>
      <c r="D451" s="394" t="s">
        <v>411</v>
      </c>
      <c r="E451" s="393" t="s">
        <v>718</v>
      </c>
      <c r="F451" s="394" t="s">
        <v>719</v>
      </c>
      <c r="G451" s="393" t="s">
        <v>1291</v>
      </c>
      <c r="H451" s="393" t="s">
        <v>1292</v>
      </c>
      <c r="I451" s="396">
        <v>703.010009765625</v>
      </c>
      <c r="J451" s="396">
        <v>15</v>
      </c>
      <c r="K451" s="397">
        <v>10545.150390625</v>
      </c>
    </row>
    <row r="452" spans="1:11" ht="14.45" customHeight="1" x14ac:dyDescent="0.2">
      <c r="A452" s="391" t="s">
        <v>402</v>
      </c>
      <c r="B452" s="392" t="s">
        <v>403</v>
      </c>
      <c r="C452" s="393" t="s">
        <v>410</v>
      </c>
      <c r="D452" s="394" t="s">
        <v>411</v>
      </c>
      <c r="E452" s="393" t="s">
        <v>718</v>
      </c>
      <c r="F452" s="394" t="s">
        <v>719</v>
      </c>
      <c r="G452" s="393" t="s">
        <v>1293</v>
      </c>
      <c r="H452" s="393" t="s">
        <v>1294</v>
      </c>
      <c r="I452" s="396">
        <v>486.35000610351563</v>
      </c>
      <c r="J452" s="396">
        <v>2</v>
      </c>
      <c r="K452" s="397">
        <v>972.69000244140625</v>
      </c>
    </row>
    <row r="453" spans="1:11" ht="14.45" customHeight="1" x14ac:dyDescent="0.2">
      <c r="A453" s="391" t="s">
        <v>402</v>
      </c>
      <c r="B453" s="392" t="s">
        <v>403</v>
      </c>
      <c r="C453" s="393" t="s">
        <v>410</v>
      </c>
      <c r="D453" s="394" t="s">
        <v>411</v>
      </c>
      <c r="E453" s="393" t="s">
        <v>718</v>
      </c>
      <c r="F453" s="394" t="s">
        <v>719</v>
      </c>
      <c r="G453" s="393" t="s">
        <v>1295</v>
      </c>
      <c r="H453" s="393" t="s">
        <v>1296</v>
      </c>
      <c r="I453" s="396">
        <v>467.26998901367188</v>
      </c>
      <c r="J453" s="396">
        <v>1</v>
      </c>
      <c r="K453" s="397">
        <v>467.26998901367188</v>
      </c>
    </row>
    <row r="454" spans="1:11" ht="14.45" customHeight="1" x14ac:dyDescent="0.2">
      <c r="A454" s="391" t="s">
        <v>402</v>
      </c>
      <c r="B454" s="392" t="s">
        <v>403</v>
      </c>
      <c r="C454" s="393" t="s">
        <v>410</v>
      </c>
      <c r="D454" s="394" t="s">
        <v>411</v>
      </c>
      <c r="E454" s="393" t="s">
        <v>718</v>
      </c>
      <c r="F454" s="394" t="s">
        <v>719</v>
      </c>
      <c r="G454" s="393" t="s">
        <v>1297</v>
      </c>
      <c r="H454" s="393" t="s">
        <v>1298</v>
      </c>
      <c r="I454" s="396">
        <v>9274.650390625</v>
      </c>
      <c r="J454" s="396">
        <v>2</v>
      </c>
      <c r="K454" s="397">
        <v>18549.30078125</v>
      </c>
    </row>
    <row r="455" spans="1:11" ht="14.45" customHeight="1" x14ac:dyDescent="0.2">
      <c r="A455" s="391" t="s">
        <v>402</v>
      </c>
      <c r="B455" s="392" t="s">
        <v>403</v>
      </c>
      <c r="C455" s="393" t="s">
        <v>410</v>
      </c>
      <c r="D455" s="394" t="s">
        <v>411</v>
      </c>
      <c r="E455" s="393" t="s">
        <v>718</v>
      </c>
      <c r="F455" s="394" t="s">
        <v>719</v>
      </c>
      <c r="G455" s="393" t="s">
        <v>1299</v>
      </c>
      <c r="H455" s="393" t="s">
        <v>1300</v>
      </c>
      <c r="I455" s="396">
        <v>1695.2099609375</v>
      </c>
      <c r="J455" s="396">
        <v>1</v>
      </c>
      <c r="K455" s="397">
        <v>1695.2099609375</v>
      </c>
    </row>
    <row r="456" spans="1:11" ht="14.45" customHeight="1" x14ac:dyDescent="0.2">
      <c r="A456" s="391" t="s">
        <v>402</v>
      </c>
      <c r="B456" s="392" t="s">
        <v>403</v>
      </c>
      <c r="C456" s="393" t="s">
        <v>410</v>
      </c>
      <c r="D456" s="394" t="s">
        <v>411</v>
      </c>
      <c r="E456" s="393" t="s">
        <v>718</v>
      </c>
      <c r="F456" s="394" t="s">
        <v>719</v>
      </c>
      <c r="G456" s="393" t="s">
        <v>1301</v>
      </c>
      <c r="H456" s="393" t="s">
        <v>1302</v>
      </c>
      <c r="I456" s="396">
        <v>1032.1300048828125</v>
      </c>
      <c r="J456" s="396">
        <v>2</v>
      </c>
      <c r="K456" s="397">
        <v>2064.260009765625</v>
      </c>
    </row>
    <row r="457" spans="1:11" ht="14.45" customHeight="1" x14ac:dyDescent="0.2">
      <c r="A457" s="391" t="s">
        <v>402</v>
      </c>
      <c r="B457" s="392" t="s">
        <v>403</v>
      </c>
      <c r="C457" s="393" t="s">
        <v>410</v>
      </c>
      <c r="D457" s="394" t="s">
        <v>411</v>
      </c>
      <c r="E457" s="393" t="s">
        <v>718</v>
      </c>
      <c r="F457" s="394" t="s">
        <v>719</v>
      </c>
      <c r="G457" s="393" t="s">
        <v>1303</v>
      </c>
      <c r="H457" s="393" t="s">
        <v>1304</v>
      </c>
      <c r="I457" s="396">
        <v>825.219970703125</v>
      </c>
      <c r="J457" s="396">
        <v>5</v>
      </c>
      <c r="K457" s="397">
        <v>4126.099853515625</v>
      </c>
    </row>
    <row r="458" spans="1:11" ht="14.45" customHeight="1" x14ac:dyDescent="0.2">
      <c r="A458" s="391" t="s">
        <v>402</v>
      </c>
      <c r="B458" s="392" t="s">
        <v>403</v>
      </c>
      <c r="C458" s="393" t="s">
        <v>410</v>
      </c>
      <c r="D458" s="394" t="s">
        <v>411</v>
      </c>
      <c r="E458" s="393" t="s">
        <v>718</v>
      </c>
      <c r="F458" s="394" t="s">
        <v>719</v>
      </c>
      <c r="G458" s="393" t="s">
        <v>1305</v>
      </c>
      <c r="H458" s="393" t="s">
        <v>1306</v>
      </c>
      <c r="I458" s="396">
        <v>878.46002197265625</v>
      </c>
      <c r="J458" s="396">
        <v>12</v>
      </c>
      <c r="K458" s="397">
        <v>10541.520080566406</v>
      </c>
    </row>
    <row r="459" spans="1:11" ht="14.45" customHeight="1" x14ac:dyDescent="0.2">
      <c r="A459" s="391" t="s">
        <v>402</v>
      </c>
      <c r="B459" s="392" t="s">
        <v>403</v>
      </c>
      <c r="C459" s="393" t="s">
        <v>410</v>
      </c>
      <c r="D459" s="394" t="s">
        <v>411</v>
      </c>
      <c r="E459" s="393" t="s">
        <v>718</v>
      </c>
      <c r="F459" s="394" t="s">
        <v>719</v>
      </c>
      <c r="G459" s="393" t="s">
        <v>1307</v>
      </c>
      <c r="H459" s="393" t="s">
        <v>1308</v>
      </c>
      <c r="I459" s="396">
        <v>826</v>
      </c>
      <c r="J459" s="396">
        <v>6</v>
      </c>
      <c r="K459" s="397">
        <v>4955.97021484375</v>
      </c>
    </row>
    <row r="460" spans="1:11" ht="14.45" customHeight="1" x14ac:dyDescent="0.2">
      <c r="A460" s="391" t="s">
        <v>402</v>
      </c>
      <c r="B460" s="392" t="s">
        <v>403</v>
      </c>
      <c r="C460" s="393" t="s">
        <v>410</v>
      </c>
      <c r="D460" s="394" t="s">
        <v>411</v>
      </c>
      <c r="E460" s="393" t="s">
        <v>718</v>
      </c>
      <c r="F460" s="394" t="s">
        <v>719</v>
      </c>
      <c r="G460" s="393" t="s">
        <v>1309</v>
      </c>
      <c r="H460" s="393" t="s">
        <v>1310</v>
      </c>
      <c r="I460" s="396">
        <v>2497.43994140625</v>
      </c>
      <c r="J460" s="396">
        <v>4</v>
      </c>
      <c r="K460" s="397">
        <v>9989.759765625</v>
      </c>
    </row>
    <row r="461" spans="1:11" ht="14.45" customHeight="1" x14ac:dyDescent="0.2">
      <c r="A461" s="391" t="s">
        <v>402</v>
      </c>
      <c r="B461" s="392" t="s">
        <v>403</v>
      </c>
      <c r="C461" s="393" t="s">
        <v>410</v>
      </c>
      <c r="D461" s="394" t="s">
        <v>411</v>
      </c>
      <c r="E461" s="393" t="s">
        <v>718</v>
      </c>
      <c r="F461" s="394" t="s">
        <v>719</v>
      </c>
      <c r="G461" s="393" t="s">
        <v>1311</v>
      </c>
      <c r="H461" s="393" t="s">
        <v>1312</v>
      </c>
      <c r="I461" s="396">
        <v>836.1099853515625</v>
      </c>
      <c r="J461" s="396">
        <v>19</v>
      </c>
      <c r="K461" s="397">
        <v>15886.090087890625</v>
      </c>
    </row>
    <row r="462" spans="1:11" ht="14.45" customHeight="1" x14ac:dyDescent="0.2">
      <c r="A462" s="391" t="s">
        <v>402</v>
      </c>
      <c r="B462" s="392" t="s">
        <v>403</v>
      </c>
      <c r="C462" s="393" t="s">
        <v>410</v>
      </c>
      <c r="D462" s="394" t="s">
        <v>411</v>
      </c>
      <c r="E462" s="393" t="s">
        <v>718</v>
      </c>
      <c r="F462" s="394" t="s">
        <v>719</v>
      </c>
      <c r="G462" s="393" t="s">
        <v>1313</v>
      </c>
      <c r="H462" s="393" t="s">
        <v>1314</v>
      </c>
      <c r="I462" s="396">
        <v>3116.9599609375</v>
      </c>
      <c r="J462" s="396">
        <v>1</v>
      </c>
      <c r="K462" s="397">
        <v>3116.9599609375</v>
      </c>
    </row>
    <row r="463" spans="1:11" ht="14.45" customHeight="1" x14ac:dyDescent="0.2">
      <c r="A463" s="391" t="s">
        <v>402</v>
      </c>
      <c r="B463" s="392" t="s">
        <v>403</v>
      </c>
      <c r="C463" s="393" t="s">
        <v>410</v>
      </c>
      <c r="D463" s="394" t="s">
        <v>411</v>
      </c>
      <c r="E463" s="393" t="s">
        <v>718</v>
      </c>
      <c r="F463" s="394" t="s">
        <v>719</v>
      </c>
      <c r="G463" s="393" t="s">
        <v>1315</v>
      </c>
      <c r="H463" s="393" t="s">
        <v>1316</v>
      </c>
      <c r="I463" s="396">
        <v>694.53997802734375</v>
      </c>
      <c r="J463" s="396">
        <v>1</v>
      </c>
      <c r="K463" s="397">
        <v>694.53997802734375</v>
      </c>
    </row>
    <row r="464" spans="1:11" ht="14.45" customHeight="1" x14ac:dyDescent="0.2">
      <c r="A464" s="391" t="s">
        <v>402</v>
      </c>
      <c r="B464" s="392" t="s">
        <v>403</v>
      </c>
      <c r="C464" s="393" t="s">
        <v>410</v>
      </c>
      <c r="D464" s="394" t="s">
        <v>411</v>
      </c>
      <c r="E464" s="393" t="s">
        <v>718</v>
      </c>
      <c r="F464" s="394" t="s">
        <v>719</v>
      </c>
      <c r="G464" s="393" t="s">
        <v>1317</v>
      </c>
      <c r="H464" s="393" t="s">
        <v>1318</v>
      </c>
      <c r="I464" s="396">
        <v>781.65997314453125</v>
      </c>
      <c r="J464" s="396">
        <v>5</v>
      </c>
      <c r="K464" s="397">
        <v>3908.2998657226563</v>
      </c>
    </row>
    <row r="465" spans="1:11" ht="14.45" customHeight="1" x14ac:dyDescent="0.2">
      <c r="A465" s="391" t="s">
        <v>402</v>
      </c>
      <c r="B465" s="392" t="s">
        <v>403</v>
      </c>
      <c r="C465" s="393" t="s">
        <v>410</v>
      </c>
      <c r="D465" s="394" t="s">
        <v>411</v>
      </c>
      <c r="E465" s="393" t="s">
        <v>718</v>
      </c>
      <c r="F465" s="394" t="s">
        <v>719</v>
      </c>
      <c r="G465" s="393" t="s">
        <v>1319</v>
      </c>
      <c r="H465" s="393" t="s">
        <v>1320</v>
      </c>
      <c r="I465" s="396">
        <v>857.8900146484375</v>
      </c>
      <c r="J465" s="396">
        <v>2</v>
      </c>
      <c r="K465" s="397">
        <v>1715.780029296875</v>
      </c>
    </row>
    <row r="466" spans="1:11" ht="14.45" customHeight="1" x14ac:dyDescent="0.2">
      <c r="A466" s="391" t="s">
        <v>402</v>
      </c>
      <c r="B466" s="392" t="s">
        <v>403</v>
      </c>
      <c r="C466" s="393" t="s">
        <v>410</v>
      </c>
      <c r="D466" s="394" t="s">
        <v>411</v>
      </c>
      <c r="E466" s="393" t="s">
        <v>718</v>
      </c>
      <c r="F466" s="394" t="s">
        <v>719</v>
      </c>
      <c r="G466" s="393" t="s">
        <v>1321</v>
      </c>
      <c r="H466" s="393" t="s">
        <v>1322</v>
      </c>
      <c r="I466" s="396">
        <v>1496.77001953125</v>
      </c>
      <c r="J466" s="396">
        <v>2</v>
      </c>
      <c r="K466" s="397">
        <v>2993.5400390625</v>
      </c>
    </row>
    <row r="467" spans="1:11" ht="14.45" customHeight="1" x14ac:dyDescent="0.2">
      <c r="A467" s="391" t="s">
        <v>402</v>
      </c>
      <c r="B467" s="392" t="s">
        <v>403</v>
      </c>
      <c r="C467" s="393" t="s">
        <v>410</v>
      </c>
      <c r="D467" s="394" t="s">
        <v>411</v>
      </c>
      <c r="E467" s="393" t="s">
        <v>718</v>
      </c>
      <c r="F467" s="394" t="s">
        <v>719</v>
      </c>
      <c r="G467" s="393" t="s">
        <v>1323</v>
      </c>
      <c r="H467" s="393" t="s">
        <v>1324</v>
      </c>
      <c r="I467" s="396">
        <v>2290.530029296875</v>
      </c>
      <c r="J467" s="396">
        <v>6</v>
      </c>
      <c r="K467" s="397">
        <v>13743.1796875</v>
      </c>
    </row>
    <row r="468" spans="1:11" ht="14.45" customHeight="1" x14ac:dyDescent="0.2">
      <c r="A468" s="391" t="s">
        <v>402</v>
      </c>
      <c r="B468" s="392" t="s">
        <v>403</v>
      </c>
      <c r="C468" s="393" t="s">
        <v>410</v>
      </c>
      <c r="D468" s="394" t="s">
        <v>411</v>
      </c>
      <c r="E468" s="393" t="s">
        <v>718</v>
      </c>
      <c r="F468" s="394" t="s">
        <v>719</v>
      </c>
      <c r="G468" s="393" t="s">
        <v>1325</v>
      </c>
      <c r="H468" s="393" t="s">
        <v>1326</v>
      </c>
      <c r="I468" s="396">
        <v>3758.260009765625</v>
      </c>
      <c r="J468" s="396">
        <v>12</v>
      </c>
      <c r="K468" s="397">
        <v>45099.12060546875</v>
      </c>
    </row>
    <row r="469" spans="1:11" ht="14.45" customHeight="1" x14ac:dyDescent="0.2">
      <c r="A469" s="391" t="s">
        <v>402</v>
      </c>
      <c r="B469" s="392" t="s">
        <v>403</v>
      </c>
      <c r="C469" s="393" t="s">
        <v>410</v>
      </c>
      <c r="D469" s="394" t="s">
        <v>411</v>
      </c>
      <c r="E469" s="393" t="s">
        <v>718</v>
      </c>
      <c r="F469" s="394" t="s">
        <v>719</v>
      </c>
      <c r="G469" s="393" t="s">
        <v>1327</v>
      </c>
      <c r="H469" s="393" t="s">
        <v>1328</v>
      </c>
      <c r="I469" s="396">
        <v>1063.5899658203125</v>
      </c>
      <c r="J469" s="396">
        <v>7</v>
      </c>
      <c r="K469" s="397">
        <v>7445.1297607421875</v>
      </c>
    </row>
    <row r="470" spans="1:11" ht="14.45" customHeight="1" x14ac:dyDescent="0.2">
      <c r="A470" s="391" t="s">
        <v>402</v>
      </c>
      <c r="B470" s="392" t="s">
        <v>403</v>
      </c>
      <c r="C470" s="393" t="s">
        <v>410</v>
      </c>
      <c r="D470" s="394" t="s">
        <v>411</v>
      </c>
      <c r="E470" s="393" t="s">
        <v>718</v>
      </c>
      <c r="F470" s="394" t="s">
        <v>719</v>
      </c>
      <c r="G470" s="393" t="s">
        <v>1329</v>
      </c>
      <c r="H470" s="393" t="s">
        <v>1330</v>
      </c>
      <c r="I470" s="396">
        <v>1270.5</v>
      </c>
      <c r="J470" s="396">
        <v>24</v>
      </c>
      <c r="K470" s="397">
        <v>30492</v>
      </c>
    </row>
    <row r="471" spans="1:11" ht="14.45" customHeight="1" x14ac:dyDescent="0.2">
      <c r="A471" s="391" t="s">
        <v>402</v>
      </c>
      <c r="B471" s="392" t="s">
        <v>403</v>
      </c>
      <c r="C471" s="393" t="s">
        <v>410</v>
      </c>
      <c r="D471" s="394" t="s">
        <v>411</v>
      </c>
      <c r="E471" s="393" t="s">
        <v>718</v>
      </c>
      <c r="F471" s="394" t="s">
        <v>719</v>
      </c>
      <c r="G471" s="393" t="s">
        <v>1331</v>
      </c>
      <c r="H471" s="393" t="s">
        <v>1332</v>
      </c>
      <c r="I471" s="396">
        <v>2226.39990234375</v>
      </c>
      <c r="J471" s="396">
        <v>5</v>
      </c>
      <c r="K471" s="397">
        <v>11132</v>
      </c>
    </row>
    <row r="472" spans="1:11" ht="14.45" customHeight="1" x14ac:dyDescent="0.2">
      <c r="A472" s="391" t="s">
        <v>402</v>
      </c>
      <c r="B472" s="392" t="s">
        <v>403</v>
      </c>
      <c r="C472" s="393" t="s">
        <v>410</v>
      </c>
      <c r="D472" s="394" t="s">
        <v>411</v>
      </c>
      <c r="E472" s="393" t="s">
        <v>718</v>
      </c>
      <c r="F472" s="394" t="s">
        <v>719</v>
      </c>
      <c r="G472" s="393" t="s">
        <v>986</v>
      </c>
      <c r="H472" s="393" t="s">
        <v>1333</v>
      </c>
      <c r="I472" s="396">
        <v>825.219970703125</v>
      </c>
      <c r="J472" s="396">
        <v>18</v>
      </c>
      <c r="K472" s="397">
        <v>14853.95947265625</v>
      </c>
    </row>
    <row r="473" spans="1:11" ht="14.45" customHeight="1" x14ac:dyDescent="0.2">
      <c r="A473" s="391" t="s">
        <v>402</v>
      </c>
      <c r="B473" s="392" t="s">
        <v>403</v>
      </c>
      <c r="C473" s="393" t="s">
        <v>410</v>
      </c>
      <c r="D473" s="394" t="s">
        <v>411</v>
      </c>
      <c r="E473" s="393" t="s">
        <v>718</v>
      </c>
      <c r="F473" s="394" t="s">
        <v>719</v>
      </c>
      <c r="G473" s="393" t="s">
        <v>1334</v>
      </c>
      <c r="H473" s="393" t="s">
        <v>1335</v>
      </c>
      <c r="I473" s="396">
        <v>999.46002197265625</v>
      </c>
      <c r="J473" s="396">
        <v>3</v>
      </c>
      <c r="K473" s="397">
        <v>2998.3800659179688</v>
      </c>
    </row>
    <row r="474" spans="1:11" ht="14.45" customHeight="1" x14ac:dyDescent="0.2">
      <c r="A474" s="391" t="s">
        <v>402</v>
      </c>
      <c r="B474" s="392" t="s">
        <v>403</v>
      </c>
      <c r="C474" s="393" t="s">
        <v>410</v>
      </c>
      <c r="D474" s="394" t="s">
        <v>411</v>
      </c>
      <c r="E474" s="393" t="s">
        <v>718</v>
      </c>
      <c r="F474" s="394" t="s">
        <v>719</v>
      </c>
      <c r="G474" s="393" t="s">
        <v>1336</v>
      </c>
      <c r="H474" s="393" t="s">
        <v>1337</v>
      </c>
      <c r="I474" s="396">
        <v>825.219970703125</v>
      </c>
      <c r="J474" s="396">
        <v>1</v>
      </c>
      <c r="K474" s="397">
        <v>825.219970703125</v>
      </c>
    </row>
    <row r="475" spans="1:11" ht="14.45" customHeight="1" x14ac:dyDescent="0.2">
      <c r="A475" s="391" t="s">
        <v>402</v>
      </c>
      <c r="B475" s="392" t="s">
        <v>403</v>
      </c>
      <c r="C475" s="393" t="s">
        <v>410</v>
      </c>
      <c r="D475" s="394" t="s">
        <v>411</v>
      </c>
      <c r="E475" s="393" t="s">
        <v>718</v>
      </c>
      <c r="F475" s="394" t="s">
        <v>719</v>
      </c>
      <c r="G475" s="393" t="s">
        <v>1338</v>
      </c>
      <c r="H475" s="393" t="s">
        <v>1339</v>
      </c>
      <c r="I475" s="396">
        <v>836.1099853515625</v>
      </c>
      <c r="J475" s="396">
        <v>31</v>
      </c>
      <c r="K475" s="397">
        <v>25919.4091796875</v>
      </c>
    </row>
    <row r="476" spans="1:11" ht="14.45" customHeight="1" x14ac:dyDescent="0.2">
      <c r="A476" s="391" t="s">
        <v>402</v>
      </c>
      <c r="B476" s="392" t="s">
        <v>403</v>
      </c>
      <c r="C476" s="393" t="s">
        <v>410</v>
      </c>
      <c r="D476" s="394" t="s">
        <v>411</v>
      </c>
      <c r="E476" s="393" t="s">
        <v>718</v>
      </c>
      <c r="F476" s="394" t="s">
        <v>719</v>
      </c>
      <c r="G476" s="393" t="s">
        <v>1340</v>
      </c>
      <c r="H476" s="393" t="s">
        <v>1341</v>
      </c>
      <c r="I476" s="396">
        <v>2117.5</v>
      </c>
      <c r="J476" s="396">
        <v>16</v>
      </c>
      <c r="K476" s="397">
        <v>33880</v>
      </c>
    </row>
    <row r="477" spans="1:11" ht="14.45" customHeight="1" x14ac:dyDescent="0.2">
      <c r="A477" s="391" t="s">
        <v>402</v>
      </c>
      <c r="B477" s="392" t="s">
        <v>403</v>
      </c>
      <c r="C477" s="393" t="s">
        <v>410</v>
      </c>
      <c r="D477" s="394" t="s">
        <v>411</v>
      </c>
      <c r="E477" s="393" t="s">
        <v>718</v>
      </c>
      <c r="F477" s="394" t="s">
        <v>719</v>
      </c>
      <c r="G477" s="393" t="s">
        <v>1342</v>
      </c>
      <c r="H477" s="393" t="s">
        <v>1343</v>
      </c>
      <c r="I477" s="396">
        <v>857.8900146484375</v>
      </c>
      <c r="J477" s="396">
        <v>1</v>
      </c>
      <c r="K477" s="397">
        <v>857.8900146484375</v>
      </c>
    </row>
    <row r="478" spans="1:11" ht="14.45" customHeight="1" x14ac:dyDescent="0.2">
      <c r="A478" s="391" t="s">
        <v>402</v>
      </c>
      <c r="B478" s="392" t="s">
        <v>403</v>
      </c>
      <c r="C478" s="393" t="s">
        <v>410</v>
      </c>
      <c r="D478" s="394" t="s">
        <v>411</v>
      </c>
      <c r="E478" s="393" t="s">
        <v>718</v>
      </c>
      <c r="F478" s="394" t="s">
        <v>719</v>
      </c>
      <c r="G478" s="393" t="s">
        <v>1344</v>
      </c>
      <c r="H478" s="393" t="s">
        <v>1345</v>
      </c>
      <c r="I478" s="396">
        <v>2041.27001953125</v>
      </c>
      <c r="J478" s="396">
        <v>4</v>
      </c>
      <c r="K478" s="397">
        <v>8165.080078125</v>
      </c>
    </row>
    <row r="479" spans="1:11" ht="14.45" customHeight="1" x14ac:dyDescent="0.2">
      <c r="A479" s="391" t="s">
        <v>402</v>
      </c>
      <c r="B479" s="392" t="s">
        <v>403</v>
      </c>
      <c r="C479" s="393" t="s">
        <v>410</v>
      </c>
      <c r="D479" s="394" t="s">
        <v>411</v>
      </c>
      <c r="E479" s="393" t="s">
        <v>718</v>
      </c>
      <c r="F479" s="394" t="s">
        <v>719</v>
      </c>
      <c r="G479" s="393" t="s">
        <v>1346</v>
      </c>
      <c r="H479" s="393" t="s">
        <v>1347</v>
      </c>
      <c r="I479" s="396">
        <v>857.8900146484375</v>
      </c>
      <c r="J479" s="396">
        <v>1</v>
      </c>
      <c r="K479" s="397">
        <v>857.8900146484375</v>
      </c>
    </row>
    <row r="480" spans="1:11" ht="14.45" customHeight="1" x14ac:dyDescent="0.2">
      <c r="A480" s="391" t="s">
        <v>402</v>
      </c>
      <c r="B480" s="392" t="s">
        <v>403</v>
      </c>
      <c r="C480" s="393" t="s">
        <v>410</v>
      </c>
      <c r="D480" s="394" t="s">
        <v>411</v>
      </c>
      <c r="E480" s="393" t="s">
        <v>718</v>
      </c>
      <c r="F480" s="394" t="s">
        <v>719</v>
      </c>
      <c r="G480" s="393" t="s">
        <v>1348</v>
      </c>
      <c r="H480" s="393" t="s">
        <v>1349</v>
      </c>
      <c r="I480" s="396">
        <v>999.46002197265625</v>
      </c>
      <c r="J480" s="396">
        <v>7</v>
      </c>
      <c r="K480" s="397">
        <v>6996.2197875976563</v>
      </c>
    </row>
    <row r="481" spans="1:11" ht="14.45" customHeight="1" x14ac:dyDescent="0.2">
      <c r="A481" s="391" t="s">
        <v>402</v>
      </c>
      <c r="B481" s="392" t="s">
        <v>403</v>
      </c>
      <c r="C481" s="393" t="s">
        <v>410</v>
      </c>
      <c r="D481" s="394" t="s">
        <v>411</v>
      </c>
      <c r="E481" s="393" t="s">
        <v>718</v>
      </c>
      <c r="F481" s="394" t="s">
        <v>719</v>
      </c>
      <c r="G481" s="393" t="s">
        <v>1350</v>
      </c>
      <c r="H481" s="393" t="s">
        <v>1351</v>
      </c>
      <c r="I481" s="396">
        <v>1194.27001953125</v>
      </c>
      <c r="J481" s="396">
        <v>18</v>
      </c>
      <c r="K481" s="397">
        <v>21496.8603515625</v>
      </c>
    </row>
    <row r="482" spans="1:11" ht="14.45" customHeight="1" x14ac:dyDescent="0.2">
      <c r="A482" s="391" t="s">
        <v>402</v>
      </c>
      <c r="B482" s="392" t="s">
        <v>403</v>
      </c>
      <c r="C482" s="393" t="s">
        <v>410</v>
      </c>
      <c r="D482" s="394" t="s">
        <v>411</v>
      </c>
      <c r="E482" s="393" t="s">
        <v>718</v>
      </c>
      <c r="F482" s="394" t="s">
        <v>719</v>
      </c>
      <c r="G482" s="393" t="s">
        <v>1352</v>
      </c>
      <c r="H482" s="393" t="s">
        <v>1353</v>
      </c>
      <c r="I482" s="396">
        <v>1868.239990234375</v>
      </c>
      <c r="J482" s="396">
        <v>4</v>
      </c>
      <c r="K482" s="397">
        <v>7472.9599609375</v>
      </c>
    </row>
    <row r="483" spans="1:11" ht="14.45" customHeight="1" x14ac:dyDescent="0.2">
      <c r="A483" s="391" t="s">
        <v>402</v>
      </c>
      <c r="B483" s="392" t="s">
        <v>403</v>
      </c>
      <c r="C483" s="393" t="s">
        <v>410</v>
      </c>
      <c r="D483" s="394" t="s">
        <v>411</v>
      </c>
      <c r="E483" s="393" t="s">
        <v>718</v>
      </c>
      <c r="F483" s="394" t="s">
        <v>719</v>
      </c>
      <c r="G483" s="393" t="s">
        <v>1354</v>
      </c>
      <c r="H483" s="393" t="s">
        <v>1355</v>
      </c>
      <c r="I483" s="396">
        <v>879.66998291015625</v>
      </c>
      <c r="J483" s="396">
        <v>1</v>
      </c>
      <c r="K483" s="397">
        <v>879.66998291015625</v>
      </c>
    </row>
    <row r="484" spans="1:11" ht="14.45" customHeight="1" x14ac:dyDescent="0.2">
      <c r="A484" s="391" t="s">
        <v>402</v>
      </c>
      <c r="B484" s="392" t="s">
        <v>403</v>
      </c>
      <c r="C484" s="393" t="s">
        <v>410</v>
      </c>
      <c r="D484" s="394" t="s">
        <v>411</v>
      </c>
      <c r="E484" s="393" t="s">
        <v>718</v>
      </c>
      <c r="F484" s="394" t="s">
        <v>719</v>
      </c>
      <c r="G484" s="393" t="s">
        <v>1356</v>
      </c>
      <c r="H484" s="393" t="s">
        <v>1357</v>
      </c>
      <c r="I484" s="396">
        <v>6922.41015625</v>
      </c>
      <c r="J484" s="396">
        <v>2</v>
      </c>
      <c r="K484" s="397">
        <v>13844.8203125</v>
      </c>
    </row>
    <row r="485" spans="1:11" ht="14.45" customHeight="1" x14ac:dyDescent="0.2">
      <c r="A485" s="391" t="s">
        <v>402</v>
      </c>
      <c r="B485" s="392" t="s">
        <v>403</v>
      </c>
      <c r="C485" s="393" t="s">
        <v>410</v>
      </c>
      <c r="D485" s="394" t="s">
        <v>411</v>
      </c>
      <c r="E485" s="393" t="s">
        <v>718</v>
      </c>
      <c r="F485" s="394" t="s">
        <v>719</v>
      </c>
      <c r="G485" s="393" t="s">
        <v>1358</v>
      </c>
      <c r="H485" s="393" t="s">
        <v>1359</v>
      </c>
      <c r="I485" s="396">
        <v>791.34002685546875</v>
      </c>
      <c r="J485" s="396">
        <v>2</v>
      </c>
      <c r="K485" s="397">
        <v>1582.6800537109375</v>
      </c>
    </row>
    <row r="486" spans="1:11" ht="14.45" customHeight="1" x14ac:dyDescent="0.2">
      <c r="A486" s="391" t="s">
        <v>402</v>
      </c>
      <c r="B486" s="392" t="s">
        <v>403</v>
      </c>
      <c r="C486" s="393" t="s">
        <v>410</v>
      </c>
      <c r="D486" s="394" t="s">
        <v>411</v>
      </c>
      <c r="E486" s="393" t="s">
        <v>718</v>
      </c>
      <c r="F486" s="394" t="s">
        <v>719</v>
      </c>
      <c r="G486" s="393" t="s">
        <v>1360</v>
      </c>
      <c r="H486" s="393" t="s">
        <v>1361</v>
      </c>
      <c r="I486" s="396">
        <v>827.6400146484375</v>
      </c>
      <c r="J486" s="396">
        <v>13</v>
      </c>
      <c r="K486" s="397">
        <v>10759.320190429688</v>
      </c>
    </row>
    <row r="487" spans="1:11" ht="14.45" customHeight="1" x14ac:dyDescent="0.2">
      <c r="A487" s="391" t="s">
        <v>402</v>
      </c>
      <c r="B487" s="392" t="s">
        <v>403</v>
      </c>
      <c r="C487" s="393" t="s">
        <v>410</v>
      </c>
      <c r="D487" s="394" t="s">
        <v>411</v>
      </c>
      <c r="E487" s="393" t="s">
        <v>718</v>
      </c>
      <c r="F487" s="394" t="s">
        <v>719</v>
      </c>
      <c r="G487" s="393" t="s">
        <v>1362</v>
      </c>
      <c r="H487" s="393" t="s">
        <v>1363</v>
      </c>
      <c r="I487" s="396">
        <v>758.66998291015625</v>
      </c>
      <c r="J487" s="396">
        <v>1</v>
      </c>
      <c r="K487" s="397">
        <v>758.66998291015625</v>
      </c>
    </row>
    <row r="488" spans="1:11" ht="14.45" customHeight="1" x14ac:dyDescent="0.2">
      <c r="A488" s="391" t="s">
        <v>402</v>
      </c>
      <c r="B488" s="392" t="s">
        <v>403</v>
      </c>
      <c r="C488" s="393" t="s">
        <v>410</v>
      </c>
      <c r="D488" s="394" t="s">
        <v>411</v>
      </c>
      <c r="E488" s="393" t="s">
        <v>718</v>
      </c>
      <c r="F488" s="394" t="s">
        <v>719</v>
      </c>
      <c r="G488" s="393" t="s">
        <v>1364</v>
      </c>
      <c r="H488" s="393" t="s">
        <v>1365</v>
      </c>
      <c r="I488" s="396">
        <v>768.3499755859375</v>
      </c>
      <c r="J488" s="396">
        <v>9</v>
      </c>
      <c r="K488" s="397">
        <v>6915.14990234375</v>
      </c>
    </row>
    <row r="489" spans="1:11" ht="14.45" customHeight="1" x14ac:dyDescent="0.2">
      <c r="A489" s="391" t="s">
        <v>402</v>
      </c>
      <c r="B489" s="392" t="s">
        <v>403</v>
      </c>
      <c r="C489" s="393" t="s">
        <v>410</v>
      </c>
      <c r="D489" s="394" t="s">
        <v>411</v>
      </c>
      <c r="E489" s="393" t="s">
        <v>718</v>
      </c>
      <c r="F489" s="394" t="s">
        <v>719</v>
      </c>
      <c r="G489" s="393" t="s">
        <v>1366</v>
      </c>
      <c r="H489" s="393" t="s">
        <v>1367</v>
      </c>
      <c r="I489" s="396">
        <v>981.30999755859375</v>
      </c>
      <c r="J489" s="396">
        <v>4</v>
      </c>
      <c r="K489" s="397">
        <v>3925.239990234375</v>
      </c>
    </row>
    <row r="490" spans="1:11" ht="14.45" customHeight="1" x14ac:dyDescent="0.2">
      <c r="A490" s="391" t="s">
        <v>402</v>
      </c>
      <c r="B490" s="392" t="s">
        <v>403</v>
      </c>
      <c r="C490" s="393" t="s">
        <v>410</v>
      </c>
      <c r="D490" s="394" t="s">
        <v>411</v>
      </c>
      <c r="E490" s="393" t="s">
        <v>718</v>
      </c>
      <c r="F490" s="394" t="s">
        <v>719</v>
      </c>
      <c r="G490" s="393" t="s">
        <v>1368</v>
      </c>
      <c r="H490" s="393" t="s">
        <v>1369</v>
      </c>
      <c r="I490" s="396">
        <v>768.3499755859375</v>
      </c>
      <c r="J490" s="396">
        <v>1</v>
      </c>
      <c r="K490" s="397">
        <v>768.3499755859375</v>
      </c>
    </row>
    <row r="491" spans="1:11" ht="14.45" customHeight="1" x14ac:dyDescent="0.2">
      <c r="A491" s="391" t="s">
        <v>402</v>
      </c>
      <c r="B491" s="392" t="s">
        <v>403</v>
      </c>
      <c r="C491" s="393" t="s">
        <v>410</v>
      </c>
      <c r="D491" s="394" t="s">
        <v>411</v>
      </c>
      <c r="E491" s="393" t="s">
        <v>718</v>
      </c>
      <c r="F491" s="394" t="s">
        <v>719</v>
      </c>
      <c r="G491" s="393" t="s">
        <v>1370</v>
      </c>
      <c r="H491" s="393" t="s">
        <v>1371</v>
      </c>
      <c r="I491" s="396">
        <v>2409.110107421875</v>
      </c>
      <c r="J491" s="396">
        <v>22</v>
      </c>
      <c r="K491" s="397">
        <v>53000.41943359375</v>
      </c>
    </row>
    <row r="492" spans="1:11" ht="14.45" customHeight="1" x14ac:dyDescent="0.2">
      <c r="A492" s="391" t="s">
        <v>402</v>
      </c>
      <c r="B492" s="392" t="s">
        <v>403</v>
      </c>
      <c r="C492" s="393" t="s">
        <v>410</v>
      </c>
      <c r="D492" s="394" t="s">
        <v>411</v>
      </c>
      <c r="E492" s="393" t="s">
        <v>718</v>
      </c>
      <c r="F492" s="394" t="s">
        <v>719</v>
      </c>
      <c r="G492" s="393" t="s">
        <v>1372</v>
      </c>
      <c r="H492" s="393" t="s">
        <v>1373</v>
      </c>
      <c r="I492" s="396">
        <v>758.66998291015625</v>
      </c>
      <c r="J492" s="396">
        <v>10</v>
      </c>
      <c r="K492" s="397">
        <v>7586.6998291015625</v>
      </c>
    </row>
    <row r="493" spans="1:11" ht="14.45" customHeight="1" x14ac:dyDescent="0.2">
      <c r="A493" s="391" t="s">
        <v>402</v>
      </c>
      <c r="B493" s="392" t="s">
        <v>403</v>
      </c>
      <c r="C493" s="393" t="s">
        <v>410</v>
      </c>
      <c r="D493" s="394" t="s">
        <v>411</v>
      </c>
      <c r="E493" s="393" t="s">
        <v>718</v>
      </c>
      <c r="F493" s="394" t="s">
        <v>719</v>
      </c>
      <c r="G493" s="393" t="s">
        <v>1291</v>
      </c>
      <c r="H493" s="393" t="s">
        <v>1374</v>
      </c>
      <c r="I493" s="396">
        <v>703.08000488281255</v>
      </c>
      <c r="J493" s="396">
        <v>17</v>
      </c>
      <c r="K493" s="397">
        <v>11954.679931640625</v>
      </c>
    </row>
    <row r="494" spans="1:11" ht="14.45" customHeight="1" x14ac:dyDescent="0.2">
      <c r="A494" s="391" t="s">
        <v>402</v>
      </c>
      <c r="B494" s="392" t="s">
        <v>403</v>
      </c>
      <c r="C494" s="393" t="s">
        <v>410</v>
      </c>
      <c r="D494" s="394" t="s">
        <v>411</v>
      </c>
      <c r="E494" s="393" t="s">
        <v>718</v>
      </c>
      <c r="F494" s="394" t="s">
        <v>719</v>
      </c>
      <c r="G494" s="393" t="s">
        <v>1375</v>
      </c>
      <c r="H494" s="393" t="s">
        <v>1376</v>
      </c>
      <c r="I494" s="396">
        <v>486.35000610351563</v>
      </c>
      <c r="J494" s="396">
        <v>4</v>
      </c>
      <c r="K494" s="397">
        <v>1945.3900146484375</v>
      </c>
    </row>
    <row r="495" spans="1:11" ht="14.45" customHeight="1" x14ac:dyDescent="0.2">
      <c r="A495" s="391" t="s">
        <v>402</v>
      </c>
      <c r="B495" s="392" t="s">
        <v>403</v>
      </c>
      <c r="C495" s="393" t="s">
        <v>410</v>
      </c>
      <c r="D495" s="394" t="s">
        <v>411</v>
      </c>
      <c r="E495" s="393" t="s">
        <v>718</v>
      </c>
      <c r="F495" s="394" t="s">
        <v>719</v>
      </c>
      <c r="G495" s="393" t="s">
        <v>1377</v>
      </c>
      <c r="H495" s="393" t="s">
        <v>1378</v>
      </c>
      <c r="I495" s="396">
        <v>2182.840087890625</v>
      </c>
      <c r="J495" s="396">
        <v>6</v>
      </c>
      <c r="K495" s="397">
        <v>13097.0400390625</v>
      </c>
    </row>
    <row r="496" spans="1:11" ht="14.45" customHeight="1" x14ac:dyDescent="0.2">
      <c r="A496" s="391" t="s">
        <v>402</v>
      </c>
      <c r="B496" s="392" t="s">
        <v>403</v>
      </c>
      <c r="C496" s="393" t="s">
        <v>410</v>
      </c>
      <c r="D496" s="394" t="s">
        <v>411</v>
      </c>
      <c r="E496" s="393" t="s">
        <v>718</v>
      </c>
      <c r="F496" s="394" t="s">
        <v>719</v>
      </c>
      <c r="G496" s="393" t="s">
        <v>1143</v>
      </c>
      <c r="H496" s="393" t="s">
        <v>1379</v>
      </c>
      <c r="I496" s="396">
        <v>1611.719970703125</v>
      </c>
      <c r="J496" s="396">
        <v>41</v>
      </c>
      <c r="K496" s="397">
        <v>66080.5205078125</v>
      </c>
    </row>
    <row r="497" spans="1:11" ht="14.45" customHeight="1" x14ac:dyDescent="0.2">
      <c r="A497" s="391" t="s">
        <v>402</v>
      </c>
      <c r="B497" s="392" t="s">
        <v>403</v>
      </c>
      <c r="C497" s="393" t="s">
        <v>410</v>
      </c>
      <c r="D497" s="394" t="s">
        <v>411</v>
      </c>
      <c r="E497" s="393" t="s">
        <v>718</v>
      </c>
      <c r="F497" s="394" t="s">
        <v>719</v>
      </c>
      <c r="G497" s="393" t="s">
        <v>1380</v>
      </c>
      <c r="H497" s="393" t="s">
        <v>1381</v>
      </c>
      <c r="I497" s="396">
        <v>3236.75</v>
      </c>
      <c r="J497" s="396">
        <v>2</v>
      </c>
      <c r="K497" s="397">
        <v>6473.5</v>
      </c>
    </row>
    <row r="498" spans="1:11" ht="14.45" customHeight="1" x14ac:dyDescent="0.2">
      <c r="A498" s="391" t="s">
        <v>402</v>
      </c>
      <c r="B498" s="392" t="s">
        <v>403</v>
      </c>
      <c r="C498" s="393" t="s">
        <v>410</v>
      </c>
      <c r="D498" s="394" t="s">
        <v>411</v>
      </c>
      <c r="E498" s="393" t="s">
        <v>718</v>
      </c>
      <c r="F498" s="394" t="s">
        <v>719</v>
      </c>
      <c r="G498" s="393" t="s">
        <v>1382</v>
      </c>
      <c r="H498" s="393" t="s">
        <v>1383</v>
      </c>
      <c r="I498" s="396">
        <v>781.65997314453125</v>
      </c>
      <c r="J498" s="396">
        <v>1</v>
      </c>
      <c r="K498" s="397">
        <v>781.65997314453125</v>
      </c>
    </row>
    <row r="499" spans="1:11" ht="14.45" customHeight="1" x14ac:dyDescent="0.2">
      <c r="A499" s="391" t="s">
        <v>402</v>
      </c>
      <c r="B499" s="392" t="s">
        <v>403</v>
      </c>
      <c r="C499" s="393" t="s">
        <v>410</v>
      </c>
      <c r="D499" s="394" t="s">
        <v>411</v>
      </c>
      <c r="E499" s="393" t="s">
        <v>718</v>
      </c>
      <c r="F499" s="394" t="s">
        <v>719</v>
      </c>
      <c r="G499" s="393" t="s">
        <v>1384</v>
      </c>
      <c r="H499" s="393" t="s">
        <v>1385</v>
      </c>
      <c r="I499" s="396">
        <v>843.3699951171875</v>
      </c>
      <c r="J499" s="396">
        <v>8</v>
      </c>
      <c r="K499" s="397">
        <v>6746.9599609375</v>
      </c>
    </row>
    <row r="500" spans="1:11" ht="14.45" customHeight="1" x14ac:dyDescent="0.2">
      <c r="A500" s="391" t="s">
        <v>402</v>
      </c>
      <c r="B500" s="392" t="s">
        <v>403</v>
      </c>
      <c r="C500" s="393" t="s">
        <v>410</v>
      </c>
      <c r="D500" s="394" t="s">
        <v>411</v>
      </c>
      <c r="E500" s="393" t="s">
        <v>718</v>
      </c>
      <c r="F500" s="394" t="s">
        <v>719</v>
      </c>
      <c r="G500" s="393" t="s">
        <v>1147</v>
      </c>
      <c r="H500" s="393" t="s">
        <v>1386</v>
      </c>
      <c r="I500" s="396">
        <v>879.66998291015625</v>
      </c>
      <c r="J500" s="396">
        <v>8</v>
      </c>
      <c r="K500" s="397">
        <v>7037.35986328125</v>
      </c>
    </row>
    <row r="501" spans="1:11" ht="14.45" customHeight="1" x14ac:dyDescent="0.2">
      <c r="A501" s="391" t="s">
        <v>402</v>
      </c>
      <c r="B501" s="392" t="s">
        <v>403</v>
      </c>
      <c r="C501" s="393" t="s">
        <v>410</v>
      </c>
      <c r="D501" s="394" t="s">
        <v>411</v>
      </c>
      <c r="E501" s="393" t="s">
        <v>718</v>
      </c>
      <c r="F501" s="394" t="s">
        <v>719</v>
      </c>
      <c r="G501" s="393" t="s">
        <v>1387</v>
      </c>
      <c r="H501" s="393" t="s">
        <v>1388</v>
      </c>
      <c r="I501" s="396">
        <v>1536.699951171875</v>
      </c>
      <c r="J501" s="396">
        <v>2</v>
      </c>
      <c r="K501" s="397">
        <v>3073.39990234375</v>
      </c>
    </row>
    <row r="502" spans="1:11" ht="14.45" customHeight="1" x14ac:dyDescent="0.2">
      <c r="A502" s="391" t="s">
        <v>402</v>
      </c>
      <c r="B502" s="392" t="s">
        <v>403</v>
      </c>
      <c r="C502" s="393" t="s">
        <v>410</v>
      </c>
      <c r="D502" s="394" t="s">
        <v>411</v>
      </c>
      <c r="E502" s="393" t="s">
        <v>718</v>
      </c>
      <c r="F502" s="394" t="s">
        <v>719</v>
      </c>
      <c r="G502" s="393" t="s">
        <v>1389</v>
      </c>
      <c r="H502" s="393" t="s">
        <v>1390</v>
      </c>
      <c r="I502" s="396">
        <v>608.8699951171875</v>
      </c>
      <c r="J502" s="396">
        <v>4</v>
      </c>
      <c r="K502" s="397">
        <v>2435.489990234375</v>
      </c>
    </row>
    <row r="503" spans="1:11" ht="14.45" customHeight="1" x14ac:dyDescent="0.2">
      <c r="A503" s="391" t="s">
        <v>402</v>
      </c>
      <c r="B503" s="392" t="s">
        <v>403</v>
      </c>
      <c r="C503" s="393" t="s">
        <v>410</v>
      </c>
      <c r="D503" s="394" t="s">
        <v>411</v>
      </c>
      <c r="E503" s="393" t="s">
        <v>718</v>
      </c>
      <c r="F503" s="394" t="s">
        <v>719</v>
      </c>
      <c r="G503" s="393" t="s">
        <v>1391</v>
      </c>
      <c r="H503" s="393" t="s">
        <v>1392</v>
      </c>
      <c r="I503" s="396">
        <v>2075.14990234375</v>
      </c>
      <c r="J503" s="396">
        <v>4</v>
      </c>
      <c r="K503" s="397">
        <v>8300.60009765625</v>
      </c>
    </row>
    <row r="504" spans="1:11" ht="14.45" customHeight="1" x14ac:dyDescent="0.2">
      <c r="A504" s="391" t="s">
        <v>402</v>
      </c>
      <c r="B504" s="392" t="s">
        <v>403</v>
      </c>
      <c r="C504" s="393" t="s">
        <v>410</v>
      </c>
      <c r="D504" s="394" t="s">
        <v>411</v>
      </c>
      <c r="E504" s="393" t="s">
        <v>718</v>
      </c>
      <c r="F504" s="394" t="s">
        <v>719</v>
      </c>
      <c r="G504" s="393" t="s">
        <v>1393</v>
      </c>
      <c r="H504" s="393" t="s">
        <v>1394</v>
      </c>
      <c r="I504" s="396">
        <v>2075.14990234375</v>
      </c>
      <c r="J504" s="396">
        <v>6</v>
      </c>
      <c r="K504" s="397">
        <v>12450.900390625</v>
      </c>
    </row>
    <row r="505" spans="1:11" ht="14.45" customHeight="1" x14ac:dyDescent="0.2">
      <c r="A505" s="391" t="s">
        <v>402</v>
      </c>
      <c r="B505" s="392" t="s">
        <v>403</v>
      </c>
      <c r="C505" s="393" t="s">
        <v>410</v>
      </c>
      <c r="D505" s="394" t="s">
        <v>411</v>
      </c>
      <c r="E505" s="393" t="s">
        <v>718</v>
      </c>
      <c r="F505" s="394" t="s">
        <v>719</v>
      </c>
      <c r="G505" s="393" t="s">
        <v>1395</v>
      </c>
      <c r="H505" s="393" t="s">
        <v>1396</v>
      </c>
      <c r="I505" s="396">
        <v>2075.14990234375</v>
      </c>
      <c r="J505" s="396">
        <v>4</v>
      </c>
      <c r="K505" s="397">
        <v>8300.599609375</v>
      </c>
    </row>
    <row r="506" spans="1:11" ht="14.45" customHeight="1" x14ac:dyDescent="0.2">
      <c r="A506" s="391" t="s">
        <v>402</v>
      </c>
      <c r="B506" s="392" t="s">
        <v>403</v>
      </c>
      <c r="C506" s="393" t="s">
        <v>410</v>
      </c>
      <c r="D506" s="394" t="s">
        <v>411</v>
      </c>
      <c r="E506" s="393" t="s">
        <v>718</v>
      </c>
      <c r="F506" s="394" t="s">
        <v>719</v>
      </c>
      <c r="G506" s="393" t="s">
        <v>1397</v>
      </c>
      <c r="H506" s="393" t="s">
        <v>1398</v>
      </c>
      <c r="I506" s="396">
        <v>3590.070068359375</v>
      </c>
      <c r="J506" s="396">
        <v>12</v>
      </c>
      <c r="K506" s="397">
        <v>43080.83984375</v>
      </c>
    </row>
    <row r="507" spans="1:11" ht="14.45" customHeight="1" x14ac:dyDescent="0.2">
      <c r="A507" s="391" t="s">
        <v>402</v>
      </c>
      <c r="B507" s="392" t="s">
        <v>403</v>
      </c>
      <c r="C507" s="393" t="s">
        <v>410</v>
      </c>
      <c r="D507" s="394" t="s">
        <v>411</v>
      </c>
      <c r="E507" s="393" t="s">
        <v>718</v>
      </c>
      <c r="F507" s="394" t="s">
        <v>719</v>
      </c>
      <c r="G507" s="393" t="s">
        <v>1399</v>
      </c>
      <c r="H507" s="393" t="s">
        <v>1400</v>
      </c>
      <c r="I507" s="396">
        <v>876.03997802734375</v>
      </c>
      <c r="J507" s="396">
        <v>6</v>
      </c>
      <c r="K507" s="397">
        <v>5256.2400512695313</v>
      </c>
    </row>
    <row r="508" spans="1:11" ht="14.45" customHeight="1" x14ac:dyDescent="0.2">
      <c r="A508" s="391" t="s">
        <v>402</v>
      </c>
      <c r="B508" s="392" t="s">
        <v>403</v>
      </c>
      <c r="C508" s="393" t="s">
        <v>410</v>
      </c>
      <c r="D508" s="394" t="s">
        <v>411</v>
      </c>
      <c r="E508" s="393" t="s">
        <v>718</v>
      </c>
      <c r="F508" s="394" t="s">
        <v>719</v>
      </c>
      <c r="G508" s="393" t="s">
        <v>1401</v>
      </c>
      <c r="H508" s="393" t="s">
        <v>1402</v>
      </c>
      <c r="I508" s="396">
        <v>804.6500244140625</v>
      </c>
      <c r="J508" s="396">
        <v>2</v>
      </c>
      <c r="K508" s="397">
        <v>1609.300048828125</v>
      </c>
    </row>
    <row r="509" spans="1:11" ht="14.45" customHeight="1" x14ac:dyDescent="0.2">
      <c r="A509" s="391" t="s">
        <v>402</v>
      </c>
      <c r="B509" s="392" t="s">
        <v>403</v>
      </c>
      <c r="C509" s="393" t="s">
        <v>410</v>
      </c>
      <c r="D509" s="394" t="s">
        <v>411</v>
      </c>
      <c r="E509" s="393" t="s">
        <v>718</v>
      </c>
      <c r="F509" s="394" t="s">
        <v>719</v>
      </c>
      <c r="G509" s="393" t="s">
        <v>1403</v>
      </c>
      <c r="H509" s="393" t="s">
        <v>1404</v>
      </c>
      <c r="I509" s="396">
        <v>6992.58984375</v>
      </c>
      <c r="J509" s="396">
        <v>2</v>
      </c>
      <c r="K509" s="397">
        <v>13985.1796875</v>
      </c>
    </row>
    <row r="510" spans="1:11" ht="14.45" customHeight="1" x14ac:dyDescent="0.2">
      <c r="A510" s="391" t="s">
        <v>402</v>
      </c>
      <c r="B510" s="392" t="s">
        <v>403</v>
      </c>
      <c r="C510" s="393" t="s">
        <v>410</v>
      </c>
      <c r="D510" s="394" t="s">
        <v>411</v>
      </c>
      <c r="E510" s="393" t="s">
        <v>718</v>
      </c>
      <c r="F510" s="394" t="s">
        <v>719</v>
      </c>
      <c r="G510" s="393" t="s">
        <v>1405</v>
      </c>
      <c r="H510" s="393" t="s">
        <v>1406</v>
      </c>
      <c r="I510" s="396">
        <v>1966.25</v>
      </c>
      <c r="J510" s="396">
        <v>1</v>
      </c>
      <c r="K510" s="397">
        <v>1966.25</v>
      </c>
    </row>
    <row r="511" spans="1:11" ht="14.45" customHeight="1" x14ac:dyDescent="0.2">
      <c r="A511" s="391" t="s">
        <v>402</v>
      </c>
      <c r="B511" s="392" t="s">
        <v>403</v>
      </c>
      <c r="C511" s="393" t="s">
        <v>410</v>
      </c>
      <c r="D511" s="394" t="s">
        <v>411</v>
      </c>
      <c r="E511" s="393" t="s">
        <v>718</v>
      </c>
      <c r="F511" s="394" t="s">
        <v>719</v>
      </c>
      <c r="G511" s="393" t="s">
        <v>1407</v>
      </c>
      <c r="H511" s="393" t="s">
        <v>1408</v>
      </c>
      <c r="I511" s="396">
        <v>1870.6600341796875</v>
      </c>
      <c r="J511" s="396">
        <v>4</v>
      </c>
      <c r="K511" s="397">
        <v>7482.64013671875</v>
      </c>
    </row>
    <row r="512" spans="1:11" ht="14.45" customHeight="1" x14ac:dyDescent="0.2">
      <c r="A512" s="391" t="s">
        <v>402</v>
      </c>
      <c r="B512" s="392" t="s">
        <v>403</v>
      </c>
      <c r="C512" s="393" t="s">
        <v>410</v>
      </c>
      <c r="D512" s="394" t="s">
        <v>411</v>
      </c>
      <c r="E512" s="393" t="s">
        <v>718</v>
      </c>
      <c r="F512" s="394" t="s">
        <v>719</v>
      </c>
      <c r="G512" s="393" t="s">
        <v>1409</v>
      </c>
      <c r="H512" s="393" t="s">
        <v>1410</v>
      </c>
      <c r="I512" s="396">
        <v>1479.8299560546875</v>
      </c>
      <c r="J512" s="396">
        <v>1</v>
      </c>
      <c r="K512" s="397">
        <v>1479.8299560546875</v>
      </c>
    </row>
    <row r="513" spans="1:11" ht="14.45" customHeight="1" x14ac:dyDescent="0.2">
      <c r="A513" s="391" t="s">
        <v>402</v>
      </c>
      <c r="B513" s="392" t="s">
        <v>403</v>
      </c>
      <c r="C513" s="393" t="s">
        <v>410</v>
      </c>
      <c r="D513" s="394" t="s">
        <v>411</v>
      </c>
      <c r="E513" s="393" t="s">
        <v>718</v>
      </c>
      <c r="F513" s="394" t="s">
        <v>719</v>
      </c>
      <c r="G513" s="393" t="s">
        <v>1411</v>
      </c>
      <c r="H513" s="393" t="s">
        <v>1412</v>
      </c>
      <c r="I513" s="396">
        <v>1645.5999755859375</v>
      </c>
      <c r="J513" s="396">
        <v>1</v>
      </c>
      <c r="K513" s="397">
        <v>1645.5999755859375</v>
      </c>
    </row>
    <row r="514" spans="1:11" ht="14.45" customHeight="1" x14ac:dyDescent="0.2">
      <c r="A514" s="391" t="s">
        <v>402</v>
      </c>
      <c r="B514" s="392" t="s">
        <v>403</v>
      </c>
      <c r="C514" s="393" t="s">
        <v>410</v>
      </c>
      <c r="D514" s="394" t="s">
        <v>411</v>
      </c>
      <c r="E514" s="393" t="s">
        <v>718</v>
      </c>
      <c r="F514" s="394" t="s">
        <v>719</v>
      </c>
      <c r="G514" s="393" t="s">
        <v>1413</v>
      </c>
      <c r="H514" s="393" t="s">
        <v>1414</v>
      </c>
      <c r="I514" s="396">
        <v>3073.39990234375</v>
      </c>
      <c r="J514" s="396">
        <v>11</v>
      </c>
      <c r="K514" s="397">
        <v>33807.39990234375</v>
      </c>
    </row>
    <row r="515" spans="1:11" ht="14.45" customHeight="1" x14ac:dyDescent="0.2">
      <c r="A515" s="391" t="s">
        <v>402</v>
      </c>
      <c r="B515" s="392" t="s">
        <v>403</v>
      </c>
      <c r="C515" s="393" t="s">
        <v>410</v>
      </c>
      <c r="D515" s="394" t="s">
        <v>411</v>
      </c>
      <c r="E515" s="393" t="s">
        <v>718</v>
      </c>
      <c r="F515" s="394" t="s">
        <v>719</v>
      </c>
      <c r="G515" s="393" t="s">
        <v>1415</v>
      </c>
      <c r="H515" s="393" t="s">
        <v>1416</v>
      </c>
      <c r="I515" s="396">
        <v>3073.39990234375</v>
      </c>
      <c r="J515" s="396">
        <v>3</v>
      </c>
      <c r="K515" s="397">
        <v>9220.2001953125</v>
      </c>
    </row>
    <row r="516" spans="1:11" ht="14.45" customHeight="1" x14ac:dyDescent="0.2">
      <c r="A516" s="391" t="s">
        <v>402</v>
      </c>
      <c r="B516" s="392" t="s">
        <v>403</v>
      </c>
      <c r="C516" s="393" t="s">
        <v>410</v>
      </c>
      <c r="D516" s="394" t="s">
        <v>411</v>
      </c>
      <c r="E516" s="393" t="s">
        <v>718</v>
      </c>
      <c r="F516" s="394" t="s">
        <v>719</v>
      </c>
      <c r="G516" s="393" t="s">
        <v>1417</v>
      </c>
      <c r="H516" s="393" t="s">
        <v>1418</v>
      </c>
      <c r="I516" s="396">
        <v>2723.7099609375</v>
      </c>
      <c r="J516" s="396">
        <v>2</v>
      </c>
      <c r="K516" s="397">
        <v>5447.419921875</v>
      </c>
    </row>
    <row r="517" spans="1:11" ht="14.45" customHeight="1" x14ac:dyDescent="0.2">
      <c r="A517" s="391" t="s">
        <v>402</v>
      </c>
      <c r="B517" s="392" t="s">
        <v>403</v>
      </c>
      <c r="C517" s="393" t="s">
        <v>410</v>
      </c>
      <c r="D517" s="394" t="s">
        <v>411</v>
      </c>
      <c r="E517" s="393" t="s">
        <v>718</v>
      </c>
      <c r="F517" s="394" t="s">
        <v>719</v>
      </c>
      <c r="G517" s="393" t="s">
        <v>1419</v>
      </c>
      <c r="H517" s="393" t="s">
        <v>1420</v>
      </c>
      <c r="I517" s="396">
        <v>803.44000244140625</v>
      </c>
      <c r="J517" s="396">
        <v>3</v>
      </c>
      <c r="K517" s="397">
        <v>2410.3200073242188</v>
      </c>
    </row>
    <row r="518" spans="1:11" ht="14.45" customHeight="1" x14ac:dyDescent="0.2">
      <c r="A518" s="391" t="s">
        <v>402</v>
      </c>
      <c r="B518" s="392" t="s">
        <v>403</v>
      </c>
      <c r="C518" s="393" t="s">
        <v>410</v>
      </c>
      <c r="D518" s="394" t="s">
        <v>411</v>
      </c>
      <c r="E518" s="393" t="s">
        <v>718</v>
      </c>
      <c r="F518" s="394" t="s">
        <v>719</v>
      </c>
      <c r="G518" s="393" t="s">
        <v>1421</v>
      </c>
      <c r="H518" s="393" t="s">
        <v>1422</v>
      </c>
      <c r="I518" s="396">
        <v>1128.9300537109375</v>
      </c>
      <c r="J518" s="396">
        <v>4</v>
      </c>
      <c r="K518" s="397">
        <v>4515.72021484375</v>
      </c>
    </row>
    <row r="519" spans="1:11" ht="14.45" customHeight="1" x14ac:dyDescent="0.2">
      <c r="A519" s="391" t="s">
        <v>402</v>
      </c>
      <c r="B519" s="392" t="s">
        <v>403</v>
      </c>
      <c r="C519" s="393" t="s">
        <v>410</v>
      </c>
      <c r="D519" s="394" t="s">
        <v>411</v>
      </c>
      <c r="E519" s="393" t="s">
        <v>718</v>
      </c>
      <c r="F519" s="394" t="s">
        <v>719</v>
      </c>
      <c r="G519" s="393" t="s">
        <v>1423</v>
      </c>
      <c r="H519" s="393" t="s">
        <v>1424</v>
      </c>
      <c r="I519" s="396">
        <v>1835.5699462890625</v>
      </c>
      <c r="J519" s="396">
        <v>3</v>
      </c>
      <c r="K519" s="397">
        <v>5506.7098388671875</v>
      </c>
    </row>
    <row r="520" spans="1:11" ht="14.45" customHeight="1" x14ac:dyDescent="0.2">
      <c r="A520" s="391" t="s">
        <v>402</v>
      </c>
      <c r="B520" s="392" t="s">
        <v>403</v>
      </c>
      <c r="C520" s="393" t="s">
        <v>410</v>
      </c>
      <c r="D520" s="394" t="s">
        <v>411</v>
      </c>
      <c r="E520" s="393" t="s">
        <v>718</v>
      </c>
      <c r="F520" s="394" t="s">
        <v>719</v>
      </c>
      <c r="G520" s="393" t="s">
        <v>1425</v>
      </c>
      <c r="H520" s="393" t="s">
        <v>1426</v>
      </c>
      <c r="I520" s="396">
        <v>967.40997314453125</v>
      </c>
      <c r="J520" s="396">
        <v>2</v>
      </c>
      <c r="K520" s="397">
        <v>1934.81005859375</v>
      </c>
    </row>
    <row r="521" spans="1:11" ht="14.45" customHeight="1" x14ac:dyDescent="0.2">
      <c r="A521" s="391" t="s">
        <v>402</v>
      </c>
      <c r="B521" s="392" t="s">
        <v>403</v>
      </c>
      <c r="C521" s="393" t="s">
        <v>410</v>
      </c>
      <c r="D521" s="394" t="s">
        <v>411</v>
      </c>
      <c r="E521" s="393" t="s">
        <v>718</v>
      </c>
      <c r="F521" s="394" t="s">
        <v>719</v>
      </c>
      <c r="G521" s="393" t="s">
        <v>1427</v>
      </c>
      <c r="H521" s="393" t="s">
        <v>1428</v>
      </c>
      <c r="I521" s="396">
        <v>624.94000244140625</v>
      </c>
      <c r="J521" s="396">
        <v>2</v>
      </c>
      <c r="K521" s="397">
        <v>1249.8800048828125</v>
      </c>
    </row>
    <row r="522" spans="1:11" ht="14.45" customHeight="1" x14ac:dyDescent="0.2">
      <c r="A522" s="391" t="s">
        <v>402</v>
      </c>
      <c r="B522" s="392" t="s">
        <v>403</v>
      </c>
      <c r="C522" s="393" t="s">
        <v>410</v>
      </c>
      <c r="D522" s="394" t="s">
        <v>411</v>
      </c>
      <c r="E522" s="393" t="s">
        <v>718</v>
      </c>
      <c r="F522" s="394" t="s">
        <v>719</v>
      </c>
      <c r="G522" s="393" t="s">
        <v>1429</v>
      </c>
      <c r="H522" s="393" t="s">
        <v>1430</v>
      </c>
      <c r="I522" s="396">
        <v>911.1300048828125</v>
      </c>
      <c r="J522" s="396">
        <v>25</v>
      </c>
      <c r="K522" s="397">
        <v>22778.249633789063</v>
      </c>
    </row>
    <row r="523" spans="1:11" ht="14.45" customHeight="1" x14ac:dyDescent="0.2">
      <c r="A523" s="391" t="s">
        <v>402</v>
      </c>
      <c r="B523" s="392" t="s">
        <v>403</v>
      </c>
      <c r="C523" s="393" t="s">
        <v>410</v>
      </c>
      <c r="D523" s="394" t="s">
        <v>411</v>
      </c>
      <c r="E523" s="393" t="s">
        <v>718</v>
      </c>
      <c r="F523" s="394" t="s">
        <v>719</v>
      </c>
      <c r="G523" s="393" t="s">
        <v>1431</v>
      </c>
      <c r="H523" s="393" t="s">
        <v>1432</v>
      </c>
      <c r="I523" s="396">
        <v>37.150001525878906</v>
      </c>
      <c r="J523" s="396">
        <v>360</v>
      </c>
      <c r="K523" s="397">
        <v>13372.92041015625</v>
      </c>
    </row>
    <row r="524" spans="1:11" ht="14.45" customHeight="1" x14ac:dyDescent="0.2">
      <c r="A524" s="391" t="s">
        <v>402</v>
      </c>
      <c r="B524" s="392" t="s">
        <v>403</v>
      </c>
      <c r="C524" s="393" t="s">
        <v>410</v>
      </c>
      <c r="D524" s="394" t="s">
        <v>411</v>
      </c>
      <c r="E524" s="393" t="s">
        <v>718</v>
      </c>
      <c r="F524" s="394" t="s">
        <v>719</v>
      </c>
      <c r="G524" s="393" t="s">
        <v>1431</v>
      </c>
      <c r="H524" s="393" t="s">
        <v>1433</v>
      </c>
      <c r="I524" s="396">
        <v>37.150001525878906</v>
      </c>
      <c r="J524" s="396">
        <v>180</v>
      </c>
      <c r="K524" s="397">
        <v>6686.460205078125</v>
      </c>
    </row>
    <row r="525" spans="1:11" ht="14.45" customHeight="1" x14ac:dyDescent="0.2">
      <c r="A525" s="391" t="s">
        <v>402</v>
      </c>
      <c r="B525" s="392" t="s">
        <v>403</v>
      </c>
      <c r="C525" s="393" t="s">
        <v>410</v>
      </c>
      <c r="D525" s="394" t="s">
        <v>411</v>
      </c>
      <c r="E525" s="393" t="s">
        <v>718</v>
      </c>
      <c r="F525" s="394" t="s">
        <v>719</v>
      </c>
      <c r="G525" s="393" t="s">
        <v>1434</v>
      </c>
      <c r="H525" s="393" t="s">
        <v>1435</v>
      </c>
      <c r="I525" s="396">
        <v>3.1400001049041748</v>
      </c>
      <c r="J525" s="396">
        <v>100</v>
      </c>
      <c r="K525" s="397">
        <v>314</v>
      </c>
    </row>
    <row r="526" spans="1:11" ht="14.45" customHeight="1" x14ac:dyDescent="0.2">
      <c r="A526" s="391" t="s">
        <v>402</v>
      </c>
      <c r="B526" s="392" t="s">
        <v>403</v>
      </c>
      <c r="C526" s="393" t="s">
        <v>410</v>
      </c>
      <c r="D526" s="394" t="s">
        <v>411</v>
      </c>
      <c r="E526" s="393" t="s">
        <v>718</v>
      </c>
      <c r="F526" s="394" t="s">
        <v>719</v>
      </c>
      <c r="G526" s="393" t="s">
        <v>1436</v>
      </c>
      <c r="H526" s="393" t="s">
        <v>1437</v>
      </c>
      <c r="I526" s="396">
        <v>1326.1600341796875</v>
      </c>
      <c r="J526" s="396">
        <v>1</v>
      </c>
      <c r="K526" s="397">
        <v>1326.1600341796875</v>
      </c>
    </row>
    <row r="527" spans="1:11" ht="14.45" customHeight="1" x14ac:dyDescent="0.2">
      <c r="A527" s="391" t="s">
        <v>402</v>
      </c>
      <c r="B527" s="392" t="s">
        <v>403</v>
      </c>
      <c r="C527" s="393" t="s">
        <v>410</v>
      </c>
      <c r="D527" s="394" t="s">
        <v>411</v>
      </c>
      <c r="E527" s="393" t="s">
        <v>718</v>
      </c>
      <c r="F527" s="394" t="s">
        <v>719</v>
      </c>
      <c r="G527" s="393" t="s">
        <v>1438</v>
      </c>
      <c r="H527" s="393" t="s">
        <v>1439</v>
      </c>
      <c r="I527" s="396">
        <v>1709.72998046875</v>
      </c>
      <c r="J527" s="396">
        <v>5</v>
      </c>
      <c r="K527" s="397">
        <v>8548.650390625</v>
      </c>
    </row>
    <row r="528" spans="1:11" ht="14.45" customHeight="1" x14ac:dyDescent="0.2">
      <c r="A528" s="391" t="s">
        <v>402</v>
      </c>
      <c r="B528" s="392" t="s">
        <v>403</v>
      </c>
      <c r="C528" s="393" t="s">
        <v>410</v>
      </c>
      <c r="D528" s="394" t="s">
        <v>411</v>
      </c>
      <c r="E528" s="393" t="s">
        <v>718</v>
      </c>
      <c r="F528" s="394" t="s">
        <v>719</v>
      </c>
      <c r="G528" s="393" t="s">
        <v>1436</v>
      </c>
      <c r="H528" s="393" t="s">
        <v>1440</v>
      </c>
      <c r="I528" s="396">
        <v>1326.1799926757813</v>
      </c>
      <c r="J528" s="396">
        <v>2</v>
      </c>
      <c r="K528" s="397">
        <v>2652.3599853515625</v>
      </c>
    </row>
    <row r="529" spans="1:11" ht="14.45" customHeight="1" x14ac:dyDescent="0.2">
      <c r="A529" s="391" t="s">
        <v>402</v>
      </c>
      <c r="B529" s="392" t="s">
        <v>403</v>
      </c>
      <c r="C529" s="393" t="s">
        <v>410</v>
      </c>
      <c r="D529" s="394" t="s">
        <v>411</v>
      </c>
      <c r="E529" s="393" t="s">
        <v>718</v>
      </c>
      <c r="F529" s="394" t="s">
        <v>719</v>
      </c>
      <c r="G529" s="393" t="s">
        <v>1441</v>
      </c>
      <c r="H529" s="393" t="s">
        <v>1442</v>
      </c>
      <c r="I529" s="396">
        <v>61.340000152587891</v>
      </c>
      <c r="J529" s="396">
        <v>48</v>
      </c>
      <c r="K529" s="397">
        <v>2944.22998046875</v>
      </c>
    </row>
    <row r="530" spans="1:11" ht="14.45" customHeight="1" x14ac:dyDescent="0.2">
      <c r="A530" s="391" t="s">
        <v>402</v>
      </c>
      <c r="B530" s="392" t="s">
        <v>403</v>
      </c>
      <c r="C530" s="393" t="s">
        <v>410</v>
      </c>
      <c r="D530" s="394" t="s">
        <v>411</v>
      </c>
      <c r="E530" s="393" t="s">
        <v>718</v>
      </c>
      <c r="F530" s="394" t="s">
        <v>719</v>
      </c>
      <c r="G530" s="393" t="s">
        <v>1441</v>
      </c>
      <c r="H530" s="393" t="s">
        <v>1443</v>
      </c>
      <c r="I530" s="396">
        <v>61.340000152587891</v>
      </c>
      <c r="J530" s="396">
        <v>72</v>
      </c>
      <c r="K530" s="397">
        <v>4416.35009765625</v>
      </c>
    </row>
    <row r="531" spans="1:11" ht="14.45" customHeight="1" x14ac:dyDescent="0.2">
      <c r="A531" s="391" t="s">
        <v>402</v>
      </c>
      <c r="B531" s="392" t="s">
        <v>403</v>
      </c>
      <c r="C531" s="393" t="s">
        <v>410</v>
      </c>
      <c r="D531" s="394" t="s">
        <v>411</v>
      </c>
      <c r="E531" s="393" t="s">
        <v>718</v>
      </c>
      <c r="F531" s="394" t="s">
        <v>719</v>
      </c>
      <c r="G531" s="393" t="s">
        <v>1444</v>
      </c>
      <c r="H531" s="393" t="s">
        <v>1445</v>
      </c>
      <c r="I531" s="396">
        <v>0.47999998927116394</v>
      </c>
      <c r="J531" s="396">
        <v>200</v>
      </c>
      <c r="K531" s="397">
        <v>96</v>
      </c>
    </row>
    <row r="532" spans="1:11" ht="14.45" customHeight="1" x14ac:dyDescent="0.2">
      <c r="A532" s="391" t="s">
        <v>402</v>
      </c>
      <c r="B532" s="392" t="s">
        <v>403</v>
      </c>
      <c r="C532" s="393" t="s">
        <v>410</v>
      </c>
      <c r="D532" s="394" t="s">
        <v>411</v>
      </c>
      <c r="E532" s="393" t="s">
        <v>718</v>
      </c>
      <c r="F532" s="394" t="s">
        <v>719</v>
      </c>
      <c r="G532" s="393" t="s">
        <v>1446</v>
      </c>
      <c r="H532" s="393" t="s">
        <v>1447</v>
      </c>
      <c r="I532" s="396">
        <v>2.0359999656677248</v>
      </c>
      <c r="J532" s="396">
        <v>360</v>
      </c>
      <c r="K532" s="397">
        <v>733</v>
      </c>
    </row>
    <row r="533" spans="1:11" ht="14.45" customHeight="1" x14ac:dyDescent="0.2">
      <c r="A533" s="391" t="s">
        <v>402</v>
      </c>
      <c r="B533" s="392" t="s">
        <v>403</v>
      </c>
      <c r="C533" s="393" t="s">
        <v>410</v>
      </c>
      <c r="D533" s="394" t="s">
        <v>411</v>
      </c>
      <c r="E533" s="393" t="s">
        <v>718</v>
      </c>
      <c r="F533" s="394" t="s">
        <v>719</v>
      </c>
      <c r="G533" s="393" t="s">
        <v>1448</v>
      </c>
      <c r="H533" s="393" t="s">
        <v>1449</v>
      </c>
      <c r="I533" s="396">
        <v>3.0899999141693115</v>
      </c>
      <c r="J533" s="396">
        <v>50</v>
      </c>
      <c r="K533" s="397">
        <v>154.5</v>
      </c>
    </row>
    <row r="534" spans="1:11" ht="14.45" customHeight="1" x14ac:dyDescent="0.2">
      <c r="A534" s="391" t="s">
        <v>402</v>
      </c>
      <c r="B534" s="392" t="s">
        <v>403</v>
      </c>
      <c r="C534" s="393" t="s">
        <v>410</v>
      </c>
      <c r="D534" s="394" t="s">
        <v>411</v>
      </c>
      <c r="E534" s="393" t="s">
        <v>718</v>
      </c>
      <c r="F534" s="394" t="s">
        <v>719</v>
      </c>
      <c r="G534" s="393" t="s">
        <v>1450</v>
      </c>
      <c r="H534" s="393" t="s">
        <v>1451</v>
      </c>
      <c r="I534" s="396">
        <v>1.9199999570846558</v>
      </c>
      <c r="J534" s="396">
        <v>100</v>
      </c>
      <c r="K534" s="397">
        <v>192</v>
      </c>
    </row>
    <row r="535" spans="1:11" ht="14.45" customHeight="1" x14ac:dyDescent="0.2">
      <c r="A535" s="391" t="s">
        <v>402</v>
      </c>
      <c r="B535" s="392" t="s">
        <v>403</v>
      </c>
      <c r="C535" s="393" t="s">
        <v>410</v>
      </c>
      <c r="D535" s="394" t="s">
        <v>411</v>
      </c>
      <c r="E535" s="393" t="s">
        <v>718</v>
      </c>
      <c r="F535" s="394" t="s">
        <v>719</v>
      </c>
      <c r="G535" s="393" t="s">
        <v>1450</v>
      </c>
      <c r="H535" s="393" t="s">
        <v>1452</v>
      </c>
      <c r="I535" s="396">
        <v>1.9199999570846558</v>
      </c>
      <c r="J535" s="396">
        <v>60</v>
      </c>
      <c r="K535" s="397">
        <v>115.19999694824219</v>
      </c>
    </row>
    <row r="536" spans="1:11" ht="14.45" customHeight="1" x14ac:dyDescent="0.2">
      <c r="A536" s="391" t="s">
        <v>402</v>
      </c>
      <c r="B536" s="392" t="s">
        <v>403</v>
      </c>
      <c r="C536" s="393" t="s">
        <v>410</v>
      </c>
      <c r="D536" s="394" t="s">
        <v>411</v>
      </c>
      <c r="E536" s="393" t="s">
        <v>718</v>
      </c>
      <c r="F536" s="394" t="s">
        <v>719</v>
      </c>
      <c r="G536" s="393" t="s">
        <v>1453</v>
      </c>
      <c r="H536" s="393" t="s">
        <v>1454</v>
      </c>
      <c r="I536" s="396">
        <v>21.979999542236328</v>
      </c>
      <c r="J536" s="396">
        <v>500</v>
      </c>
      <c r="K536" s="397">
        <v>11177</v>
      </c>
    </row>
    <row r="537" spans="1:11" ht="14.45" customHeight="1" x14ac:dyDescent="0.2">
      <c r="A537" s="391" t="s">
        <v>402</v>
      </c>
      <c r="B537" s="392" t="s">
        <v>403</v>
      </c>
      <c r="C537" s="393" t="s">
        <v>410</v>
      </c>
      <c r="D537" s="394" t="s">
        <v>411</v>
      </c>
      <c r="E537" s="393" t="s">
        <v>718</v>
      </c>
      <c r="F537" s="394" t="s">
        <v>719</v>
      </c>
      <c r="G537" s="393" t="s">
        <v>1453</v>
      </c>
      <c r="H537" s="393" t="s">
        <v>1455</v>
      </c>
      <c r="I537" s="396">
        <v>21.234999656677246</v>
      </c>
      <c r="J537" s="396">
        <v>700</v>
      </c>
      <c r="K537" s="397">
        <v>14865</v>
      </c>
    </row>
    <row r="538" spans="1:11" ht="14.45" customHeight="1" x14ac:dyDescent="0.2">
      <c r="A538" s="391" t="s">
        <v>402</v>
      </c>
      <c r="B538" s="392" t="s">
        <v>403</v>
      </c>
      <c r="C538" s="393" t="s">
        <v>410</v>
      </c>
      <c r="D538" s="394" t="s">
        <v>411</v>
      </c>
      <c r="E538" s="393" t="s">
        <v>718</v>
      </c>
      <c r="F538" s="394" t="s">
        <v>719</v>
      </c>
      <c r="G538" s="393" t="s">
        <v>1453</v>
      </c>
      <c r="H538" s="393" t="s">
        <v>1456</v>
      </c>
      <c r="I538" s="396">
        <v>21.233332951863606</v>
      </c>
      <c r="J538" s="396">
        <v>740</v>
      </c>
      <c r="K538" s="397">
        <v>15712.900146484375</v>
      </c>
    </row>
    <row r="539" spans="1:11" ht="14.45" customHeight="1" x14ac:dyDescent="0.2">
      <c r="A539" s="391" t="s">
        <v>402</v>
      </c>
      <c r="B539" s="392" t="s">
        <v>403</v>
      </c>
      <c r="C539" s="393" t="s">
        <v>410</v>
      </c>
      <c r="D539" s="394" t="s">
        <v>411</v>
      </c>
      <c r="E539" s="393" t="s">
        <v>718</v>
      </c>
      <c r="F539" s="394" t="s">
        <v>719</v>
      </c>
      <c r="G539" s="393" t="s">
        <v>1457</v>
      </c>
      <c r="H539" s="393" t="s">
        <v>1458</v>
      </c>
      <c r="I539" s="396">
        <v>1834.1199951171875</v>
      </c>
      <c r="J539" s="396">
        <v>1</v>
      </c>
      <c r="K539" s="397">
        <v>1834.1199951171875</v>
      </c>
    </row>
    <row r="540" spans="1:11" ht="14.45" customHeight="1" x14ac:dyDescent="0.2">
      <c r="A540" s="391" t="s">
        <v>402</v>
      </c>
      <c r="B540" s="392" t="s">
        <v>403</v>
      </c>
      <c r="C540" s="393" t="s">
        <v>410</v>
      </c>
      <c r="D540" s="394" t="s">
        <v>411</v>
      </c>
      <c r="E540" s="393" t="s">
        <v>1459</v>
      </c>
      <c r="F540" s="394" t="s">
        <v>1460</v>
      </c>
      <c r="G540" s="393" t="s">
        <v>1461</v>
      </c>
      <c r="H540" s="393" t="s">
        <v>1462</v>
      </c>
      <c r="I540" s="396">
        <v>2875</v>
      </c>
      <c r="J540" s="396">
        <v>18</v>
      </c>
      <c r="K540" s="397">
        <v>51750</v>
      </c>
    </row>
    <row r="541" spans="1:11" ht="14.45" customHeight="1" x14ac:dyDescent="0.2">
      <c r="A541" s="391" t="s">
        <v>402</v>
      </c>
      <c r="B541" s="392" t="s">
        <v>403</v>
      </c>
      <c r="C541" s="393" t="s">
        <v>410</v>
      </c>
      <c r="D541" s="394" t="s">
        <v>411</v>
      </c>
      <c r="E541" s="393" t="s">
        <v>1459</v>
      </c>
      <c r="F541" s="394" t="s">
        <v>1460</v>
      </c>
      <c r="G541" s="393" t="s">
        <v>1463</v>
      </c>
      <c r="H541" s="393" t="s">
        <v>1464</v>
      </c>
      <c r="I541" s="396">
        <v>1919.06005859375</v>
      </c>
      <c r="J541" s="396">
        <v>1</v>
      </c>
      <c r="K541" s="397">
        <v>1919.06005859375</v>
      </c>
    </row>
    <row r="542" spans="1:11" ht="14.45" customHeight="1" x14ac:dyDescent="0.2">
      <c r="A542" s="391" t="s">
        <v>402</v>
      </c>
      <c r="B542" s="392" t="s">
        <v>403</v>
      </c>
      <c r="C542" s="393" t="s">
        <v>410</v>
      </c>
      <c r="D542" s="394" t="s">
        <v>411</v>
      </c>
      <c r="E542" s="393" t="s">
        <v>1459</v>
      </c>
      <c r="F542" s="394" t="s">
        <v>1460</v>
      </c>
      <c r="G542" s="393" t="s">
        <v>1465</v>
      </c>
      <c r="H542" s="393" t="s">
        <v>1466</v>
      </c>
      <c r="I542" s="396">
        <v>57719.421875</v>
      </c>
      <c r="J542" s="396">
        <v>1</v>
      </c>
      <c r="K542" s="397">
        <v>57719.421875</v>
      </c>
    </row>
    <row r="543" spans="1:11" ht="14.45" customHeight="1" x14ac:dyDescent="0.2">
      <c r="A543" s="391" t="s">
        <v>402</v>
      </c>
      <c r="B543" s="392" t="s">
        <v>403</v>
      </c>
      <c r="C543" s="393" t="s">
        <v>410</v>
      </c>
      <c r="D543" s="394" t="s">
        <v>411</v>
      </c>
      <c r="E543" s="393" t="s">
        <v>1459</v>
      </c>
      <c r="F543" s="394" t="s">
        <v>1460</v>
      </c>
      <c r="G543" s="393" t="s">
        <v>1467</v>
      </c>
      <c r="H543" s="393" t="s">
        <v>1468</v>
      </c>
      <c r="I543" s="396">
        <v>424.35000610351563</v>
      </c>
      <c r="J543" s="396">
        <v>60</v>
      </c>
      <c r="K543" s="397">
        <v>25460.8212890625</v>
      </c>
    </row>
    <row r="544" spans="1:11" ht="14.45" customHeight="1" x14ac:dyDescent="0.2">
      <c r="A544" s="391" t="s">
        <v>402</v>
      </c>
      <c r="B544" s="392" t="s">
        <v>403</v>
      </c>
      <c r="C544" s="393" t="s">
        <v>410</v>
      </c>
      <c r="D544" s="394" t="s">
        <v>411</v>
      </c>
      <c r="E544" s="393" t="s">
        <v>1459</v>
      </c>
      <c r="F544" s="394" t="s">
        <v>1460</v>
      </c>
      <c r="G544" s="393" t="s">
        <v>1467</v>
      </c>
      <c r="H544" s="393" t="s">
        <v>1469</v>
      </c>
      <c r="I544" s="396">
        <v>424.35000610351563</v>
      </c>
      <c r="J544" s="396">
        <v>40</v>
      </c>
      <c r="K544" s="397">
        <v>16973.880859375</v>
      </c>
    </row>
    <row r="545" spans="1:11" ht="14.45" customHeight="1" x14ac:dyDescent="0.2">
      <c r="A545" s="391" t="s">
        <v>402</v>
      </c>
      <c r="B545" s="392" t="s">
        <v>403</v>
      </c>
      <c r="C545" s="393" t="s">
        <v>410</v>
      </c>
      <c r="D545" s="394" t="s">
        <v>411</v>
      </c>
      <c r="E545" s="393" t="s">
        <v>1459</v>
      </c>
      <c r="F545" s="394" t="s">
        <v>1460</v>
      </c>
      <c r="G545" s="393" t="s">
        <v>981</v>
      </c>
      <c r="H545" s="393" t="s">
        <v>1470</v>
      </c>
      <c r="I545" s="396">
        <v>432.29998779296875</v>
      </c>
      <c r="J545" s="396">
        <v>448</v>
      </c>
      <c r="K545" s="397">
        <v>193668.921875</v>
      </c>
    </row>
    <row r="546" spans="1:11" ht="14.45" customHeight="1" x14ac:dyDescent="0.2">
      <c r="A546" s="391" t="s">
        <v>402</v>
      </c>
      <c r="B546" s="392" t="s">
        <v>403</v>
      </c>
      <c r="C546" s="393" t="s">
        <v>410</v>
      </c>
      <c r="D546" s="394" t="s">
        <v>411</v>
      </c>
      <c r="E546" s="393" t="s">
        <v>1459</v>
      </c>
      <c r="F546" s="394" t="s">
        <v>1460</v>
      </c>
      <c r="G546" s="393" t="s">
        <v>981</v>
      </c>
      <c r="H546" s="393" t="s">
        <v>982</v>
      </c>
      <c r="I546" s="396">
        <v>432.29998779296875</v>
      </c>
      <c r="J546" s="396">
        <v>294</v>
      </c>
      <c r="K546" s="397">
        <v>127095.2265625</v>
      </c>
    </row>
    <row r="547" spans="1:11" ht="14.45" customHeight="1" x14ac:dyDescent="0.2">
      <c r="A547" s="391" t="s">
        <v>402</v>
      </c>
      <c r="B547" s="392" t="s">
        <v>403</v>
      </c>
      <c r="C547" s="393" t="s">
        <v>410</v>
      </c>
      <c r="D547" s="394" t="s">
        <v>411</v>
      </c>
      <c r="E547" s="393" t="s">
        <v>1459</v>
      </c>
      <c r="F547" s="394" t="s">
        <v>1460</v>
      </c>
      <c r="G547" s="393" t="s">
        <v>1471</v>
      </c>
      <c r="H547" s="393" t="s">
        <v>1472</v>
      </c>
      <c r="I547" s="396">
        <v>402.01998901367188</v>
      </c>
      <c r="J547" s="396">
        <v>36</v>
      </c>
      <c r="K547" s="397">
        <v>14472.819580078125</v>
      </c>
    </row>
    <row r="548" spans="1:11" ht="14.45" customHeight="1" x14ac:dyDescent="0.2">
      <c r="A548" s="391" t="s">
        <v>402</v>
      </c>
      <c r="B548" s="392" t="s">
        <v>403</v>
      </c>
      <c r="C548" s="393" t="s">
        <v>410</v>
      </c>
      <c r="D548" s="394" t="s">
        <v>411</v>
      </c>
      <c r="E548" s="393" t="s">
        <v>1459</v>
      </c>
      <c r="F548" s="394" t="s">
        <v>1460</v>
      </c>
      <c r="G548" s="393" t="s">
        <v>1473</v>
      </c>
      <c r="H548" s="393" t="s">
        <v>1474</v>
      </c>
      <c r="I548" s="396">
        <v>33588.849609375</v>
      </c>
      <c r="J548" s="396">
        <v>3</v>
      </c>
      <c r="K548" s="397">
        <v>99658.03125</v>
      </c>
    </row>
    <row r="549" spans="1:11" ht="14.45" customHeight="1" x14ac:dyDescent="0.2">
      <c r="A549" s="391" t="s">
        <v>402</v>
      </c>
      <c r="B549" s="392" t="s">
        <v>403</v>
      </c>
      <c r="C549" s="393" t="s">
        <v>410</v>
      </c>
      <c r="D549" s="394" t="s">
        <v>411</v>
      </c>
      <c r="E549" s="393" t="s">
        <v>1459</v>
      </c>
      <c r="F549" s="394" t="s">
        <v>1460</v>
      </c>
      <c r="G549" s="393" t="s">
        <v>1473</v>
      </c>
      <c r="H549" s="393" t="s">
        <v>1475</v>
      </c>
      <c r="I549" s="396">
        <v>32715.380859375</v>
      </c>
      <c r="J549" s="396">
        <v>1</v>
      </c>
      <c r="K549" s="397">
        <v>32715.380859375</v>
      </c>
    </row>
    <row r="550" spans="1:11" ht="14.45" customHeight="1" x14ac:dyDescent="0.2">
      <c r="A550" s="391" t="s">
        <v>402</v>
      </c>
      <c r="B550" s="392" t="s">
        <v>403</v>
      </c>
      <c r="C550" s="393" t="s">
        <v>410</v>
      </c>
      <c r="D550" s="394" t="s">
        <v>411</v>
      </c>
      <c r="E550" s="393" t="s">
        <v>1459</v>
      </c>
      <c r="F550" s="394" t="s">
        <v>1460</v>
      </c>
      <c r="G550" s="393" t="s">
        <v>1476</v>
      </c>
      <c r="H550" s="393" t="s">
        <v>1477</v>
      </c>
      <c r="I550" s="396">
        <v>82633.244243421053</v>
      </c>
      <c r="J550" s="396">
        <v>30</v>
      </c>
      <c r="K550" s="397">
        <v>2473839.203125</v>
      </c>
    </row>
    <row r="551" spans="1:11" ht="14.45" customHeight="1" x14ac:dyDescent="0.2">
      <c r="A551" s="391" t="s">
        <v>402</v>
      </c>
      <c r="B551" s="392" t="s">
        <v>403</v>
      </c>
      <c r="C551" s="393" t="s">
        <v>410</v>
      </c>
      <c r="D551" s="394" t="s">
        <v>411</v>
      </c>
      <c r="E551" s="393" t="s">
        <v>1459</v>
      </c>
      <c r="F551" s="394" t="s">
        <v>1460</v>
      </c>
      <c r="G551" s="393" t="s">
        <v>1478</v>
      </c>
      <c r="H551" s="393" t="s">
        <v>1479</v>
      </c>
      <c r="I551" s="396">
        <v>81962.984375</v>
      </c>
      <c r="J551" s="396">
        <v>3</v>
      </c>
      <c r="K551" s="397">
        <v>245888.953125</v>
      </c>
    </row>
    <row r="552" spans="1:11" ht="14.45" customHeight="1" x14ac:dyDescent="0.2">
      <c r="A552" s="391" t="s">
        <v>402</v>
      </c>
      <c r="B552" s="392" t="s">
        <v>403</v>
      </c>
      <c r="C552" s="393" t="s">
        <v>410</v>
      </c>
      <c r="D552" s="394" t="s">
        <v>411</v>
      </c>
      <c r="E552" s="393" t="s">
        <v>1459</v>
      </c>
      <c r="F552" s="394" t="s">
        <v>1460</v>
      </c>
      <c r="G552" s="393" t="s">
        <v>1480</v>
      </c>
      <c r="H552" s="393" t="s">
        <v>1481</v>
      </c>
      <c r="I552" s="396">
        <v>10022.5</v>
      </c>
      <c r="J552" s="396">
        <v>1</v>
      </c>
      <c r="K552" s="397">
        <v>10022.5</v>
      </c>
    </row>
    <row r="553" spans="1:11" ht="14.45" customHeight="1" x14ac:dyDescent="0.2">
      <c r="A553" s="391" t="s">
        <v>402</v>
      </c>
      <c r="B553" s="392" t="s">
        <v>403</v>
      </c>
      <c r="C553" s="393" t="s">
        <v>410</v>
      </c>
      <c r="D553" s="394" t="s">
        <v>411</v>
      </c>
      <c r="E553" s="393" t="s">
        <v>1459</v>
      </c>
      <c r="F553" s="394" t="s">
        <v>1460</v>
      </c>
      <c r="G553" s="393" t="s">
        <v>1482</v>
      </c>
      <c r="H553" s="393" t="s">
        <v>1483</v>
      </c>
      <c r="I553" s="396">
        <v>94100.15625</v>
      </c>
      <c r="J553" s="396">
        <v>1</v>
      </c>
      <c r="K553" s="397">
        <v>94100.15625</v>
      </c>
    </row>
    <row r="554" spans="1:11" ht="14.45" customHeight="1" x14ac:dyDescent="0.2">
      <c r="A554" s="391" t="s">
        <v>402</v>
      </c>
      <c r="B554" s="392" t="s">
        <v>403</v>
      </c>
      <c r="C554" s="393" t="s">
        <v>410</v>
      </c>
      <c r="D554" s="394" t="s">
        <v>411</v>
      </c>
      <c r="E554" s="393" t="s">
        <v>1459</v>
      </c>
      <c r="F554" s="394" t="s">
        <v>1460</v>
      </c>
      <c r="G554" s="393" t="s">
        <v>1484</v>
      </c>
      <c r="H554" s="393" t="s">
        <v>1485</v>
      </c>
      <c r="I554" s="396">
        <v>10022.5</v>
      </c>
      <c r="J554" s="396">
        <v>1</v>
      </c>
      <c r="K554" s="397">
        <v>10022.5</v>
      </c>
    </row>
    <row r="555" spans="1:11" ht="14.45" customHeight="1" x14ac:dyDescent="0.2">
      <c r="A555" s="391" t="s">
        <v>402</v>
      </c>
      <c r="B555" s="392" t="s">
        <v>403</v>
      </c>
      <c r="C555" s="393" t="s">
        <v>410</v>
      </c>
      <c r="D555" s="394" t="s">
        <v>411</v>
      </c>
      <c r="E555" s="393" t="s">
        <v>1459</v>
      </c>
      <c r="F555" s="394" t="s">
        <v>1460</v>
      </c>
      <c r="G555" s="393" t="s">
        <v>1486</v>
      </c>
      <c r="H555" s="393" t="s">
        <v>1487</v>
      </c>
      <c r="I555" s="396">
        <v>102566.81197916667</v>
      </c>
      <c r="J555" s="396">
        <v>11.799999952316284</v>
      </c>
      <c r="K555" s="397">
        <v>1204213.58203125</v>
      </c>
    </row>
    <row r="556" spans="1:11" ht="14.45" customHeight="1" x14ac:dyDescent="0.2">
      <c r="A556" s="391" t="s">
        <v>402</v>
      </c>
      <c r="B556" s="392" t="s">
        <v>403</v>
      </c>
      <c r="C556" s="393" t="s">
        <v>410</v>
      </c>
      <c r="D556" s="394" t="s">
        <v>411</v>
      </c>
      <c r="E556" s="393" t="s">
        <v>1459</v>
      </c>
      <c r="F556" s="394" t="s">
        <v>1460</v>
      </c>
      <c r="G556" s="393" t="s">
        <v>1488</v>
      </c>
      <c r="H556" s="393" t="s">
        <v>1489</v>
      </c>
      <c r="I556" s="396">
        <v>101156.12239583333</v>
      </c>
      <c r="J556" s="396">
        <v>28</v>
      </c>
      <c r="K556" s="397">
        <v>2829058.65625</v>
      </c>
    </row>
    <row r="557" spans="1:11" ht="14.45" customHeight="1" x14ac:dyDescent="0.2">
      <c r="A557" s="391" t="s">
        <v>402</v>
      </c>
      <c r="B557" s="392" t="s">
        <v>403</v>
      </c>
      <c r="C557" s="393" t="s">
        <v>410</v>
      </c>
      <c r="D557" s="394" t="s">
        <v>411</v>
      </c>
      <c r="E557" s="393" t="s">
        <v>1459</v>
      </c>
      <c r="F557" s="394" t="s">
        <v>1460</v>
      </c>
      <c r="G557" s="393" t="s">
        <v>1490</v>
      </c>
      <c r="H557" s="393" t="s">
        <v>1491</v>
      </c>
      <c r="I557" s="396">
        <v>82597.601171874994</v>
      </c>
      <c r="J557" s="396">
        <v>28</v>
      </c>
      <c r="K557" s="397">
        <v>2308257.4453125</v>
      </c>
    </row>
    <row r="558" spans="1:11" ht="14.45" customHeight="1" x14ac:dyDescent="0.2">
      <c r="A558" s="391" t="s">
        <v>402</v>
      </c>
      <c r="B558" s="392" t="s">
        <v>403</v>
      </c>
      <c r="C558" s="393" t="s">
        <v>410</v>
      </c>
      <c r="D558" s="394" t="s">
        <v>411</v>
      </c>
      <c r="E558" s="393" t="s">
        <v>1459</v>
      </c>
      <c r="F558" s="394" t="s">
        <v>1460</v>
      </c>
      <c r="G558" s="393" t="s">
        <v>1492</v>
      </c>
      <c r="H558" s="393" t="s">
        <v>1493</v>
      </c>
      <c r="I558" s="396">
        <v>119870.43196614583</v>
      </c>
      <c r="J558" s="396">
        <v>34.399999991059303</v>
      </c>
      <c r="K558" s="397">
        <v>4121790.994140625</v>
      </c>
    </row>
    <row r="559" spans="1:11" ht="14.45" customHeight="1" x14ac:dyDescent="0.2">
      <c r="A559" s="391" t="s">
        <v>402</v>
      </c>
      <c r="B559" s="392" t="s">
        <v>403</v>
      </c>
      <c r="C559" s="393" t="s">
        <v>410</v>
      </c>
      <c r="D559" s="394" t="s">
        <v>411</v>
      </c>
      <c r="E559" s="393" t="s">
        <v>1459</v>
      </c>
      <c r="F559" s="394" t="s">
        <v>1460</v>
      </c>
      <c r="G559" s="393" t="s">
        <v>1494</v>
      </c>
      <c r="H559" s="393" t="s">
        <v>1495</v>
      </c>
      <c r="I559" s="396">
        <v>1948.4327281605113</v>
      </c>
      <c r="J559" s="396">
        <v>1560</v>
      </c>
      <c r="K559" s="397">
        <v>3045952.1875</v>
      </c>
    </row>
    <row r="560" spans="1:11" ht="14.45" customHeight="1" x14ac:dyDescent="0.2">
      <c r="A560" s="391" t="s">
        <v>402</v>
      </c>
      <c r="B560" s="392" t="s">
        <v>403</v>
      </c>
      <c r="C560" s="393" t="s">
        <v>410</v>
      </c>
      <c r="D560" s="394" t="s">
        <v>411</v>
      </c>
      <c r="E560" s="393" t="s">
        <v>1459</v>
      </c>
      <c r="F560" s="394" t="s">
        <v>1460</v>
      </c>
      <c r="G560" s="393" t="s">
        <v>1496</v>
      </c>
      <c r="H560" s="393" t="s">
        <v>1497</v>
      </c>
      <c r="I560" s="396">
        <v>677.56882611443018</v>
      </c>
      <c r="J560" s="396">
        <v>380</v>
      </c>
      <c r="K560" s="397">
        <v>257094.6279296875</v>
      </c>
    </row>
    <row r="561" spans="1:11" ht="14.45" customHeight="1" x14ac:dyDescent="0.2">
      <c r="A561" s="391" t="s">
        <v>402</v>
      </c>
      <c r="B561" s="392" t="s">
        <v>403</v>
      </c>
      <c r="C561" s="393" t="s">
        <v>410</v>
      </c>
      <c r="D561" s="394" t="s">
        <v>411</v>
      </c>
      <c r="E561" s="393" t="s">
        <v>1459</v>
      </c>
      <c r="F561" s="394" t="s">
        <v>1460</v>
      </c>
      <c r="G561" s="393" t="s">
        <v>1498</v>
      </c>
      <c r="H561" s="393" t="s">
        <v>1499</v>
      </c>
      <c r="I561" s="396">
        <v>978.6500244140625</v>
      </c>
      <c r="J561" s="396">
        <v>12</v>
      </c>
      <c r="K561" s="397">
        <v>11743.7802734375</v>
      </c>
    </row>
    <row r="562" spans="1:11" ht="14.45" customHeight="1" x14ac:dyDescent="0.2">
      <c r="A562" s="391" t="s">
        <v>402</v>
      </c>
      <c r="B562" s="392" t="s">
        <v>403</v>
      </c>
      <c r="C562" s="393" t="s">
        <v>410</v>
      </c>
      <c r="D562" s="394" t="s">
        <v>411</v>
      </c>
      <c r="E562" s="393" t="s">
        <v>1459</v>
      </c>
      <c r="F562" s="394" t="s">
        <v>1460</v>
      </c>
      <c r="G562" s="393" t="s">
        <v>1500</v>
      </c>
      <c r="H562" s="393" t="s">
        <v>1501</v>
      </c>
      <c r="I562" s="396">
        <v>938.43700256347654</v>
      </c>
      <c r="J562" s="396">
        <v>366</v>
      </c>
      <c r="K562" s="397">
        <v>343066.580078125</v>
      </c>
    </row>
    <row r="563" spans="1:11" ht="14.45" customHeight="1" x14ac:dyDescent="0.2">
      <c r="A563" s="391" t="s">
        <v>402</v>
      </c>
      <c r="B563" s="392" t="s">
        <v>403</v>
      </c>
      <c r="C563" s="393" t="s">
        <v>410</v>
      </c>
      <c r="D563" s="394" t="s">
        <v>411</v>
      </c>
      <c r="E563" s="393" t="s">
        <v>1459</v>
      </c>
      <c r="F563" s="394" t="s">
        <v>1460</v>
      </c>
      <c r="G563" s="393" t="s">
        <v>1502</v>
      </c>
      <c r="H563" s="393" t="s">
        <v>1503</v>
      </c>
      <c r="I563" s="396">
        <v>75421.71875</v>
      </c>
      <c r="J563" s="396">
        <v>3</v>
      </c>
      <c r="K563" s="397">
        <v>226265.15625</v>
      </c>
    </row>
    <row r="564" spans="1:11" ht="14.45" customHeight="1" x14ac:dyDescent="0.2">
      <c r="A564" s="391" t="s">
        <v>402</v>
      </c>
      <c r="B564" s="392" t="s">
        <v>403</v>
      </c>
      <c r="C564" s="393" t="s">
        <v>410</v>
      </c>
      <c r="D564" s="394" t="s">
        <v>411</v>
      </c>
      <c r="E564" s="393" t="s">
        <v>1459</v>
      </c>
      <c r="F564" s="394" t="s">
        <v>1460</v>
      </c>
      <c r="G564" s="393" t="s">
        <v>1504</v>
      </c>
      <c r="H564" s="393" t="s">
        <v>1505</v>
      </c>
      <c r="I564" s="396">
        <v>750.65048363095241</v>
      </c>
      <c r="J564" s="396">
        <v>360</v>
      </c>
      <c r="K564" s="397">
        <v>269971.8095703125</v>
      </c>
    </row>
    <row r="565" spans="1:11" ht="14.45" customHeight="1" x14ac:dyDescent="0.2">
      <c r="A565" s="391" t="s">
        <v>402</v>
      </c>
      <c r="B565" s="392" t="s">
        <v>403</v>
      </c>
      <c r="C565" s="393" t="s">
        <v>410</v>
      </c>
      <c r="D565" s="394" t="s">
        <v>411</v>
      </c>
      <c r="E565" s="393" t="s">
        <v>1459</v>
      </c>
      <c r="F565" s="394" t="s">
        <v>1460</v>
      </c>
      <c r="G565" s="393" t="s">
        <v>1506</v>
      </c>
      <c r="H565" s="393" t="s">
        <v>1507</v>
      </c>
      <c r="I565" s="396">
        <v>23465.6826171875</v>
      </c>
      <c r="J565" s="396">
        <v>24</v>
      </c>
      <c r="K565" s="397">
        <v>563176.375</v>
      </c>
    </row>
    <row r="566" spans="1:11" ht="14.45" customHeight="1" x14ac:dyDescent="0.2">
      <c r="A566" s="391" t="s">
        <v>402</v>
      </c>
      <c r="B566" s="392" t="s">
        <v>403</v>
      </c>
      <c r="C566" s="393" t="s">
        <v>410</v>
      </c>
      <c r="D566" s="394" t="s">
        <v>411</v>
      </c>
      <c r="E566" s="393" t="s">
        <v>1459</v>
      </c>
      <c r="F566" s="394" t="s">
        <v>1460</v>
      </c>
      <c r="G566" s="393" t="s">
        <v>1508</v>
      </c>
      <c r="H566" s="393" t="s">
        <v>1509</v>
      </c>
      <c r="I566" s="396">
        <v>675.6277299360795</v>
      </c>
      <c r="J566" s="396">
        <v>1550</v>
      </c>
      <c r="K566" s="397">
        <v>1048659.9375</v>
      </c>
    </row>
    <row r="567" spans="1:11" ht="14.45" customHeight="1" x14ac:dyDescent="0.2">
      <c r="A567" s="391" t="s">
        <v>402</v>
      </c>
      <c r="B567" s="392" t="s">
        <v>403</v>
      </c>
      <c r="C567" s="393" t="s">
        <v>410</v>
      </c>
      <c r="D567" s="394" t="s">
        <v>411</v>
      </c>
      <c r="E567" s="393" t="s">
        <v>1459</v>
      </c>
      <c r="F567" s="394" t="s">
        <v>1460</v>
      </c>
      <c r="G567" s="393" t="s">
        <v>1510</v>
      </c>
      <c r="H567" s="393" t="s">
        <v>1511</v>
      </c>
      <c r="I567" s="396">
        <v>25444.849609375</v>
      </c>
      <c r="J567" s="396">
        <v>4</v>
      </c>
      <c r="K567" s="397">
        <v>101779.390625</v>
      </c>
    </row>
    <row r="568" spans="1:11" ht="14.45" customHeight="1" x14ac:dyDescent="0.2">
      <c r="A568" s="391" t="s">
        <v>402</v>
      </c>
      <c r="B568" s="392" t="s">
        <v>403</v>
      </c>
      <c r="C568" s="393" t="s">
        <v>410</v>
      </c>
      <c r="D568" s="394" t="s">
        <v>411</v>
      </c>
      <c r="E568" s="393" t="s">
        <v>1459</v>
      </c>
      <c r="F568" s="394" t="s">
        <v>1460</v>
      </c>
      <c r="G568" s="393" t="s">
        <v>1476</v>
      </c>
      <c r="H568" s="393" t="s">
        <v>1512</v>
      </c>
      <c r="I568" s="396">
        <v>81965.110156249997</v>
      </c>
      <c r="J568" s="396">
        <v>19</v>
      </c>
      <c r="K568" s="397">
        <v>1557653.3359375</v>
      </c>
    </row>
    <row r="569" spans="1:11" ht="14.45" customHeight="1" x14ac:dyDescent="0.2">
      <c r="A569" s="391" t="s">
        <v>402</v>
      </c>
      <c r="B569" s="392" t="s">
        <v>403</v>
      </c>
      <c r="C569" s="393" t="s">
        <v>410</v>
      </c>
      <c r="D569" s="394" t="s">
        <v>411</v>
      </c>
      <c r="E569" s="393" t="s">
        <v>1459</v>
      </c>
      <c r="F569" s="394" t="s">
        <v>1460</v>
      </c>
      <c r="G569" s="393" t="s">
        <v>1478</v>
      </c>
      <c r="H569" s="393" t="s">
        <v>1513</v>
      </c>
      <c r="I569" s="396">
        <v>82000.25</v>
      </c>
      <c r="J569" s="396">
        <v>2</v>
      </c>
      <c r="K569" s="397">
        <v>164000.5</v>
      </c>
    </row>
    <row r="570" spans="1:11" ht="14.45" customHeight="1" x14ac:dyDescent="0.2">
      <c r="A570" s="391" t="s">
        <v>402</v>
      </c>
      <c r="B570" s="392" t="s">
        <v>403</v>
      </c>
      <c r="C570" s="393" t="s">
        <v>410</v>
      </c>
      <c r="D570" s="394" t="s">
        <v>411</v>
      </c>
      <c r="E570" s="393" t="s">
        <v>1459</v>
      </c>
      <c r="F570" s="394" t="s">
        <v>1460</v>
      </c>
      <c r="G570" s="393" t="s">
        <v>1480</v>
      </c>
      <c r="H570" s="393" t="s">
        <v>1514</v>
      </c>
      <c r="I570" s="396">
        <v>10036.23046875</v>
      </c>
      <c r="J570" s="396">
        <v>2</v>
      </c>
      <c r="K570" s="397">
        <v>20072.44921875</v>
      </c>
    </row>
    <row r="571" spans="1:11" ht="14.45" customHeight="1" x14ac:dyDescent="0.2">
      <c r="A571" s="391" t="s">
        <v>402</v>
      </c>
      <c r="B571" s="392" t="s">
        <v>403</v>
      </c>
      <c r="C571" s="393" t="s">
        <v>410</v>
      </c>
      <c r="D571" s="394" t="s">
        <v>411</v>
      </c>
      <c r="E571" s="393" t="s">
        <v>1459</v>
      </c>
      <c r="F571" s="394" t="s">
        <v>1460</v>
      </c>
      <c r="G571" s="393" t="s">
        <v>1484</v>
      </c>
      <c r="H571" s="393" t="s">
        <v>1515</v>
      </c>
      <c r="I571" s="396">
        <v>10051.91015625</v>
      </c>
      <c r="J571" s="396">
        <v>2</v>
      </c>
      <c r="K571" s="397">
        <v>20103.810546875</v>
      </c>
    </row>
    <row r="572" spans="1:11" ht="14.45" customHeight="1" x14ac:dyDescent="0.2">
      <c r="A572" s="391" t="s">
        <v>402</v>
      </c>
      <c r="B572" s="392" t="s">
        <v>403</v>
      </c>
      <c r="C572" s="393" t="s">
        <v>410</v>
      </c>
      <c r="D572" s="394" t="s">
        <v>411</v>
      </c>
      <c r="E572" s="393" t="s">
        <v>1459</v>
      </c>
      <c r="F572" s="394" t="s">
        <v>1460</v>
      </c>
      <c r="G572" s="393" t="s">
        <v>1486</v>
      </c>
      <c r="H572" s="393" t="s">
        <v>1516</v>
      </c>
      <c r="I572" s="396">
        <v>100509.25390625</v>
      </c>
      <c r="J572" s="396">
        <v>5</v>
      </c>
      <c r="K572" s="397">
        <v>502477.6640625</v>
      </c>
    </row>
    <row r="573" spans="1:11" ht="14.45" customHeight="1" x14ac:dyDescent="0.2">
      <c r="A573" s="391" t="s">
        <v>402</v>
      </c>
      <c r="B573" s="392" t="s">
        <v>403</v>
      </c>
      <c r="C573" s="393" t="s">
        <v>410</v>
      </c>
      <c r="D573" s="394" t="s">
        <v>411</v>
      </c>
      <c r="E573" s="393" t="s">
        <v>1459</v>
      </c>
      <c r="F573" s="394" t="s">
        <v>1460</v>
      </c>
      <c r="G573" s="393" t="s">
        <v>1488</v>
      </c>
      <c r="H573" s="393" t="s">
        <v>1517</v>
      </c>
      <c r="I573" s="396">
        <v>100492.103515625</v>
      </c>
      <c r="J573" s="396">
        <v>15</v>
      </c>
      <c r="K573" s="397">
        <v>1508158.2734375</v>
      </c>
    </row>
    <row r="574" spans="1:11" ht="14.45" customHeight="1" x14ac:dyDescent="0.2">
      <c r="A574" s="391" t="s">
        <v>402</v>
      </c>
      <c r="B574" s="392" t="s">
        <v>403</v>
      </c>
      <c r="C574" s="393" t="s">
        <v>410</v>
      </c>
      <c r="D574" s="394" t="s">
        <v>411</v>
      </c>
      <c r="E574" s="393" t="s">
        <v>1459</v>
      </c>
      <c r="F574" s="394" t="s">
        <v>1460</v>
      </c>
      <c r="G574" s="393" t="s">
        <v>1490</v>
      </c>
      <c r="H574" s="393" t="s">
        <v>1518</v>
      </c>
      <c r="I574" s="396">
        <v>82036.025781250006</v>
      </c>
      <c r="J574" s="396">
        <v>21</v>
      </c>
      <c r="K574" s="397">
        <v>1722442.8359375</v>
      </c>
    </row>
    <row r="575" spans="1:11" ht="14.45" customHeight="1" x14ac:dyDescent="0.2">
      <c r="A575" s="391" t="s">
        <v>402</v>
      </c>
      <c r="B575" s="392" t="s">
        <v>403</v>
      </c>
      <c r="C575" s="393" t="s">
        <v>410</v>
      </c>
      <c r="D575" s="394" t="s">
        <v>411</v>
      </c>
      <c r="E575" s="393" t="s">
        <v>1459</v>
      </c>
      <c r="F575" s="394" t="s">
        <v>1460</v>
      </c>
      <c r="G575" s="393" t="s">
        <v>1492</v>
      </c>
      <c r="H575" s="393" t="s">
        <v>1519</v>
      </c>
      <c r="I575" s="396">
        <v>119198.22569444444</v>
      </c>
      <c r="J575" s="396">
        <v>22</v>
      </c>
      <c r="K575" s="397">
        <v>2621568.53125</v>
      </c>
    </row>
    <row r="576" spans="1:11" ht="14.45" customHeight="1" x14ac:dyDescent="0.2">
      <c r="A576" s="391" t="s">
        <v>402</v>
      </c>
      <c r="B576" s="392" t="s">
        <v>403</v>
      </c>
      <c r="C576" s="393" t="s">
        <v>410</v>
      </c>
      <c r="D576" s="394" t="s">
        <v>411</v>
      </c>
      <c r="E576" s="393" t="s">
        <v>1459</v>
      </c>
      <c r="F576" s="394" t="s">
        <v>1460</v>
      </c>
      <c r="G576" s="393" t="s">
        <v>1494</v>
      </c>
      <c r="H576" s="393" t="s">
        <v>1520</v>
      </c>
      <c r="I576" s="396">
        <v>1936.9392465444712</v>
      </c>
      <c r="J576" s="396">
        <v>879</v>
      </c>
      <c r="K576" s="397">
        <v>1703474.4024658203</v>
      </c>
    </row>
    <row r="577" spans="1:11" ht="14.45" customHeight="1" x14ac:dyDescent="0.2">
      <c r="A577" s="391" t="s">
        <v>402</v>
      </c>
      <c r="B577" s="392" t="s">
        <v>403</v>
      </c>
      <c r="C577" s="393" t="s">
        <v>410</v>
      </c>
      <c r="D577" s="394" t="s">
        <v>411</v>
      </c>
      <c r="E577" s="393" t="s">
        <v>1459</v>
      </c>
      <c r="F577" s="394" t="s">
        <v>1460</v>
      </c>
      <c r="G577" s="393" t="s">
        <v>1496</v>
      </c>
      <c r="H577" s="393" t="s">
        <v>1521</v>
      </c>
      <c r="I577" s="396">
        <v>671.34199829101567</v>
      </c>
      <c r="J577" s="396">
        <v>200</v>
      </c>
      <c r="K577" s="397">
        <v>134268.4794921875</v>
      </c>
    </row>
    <row r="578" spans="1:11" ht="14.45" customHeight="1" x14ac:dyDescent="0.2">
      <c r="A578" s="391" t="s">
        <v>402</v>
      </c>
      <c r="B578" s="392" t="s">
        <v>403</v>
      </c>
      <c r="C578" s="393" t="s">
        <v>410</v>
      </c>
      <c r="D578" s="394" t="s">
        <v>411</v>
      </c>
      <c r="E578" s="393" t="s">
        <v>1459</v>
      </c>
      <c r="F578" s="394" t="s">
        <v>1460</v>
      </c>
      <c r="G578" s="393" t="s">
        <v>1500</v>
      </c>
      <c r="H578" s="393" t="s">
        <v>1522</v>
      </c>
      <c r="I578" s="396">
        <v>930.61874389648438</v>
      </c>
      <c r="J578" s="396">
        <v>234</v>
      </c>
      <c r="K578" s="397">
        <v>217875.138671875</v>
      </c>
    </row>
    <row r="579" spans="1:11" ht="14.45" customHeight="1" x14ac:dyDescent="0.2">
      <c r="A579" s="391" t="s">
        <v>402</v>
      </c>
      <c r="B579" s="392" t="s">
        <v>403</v>
      </c>
      <c r="C579" s="393" t="s">
        <v>410</v>
      </c>
      <c r="D579" s="394" t="s">
        <v>411</v>
      </c>
      <c r="E579" s="393" t="s">
        <v>1459</v>
      </c>
      <c r="F579" s="394" t="s">
        <v>1460</v>
      </c>
      <c r="G579" s="393" t="s">
        <v>1502</v>
      </c>
      <c r="H579" s="393" t="s">
        <v>1523</v>
      </c>
      <c r="I579" s="396">
        <v>74284.3203125</v>
      </c>
      <c r="J579" s="396">
        <v>1</v>
      </c>
      <c r="K579" s="397">
        <v>74284.3203125</v>
      </c>
    </row>
    <row r="580" spans="1:11" ht="14.45" customHeight="1" x14ac:dyDescent="0.2">
      <c r="A580" s="391" t="s">
        <v>402</v>
      </c>
      <c r="B580" s="392" t="s">
        <v>403</v>
      </c>
      <c r="C580" s="393" t="s">
        <v>410</v>
      </c>
      <c r="D580" s="394" t="s">
        <v>411</v>
      </c>
      <c r="E580" s="393" t="s">
        <v>1459</v>
      </c>
      <c r="F580" s="394" t="s">
        <v>1460</v>
      </c>
      <c r="G580" s="393" t="s">
        <v>1504</v>
      </c>
      <c r="H580" s="393" t="s">
        <v>1524</v>
      </c>
      <c r="I580" s="396">
        <v>745.06182306463063</v>
      </c>
      <c r="J580" s="396">
        <v>210</v>
      </c>
      <c r="K580" s="397">
        <v>156527.05810546875</v>
      </c>
    </row>
    <row r="581" spans="1:11" ht="14.45" customHeight="1" x14ac:dyDescent="0.2">
      <c r="A581" s="391" t="s">
        <v>402</v>
      </c>
      <c r="B581" s="392" t="s">
        <v>403</v>
      </c>
      <c r="C581" s="393" t="s">
        <v>410</v>
      </c>
      <c r="D581" s="394" t="s">
        <v>411</v>
      </c>
      <c r="E581" s="393" t="s">
        <v>1459</v>
      </c>
      <c r="F581" s="394" t="s">
        <v>1460</v>
      </c>
      <c r="G581" s="393" t="s">
        <v>1506</v>
      </c>
      <c r="H581" s="393" t="s">
        <v>1525</v>
      </c>
      <c r="I581" s="396">
        <v>23368.130859375</v>
      </c>
      <c r="J581" s="396">
        <v>12</v>
      </c>
      <c r="K581" s="397">
        <v>280417.5</v>
      </c>
    </row>
    <row r="582" spans="1:11" ht="14.45" customHeight="1" x14ac:dyDescent="0.2">
      <c r="A582" s="391" t="s">
        <v>402</v>
      </c>
      <c r="B582" s="392" t="s">
        <v>403</v>
      </c>
      <c r="C582" s="393" t="s">
        <v>410</v>
      </c>
      <c r="D582" s="394" t="s">
        <v>411</v>
      </c>
      <c r="E582" s="393" t="s">
        <v>1459</v>
      </c>
      <c r="F582" s="394" t="s">
        <v>1460</v>
      </c>
      <c r="G582" s="393" t="s">
        <v>1508</v>
      </c>
      <c r="H582" s="393" t="s">
        <v>1526</v>
      </c>
      <c r="I582" s="396">
        <v>670.54273015802562</v>
      </c>
      <c r="J582" s="396">
        <v>840</v>
      </c>
      <c r="K582" s="397">
        <v>563486.93359375</v>
      </c>
    </row>
    <row r="583" spans="1:11" ht="14.45" customHeight="1" x14ac:dyDescent="0.2">
      <c r="A583" s="391" t="s">
        <v>402</v>
      </c>
      <c r="B583" s="392" t="s">
        <v>403</v>
      </c>
      <c r="C583" s="393" t="s">
        <v>410</v>
      </c>
      <c r="D583" s="394" t="s">
        <v>411</v>
      </c>
      <c r="E583" s="393" t="s">
        <v>1459</v>
      </c>
      <c r="F583" s="394" t="s">
        <v>1460</v>
      </c>
      <c r="G583" s="393" t="s">
        <v>1527</v>
      </c>
      <c r="H583" s="393" t="s">
        <v>1528</v>
      </c>
      <c r="I583" s="396">
        <v>598.95001220703125</v>
      </c>
      <c r="J583" s="396">
        <v>315</v>
      </c>
      <c r="K583" s="397">
        <v>188669.25</v>
      </c>
    </row>
    <row r="584" spans="1:11" ht="14.45" customHeight="1" x14ac:dyDescent="0.2">
      <c r="A584" s="391" t="s">
        <v>402</v>
      </c>
      <c r="B584" s="392" t="s">
        <v>403</v>
      </c>
      <c r="C584" s="393" t="s">
        <v>410</v>
      </c>
      <c r="D584" s="394" t="s">
        <v>411</v>
      </c>
      <c r="E584" s="393" t="s">
        <v>1459</v>
      </c>
      <c r="F584" s="394" t="s">
        <v>1460</v>
      </c>
      <c r="G584" s="393" t="s">
        <v>1527</v>
      </c>
      <c r="H584" s="393" t="s">
        <v>1529</v>
      </c>
      <c r="I584" s="396">
        <v>598.95001220703125</v>
      </c>
      <c r="J584" s="396">
        <v>180</v>
      </c>
      <c r="K584" s="397">
        <v>107811</v>
      </c>
    </row>
    <row r="585" spans="1:11" ht="14.45" customHeight="1" x14ac:dyDescent="0.2">
      <c r="A585" s="391" t="s">
        <v>402</v>
      </c>
      <c r="B585" s="392" t="s">
        <v>403</v>
      </c>
      <c r="C585" s="393" t="s">
        <v>410</v>
      </c>
      <c r="D585" s="394" t="s">
        <v>411</v>
      </c>
      <c r="E585" s="393" t="s">
        <v>1459</v>
      </c>
      <c r="F585" s="394" t="s">
        <v>1460</v>
      </c>
      <c r="G585" s="393" t="s">
        <v>1530</v>
      </c>
      <c r="H585" s="393" t="s">
        <v>1531</v>
      </c>
      <c r="I585" s="396">
        <v>15278.669921875</v>
      </c>
      <c r="J585" s="396">
        <v>2</v>
      </c>
      <c r="K585" s="397">
        <v>30557.33984375</v>
      </c>
    </row>
    <row r="586" spans="1:11" ht="14.45" customHeight="1" x14ac:dyDescent="0.2">
      <c r="A586" s="391" t="s">
        <v>402</v>
      </c>
      <c r="B586" s="392" t="s">
        <v>403</v>
      </c>
      <c r="C586" s="393" t="s">
        <v>410</v>
      </c>
      <c r="D586" s="394" t="s">
        <v>411</v>
      </c>
      <c r="E586" s="393" t="s">
        <v>1459</v>
      </c>
      <c r="F586" s="394" t="s">
        <v>1460</v>
      </c>
      <c r="G586" s="393" t="s">
        <v>1532</v>
      </c>
      <c r="H586" s="393" t="s">
        <v>1533</v>
      </c>
      <c r="I586" s="396">
        <v>1265</v>
      </c>
      <c r="J586" s="396">
        <v>56</v>
      </c>
      <c r="K586" s="397">
        <v>70840</v>
      </c>
    </row>
    <row r="587" spans="1:11" ht="14.45" customHeight="1" x14ac:dyDescent="0.2">
      <c r="A587" s="391" t="s">
        <v>402</v>
      </c>
      <c r="B587" s="392" t="s">
        <v>403</v>
      </c>
      <c r="C587" s="393" t="s">
        <v>410</v>
      </c>
      <c r="D587" s="394" t="s">
        <v>411</v>
      </c>
      <c r="E587" s="393" t="s">
        <v>1459</v>
      </c>
      <c r="F587" s="394" t="s">
        <v>1460</v>
      </c>
      <c r="G587" s="393" t="s">
        <v>1534</v>
      </c>
      <c r="H587" s="393" t="s">
        <v>1535</v>
      </c>
      <c r="I587" s="396">
        <v>1808.344950358073</v>
      </c>
      <c r="J587" s="396">
        <v>140</v>
      </c>
      <c r="K587" s="397">
        <v>252430.205078125</v>
      </c>
    </row>
    <row r="588" spans="1:11" ht="14.45" customHeight="1" x14ac:dyDescent="0.2">
      <c r="A588" s="391" t="s">
        <v>402</v>
      </c>
      <c r="B588" s="392" t="s">
        <v>403</v>
      </c>
      <c r="C588" s="393" t="s">
        <v>410</v>
      </c>
      <c r="D588" s="394" t="s">
        <v>411</v>
      </c>
      <c r="E588" s="393" t="s">
        <v>1459</v>
      </c>
      <c r="F588" s="394" t="s">
        <v>1460</v>
      </c>
      <c r="G588" s="393" t="s">
        <v>1534</v>
      </c>
      <c r="H588" s="393" t="s">
        <v>1536</v>
      </c>
      <c r="I588" s="396">
        <v>1852.6319335937501</v>
      </c>
      <c r="J588" s="396">
        <v>50</v>
      </c>
      <c r="K588" s="397">
        <v>92631.55078125</v>
      </c>
    </row>
    <row r="589" spans="1:11" ht="14.45" customHeight="1" x14ac:dyDescent="0.2">
      <c r="A589" s="391" t="s">
        <v>402</v>
      </c>
      <c r="B589" s="392" t="s">
        <v>403</v>
      </c>
      <c r="C589" s="393" t="s">
        <v>410</v>
      </c>
      <c r="D589" s="394" t="s">
        <v>411</v>
      </c>
      <c r="E589" s="393" t="s">
        <v>1459</v>
      </c>
      <c r="F589" s="394" t="s">
        <v>1460</v>
      </c>
      <c r="G589" s="393" t="s">
        <v>1532</v>
      </c>
      <c r="H589" s="393" t="s">
        <v>1537</v>
      </c>
      <c r="I589" s="396">
        <v>1265</v>
      </c>
      <c r="J589" s="396">
        <v>12</v>
      </c>
      <c r="K589" s="397">
        <v>15180</v>
      </c>
    </row>
    <row r="590" spans="1:11" ht="14.45" customHeight="1" x14ac:dyDescent="0.2">
      <c r="A590" s="391" t="s">
        <v>402</v>
      </c>
      <c r="B590" s="392" t="s">
        <v>403</v>
      </c>
      <c r="C590" s="393" t="s">
        <v>410</v>
      </c>
      <c r="D590" s="394" t="s">
        <v>411</v>
      </c>
      <c r="E590" s="393" t="s">
        <v>1459</v>
      </c>
      <c r="F590" s="394" t="s">
        <v>1460</v>
      </c>
      <c r="G590" s="393" t="s">
        <v>1532</v>
      </c>
      <c r="H590" s="393" t="s">
        <v>1538</v>
      </c>
      <c r="I590" s="396">
        <v>1265</v>
      </c>
      <c r="J590" s="396">
        <v>16</v>
      </c>
      <c r="K590" s="397">
        <v>20240</v>
      </c>
    </row>
    <row r="591" spans="1:11" ht="14.45" customHeight="1" x14ac:dyDescent="0.2">
      <c r="A591" s="391" t="s">
        <v>402</v>
      </c>
      <c r="B591" s="392" t="s">
        <v>403</v>
      </c>
      <c r="C591" s="393" t="s">
        <v>410</v>
      </c>
      <c r="D591" s="394" t="s">
        <v>411</v>
      </c>
      <c r="E591" s="393" t="s">
        <v>1459</v>
      </c>
      <c r="F591" s="394" t="s">
        <v>1460</v>
      </c>
      <c r="G591" s="393" t="s">
        <v>1539</v>
      </c>
      <c r="H591" s="393" t="s">
        <v>1540</v>
      </c>
      <c r="I591" s="396">
        <v>1493.8699951171875</v>
      </c>
      <c r="J591" s="396">
        <v>378</v>
      </c>
      <c r="K591" s="397">
        <v>564681.3779296875</v>
      </c>
    </row>
    <row r="592" spans="1:11" ht="14.45" customHeight="1" x14ac:dyDescent="0.2">
      <c r="A592" s="391" t="s">
        <v>402</v>
      </c>
      <c r="B592" s="392" t="s">
        <v>403</v>
      </c>
      <c r="C592" s="393" t="s">
        <v>410</v>
      </c>
      <c r="D592" s="394" t="s">
        <v>411</v>
      </c>
      <c r="E592" s="393" t="s">
        <v>1459</v>
      </c>
      <c r="F592" s="394" t="s">
        <v>1460</v>
      </c>
      <c r="G592" s="393" t="s">
        <v>1539</v>
      </c>
      <c r="H592" s="393" t="s">
        <v>1541</v>
      </c>
      <c r="I592" s="396">
        <v>1493.8699951171875</v>
      </c>
      <c r="J592" s="396">
        <v>204</v>
      </c>
      <c r="K592" s="397">
        <v>304748.6640625</v>
      </c>
    </row>
    <row r="593" spans="1:11" ht="14.45" customHeight="1" x14ac:dyDescent="0.2">
      <c r="A593" s="391" t="s">
        <v>402</v>
      </c>
      <c r="B593" s="392" t="s">
        <v>403</v>
      </c>
      <c r="C593" s="393" t="s">
        <v>410</v>
      </c>
      <c r="D593" s="394" t="s">
        <v>411</v>
      </c>
      <c r="E593" s="393" t="s">
        <v>1459</v>
      </c>
      <c r="F593" s="394" t="s">
        <v>1460</v>
      </c>
      <c r="G593" s="393" t="s">
        <v>1542</v>
      </c>
      <c r="H593" s="393" t="s">
        <v>1543</v>
      </c>
      <c r="I593" s="396">
        <v>2652.929931640625</v>
      </c>
      <c r="J593" s="396">
        <v>60</v>
      </c>
      <c r="K593" s="397">
        <v>159175.498046875</v>
      </c>
    </row>
    <row r="594" spans="1:11" ht="14.45" customHeight="1" x14ac:dyDescent="0.2">
      <c r="A594" s="391" t="s">
        <v>402</v>
      </c>
      <c r="B594" s="392" t="s">
        <v>403</v>
      </c>
      <c r="C594" s="393" t="s">
        <v>410</v>
      </c>
      <c r="D594" s="394" t="s">
        <v>411</v>
      </c>
      <c r="E594" s="393" t="s">
        <v>1459</v>
      </c>
      <c r="F594" s="394" t="s">
        <v>1460</v>
      </c>
      <c r="G594" s="393" t="s">
        <v>1544</v>
      </c>
      <c r="H594" s="393" t="s">
        <v>1545</v>
      </c>
      <c r="I594" s="396">
        <v>2593.639892578125</v>
      </c>
      <c r="J594" s="396">
        <v>54</v>
      </c>
      <c r="K594" s="397">
        <v>140056.2861328125</v>
      </c>
    </row>
    <row r="595" spans="1:11" ht="14.45" customHeight="1" x14ac:dyDescent="0.2">
      <c r="A595" s="391" t="s">
        <v>402</v>
      </c>
      <c r="B595" s="392" t="s">
        <v>403</v>
      </c>
      <c r="C595" s="393" t="s">
        <v>410</v>
      </c>
      <c r="D595" s="394" t="s">
        <v>411</v>
      </c>
      <c r="E595" s="393" t="s">
        <v>1546</v>
      </c>
      <c r="F595" s="394" t="s">
        <v>1547</v>
      </c>
      <c r="G595" s="393" t="s">
        <v>1548</v>
      </c>
      <c r="H595" s="393" t="s">
        <v>1549</v>
      </c>
      <c r="I595" s="396">
        <v>6125.1298828125</v>
      </c>
      <c r="J595" s="396">
        <v>2</v>
      </c>
      <c r="K595" s="397">
        <v>12250.259765625</v>
      </c>
    </row>
    <row r="596" spans="1:11" ht="14.45" customHeight="1" x14ac:dyDescent="0.2">
      <c r="A596" s="391" t="s">
        <v>402</v>
      </c>
      <c r="B596" s="392" t="s">
        <v>403</v>
      </c>
      <c r="C596" s="393" t="s">
        <v>410</v>
      </c>
      <c r="D596" s="394" t="s">
        <v>411</v>
      </c>
      <c r="E596" s="393" t="s">
        <v>1546</v>
      </c>
      <c r="F596" s="394" t="s">
        <v>1547</v>
      </c>
      <c r="G596" s="393" t="s">
        <v>1550</v>
      </c>
      <c r="H596" s="393" t="s">
        <v>1551</v>
      </c>
      <c r="I596" s="396">
        <v>10.166666666666666</v>
      </c>
      <c r="J596" s="396">
        <v>80</v>
      </c>
      <c r="K596" s="397">
        <v>813.19998168945313</v>
      </c>
    </row>
    <row r="597" spans="1:11" ht="14.45" customHeight="1" x14ac:dyDescent="0.2">
      <c r="A597" s="391" t="s">
        <v>402</v>
      </c>
      <c r="B597" s="392" t="s">
        <v>403</v>
      </c>
      <c r="C597" s="393" t="s">
        <v>410</v>
      </c>
      <c r="D597" s="394" t="s">
        <v>411</v>
      </c>
      <c r="E597" s="393" t="s">
        <v>1546</v>
      </c>
      <c r="F597" s="394" t="s">
        <v>1547</v>
      </c>
      <c r="G597" s="393" t="s">
        <v>1550</v>
      </c>
      <c r="H597" s="393" t="s">
        <v>1552</v>
      </c>
      <c r="I597" s="396">
        <v>10.159999847412109</v>
      </c>
      <c r="J597" s="396">
        <v>20</v>
      </c>
      <c r="K597" s="397">
        <v>203.19999694824219</v>
      </c>
    </row>
    <row r="598" spans="1:11" ht="14.45" customHeight="1" x14ac:dyDescent="0.2">
      <c r="A598" s="391" t="s">
        <v>402</v>
      </c>
      <c r="B598" s="392" t="s">
        <v>403</v>
      </c>
      <c r="C598" s="393" t="s">
        <v>410</v>
      </c>
      <c r="D598" s="394" t="s">
        <v>411</v>
      </c>
      <c r="E598" s="393" t="s">
        <v>1546</v>
      </c>
      <c r="F598" s="394" t="s">
        <v>1547</v>
      </c>
      <c r="G598" s="393" t="s">
        <v>1553</v>
      </c>
      <c r="H598" s="393" t="s">
        <v>1554</v>
      </c>
      <c r="I598" s="396">
        <v>46.590000152587891</v>
      </c>
      <c r="J598" s="396">
        <v>350</v>
      </c>
      <c r="K598" s="397">
        <v>16304.759765625</v>
      </c>
    </row>
    <row r="599" spans="1:11" ht="14.45" customHeight="1" x14ac:dyDescent="0.2">
      <c r="A599" s="391" t="s">
        <v>402</v>
      </c>
      <c r="B599" s="392" t="s">
        <v>403</v>
      </c>
      <c r="C599" s="393" t="s">
        <v>410</v>
      </c>
      <c r="D599" s="394" t="s">
        <v>411</v>
      </c>
      <c r="E599" s="393" t="s">
        <v>1546</v>
      </c>
      <c r="F599" s="394" t="s">
        <v>1547</v>
      </c>
      <c r="G599" s="393" t="s">
        <v>1553</v>
      </c>
      <c r="H599" s="393" t="s">
        <v>1555</v>
      </c>
      <c r="I599" s="396">
        <v>46.590000152587891</v>
      </c>
      <c r="J599" s="396">
        <v>245</v>
      </c>
      <c r="K599" s="397">
        <v>11413.34033203125</v>
      </c>
    </row>
    <row r="600" spans="1:11" ht="14.45" customHeight="1" x14ac:dyDescent="0.2">
      <c r="A600" s="391" t="s">
        <v>402</v>
      </c>
      <c r="B600" s="392" t="s">
        <v>403</v>
      </c>
      <c r="C600" s="393" t="s">
        <v>410</v>
      </c>
      <c r="D600" s="394" t="s">
        <v>411</v>
      </c>
      <c r="E600" s="393" t="s">
        <v>1546</v>
      </c>
      <c r="F600" s="394" t="s">
        <v>1547</v>
      </c>
      <c r="G600" s="393" t="s">
        <v>1556</v>
      </c>
      <c r="H600" s="393" t="s">
        <v>1557</v>
      </c>
      <c r="I600" s="396">
        <v>133.10000610351563</v>
      </c>
      <c r="J600" s="396">
        <v>50</v>
      </c>
      <c r="K600" s="397">
        <v>6655</v>
      </c>
    </row>
    <row r="601" spans="1:11" ht="14.45" customHeight="1" x14ac:dyDescent="0.2">
      <c r="A601" s="391" t="s">
        <v>402</v>
      </c>
      <c r="B601" s="392" t="s">
        <v>403</v>
      </c>
      <c r="C601" s="393" t="s">
        <v>410</v>
      </c>
      <c r="D601" s="394" t="s">
        <v>411</v>
      </c>
      <c r="E601" s="393" t="s">
        <v>1558</v>
      </c>
      <c r="F601" s="394" t="s">
        <v>1559</v>
      </c>
      <c r="G601" s="393" t="s">
        <v>1560</v>
      </c>
      <c r="H601" s="393" t="s">
        <v>1561</v>
      </c>
      <c r="I601" s="396">
        <v>63.659999847412109</v>
      </c>
      <c r="J601" s="396">
        <v>36</v>
      </c>
      <c r="K601" s="397">
        <v>2291.64990234375</v>
      </c>
    </row>
    <row r="602" spans="1:11" ht="14.45" customHeight="1" x14ac:dyDescent="0.2">
      <c r="A602" s="391" t="s">
        <v>402</v>
      </c>
      <c r="B602" s="392" t="s">
        <v>403</v>
      </c>
      <c r="C602" s="393" t="s">
        <v>410</v>
      </c>
      <c r="D602" s="394" t="s">
        <v>411</v>
      </c>
      <c r="E602" s="393" t="s">
        <v>1558</v>
      </c>
      <c r="F602" s="394" t="s">
        <v>1559</v>
      </c>
      <c r="G602" s="393" t="s">
        <v>1562</v>
      </c>
      <c r="H602" s="393" t="s">
        <v>1563</v>
      </c>
      <c r="I602" s="396">
        <v>27.259000205993651</v>
      </c>
      <c r="J602" s="396">
        <v>2664</v>
      </c>
      <c r="K602" s="397">
        <v>72614.879150390625</v>
      </c>
    </row>
    <row r="603" spans="1:11" ht="14.45" customHeight="1" x14ac:dyDescent="0.2">
      <c r="A603" s="391" t="s">
        <v>402</v>
      </c>
      <c r="B603" s="392" t="s">
        <v>403</v>
      </c>
      <c r="C603" s="393" t="s">
        <v>410</v>
      </c>
      <c r="D603" s="394" t="s">
        <v>411</v>
      </c>
      <c r="E603" s="393" t="s">
        <v>1558</v>
      </c>
      <c r="F603" s="394" t="s">
        <v>1559</v>
      </c>
      <c r="G603" s="393" t="s">
        <v>1564</v>
      </c>
      <c r="H603" s="393" t="s">
        <v>1565</v>
      </c>
      <c r="I603" s="396">
        <v>28.059999465942383</v>
      </c>
      <c r="J603" s="396">
        <v>828</v>
      </c>
      <c r="K603" s="397">
        <v>23233.679443359375</v>
      </c>
    </row>
    <row r="604" spans="1:11" ht="14.45" customHeight="1" x14ac:dyDescent="0.2">
      <c r="A604" s="391" t="s">
        <v>402</v>
      </c>
      <c r="B604" s="392" t="s">
        <v>403</v>
      </c>
      <c r="C604" s="393" t="s">
        <v>410</v>
      </c>
      <c r="D604" s="394" t="s">
        <v>411</v>
      </c>
      <c r="E604" s="393" t="s">
        <v>1558</v>
      </c>
      <c r="F604" s="394" t="s">
        <v>1559</v>
      </c>
      <c r="G604" s="393" t="s">
        <v>1566</v>
      </c>
      <c r="H604" s="393" t="s">
        <v>1567</v>
      </c>
      <c r="I604" s="396">
        <v>26.569999694824219</v>
      </c>
      <c r="J604" s="396">
        <v>144</v>
      </c>
      <c r="K604" s="397">
        <v>3826.080078125</v>
      </c>
    </row>
    <row r="605" spans="1:11" ht="14.45" customHeight="1" x14ac:dyDescent="0.2">
      <c r="A605" s="391" t="s">
        <v>402</v>
      </c>
      <c r="B605" s="392" t="s">
        <v>403</v>
      </c>
      <c r="C605" s="393" t="s">
        <v>410</v>
      </c>
      <c r="D605" s="394" t="s">
        <v>411</v>
      </c>
      <c r="E605" s="393" t="s">
        <v>1558</v>
      </c>
      <c r="F605" s="394" t="s">
        <v>1559</v>
      </c>
      <c r="G605" s="393" t="s">
        <v>1568</v>
      </c>
      <c r="H605" s="393" t="s">
        <v>1569</v>
      </c>
      <c r="I605" s="396">
        <v>76.25</v>
      </c>
      <c r="J605" s="396">
        <v>324</v>
      </c>
      <c r="K605" s="397">
        <v>24703.38037109375</v>
      </c>
    </row>
    <row r="606" spans="1:11" ht="14.45" customHeight="1" x14ac:dyDescent="0.2">
      <c r="A606" s="391" t="s">
        <v>402</v>
      </c>
      <c r="B606" s="392" t="s">
        <v>403</v>
      </c>
      <c r="C606" s="393" t="s">
        <v>410</v>
      </c>
      <c r="D606" s="394" t="s">
        <v>411</v>
      </c>
      <c r="E606" s="393" t="s">
        <v>1558</v>
      </c>
      <c r="F606" s="394" t="s">
        <v>1559</v>
      </c>
      <c r="G606" s="393" t="s">
        <v>1570</v>
      </c>
      <c r="H606" s="393" t="s">
        <v>1571</v>
      </c>
      <c r="I606" s="396">
        <v>148.58000183105469</v>
      </c>
      <c r="J606" s="396">
        <v>432</v>
      </c>
      <c r="K606" s="397">
        <v>64186.55859375</v>
      </c>
    </row>
    <row r="607" spans="1:11" ht="14.45" customHeight="1" x14ac:dyDescent="0.2">
      <c r="A607" s="391" t="s">
        <v>402</v>
      </c>
      <c r="B607" s="392" t="s">
        <v>403</v>
      </c>
      <c r="C607" s="393" t="s">
        <v>410</v>
      </c>
      <c r="D607" s="394" t="s">
        <v>411</v>
      </c>
      <c r="E607" s="393" t="s">
        <v>1558</v>
      </c>
      <c r="F607" s="394" t="s">
        <v>1559</v>
      </c>
      <c r="G607" s="393" t="s">
        <v>1572</v>
      </c>
      <c r="H607" s="393" t="s">
        <v>1573</v>
      </c>
      <c r="I607" s="396">
        <v>108.5</v>
      </c>
      <c r="J607" s="396">
        <v>96</v>
      </c>
      <c r="K607" s="397">
        <v>10416.240234375</v>
      </c>
    </row>
    <row r="608" spans="1:11" ht="14.45" customHeight="1" x14ac:dyDescent="0.2">
      <c r="A608" s="391" t="s">
        <v>402</v>
      </c>
      <c r="B608" s="392" t="s">
        <v>403</v>
      </c>
      <c r="C608" s="393" t="s">
        <v>410</v>
      </c>
      <c r="D608" s="394" t="s">
        <v>411</v>
      </c>
      <c r="E608" s="393" t="s">
        <v>1558</v>
      </c>
      <c r="F608" s="394" t="s">
        <v>1559</v>
      </c>
      <c r="G608" s="393" t="s">
        <v>1574</v>
      </c>
      <c r="H608" s="393" t="s">
        <v>1575</v>
      </c>
      <c r="I608" s="396">
        <v>132.94000244140625</v>
      </c>
      <c r="J608" s="396">
        <v>80</v>
      </c>
      <c r="K608" s="397">
        <v>10635.2001953125</v>
      </c>
    </row>
    <row r="609" spans="1:11" ht="14.45" customHeight="1" x14ac:dyDescent="0.2">
      <c r="A609" s="391" t="s">
        <v>402</v>
      </c>
      <c r="B609" s="392" t="s">
        <v>403</v>
      </c>
      <c r="C609" s="393" t="s">
        <v>410</v>
      </c>
      <c r="D609" s="394" t="s">
        <v>411</v>
      </c>
      <c r="E609" s="393" t="s">
        <v>1558</v>
      </c>
      <c r="F609" s="394" t="s">
        <v>1559</v>
      </c>
      <c r="G609" s="393" t="s">
        <v>1576</v>
      </c>
      <c r="H609" s="393" t="s">
        <v>1577</v>
      </c>
      <c r="I609" s="396">
        <v>118.27999877929688</v>
      </c>
      <c r="J609" s="396">
        <v>36</v>
      </c>
      <c r="K609" s="397">
        <v>4257.990234375</v>
      </c>
    </row>
    <row r="610" spans="1:11" ht="14.45" customHeight="1" x14ac:dyDescent="0.2">
      <c r="A610" s="391" t="s">
        <v>402</v>
      </c>
      <c r="B610" s="392" t="s">
        <v>403</v>
      </c>
      <c r="C610" s="393" t="s">
        <v>410</v>
      </c>
      <c r="D610" s="394" t="s">
        <v>411</v>
      </c>
      <c r="E610" s="393" t="s">
        <v>1558</v>
      </c>
      <c r="F610" s="394" t="s">
        <v>1559</v>
      </c>
      <c r="G610" s="393" t="s">
        <v>1578</v>
      </c>
      <c r="H610" s="393" t="s">
        <v>1579</v>
      </c>
      <c r="I610" s="396">
        <v>111.44000244140625</v>
      </c>
      <c r="J610" s="396">
        <v>36</v>
      </c>
      <c r="K610" s="397">
        <v>4011.659912109375</v>
      </c>
    </row>
    <row r="611" spans="1:11" ht="14.45" customHeight="1" x14ac:dyDescent="0.2">
      <c r="A611" s="391" t="s">
        <v>402</v>
      </c>
      <c r="B611" s="392" t="s">
        <v>403</v>
      </c>
      <c r="C611" s="393" t="s">
        <v>410</v>
      </c>
      <c r="D611" s="394" t="s">
        <v>411</v>
      </c>
      <c r="E611" s="393" t="s">
        <v>1558</v>
      </c>
      <c r="F611" s="394" t="s">
        <v>1559</v>
      </c>
      <c r="G611" s="393" t="s">
        <v>1580</v>
      </c>
      <c r="H611" s="393" t="s">
        <v>1581</v>
      </c>
      <c r="I611" s="396">
        <v>147.60000610351563</v>
      </c>
      <c r="J611" s="396">
        <v>324</v>
      </c>
      <c r="K611" s="397">
        <v>47823.2099609375</v>
      </c>
    </row>
    <row r="612" spans="1:11" ht="14.45" customHeight="1" x14ac:dyDescent="0.2">
      <c r="A612" s="391" t="s">
        <v>402</v>
      </c>
      <c r="B612" s="392" t="s">
        <v>403</v>
      </c>
      <c r="C612" s="393" t="s">
        <v>410</v>
      </c>
      <c r="D612" s="394" t="s">
        <v>411</v>
      </c>
      <c r="E612" s="393" t="s">
        <v>1558</v>
      </c>
      <c r="F612" s="394" t="s">
        <v>1559</v>
      </c>
      <c r="G612" s="393" t="s">
        <v>1582</v>
      </c>
      <c r="H612" s="393" t="s">
        <v>1583</v>
      </c>
      <c r="I612" s="396">
        <v>93.839996337890625</v>
      </c>
      <c r="J612" s="396">
        <v>336</v>
      </c>
      <c r="K612" s="397">
        <v>31530.2392578125</v>
      </c>
    </row>
    <row r="613" spans="1:11" ht="14.45" customHeight="1" x14ac:dyDescent="0.2">
      <c r="A613" s="391" t="s">
        <v>402</v>
      </c>
      <c r="B613" s="392" t="s">
        <v>403</v>
      </c>
      <c r="C613" s="393" t="s">
        <v>410</v>
      </c>
      <c r="D613" s="394" t="s">
        <v>411</v>
      </c>
      <c r="E613" s="393" t="s">
        <v>1558</v>
      </c>
      <c r="F613" s="394" t="s">
        <v>1559</v>
      </c>
      <c r="G613" s="393" t="s">
        <v>1584</v>
      </c>
      <c r="H613" s="393" t="s">
        <v>1585</v>
      </c>
      <c r="I613" s="396">
        <v>108.21900100708008</v>
      </c>
      <c r="J613" s="396">
        <v>1344</v>
      </c>
      <c r="K613" s="397">
        <v>145440.958984375</v>
      </c>
    </row>
    <row r="614" spans="1:11" ht="14.45" customHeight="1" x14ac:dyDescent="0.2">
      <c r="A614" s="391" t="s">
        <v>402</v>
      </c>
      <c r="B614" s="392" t="s">
        <v>403</v>
      </c>
      <c r="C614" s="393" t="s">
        <v>410</v>
      </c>
      <c r="D614" s="394" t="s">
        <v>411</v>
      </c>
      <c r="E614" s="393" t="s">
        <v>1558</v>
      </c>
      <c r="F614" s="394" t="s">
        <v>1559</v>
      </c>
      <c r="G614" s="393" t="s">
        <v>1586</v>
      </c>
      <c r="H614" s="393" t="s">
        <v>1587</v>
      </c>
      <c r="I614" s="396">
        <v>89.349998474121094</v>
      </c>
      <c r="J614" s="396">
        <v>576</v>
      </c>
      <c r="K614" s="397">
        <v>51463.63037109375</v>
      </c>
    </row>
    <row r="615" spans="1:11" ht="14.45" customHeight="1" x14ac:dyDescent="0.2">
      <c r="A615" s="391" t="s">
        <v>402</v>
      </c>
      <c r="B615" s="392" t="s">
        <v>403</v>
      </c>
      <c r="C615" s="393" t="s">
        <v>410</v>
      </c>
      <c r="D615" s="394" t="s">
        <v>411</v>
      </c>
      <c r="E615" s="393" t="s">
        <v>1558</v>
      </c>
      <c r="F615" s="394" t="s">
        <v>1559</v>
      </c>
      <c r="G615" s="393" t="s">
        <v>1588</v>
      </c>
      <c r="H615" s="393" t="s">
        <v>1589</v>
      </c>
      <c r="I615" s="396">
        <v>115.41000366210938</v>
      </c>
      <c r="J615" s="396">
        <v>288</v>
      </c>
      <c r="K615" s="397">
        <v>33237.7607421875</v>
      </c>
    </row>
    <row r="616" spans="1:11" ht="14.45" customHeight="1" x14ac:dyDescent="0.2">
      <c r="A616" s="391" t="s">
        <v>402</v>
      </c>
      <c r="B616" s="392" t="s">
        <v>403</v>
      </c>
      <c r="C616" s="393" t="s">
        <v>410</v>
      </c>
      <c r="D616" s="394" t="s">
        <v>411</v>
      </c>
      <c r="E616" s="393" t="s">
        <v>1558</v>
      </c>
      <c r="F616" s="394" t="s">
        <v>1559</v>
      </c>
      <c r="G616" s="393" t="s">
        <v>1590</v>
      </c>
      <c r="H616" s="393" t="s">
        <v>1591</v>
      </c>
      <c r="I616" s="396">
        <v>46.959999084472656</v>
      </c>
      <c r="J616" s="396">
        <v>288</v>
      </c>
      <c r="K616" s="397">
        <v>13524.1201171875</v>
      </c>
    </row>
    <row r="617" spans="1:11" ht="14.45" customHeight="1" x14ac:dyDescent="0.2">
      <c r="A617" s="391" t="s">
        <v>402</v>
      </c>
      <c r="B617" s="392" t="s">
        <v>403</v>
      </c>
      <c r="C617" s="393" t="s">
        <v>410</v>
      </c>
      <c r="D617" s="394" t="s">
        <v>411</v>
      </c>
      <c r="E617" s="393" t="s">
        <v>1558</v>
      </c>
      <c r="F617" s="394" t="s">
        <v>1559</v>
      </c>
      <c r="G617" s="393" t="s">
        <v>1592</v>
      </c>
      <c r="H617" s="393" t="s">
        <v>1593</v>
      </c>
      <c r="I617" s="396">
        <v>69.205001831054688</v>
      </c>
      <c r="J617" s="396">
        <v>144</v>
      </c>
      <c r="K617" s="397">
        <v>10935.57958984375</v>
      </c>
    </row>
    <row r="618" spans="1:11" ht="14.45" customHeight="1" x14ac:dyDescent="0.2">
      <c r="A618" s="391" t="s">
        <v>402</v>
      </c>
      <c r="B618" s="392" t="s">
        <v>403</v>
      </c>
      <c r="C618" s="393" t="s">
        <v>410</v>
      </c>
      <c r="D618" s="394" t="s">
        <v>411</v>
      </c>
      <c r="E618" s="393" t="s">
        <v>1558</v>
      </c>
      <c r="F618" s="394" t="s">
        <v>1559</v>
      </c>
      <c r="G618" s="393" t="s">
        <v>1594</v>
      </c>
      <c r="H618" s="393" t="s">
        <v>1595</v>
      </c>
      <c r="I618" s="396">
        <v>82.719997406005859</v>
      </c>
      <c r="J618" s="396">
        <v>168</v>
      </c>
      <c r="K618" s="397">
        <v>14176.51025390625</v>
      </c>
    </row>
    <row r="619" spans="1:11" ht="14.45" customHeight="1" x14ac:dyDescent="0.2">
      <c r="A619" s="391" t="s">
        <v>402</v>
      </c>
      <c r="B619" s="392" t="s">
        <v>403</v>
      </c>
      <c r="C619" s="393" t="s">
        <v>410</v>
      </c>
      <c r="D619" s="394" t="s">
        <v>411</v>
      </c>
      <c r="E619" s="393" t="s">
        <v>1558</v>
      </c>
      <c r="F619" s="394" t="s">
        <v>1559</v>
      </c>
      <c r="G619" s="393" t="s">
        <v>1596</v>
      </c>
      <c r="H619" s="393" t="s">
        <v>1597</v>
      </c>
      <c r="I619" s="396">
        <v>40.520000457763672</v>
      </c>
      <c r="J619" s="396">
        <v>288</v>
      </c>
      <c r="K619" s="397">
        <v>11669.740234375</v>
      </c>
    </row>
    <row r="620" spans="1:11" ht="14.45" customHeight="1" x14ac:dyDescent="0.2">
      <c r="A620" s="391" t="s">
        <v>402</v>
      </c>
      <c r="B620" s="392" t="s">
        <v>403</v>
      </c>
      <c r="C620" s="393" t="s">
        <v>410</v>
      </c>
      <c r="D620" s="394" t="s">
        <v>411</v>
      </c>
      <c r="E620" s="393" t="s">
        <v>1558</v>
      </c>
      <c r="F620" s="394" t="s">
        <v>1559</v>
      </c>
      <c r="G620" s="393" t="s">
        <v>1598</v>
      </c>
      <c r="H620" s="393" t="s">
        <v>1599</v>
      </c>
      <c r="I620" s="396">
        <v>54.299999237060547</v>
      </c>
      <c r="J620" s="396">
        <v>72</v>
      </c>
      <c r="K620" s="397">
        <v>3909.31005859375</v>
      </c>
    </row>
    <row r="621" spans="1:11" ht="14.45" customHeight="1" x14ac:dyDescent="0.2">
      <c r="A621" s="391" t="s">
        <v>402</v>
      </c>
      <c r="B621" s="392" t="s">
        <v>403</v>
      </c>
      <c r="C621" s="393" t="s">
        <v>410</v>
      </c>
      <c r="D621" s="394" t="s">
        <v>411</v>
      </c>
      <c r="E621" s="393" t="s">
        <v>1558</v>
      </c>
      <c r="F621" s="394" t="s">
        <v>1559</v>
      </c>
      <c r="G621" s="393" t="s">
        <v>1600</v>
      </c>
      <c r="H621" s="393" t="s">
        <v>1601</v>
      </c>
      <c r="I621" s="396">
        <v>50.478333155314125</v>
      </c>
      <c r="J621" s="396">
        <v>468</v>
      </c>
      <c r="K621" s="397">
        <v>23622.5</v>
      </c>
    </row>
    <row r="622" spans="1:11" ht="14.45" customHeight="1" x14ac:dyDescent="0.2">
      <c r="A622" s="391" t="s">
        <v>402</v>
      </c>
      <c r="B622" s="392" t="s">
        <v>403</v>
      </c>
      <c r="C622" s="393" t="s">
        <v>410</v>
      </c>
      <c r="D622" s="394" t="s">
        <v>411</v>
      </c>
      <c r="E622" s="393" t="s">
        <v>1558</v>
      </c>
      <c r="F622" s="394" t="s">
        <v>1559</v>
      </c>
      <c r="G622" s="393" t="s">
        <v>1602</v>
      </c>
      <c r="H622" s="393" t="s">
        <v>1603</v>
      </c>
      <c r="I622" s="396">
        <v>86.25</v>
      </c>
      <c r="J622" s="396">
        <v>288</v>
      </c>
      <c r="K622" s="397">
        <v>24840</v>
      </c>
    </row>
    <row r="623" spans="1:11" ht="14.45" customHeight="1" x14ac:dyDescent="0.2">
      <c r="A623" s="391" t="s">
        <v>402</v>
      </c>
      <c r="B623" s="392" t="s">
        <v>403</v>
      </c>
      <c r="C623" s="393" t="s">
        <v>410</v>
      </c>
      <c r="D623" s="394" t="s">
        <v>411</v>
      </c>
      <c r="E623" s="393" t="s">
        <v>1558</v>
      </c>
      <c r="F623" s="394" t="s">
        <v>1559</v>
      </c>
      <c r="G623" s="393" t="s">
        <v>1604</v>
      </c>
      <c r="H623" s="393" t="s">
        <v>1605</v>
      </c>
      <c r="I623" s="396">
        <v>76.260002136230469</v>
      </c>
      <c r="J623" s="396">
        <v>624</v>
      </c>
      <c r="K623" s="397">
        <v>47585.08984375</v>
      </c>
    </row>
    <row r="624" spans="1:11" ht="14.45" customHeight="1" x14ac:dyDescent="0.2">
      <c r="A624" s="391" t="s">
        <v>402</v>
      </c>
      <c r="B624" s="392" t="s">
        <v>403</v>
      </c>
      <c r="C624" s="393" t="s">
        <v>410</v>
      </c>
      <c r="D624" s="394" t="s">
        <v>411</v>
      </c>
      <c r="E624" s="393" t="s">
        <v>1558</v>
      </c>
      <c r="F624" s="394" t="s">
        <v>1559</v>
      </c>
      <c r="G624" s="393" t="s">
        <v>1606</v>
      </c>
      <c r="H624" s="393" t="s">
        <v>1607</v>
      </c>
      <c r="I624" s="396">
        <v>57.110000610351563</v>
      </c>
      <c r="J624" s="396">
        <v>360</v>
      </c>
      <c r="K624" s="397">
        <v>20558.5498046875</v>
      </c>
    </row>
    <row r="625" spans="1:11" ht="14.45" customHeight="1" x14ac:dyDescent="0.2">
      <c r="A625" s="391" t="s">
        <v>402</v>
      </c>
      <c r="B625" s="392" t="s">
        <v>403</v>
      </c>
      <c r="C625" s="393" t="s">
        <v>410</v>
      </c>
      <c r="D625" s="394" t="s">
        <v>411</v>
      </c>
      <c r="E625" s="393" t="s">
        <v>1558</v>
      </c>
      <c r="F625" s="394" t="s">
        <v>1559</v>
      </c>
      <c r="G625" s="393" t="s">
        <v>1608</v>
      </c>
      <c r="H625" s="393" t="s">
        <v>1609</v>
      </c>
      <c r="I625" s="396">
        <v>45.029998779296875</v>
      </c>
      <c r="J625" s="396">
        <v>216</v>
      </c>
      <c r="K625" s="397">
        <v>9725.5498046875</v>
      </c>
    </row>
    <row r="626" spans="1:11" ht="14.45" customHeight="1" x14ac:dyDescent="0.2">
      <c r="A626" s="391" t="s">
        <v>402</v>
      </c>
      <c r="B626" s="392" t="s">
        <v>403</v>
      </c>
      <c r="C626" s="393" t="s">
        <v>410</v>
      </c>
      <c r="D626" s="394" t="s">
        <v>411</v>
      </c>
      <c r="E626" s="393" t="s">
        <v>1558</v>
      </c>
      <c r="F626" s="394" t="s">
        <v>1559</v>
      </c>
      <c r="G626" s="393" t="s">
        <v>1610</v>
      </c>
      <c r="H626" s="393" t="s">
        <v>1611</v>
      </c>
      <c r="I626" s="396">
        <v>91.632501602172852</v>
      </c>
      <c r="J626" s="396">
        <v>384</v>
      </c>
      <c r="K626" s="397">
        <v>35187.239501953125</v>
      </c>
    </row>
    <row r="627" spans="1:11" ht="14.45" customHeight="1" x14ac:dyDescent="0.2">
      <c r="A627" s="391" t="s">
        <v>402</v>
      </c>
      <c r="B627" s="392" t="s">
        <v>403</v>
      </c>
      <c r="C627" s="393" t="s">
        <v>410</v>
      </c>
      <c r="D627" s="394" t="s">
        <v>411</v>
      </c>
      <c r="E627" s="393" t="s">
        <v>1558</v>
      </c>
      <c r="F627" s="394" t="s">
        <v>1559</v>
      </c>
      <c r="G627" s="393" t="s">
        <v>1612</v>
      </c>
      <c r="H627" s="393" t="s">
        <v>1613</v>
      </c>
      <c r="I627" s="396">
        <v>45.029998779296875</v>
      </c>
      <c r="J627" s="396">
        <v>144</v>
      </c>
      <c r="K627" s="397">
        <v>6484.31982421875</v>
      </c>
    </row>
    <row r="628" spans="1:11" ht="14.45" customHeight="1" x14ac:dyDescent="0.2">
      <c r="A628" s="391" t="s">
        <v>402</v>
      </c>
      <c r="B628" s="392" t="s">
        <v>403</v>
      </c>
      <c r="C628" s="393" t="s">
        <v>410</v>
      </c>
      <c r="D628" s="394" t="s">
        <v>411</v>
      </c>
      <c r="E628" s="393" t="s">
        <v>1558</v>
      </c>
      <c r="F628" s="394" t="s">
        <v>1559</v>
      </c>
      <c r="G628" s="393" t="s">
        <v>1614</v>
      </c>
      <c r="H628" s="393" t="s">
        <v>1615</v>
      </c>
      <c r="I628" s="396">
        <v>45.029998779296875</v>
      </c>
      <c r="J628" s="396">
        <v>216</v>
      </c>
      <c r="K628" s="397">
        <v>9725.5498046875</v>
      </c>
    </row>
    <row r="629" spans="1:11" ht="14.45" customHeight="1" x14ac:dyDescent="0.2">
      <c r="A629" s="391" t="s">
        <v>402</v>
      </c>
      <c r="B629" s="392" t="s">
        <v>403</v>
      </c>
      <c r="C629" s="393" t="s">
        <v>410</v>
      </c>
      <c r="D629" s="394" t="s">
        <v>411</v>
      </c>
      <c r="E629" s="393" t="s">
        <v>1558</v>
      </c>
      <c r="F629" s="394" t="s">
        <v>1559</v>
      </c>
      <c r="G629" s="393" t="s">
        <v>1616</v>
      </c>
      <c r="H629" s="393" t="s">
        <v>1617</v>
      </c>
      <c r="I629" s="396">
        <v>47.740001678466797</v>
      </c>
      <c r="J629" s="396">
        <v>648</v>
      </c>
      <c r="K629" s="397">
        <v>30937.470703125</v>
      </c>
    </row>
    <row r="630" spans="1:11" ht="14.45" customHeight="1" x14ac:dyDescent="0.2">
      <c r="A630" s="391" t="s">
        <v>402</v>
      </c>
      <c r="B630" s="392" t="s">
        <v>403</v>
      </c>
      <c r="C630" s="393" t="s">
        <v>410</v>
      </c>
      <c r="D630" s="394" t="s">
        <v>411</v>
      </c>
      <c r="E630" s="393" t="s">
        <v>1558</v>
      </c>
      <c r="F630" s="394" t="s">
        <v>1559</v>
      </c>
      <c r="G630" s="393" t="s">
        <v>1618</v>
      </c>
      <c r="H630" s="393" t="s">
        <v>1619</v>
      </c>
      <c r="I630" s="396">
        <v>75.650001525878906</v>
      </c>
      <c r="J630" s="396">
        <v>540</v>
      </c>
      <c r="K630" s="397">
        <v>40851.29931640625</v>
      </c>
    </row>
    <row r="631" spans="1:11" ht="14.45" customHeight="1" x14ac:dyDescent="0.2">
      <c r="A631" s="391" t="s">
        <v>402</v>
      </c>
      <c r="B631" s="392" t="s">
        <v>403</v>
      </c>
      <c r="C631" s="393" t="s">
        <v>410</v>
      </c>
      <c r="D631" s="394" t="s">
        <v>411</v>
      </c>
      <c r="E631" s="393" t="s">
        <v>1558</v>
      </c>
      <c r="F631" s="394" t="s">
        <v>1559</v>
      </c>
      <c r="G631" s="393" t="s">
        <v>1620</v>
      </c>
      <c r="H631" s="393" t="s">
        <v>1621</v>
      </c>
      <c r="I631" s="396">
        <v>34.159999847412109</v>
      </c>
      <c r="J631" s="396">
        <v>1080</v>
      </c>
      <c r="K631" s="397">
        <v>36891.10986328125</v>
      </c>
    </row>
    <row r="632" spans="1:11" ht="14.45" customHeight="1" x14ac:dyDescent="0.2">
      <c r="A632" s="391" t="s">
        <v>402</v>
      </c>
      <c r="B632" s="392" t="s">
        <v>403</v>
      </c>
      <c r="C632" s="393" t="s">
        <v>410</v>
      </c>
      <c r="D632" s="394" t="s">
        <v>411</v>
      </c>
      <c r="E632" s="393" t="s">
        <v>1558</v>
      </c>
      <c r="F632" s="394" t="s">
        <v>1559</v>
      </c>
      <c r="G632" s="393" t="s">
        <v>1622</v>
      </c>
      <c r="H632" s="393" t="s">
        <v>1623</v>
      </c>
      <c r="I632" s="396">
        <v>41.810001373291016</v>
      </c>
      <c r="J632" s="396">
        <v>936</v>
      </c>
      <c r="K632" s="397">
        <v>39133.280151367188</v>
      </c>
    </row>
    <row r="633" spans="1:11" ht="14.45" customHeight="1" x14ac:dyDescent="0.2">
      <c r="A633" s="391" t="s">
        <v>402</v>
      </c>
      <c r="B633" s="392" t="s">
        <v>403</v>
      </c>
      <c r="C633" s="393" t="s">
        <v>410</v>
      </c>
      <c r="D633" s="394" t="s">
        <v>411</v>
      </c>
      <c r="E633" s="393" t="s">
        <v>1558</v>
      </c>
      <c r="F633" s="394" t="s">
        <v>1559</v>
      </c>
      <c r="G633" s="393" t="s">
        <v>1624</v>
      </c>
      <c r="H633" s="393" t="s">
        <v>1625</v>
      </c>
      <c r="I633" s="396">
        <v>40.639999389648438</v>
      </c>
      <c r="J633" s="396">
        <v>1584</v>
      </c>
      <c r="K633" s="397">
        <v>64370.01171875</v>
      </c>
    </row>
    <row r="634" spans="1:11" ht="14.45" customHeight="1" x14ac:dyDescent="0.2">
      <c r="A634" s="391" t="s">
        <v>402</v>
      </c>
      <c r="B634" s="392" t="s">
        <v>403</v>
      </c>
      <c r="C634" s="393" t="s">
        <v>410</v>
      </c>
      <c r="D634" s="394" t="s">
        <v>411</v>
      </c>
      <c r="E634" s="393" t="s">
        <v>1558</v>
      </c>
      <c r="F634" s="394" t="s">
        <v>1559</v>
      </c>
      <c r="G634" s="393" t="s">
        <v>1626</v>
      </c>
      <c r="H634" s="393" t="s">
        <v>1627</v>
      </c>
      <c r="I634" s="396">
        <v>40.009998321533203</v>
      </c>
      <c r="J634" s="396">
        <v>288</v>
      </c>
      <c r="K634" s="397">
        <v>11522.080078125</v>
      </c>
    </row>
    <row r="635" spans="1:11" ht="14.45" customHeight="1" x14ac:dyDescent="0.2">
      <c r="A635" s="391" t="s">
        <v>402</v>
      </c>
      <c r="B635" s="392" t="s">
        <v>403</v>
      </c>
      <c r="C635" s="393" t="s">
        <v>410</v>
      </c>
      <c r="D635" s="394" t="s">
        <v>411</v>
      </c>
      <c r="E635" s="393" t="s">
        <v>1558</v>
      </c>
      <c r="F635" s="394" t="s">
        <v>1559</v>
      </c>
      <c r="G635" s="393" t="s">
        <v>1628</v>
      </c>
      <c r="H635" s="393" t="s">
        <v>1629</v>
      </c>
      <c r="I635" s="396">
        <v>48.610000610351563</v>
      </c>
      <c r="J635" s="396">
        <v>216</v>
      </c>
      <c r="K635" s="397">
        <v>10499.759765625</v>
      </c>
    </row>
    <row r="636" spans="1:11" ht="14.45" customHeight="1" x14ac:dyDescent="0.2">
      <c r="A636" s="391" t="s">
        <v>402</v>
      </c>
      <c r="B636" s="392" t="s">
        <v>403</v>
      </c>
      <c r="C636" s="393" t="s">
        <v>410</v>
      </c>
      <c r="D636" s="394" t="s">
        <v>411</v>
      </c>
      <c r="E636" s="393" t="s">
        <v>1558</v>
      </c>
      <c r="F636" s="394" t="s">
        <v>1559</v>
      </c>
      <c r="G636" s="393" t="s">
        <v>1630</v>
      </c>
      <c r="H636" s="393" t="s">
        <v>1631</v>
      </c>
      <c r="I636" s="396">
        <v>59.430000305175781</v>
      </c>
      <c r="J636" s="396">
        <v>216</v>
      </c>
      <c r="K636" s="397">
        <v>12836.8798828125</v>
      </c>
    </row>
    <row r="637" spans="1:11" ht="14.45" customHeight="1" x14ac:dyDescent="0.2">
      <c r="A637" s="391" t="s">
        <v>402</v>
      </c>
      <c r="B637" s="392" t="s">
        <v>403</v>
      </c>
      <c r="C637" s="393" t="s">
        <v>410</v>
      </c>
      <c r="D637" s="394" t="s">
        <v>411</v>
      </c>
      <c r="E637" s="393" t="s">
        <v>1558</v>
      </c>
      <c r="F637" s="394" t="s">
        <v>1559</v>
      </c>
      <c r="G637" s="393" t="s">
        <v>1632</v>
      </c>
      <c r="H637" s="393" t="s">
        <v>1633</v>
      </c>
      <c r="I637" s="396">
        <v>64.709999084472656</v>
      </c>
      <c r="J637" s="396">
        <v>432</v>
      </c>
      <c r="K637" s="397">
        <v>27954.6591796875</v>
      </c>
    </row>
    <row r="638" spans="1:11" ht="14.45" customHeight="1" x14ac:dyDescent="0.2">
      <c r="A638" s="391" t="s">
        <v>402</v>
      </c>
      <c r="B638" s="392" t="s">
        <v>403</v>
      </c>
      <c r="C638" s="393" t="s">
        <v>410</v>
      </c>
      <c r="D638" s="394" t="s">
        <v>411</v>
      </c>
      <c r="E638" s="393" t="s">
        <v>1558</v>
      </c>
      <c r="F638" s="394" t="s">
        <v>1559</v>
      </c>
      <c r="G638" s="393" t="s">
        <v>1634</v>
      </c>
      <c r="H638" s="393" t="s">
        <v>1635</v>
      </c>
      <c r="I638" s="396">
        <v>72.69000244140625</v>
      </c>
      <c r="J638" s="396">
        <v>360</v>
      </c>
      <c r="K638" s="397">
        <v>26168.25</v>
      </c>
    </row>
    <row r="639" spans="1:11" ht="14.45" customHeight="1" x14ac:dyDescent="0.2">
      <c r="A639" s="391" t="s">
        <v>402</v>
      </c>
      <c r="B639" s="392" t="s">
        <v>403</v>
      </c>
      <c r="C639" s="393" t="s">
        <v>410</v>
      </c>
      <c r="D639" s="394" t="s">
        <v>411</v>
      </c>
      <c r="E639" s="393" t="s">
        <v>1558</v>
      </c>
      <c r="F639" s="394" t="s">
        <v>1559</v>
      </c>
      <c r="G639" s="393" t="s">
        <v>1636</v>
      </c>
      <c r="H639" s="393" t="s">
        <v>1637</v>
      </c>
      <c r="I639" s="396">
        <v>74.160003662109375</v>
      </c>
      <c r="J639" s="396">
        <v>144</v>
      </c>
      <c r="K639" s="397">
        <v>10678.740234375</v>
      </c>
    </row>
    <row r="640" spans="1:11" ht="14.45" customHeight="1" x14ac:dyDescent="0.2">
      <c r="A640" s="391" t="s">
        <v>402</v>
      </c>
      <c r="B640" s="392" t="s">
        <v>403</v>
      </c>
      <c r="C640" s="393" t="s">
        <v>410</v>
      </c>
      <c r="D640" s="394" t="s">
        <v>411</v>
      </c>
      <c r="E640" s="393" t="s">
        <v>1558</v>
      </c>
      <c r="F640" s="394" t="s">
        <v>1559</v>
      </c>
      <c r="G640" s="393" t="s">
        <v>1638</v>
      </c>
      <c r="H640" s="393" t="s">
        <v>1639</v>
      </c>
      <c r="I640" s="396">
        <v>345</v>
      </c>
      <c r="J640" s="396">
        <v>24</v>
      </c>
      <c r="K640" s="397">
        <v>8280</v>
      </c>
    </row>
    <row r="641" spans="1:11" ht="14.45" customHeight="1" x14ac:dyDescent="0.2">
      <c r="A641" s="391" t="s">
        <v>402</v>
      </c>
      <c r="B641" s="392" t="s">
        <v>403</v>
      </c>
      <c r="C641" s="393" t="s">
        <v>410</v>
      </c>
      <c r="D641" s="394" t="s">
        <v>411</v>
      </c>
      <c r="E641" s="393" t="s">
        <v>1558</v>
      </c>
      <c r="F641" s="394" t="s">
        <v>1559</v>
      </c>
      <c r="G641" s="393" t="s">
        <v>1640</v>
      </c>
      <c r="H641" s="393" t="s">
        <v>1641</v>
      </c>
      <c r="I641" s="396">
        <v>345</v>
      </c>
      <c r="J641" s="396">
        <v>12</v>
      </c>
      <c r="K641" s="397">
        <v>4140</v>
      </c>
    </row>
    <row r="642" spans="1:11" ht="14.45" customHeight="1" x14ac:dyDescent="0.2">
      <c r="A642" s="391" t="s">
        <v>402</v>
      </c>
      <c r="B642" s="392" t="s">
        <v>403</v>
      </c>
      <c r="C642" s="393" t="s">
        <v>410</v>
      </c>
      <c r="D642" s="394" t="s">
        <v>411</v>
      </c>
      <c r="E642" s="393" t="s">
        <v>1558</v>
      </c>
      <c r="F642" s="394" t="s">
        <v>1559</v>
      </c>
      <c r="G642" s="393" t="s">
        <v>1642</v>
      </c>
      <c r="H642" s="393" t="s">
        <v>1643</v>
      </c>
      <c r="I642" s="396">
        <v>153.80999755859375</v>
      </c>
      <c r="J642" s="396">
        <v>48</v>
      </c>
      <c r="K642" s="397">
        <v>7383</v>
      </c>
    </row>
    <row r="643" spans="1:11" ht="14.45" customHeight="1" x14ac:dyDescent="0.2">
      <c r="A643" s="391" t="s">
        <v>402</v>
      </c>
      <c r="B643" s="392" t="s">
        <v>403</v>
      </c>
      <c r="C643" s="393" t="s">
        <v>410</v>
      </c>
      <c r="D643" s="394" t="s">
        <v>411</v>
      </c>
      <c r="E643" s="393" t="s">
        <v>1558</v>
      </c>
      <c r="F643" s="394" t="s">
        <v>1559</v>
      </c>
      <c r="G643" s="393" t="s">
        <v>1644</v>
      </c>
      <c r="H643" s="393" t="s">
        <v>1645</v>
      </c>
      <c r="I643" s="396">
        <v>249.25999450683594</v>
      </c>
      <c r="J643" s="396">
        <v>144</v>
      </c>
      <c r="K643" s="397">
        <v>35893.798828125</v>
      </c>
    </row>
    <row r="644" spans="1:11" ht="14.45" customHeight="1" x14ac:dyDescent="0.2">
      <c r="A644" s="391" t="s">
        <v>402</v>
      </c>
      <c r="B644" s="392" t="s">
        <v>403</v>
      </c>
      <c r="C644" s="393" t="s">
        <v>410</v>
      </c>
      <c r="D644" s="394" t="s">
        <v>411</v>
      </c>
      <c r="E644" s="393" t="s">
        <v>1558</v>
      </c>
      <c r="F644" s="394" t="s">
        <v>1559</v>
      </c>
      <c r="G644" s="393" t="s">
        <v>1646</v>
      </c>
      <c r="H644" s="393" t="s">
        <v>1647</v>
      </c>
      <c r="I644" s="396">
        <v>204.30000305175781</v>
      </c>
      <c r="J644" s="396">
        <v>36</v>
      </c>
      <c r="K644" s="397">
        <v>7354.7099609375</v>
      </c>
    </row>
    <row r="645" spans="1:11" ht="14.45" customHeight="1" x14ac:dyDescent="0.2">
      <c r="A645" s="391" t="s">
        <v>402</v>
      </c>
      <c r="B645" s="392" t="s">
        <v>403</v>
      </c>
      <c r="C645" s="393" t="s">
        <v>410</v>
      </c>
      <c r="D645" s="394" t="s">
        <v>411</v>
      </c>
      <c r="E645" s="393" t="s">
        <v>1558</v>
      </c>
      <c r="F645" s="394" t="s">
        <v>1559</v>
      </c>
      <c r="G645" s="393" t="s">
        <v>1648</v>
      </c>
      <c r="H645" s="393" t="s">
        <v>1649</v>
      </c>
      <c r="I645" s="396">
        <v>100.68000030517578</v>
      </c>
      <c r="J645" s="396">
        <v>1080</v>
      </c>
      <c r="K645" s="397">
        <v>108737.099609375</v>
      </c>
    </row>
    <row r="646" spans="1:11" ht="14.45" customHeight="1" x14ac:dyDescent="0.2">
      <c r="A646" s="391" t="s">
        <v>402</v>
      </c>
      <c r="B646" s="392" t="s">
        <v>403</v>
      </c>
      <c r="C646" s="393" t="s">
        <v>410</v>
      </c>
      <c r="D646" s="394" t="s">
        <v>411</v>
      </c>
      <c r="E646" s="393" t="s">
        <v>1558</v>
      </c>
      <c r="F646" s="394" t="s">
        <v>1559</v>
      </c>
      <c r="G646" s="393" t="s">
        <v>1650</v>
      </c>
      <c r="H646" s="393" t="s">
        <v>1651</v>
      </c>
      <c r="I646" s="396">
        <v>142.71833546956381</v>
      </c>
      <c r="J646" s="396">
        <v>1044</v>
      </c>
      <c r="K646" s="397">
        <v>148994.638671875</v>
      </c>
    </row>
    <row r="647" spans="1:11" ht="14.45" customHeight="1" x14ac:dyDescent="0.2">
      <c r="A647" s="391" t="s">
        <v>402</v>
      </c>
      <c r="B647" s="392" t="s">
        <v>403</v>
      </c>
      <c r="C647" s="393" t="s">
        <v>410</v>
      </c>
      <c r="D647" s="394" t="s">
        <v>411</v>
      </c>
      <c r="E647" s="393" t="s">
        <v>1558</v>
      </c>
      <c r="F647" s="394" t="s">
        <v>1559</v>
      </c>
      <c r="G647" s="393" t="s">
        <v>1652</v>
      </c>
      <c r="H647" s="393" t="s">
        <v>1653</v>
      </c>
      <c r="I647" s="396">
        <v>31.360000610351563</v>
      </c>
      <c r="J647" s="396">
        <v>1260</v>
      </c>
      <c r="K647" s="397">
        <v>39510.20068359375</v>
      </c>
    </row>
    <row r="648" spans="1:11" ht="14.45" customHeight="1" x14ac:dyDescent="0.2">
      <c r="A648" s="391" t="s">
        <v>402</v>
      </c>
      <c r="B648" s="392" t="s">
        <v>403</v>
      </c>
      <c r="C648" s="393" t="s">
        <v>410</v>
      </c>
      <c r="D648" s="394" t="s">
        <v>411</v>
      </c>
      <c r="E648" s="393" t="s">
        <v>1558</v>
      </c>
      <c r="F648" s="394" t="s">
        <v>1559</v>
      </c>
      <c r="G648" s="393" t="s">
        <v>1654</v>
      </c>
      <c r="H648" s="393" t="s">
        <v>1655</v>
      </c>
      <c r="I648" s="396">
        <v>32.409999847412109</v>
      </c>
      <c r="J648" s="396">
        <v>240</v>
      </c>
      <c r="K648" s="397">
        <v>7778.39990234375</v>
      </c>
    </row>
    <row r="649" spans="1:11" ht="14.45" customHeight="1" x14ac:dyDescent="0.2">
      <c r="A649" s="391" t="s">
        <v>402</v>
      </c>
      <c r="B649" s="392" t="s">
        <v>403</v>
      </c>
      <c r="C649" s="393" t="s">
        <v>410</v>
      </c>
      <c r="D649" s="394" t="s">
        <v>411</v>
      </c>
      <c r="E649" s="393" t="s">
        <v>1558</v>
      </c>
      <c r="F649" s="394" t="s">
        <v>1559</v>
      </c>
      <c r="G649" s="393" t="s">
        <v>1656</v>
      </c>
      <c r="H649" s="393" t="s">
        <v>1657</v>
      </c>
      <c r="I649" s="396">
        <v>38.459999084472656</v>
      </c>
      <c r="J649" s="396">
        <v>360</v>
      </c>
      <c r="K649" s="397">
        <v>13844.85009765625</v>
      </c>
    </row>
    <row r="650" spans="1:11" ht="14.45" customHeight="1" x14ac:dyDescent="0.2">
      <c r="A650" s="391" t="s">
        <v>402</v>
      </c>
      <c r="B650" s="392" t="s">
        <v>403</v>
      </c>
      <c r="C650" s="393" t="s">
        <v>410</v>
      </c>
      <c r="D650" s="394" t="s">
        <v>411</v>
      </c>
      <c r="E650" s="393" t="s">
        <v>1558</v>
      </c>
      <c r="F650" s="394" t="s">
        <v>1559</v>
      </c>
      <c r="G650" s="393" t="s">
        <v>1658</v>
      </c>
      <c r="H650" s="393" t="s">
        <v>1659</v>
      </c>
      <c r="I650" s="396">
        <v>30.309999465942383</v>
      </c>
      <c r="J650" s="396">
        <v>6600</v>
      </c>
      <c r="K650" s="397">
        <v>200059.74609375</v>
      </c>
    </row>
    <row r="651" spans="1:11" ht="14.45" customHeight="1" x14ac:dyDescent="0.2">
      <c r="A651" s="391" t="s">
        <v>402</v>
      </c>
      <c r="B651" s="392" t="s">
        <v>403</v>
      </c>
      <c r="C651" s="393" t="s">
        <v>410</v>
      </c>
      <c r="D651" s="394" t="s">
        <v>411</v>
      </c>
      <c r="E651" s="393" t="s">
        <v>1558</v>
      </c>
      <c r="F651" s="394" t="s">
        <v>1559</v>
      </c>
      <c r="G651" s="393" t="s">
        <v>1660</v>
      </c>
      <c r="H651" s="393" t="s">
        <v>1661</v>
      </c>
      <c r="I651" s="396">
        <v>39.740001678466797</v>
      </c>
      <c r="J651" s="396">
        <v>288</v>
      </c>
      <c r="K651" s="397">
        <v>11445.1201171875</v>
      </c>
    </row>
    <row r="652" spans="1:11" ht="14.45" customHeight="1" x14ac:dyDescent="0.2">
      <c r="A652" s="391" t="s">
        <v>402</v>
      </c>
      <c r="B652" s="392" t="s">
        <v>403</v>
      </c>
      <c r="C652" s="393" t="s">
        <v>410</v>
      </c>
      <c r="D652" s="394" t="s">
        <v>411</v>
      </c>
      <c r="E652" s="393" t="s">
        <v>1558</v>
      </c>
      <c r="F652" s="394" t="s">
        <v>1559</v>
      </c>
      <c r="G652" s="393" t="s">
        <v>1662</v>
      </c>
      <c r="H652" s="393" t="s">
        <v>1663</v>
      </c>
      <c r="I652" s="396">
        <v>28.860000610351563</v>
      </c>
      <c r="J652" s="396">
        <v>1656</v>
      </c>
      <c r="K652" s="397">
        <v>47794.63037109375</v>
      </c>
    </row>
    <row r="653" spans="1:11" ht="14.45" customHeight="1" x14ac:dyDescent="0.2">
      <c r="A653" s="391" t="s">
        <v>402</v>
      </c>
      <c r="B653" s="392" t="s">
        <v>403</v>
      </c>
      <c r="C653" s="393" t="s">
        <v>410</v>
      </c>
      <c r="D653" s="394" t="s">
        <v>411</v>
      </c>
      <c r="E653" s="393" t="s">
        <v>1558</v>
      </c>
      <c r="F653" s="394" t="s">
        <v>1559</v>
      </c>
      <c r="G653" s="393" t="s">
        <v>1664</v>
      </c>
      <c r="H653" s="393" t="s">
        <v>1665</v>
      </c>
      <c r="I653" s="396">
        <v>40.139999389648438</v>
      </c>
      <c r="J653" s="396">
        <v>288</v>
      </c>
      <c r="K653" s="397">
        <v>11560.7197265625</v>
      </c>
    </row>
    <row r="654" spans="1:11" ht="14.45" customHeight="1" x14ac:dyDescent="0.2">
      <c r="A654" s="391" t="s">
        <v>402</v>
      </c>
      <c r="B654" s="392" t="s">
        <v>403</v>
      </c>
      <c r="C654" s="393" t="s">
        <v>410</v>
      </c>
      <c r="D654" s="394" t="s">
        <v>411</v>
      </c>
      <c r="E654" s="393" t="s">
        <v>1558</v>
      </c>
      <c r="F654" s="394" t="s">
        <v>1559</v>
      </c>
      <c r="G654" s="393" t="s">
        <v>1666</v>
      </c>
      <c r="H654" s="393" t="s">
        <v>1667</v>
      </c>
      <c r="I654" s="396">
        <v>31.360000610351563</v>
      </c>
      <c r="J654" s="396">
        <v>4200</v>
      </c>
      <c r="K654" s="397">
        <v>131699.6015625</v>
      </c>
    </row>
    <row r="655" spans="1:11" ht="14.45" customHeight="1" x14ac:dyDescent="0.2">
      <c r="A655" s="391" t="s">
        <v>402</v>
      </c>
      <c r="B655" s="392" t="s">
        <v>403</v>
      </c>
      <c r="C655" s="393" t="s">
        <v>410</v>
      </c>
      <c r="D655" s="394" t="s">
        <v>411</v>
      </c>
      <c r="E655" s="393" t="s">
        <v>1558</v>
      </c>
      <c r="F655" s="394" t="s">
        <v>1559</v>
      </c>
      <c r="G655" s="393" t="s">
        <v>1668</v>
      </c>
      <c r="H655" s="393" t="s">
        <v>1669</v>
      </c>
      <c r="I655" s="396">
        <v>132.6300048828125</v>
      </c>
      <c r="J655" s="396">
        <v>36</v>
      </c>
      <c r="K655" s="397">
        <v>4774.56982421875</v>
      </c>
    </row>
    <row r="656" spans="1:11" ht="14.45" customHeight="1" x14ac:dyDescent="0.2">
      <c r="A656" s="391" t="s">
        <v>402</v>
      </c>
      <c r="B656" s="392" t="s">
        <v>403</v>
      </c>
      <c r="C656" s="393" t="s">
        <v>410</v>
      </c>
      <c r="D656" s="394" t="s">
        <v>411</v>
      </c>
      <c r="E656" s="393" t="s">
        <v>1558</v>
      </c>
      <c r="F656" s="394" t="s">
        <v>1559</v>
      </c>
      <c r="G656" s="393" t="s">
        <v>1670</v>
      </c>
      <c r="H656" s="393" t="s">
        <v>1671</v>
      </c>
      <c r="I656" s="396">
        <v>219.94000244140625</v>
      </c>
      <c r="J656" s="396">
        <v>192</v>
      </c>
      <c r="K656" s="397">
        <v>42228.240234375</v>
      </c>
    </row>
    <row r="657" spans="1:11" ht="14.45" customHeight="1" x14ac:dyDescent="0.2">
      <c r="A657" s="391" t="s">
        <v>402</v>
      </c>
      <c r="B657" s="392" t="s">
        <v>403</v>
      </c>
      <c r="C657" s="393" t="s">
        <v>410</v>
      </c>
      <c r="D657" s="394" t="s">
        <v>411</v>
      </c>
      <c r="E657" s="393" t="s">
        <v>1558</v>
      </c>
      <c r="F657" s="394" t="s">
        <v>1559</v>
      </c>
      <c r="G657" s="393" t="s">
        <v>1672</v>
      </c>
      <c r="H657" s="393" t="s">
        <v>1673</v>
      </c>
      <c r="I657" s="396">
        <v>153.47000122070313</v>
      </c>
      <c r="J657" s="396">
        <v>264</v>
      </c>
      <c r="K657" s="397">
        <v>40515.419921875</v>
      </c>
    </row>
    <row r="658" spans="1:11" ht="14.45" customHeight="1" x14ac:dyDescent="0.2">
      <c r="A658" s="391" t="s">
        <v>402</v>
      </c>
      <c r="B658" s="392" t="s">
        <v>403</v>
      </c>
      <c r="C658" s="393" t="s">
        <v>410</v>
      </c>
      <c r="D658" s="394" t="s">
        <v>411</v>
      </c>
      <c r="E658" s="393" t="s">
        <v>1558</v>
      </c>
      <c r="F658" s="394" t="s">
        <v>1559</v>
      </c>
      <c r="G658" s="393" t="s">
        <v>1674</v>
      </c>
      <c r="H658" s="393" t="s">
        <v>1675</v>
      </c>
      <c r="I658" s="396">
        <v>125.12000274658203</v>
      </c>
      <c r="J658" s="396">
        <v>48</v>
      </c>
      <c r="K658" s="397">
        <v>6005.759765625</v>
      </c>
    </row>
    <row r="659" spans="1:11" ht="14.45" customHeight="1" x14ac:dyDescent="0.2">
      <c r="A659" s="391" t="s">
        <v>402</v>
      </c>
      <c r="B659" s="392" t="s">
        <v>403</v>
      </c>
      <c r="C659" s="393" t="s">
        <v>410</v>
      </c>
      <c r="D659" s="394" t="s">
        <v>411</v>
      </c>
      <c r="E659" s="393" t="s">
        <v>1558</v>
      </c>
      <c r="F659" s="394" t="s">
        <v>1559</v>
      </c>
      <c r="G659" s="393" t="s">
        <v>1676</v>
      </c>
      <c r="H659" s="393" t="s">
        <v>1677</v>
      </c>
      <c r="I659" s="396">
        <v>167.14999389648438</v>
      </c>
      <c r="J659" s="396">
        <v>168</v>
      </c>
      <c r="K659" s="397">
        <v>28081.380859375</v>
      </c>
    </row>
    <row r="660" spans="1:11" ht="14.45" customHeight="1" x14ac:dyDescent="0.2">
      <c r="A660" s="391" t="s">
        <v>402</v>
      </c>
      <c r="B660" s="392" t="s">
        <v>403</v>
      </c>
      <c r="C660" s="393" t="s">
        <v>410</v>
      </c>
      <c r="D660" s="394" t="s">
        <v>411</v>
      </c>
      <c r="E660" s="393" t="s">
        <v>1558</v>
      </c>
      <c r="F660" s="394" t="s">
        <v>1559</v>
      </c>
      <c r="G660" s="393" t="s">
        <v>1678</v>
      </c>
      <c r="H660" s="393" t="s">
        <v>1679</v>
      </c>
      <c r="I660" s="396">
        <v>167.14999389648438</v>
      </c>
      <c r="J660" s="396">
        <v>168</v>
      </c>
      <c r="K660" s="397">
        <v>28081.6201171875</v>
      </c>
    </row>
    <row r="661" spans="1:11" ht="14.45" customHeight="1" x14ac:dyDescent="0.2">
      <c r="A661" s="391" t="s">
        <v>402</v>
      </c>
      <c r="B661" s="392" t="s">
        <v>403</v>
      </c>
      <c r="C661" s="393" t="s">
        <v>410</v>
      </c>
      <c r="D661" s="394" t="s">
        <v>411</v>
      </c>
      <c r="E661" s="393" t="s">
        <v>1558</v>
      </c>
      <c r="F661" s="394" t="s">
        <v>1559</v>
      </c>
      <c r="G661" s="393" t="s">
        <v>1680</v>
      </c>
      <c r="H661" s="393" t="s">
        <v>1681</v>
      </c>
      <c r="I661" s="396">
        <v>216.02999877929688</v>
      </c>
      <c r="J661" s="396">
        <v>120</v>
      </c>
      <c r="K661" s="397">
        <v>25923.4208984375</v>
      </c>
    </row>
    <row r="662" spans="1:11" ht="14.45" customHeight="1" x14ac:dyDescent="0.2">
      <c r="A662" s="391" t="s">
        <v>402</v>
      </c>
      <c r="B662" s="392" t="s">
        <v>403</v>
      </c>
      <c r="C662" s="393" t="s">
        <v>410</v>
      </c>
      <c r="D662" s="394" t="s">
        <v>411</v>
      </c>
      <c r="E662" s="393" t="s">
        <v>1558</v>
      </c>
      <c r="F662" s="394" t="s">
        <v>1559</v>
      </c>
      <c r="G662" s="393" t="s">
        <v>1682</v>
      </c>
      <c r="H662" s="393" t="s">
        <v>1683</v>
      </c>
      <c r="I662" s="396">
        <v>210.16000366210938</v>
      </c>
      <c r="J662" s="396">
        <v>1188</v>
      </c>
      <c r="K662" s="397">
        <v>249672.1484375</v>
      </c>
    </row>
    <row r="663" spans="1:11" ht="14.45" customHeight="1" x14ac:dyDescent="0.2">
      <c r="A663" s="391" t="s">
        <v>402</v>
      </c>
      <c r="B663" s="392" t="s">
        <v>403</v>
      </c>
      <c r="C663" s="393" t="s">
        <v>410</v>
      </c>
      <c r="D663" s="394" t="s">
        <v>411</v>
      </c>
      <c r="E663" s="393" t="s">
        <v>1558</v>
      </c>
      <c r="F663" s="394" t="s">
        <v>1559</v>
      </c>
      <c r="G663" s="393" t="s">
        <v>1684</v>
      </c>
      <c r="H663" s="393" t="s">
        <v>1685</v>
      </c>
      <c r="I663" s="396">
        <v>258.05999755859375</v>
      </c>
      <c r="J663" s="396">
        <v>504</v>
      </c>
      <c r="K663" s="397">
        <v>130062.23828125</v>
      </c>
    </row>
    <row r="664" spans="1:11" ht="14.45" customHeight="1" x14ac:dyDescent="0.2">
      <c r="A664" s="391" t="s">
        <v>402</v>
      </c>
      <c r="B664" s="392" t="s">
        <v>403</v>
      </c>
      <c r="C664" s="393" t="s">
        <v>410</v>
      </c>
      <c r="D664" s="394" t="s">
        <v>411</v>
      </c>
      <c r="E664" s="393" t="s">
        <v>1558</v>
      </c>
      <c r="F664" s="394" t="s">
        <v>1559</v>
      </c>
      <c r="G664" s="393" t="s">
        <v>1686</v>
      </c>
      <c r="H664" s="393" t="s">
        <v>1687</v>
      </c>
      <c r="I664" s="396">
        <v>337.239990234375</v>
      </c>
      <c r="J664" s="396">
        <v>180</v>
      </c>
      <c r="K664" s="397">
        <v>60702.9296875</v>
      </c>
    </row>
    <row r="665" spans="1:11" ht="14.45" customHeight="1" x14ac:dyDescent="0.2">
      <c r="A665" s="391" t="s">
        <v>402</v>
      </c>
      <c r="B665" s="392" t="s">
        <v>403</v>
      </c>
      <c r="C665" s="393" t="s">
        <v>410</v>
      </c>
      <c r="D665" s="394" t="s">
        <v>411</v>
      </c>
      <c r="E665" s="393" t="s">
        <v>1558</v>
      </c>
      <c r="F665" s="394" t="s">
        <v>1559</v>
      </c>
      <c r="G665" s="393" t="s">
        <v>1688</v>
      </c>
      <c r="H665" s="393" t="s">
        <v>1689</v>
      </c>
      <c r="I665" s="396">
        <v>216.02999877929688</v>
      </c>
      <c r="J665" s="396">
        <v>36</v>
      </c>
      <c r="K665" s="397">
        <v>7776.990234375</v>
      </c>
    </row>
    <row r="666" spans="1:11" ht="14.45" customHeight="1" x14ac:dyDescent="0.2">
      <c r="A666" s="391" t="s">
        <v>402</v>
      </c>
      <c r="B666" s="392" t="s">
        <v>403</v>
      </c>
      <c r="C666" s="393" t="s">
        <v>410</v>
      </c>
      <c r="D666" s="394" t="s">
        <v>411</v>
      </c>
      <c r="E666" s="393" t="s">
        <v>1558</v>
      </c>
      <c r="F666" s="394" t="s">
        <v>1559</v>
      </c>
      <c r="G666" s="393" t="s">
        <v>1690</v>
      </c>
      <c r="H666" s="393" t="s">
        <v>1691</v>
      </c>
      <c r="I666" s="396">
        <v>89.410003662109375</v>
      </c>
      <c r="J666" s="396">
        <v>228</v>
      </c>
      <c r="K666" s="397">
        <v>20386.050537109375</v>
      </c>
    </row>
    <row r="667" spans="1:11" ht="14.45" customHeight="1" x14ac:dyDescent="0.2">
      <c r="A667" s="391" t="s">
        <v>402</v>
      </c>
      <c r="B667" s="392" t="s">
        <v>403</v>
      </c>
      <c r="C667" s="393" t="s">
        <v>410</v>
      </c>
      <c r="D667" s="394" t="s">
        <v>411</v>
      </c>
      <c r="E667" s="393" t="s">
        <v>1558</v>
      </c>
      <c r="F667" s="394" t="s">
        <v>1559</v>
      </c>
      <c r="G667" s="393" t="s">
        <v>1692</v>
      </c>
      <c r="H667" s="393" t="s">
        <v>1693</v>
      </c>
      <c r="I667" s="396">
        <v>94.379997253417969</v>
      </c>
      <c r="J667" s="396">
        <v>72</v>
      </c>
      <c r="K667" s="397">
        <v>6795.1201171875</v>
      </c>
    </row>
    <row r="668" spans="1:11" ht="14.45" customHeight="1" x14ac:dyDescent="0.2">
      <c r="A668" s="391" t="s">
        <v>402</v>
      </c>
      <c r="B668" s="392" t="s">
        <v>403</v>
      </c>
      <c r="C668" s="393" t="s">
        <v>410</v>
      </c>
      <c r="D668" s="394" t="s">
        <v>411</v>
      </c>
      <c r="E668" s="393" t="s">
        <v>1558</v>
      </c>
      <c r="F668" s="394" t="s">
        <v>1559</v>
      </c>
      <c r="G668" s="393" t="s">
        <v>1694</v>
      </c>
      <c r="H668" s="393" t="s">
        <v>1695</v>
      </c>
      <c r="I668" s="396">
        <v>54.299999237060547</v>
      </c>
      <c r="J668" s="396">
        <v>36</v>
      </c>
      <c r="K668" s="397">
        <v>1954.6600341796875</v>
      </c>
    </row>
    <row r="669" spans="1:11" ht="14.45" customHeight="1" x14ac:dyDescent="0.2">
      <c r="A669" s="391" t="s">
        <v>402</v>
      </c>
      <c r="B669" s="392" t="s">
        <v>403</v>
      </c>
      <c r="C669" s="393" t="s">
        <v>410</v>
      </c>
      <c r="D669" s="394" t="s">
        <v>411</v>
      </c>
      <c r="E669" s="393" t="s">
        <v>1558</v>
      </c>
      <c r="F669" s="394" t="s">
        <v>1559</v>
      </c>
      <c r="G669" s="393" t="s">
        <v>1696</v>
      </c>
      <c r="H669" s="393" t="s">
        <v>1697</v>
      </c>
      <c r="I669" s="396">
        <v>81.255001068115234</v>
      </c>
      <c r="J669" s="396">
        <v>576</v>
      </c>
      <c r="K669" s="397">
        <v>44883.359375</v>
      </c>
    </row>
    <row r="670" spans="1:11" ht="14.45" customHeight="1" x14ac:dyDescent="0.2">
      <c r="A670" s="391" t="s">
        <v>402</v>
      </c>
      <c r="B670" s="392" t="s">
        <v>403</v>
      </c>
      <c r="C670" s="393" t="s">
        <v>410</v>
      </c>
      <c r="D670" s="394" t="s">
        <v>411</v>
      </c>
      <c r="E670" s="393" t="s">
        <v>1558</v>
      </c>
      <c r="F670" s="394" t="s">
        <v>1559</v>
      </c>
      <c r="G670" s="393" t="s">
        <v>1696</v>
      </c>
      <c r="H670" s="393" t="s">
        <v>1698</v>
      </c>
      <c r="I670" s="396">
        <v>86.25</v>
      </c>
      <c r="J670" s="396">
        <v>120</v>
      </c>
      <c r="K670" s="397">
        <v>10350</v>
      </c>
    </row>
    <row r="671" spans="1:11" ht="14.45" customHeight="1" x14ac:dyDescent="0.2">
      <c r="A671" s="391" t="s">
        <v>402</v>
      </c>
      <c r="B671" s="392" t="s">
        <v>403</v>
      </c>
      <c r="C671" s="393" t="s">
        <v>410</v>
      </c>
      <c r="D671" s="394" t="s">
        <v>411</v>
      </c>
      <c r="E671" s="393" t="s">
        <v>1558</v>
      </c>
      <c r="F671" s="394" t="s">
        <v>1559</v>
      </c>
      <c r="G671" s="393" t="s">
        <v>1699</v>
      </c>
      <c r="H671" s="393" t="s">
        <v>1700</v>
      </c>
      <c r="I671" s="396">
        <v>57.110000610351563</v>
      </c>
      <c r="J671" s="396">
        <v>144</v>
      </c>
      <c r="K671" s="397">
        <v>8223.419921875</v>
      </c>
    </row>
    <row r="672" spans="1:11" ht="14.45" customHeight="1" x14ac:dyDescent="0.2">
      <c r="A672" s="391" t="s">
        <v>402</v>
      </c>
      <c r="B672" s="392" t="s">
        <v>403</v>
      </c>
      <c r="C672" s="393" t="s">
        <v>410</v>
      </c>
      <c r="D672" s="394" t="s">
        <v>411</v>
      </c>
      <c r="E672" s="393" t="s">
        <v>1558</v>
      </c>
      <c r="F672" s="394" t="s">
        <v>1559</v>
      </c>
      <c r="G672" s="393" t="s">
        <v>1701</v>
      </c>
      <c r="H672" s="393" t="s">
        <v>1702</v>
      </c>
      <c r="I672" s="396">
        <v>77.900001525878906</v>
      </c>
      <c r="J672" s="396">
        <v>264</v>
      </c>
      <c r="K672" s="397">
        <v>20566.08984375</v>
      </c>
    </row>
    <row r="673" spans="1:11" ht="14.45" customHeight="1" x14ac:dyDescent="0.2">
      <c r="A673" s="391" t="s">
        <v>402</v>
      </c>
      <c r="B673" s="392" t="s">
        <v>403</v>
      </c>
      <c r="C673" s="393" t="s">
        <v>410</v>
      </c>
      <c r="D673" s="394" t="s">
        <v>411</v>
      </c>
      <c r="E673" s="393" t="s">
        <v>1558</v>
      </c>
      <c r="F673" s="394" t="s">
        <v>1559</v>
      </c>
      <c r="G673" s="393" t="s">
        <v>1701</v>
      </c>
      <c r="H673" s="393" t="s">
        <v>1703</v>
      </c>
      <c r="I673" s="396">
        <v>77.900001525878906</v>
      </c>
      <c r="J673" s="396">
        <v>96</v>
      </c>
      <c r="K673" s="397">
        <v>7478.68017578125</v>
      </c>
    </row>
    <row r="674" spans="1:11" ht="14.45" customHeight="1" x14ac:dyDescent="0.2">
      <c r="A674" s="391" t="s">
        <v>402</v>
      </c>
      <c r="B674" s="392" t="s">
        <v>403</v>
      </c>
      <c r="C674" s="393" t="s">
        <v>410</v>
      </c>
      <c r="D674" s="394" t="s">
        <v>411</v>
      </c>
      <c r="E674" s="393" t="s">
        <v>1558</v>
      </c>
      <c r="F674" s="394" t="s">
        <v>1559</v>
      </c>
      <c r="G674" s="393" t="s">
        <v>1704</v>
      </c>
      <c r="H674" s="393" t="s">
        <v>1705</v>
      </c>
      <c r="I674" s="396">
        <v>45.029998779296875</v>
      </c>
      <c r="J674" s="396">
        <v>288</v>
      </c>
      <c r="K674" s="397">
        <v>12967.400390625</v>
      </c>
    </row>
    <row r="675" spans="1:11" ht="14.45" customHeight="1" x14ac:dyDescent="0.2">
      <c r="A675" s="391" t="s">
        <v>402</v>
      </c>
      <c r="B675" s="392" t="s">
        <v>403</v>
      </c>
      <c r="C675" s="393" t="s">
        <v>410</v>
      </c>
      <c r="D675" s="394" t="s">
        <v>411</v>
      </c>
      <c r="E675" s="393" t="s">
        <v>1558</v>
      </c>
      <c r="F675" s="394" t="s">
        <v>1559</v>
      </c>
      <c r="G675" s="393" t="s">
        <v>1706</v>
      </c>
      <c r="H675" s="393" t="s">
        <v>1707</v>
      </c>
      <c r="I675" s="396">
        <v>45.029998779296875</v>
      </c>
      <c r="J675" s="396">
        <v>144</v>
      </c>
      <c r="K675" s="397">
        <v>6483.7001953125</v>
      </c>
    </row>
    <row r="676" spans="1:11" ht="14.45" customHeight="1" x14ac:dyDescent="0.2">
      <c r="A676" s="391" t="s">
        <v>402</v>
      </c>
      <c r="B676" s="392" t="s">
        <v>403</v>
      </c>
      <c r="C676" s="393" t="s">
        <v>410</v>
      </c>
      <c r="D676" s="394" t="s">
        <v>411</v>
      </c>
      <c r="E676" s="393" t="s">
        <v>1558</v>
      </c>
      <c r="F676" s="394" t="s">
        <v>1559</v>
      </c>
      <c r="G676" s="393" t="s">
        <v>1708</v>
      </c>
      <c r="H676" s="393" t="s">
        <v>1709</v>
      </c>
      <c r="I676" s="396">
        <v>42</v>
      </c>
      <c r="J676" s="396">
        <v>360</v>
      </c>
      <c r="K676" s="397">
        <v>15119.0498046875</v>
      </c>
    </row>
    <row r="677" spans="1:11" ht="14.45" customHeight="1" x14ac:dyDescent="0.2">
      <c r="A677" s="391" t="s">
        <v>402</v>
      </c>
      <c r="B677" s="392" t="s">
        <v>403</v>
      </c>
      <c r="C677" s="393" t="s">
        <v>410</v>
      </c>
      <c r="D677" s="394" t="s">
        <v>411</v>
      </c>
      <c r="E677" s="393" t="s">
        <v>1558</v>
      </c>
      <c r="F677" s="394" t="s">
        <v>1559</v>
      </c>
      <c r="G677" s="393" t="s">
        <v>1710</v>
      </c>
      <c r="H677" s="393" t="s">
        <v>1711</v>
      </c>
      <c r="I677" s="396">
        <v>50.479999542236328</v>
      </c>
      <c r="J677" s="396">
        <v>216</v>
      </c>
      <c r="K677" s="397">
        <v>10902.7001953125</v>
      </c>
    </row>
    <row r="678" spans="1:11" ht="14.45" customHeight="1" x14ac:dyDescent="0.2">
      <c r="A678" s="391" t="s">
        <v>402</v>
      </c>
      <c r="B678" s="392" t="s">
        <v>403</v>
      </c>
      <c r="C678" s="393" t="s">
        <v>410</v>
      </c>
      <c r="D678" s="394" t="s">
        <v>411</v>
      </c>
      <c r="E678" s="393" t="s">
        <v>1558</v>
      </c>
      <c r="F678" s="394" t="s">
        <v>1559</v>
      </c>
      <c r="G678" s="393" t="s">
        <v>1712</v>
      </c>
      <c r="H678" s="393" t="s">
        <v>1713</v>
      </c>
      <c r="I678" s="396">
        <v>54.869998931884766</v>
      </c>
      <c r="J678" s="396">
        <v>108</v>
      </c>
      <c r="K678" s="397">
        <v>5925.719970703125</v>
      </c>
    </row>
    <row r="679" spans="1:11" ht="14.45" customHeight="1" x14ac:dyDescent="0.2">
      <c r="A679" s="391" t="s">
        <v>402</v>
      </c>
      <c r="B679" s="392" t="s">
        <v>403</v>
      </c>
      <c r="C679" s="393" t="s">
        <v>410</v>
      </c>
      <c r="D679" s="394" t="s">
        <v>411</v>
      </c>
      <c r="E679" s="393" t="s">
        <v>1558</v>
      </c>
      <c r="F679" s="394" t="s">
        <v>1559</v>
      </c>
      <c r="G679" s="393" t="s">
        <v>1714</v>
      </c>
      <c r="H679" s="393" t="s">
        <v>1715</v>
      </c>
      <c r="I679" s="396">
        <v>75.650001525878906</v>
      </c>
      <c r="J679" s="396">
        <v>120</v>
      </c>
      <c r="K679" s="397">
        <v>9078.099853515625</v>
      </c>
    </row>
    <row r="680" spans="1:11" ht="14.45" customHeight="1" x14ac:dyDescent="0.2">
      <c r="A680" s="391" t="s">
        <v>402</v>
      </c>
      <c r="B680" s="392" t="s">
        <v>403</v>
      </c>
      <c r="C680" s="393" t="s">
        <v>410</v>
      </c>
      <c r="D680" s="394" t="s">
        <v>411</v>
      </c>
      <c r="E680" s="393" t="s">
        <v>1558</v>
      </c>
      <c r="F680" s="394" t="s">
        <v>1559</v>
      </c>
      <c r="G680" s="393" t="s">
        <v>1716</v>
      </c>
      <c r="H680" s="393" t="s">
        <v>1717</v>
      </c>
      <c r="I680" s="396">
        <v>34.159999847412109</v>
      </c>
      <c r="J680" s="396">
        <v>1044</v>
      </c>
      <c r="K680" s="397">
        <v>35661.809814453125</v>
      </c>
    </row>
    <row r="681" spans="1:11" ht="14.45" customHeight="1" x14ac:dyDescent="0.2">
      <c r="A681" s="391" t="s">
        <v>402</v>
      </c>
      <c r="B681" s="392" t="s">
        <v>403</v>
      </c>
      <c r="C681" s="393" t="s">
        <v>410</v>
      </c>
      <c r="D681" s="394" t="s">
        <v>411</v>
      </c>
      <c r="E681" s="393" t="s">
        <v>1558</v>
      </c>
      <c r="F681" s="394" t="s">
        <v>1559</v>
      </c>
      <c r="G681" s="393" t="s">
        <v>1718</v>
      </c>
      <c r="H681" s="393" t="s">
        <v>1719</v>
      </c>
      <c r="I681" s="396">
        <v>41.810001373291016</v>
      </c>
      <c r="J681" s="396">
        <v>756</v>
      </c>
      <c r="K681" s="397">
        <v>31607.639526367188</v>
      </c>
    </row>
    <row r="682" spans="1:11" ht="14.45" customHeight="1" x14ac:dyDescent="0.2">
      <c r="A682" s="391" t="s">
        <v>402</v>
      </c>
      <c r="B682" s="392" t="s">
        <v>403</v>
      </c>
      <c r="C682" s="393" t="s">
        <v>410</v>
      </c>
      <c r="D682" s="394" t="s">
        <v>411</v>
      </c>
      <c r="E682" s="393" t="s">
        <v>1558</v>
      </c>
      <c r="F682" s="394" t="s">
        <v>1559</v>
      </c>
      <c r="G682" s="393" t="s">
        <v>1720</v>
      </c>
      <c r="H682" s="393" t="s">
        <v>1721</v>
      </c>
      <c r="I682" s="396">
        <v>40.639999389648438</v>
      </c>
      <c r="J682" s="396">
        <v>1152</v>
      </c>
      <c r="K682" s="397">
        <v>46814.03125</v>
      </c>
    </row>
    <row r="683" spans="1:11" ht="14.45" customHeight="1" x14ac:dyDescent="0.2">
      <c r="A683" s="391" t="s">
        <v>402</v>
      </c>
      <c r="B683" s="392" t="s">
        <v>403</v>
      </c>
      <c r="C683" s="393" t="s">
        <v>410</v>
      </c>
      <c r="D683" s="394" t="s">
        <v>411</v>
      </c>
      <c r="E683" s="393" t="s">
        <v>1558</v>
      </c>
      <c r="F683" s="394" t="s">
        <v>1559</v>
      </c>
      <c r="G683" s="393" t="s">
        <v>1722</v>
      </c>
      <c r="H683" s="393" t="s">
        <v>1723</v>
      </c>
      <c r="I683" s="396">
        <v>40.009998321533203</v>
      </c>
      <c r="J683" s="396">
        <v>144</v>
      </c>
      <c r="K683" s="397">
        <v>5761.0400390625</v>
      </c>
    </row>
    <row r="684" spans="1:11" ht="14.45" customHeight="1" x14ac:dyDescent="0.2">
      <c r="A684" s="391" t="s">
        <v>402</v>
      </c>
      <c r="B684" s="392" t="s">
        <v>403</v>
      </c>
      <c r="C684" s="393" t="s">
        <v>410</v>
      </c>
      <c r="D684" s="394" t="s">
        <v>411</v>
      </c>
      <c r="E684" s="393" t="s">
        <v>1558</v>
      </c>
      <c r="F684" s="394" t="s">
        <v>1559</v>
      </c>
      <c r="G684" s="393" t="s">
        <v>1724</v>
      </c>
      <c r="H684" s="393" t="s">
        <v>1725</v>
      </c>
      <c r="I684" s="396">
        <v>129.25999450683594</v>
      </c>
      <c r="J684" s="396">
        <v>240</v>
      </c>
      <c r="K684" s="397">
        <v>31021.25</v>
      </c>
    </row>
    <row r="685" spans="1:11" ht="14.45" customHeight="1" x14ac:dyDescent="0.2">
      <c r="A685" s="391" t="s">
        <v>402</v>
      </c>
      <c r="B685" s="392" t="s">
        <v>403</v>
      </c>
      <c r="C685" s="393" t="s">
        <v>410</v>
      </c>
      <c r="D685" s="394" t="s">
        <v>411</v>
      </c>
      <c r="E685" s="393" t="s">
        <v>1558</v>
      </c>
      <c r="F685" s="394" t="s">
        <v>1559</v>
      </c>
      <c r="G685" s="393" t="s">
        <v>1726</v>
      </c>
      <c r="H685" s="393" t="s">
        <v>1727</v>
      </c>
      <c r="I685" s="396">
        <v>171.22999572753906</v>
      </c>
      <c r="J685" s="396">
        <v>48</v>
      </c>
      <c r="K685" s="397">
        <v>8218.8203125</v>
      </c>
    </row>
    <row r="686" spans="1:11" ht="14.45" customHeight="1" x14ac:dyDescent="0.2">
      <c r="A686" s="391" t="s">
        <v>402</v>
      </c>
      <c r="B686" s="392" t="s">
        <v>403</v>
      </c>
      <c r="C686" s="393" t="s">
        <v>410</v>
      </c>
      <c r="D686" s="394" t="s">
        <v>411</v>
      </c>
      <c r="E686" s="393" t="s">
        <v>1558</v>
      </c>
      <c r="F686" s="394" t="s">
        <v>1559</v>
      </c>
      <c r="G686" s="393" t="s">
        <v>1728</v>
      </c>
      <c r="H686" s="393" t="s">
        <v>1729</v>
      </c>
      <c r="I686" s="396">
        <v>733.1300048828125</v>
      </c>
      <c r="J686" s="396">
        <v>60</v>
      </c>
      <c r="K686" s="397">
        <v>43987.5</v>
      </c>
    </row>
    <row r="687" spans="1:11" ht="14.45" customHeight="1" x14ac:dyDescent="0.2">
      <c r="A687" s="391" t="s">
        <v>402</v>
      </c>
      <c r="B687" s="392" t="s">
        <v>403</v>
      </c>
      <c r="C687" s="393" t="s">
        <v>410</v>
      </c>
      <c r="D687" s="394" t="s">
        <v>411</v>
      </c>
      <c r="E687" s="393" t="s">
        <v>1558</v>
      </c>
      <c r="F687" s="394" t="s">
        <v>1559</v>
      </c>
      <c r="G687" s="393" t="s">
        <v>1730</v>
      </c>
      <c r="H687" s="393" t="s">
        <v>1731</v>
      </c>
      <c r="I687" s="396">
        <v>85.290000915527344</v>
      </c>
      <c r="J687" s="396">
        <v>72</v>
      </c>
      <c r="K687" s="397">
        <v>6141</v>
      </c>
    </row>
    <row r="688" spans="1:11" ht="14.45" customHeight="1" x14ac:dyDescent="0.2">
      <c r="A688" s="391" t="s">
        <v>402</v>
      </c>
      <c r="B688" s="392" t="s">
        <v>403</v>
      </c>
      <c r="C688" s="393" t="s">
        <v>410</v>
      </c>
      <c r="D688" s="394" t="s">
        <v>411</v>
      </c>
      <c r="E688" s="393" t="s">
        <v>1558</v>
      </c>
      <c r="F688" s="394" t="s">
        <v>1559</v>
      </c>
      <c r="G688" s="393" t="s">
        <v>1732</v>
      </c>
      <c r="H688" s="393" t="s">
        <v>1733</v>
      </c>
      <c r="I688" s="396">
        <v>73.790000915527344</v>
      </c>
      <c r="J688" s="396">
        <v>108</v>
      </c>
      <c r="K688" s="397">
        <v>7969.5</v>
      </c>
    </row>
    <row r="689" spans="1:11" ht="14.45" customHeight="1" x14ac:dyDescent="0.2">
      <c r="A689" s="391" t="s">
        <v>402</v>
      </c>
      <c r="B689" s="392" t="s">
        <v>403</v>
      </c>
      <c r="C689" s="393" t="s">
        <v>410</v>
      </c>
      <c r="D689" s="394" t="s">
        <v>411</v>
      </c>
      <c r="E689" s="393" t="s">
        <v>1558</v>
      </c>
      <c r="F689" s="394" t="s">
        <v>1559</v>
      </c>
      <c r="G689" s="393" t="s">
        <v>1734</v>
      </c>
      <c r="H689" s="393" t="s">
        <v>1735</v>
      </c>
      <c r="I689" s="396">
        <v>414.29000854492188</v>
      </c>
      <c r="J689" s="396">
        <v>16</v>
      </c>
      <c r="K689" s="397">
        <v>6628.60009765625</v>
      </c>
    </row>
    <row r="690" spans="1:11" ht="14.45" customHeight="1" x14ac:dyDescent="0.2">
      <c r="A690" s="391" t="s">
        <v>402</v>
      </c>
      <c r="B690" s="392" t="s">
        <v>403</v>
      </c>
      <c r="C690" s="393" t="s">
        <v>410</v>
      </c>
      <c r="D690" s="394" t="s">
        <v>411</v>
      </c>
      <c r="E690" s="393" t="s">
        <v>1558</v>
      </c>
      <c r="F690" s="394" t="s">
        <v>1559</v>
      </c>
      <c r="G690" s="393" t="s">
        <v>1736</v>
      </c>
      <c r="H690" s="393" t="s">
        <v>1737</v>
      </c>
      <c r="I690" s="396">
        <v>105.56999969482422</v>
      </c>
      <c r="J690" s="396">
        <v>108</v>
      </c>
      <c r="K690" s="397">
        <v>11401.56005859375</v>
      </c>
    </row>
    <row r="691" spans="1:11" ht="14.45" customHeight="1" x14ac:dyDescent="0.2">
      <c r="A691" s="391" t="s">
        <v>402</v>
      </c>
      <c r="B691" s="392" t="s">
        <v>403</v>
      </c>
      <c r="C691" s="393" t="s">
        <v>410</v>
      </c>
      <c r="D691" s="394" t="s">
        <v>411</v>
      </c>
      <c r="E691" s="393" t="s">
        <v>1558</v>
      </c>
      <c r="F691" s="394" t="s">
        <v>1559</v>
      </c>
      <c r="G691" s="393" t="s">
        <v>1738</v>
      </c>
      <c r="H691" s="393" t="s">
        <v>1739</v>
      </c>
      <c r="I691" s="396">
        <v>105.56999969482422</v>
      </c>
      <c r="J691" s="396">
        <v>36</v>
      </c>
      <c r="K691" s="397">
        <v>3800.52001953125</v>
      </c>
    </row>
    <row r="692" spans="1:11" ht="14.45" customHeight="1" x14ac:dyDescent="0.2">
      <c r="A692" s="391" t="s">
        <v>402</v>
      </c>
      <c r="B692" s="392" t="s">
        <v>403</v>
      </c>
      <c r="C692" s="393" t="s">
        <v>410</v>
      </c>
      <c r="D692" s="394" t="s">
        <v>411</v>
      </c>
      <c r="E692" s="393" t="s">
        <v>1558</v>
      </c>
      <c r="F692" s="394" t="s">
        <v>1559</v>
      </c>
      <c r="G692" s="393" t="s">
        <v>1740</v>
      </c>
      <c r="H692" s="393" t="s">
        <v>1741</v>
      </c>
      <c r="I692" s="396">
        <v>94.819999694824219</v>
      </c>
      <c r="J692" s="396">
        <v>144</v>
      </c>
      <c r="K692" s="397">
        <v>13654.080078125</v>
      </c>
    </row>
    <row r="693" spans="1:11" ht="14.45" customHeight="1" x14ac:dyDescent="0.2">
      <c r="A693" s="391" t="s">
        <v>402</v>
      </c>
      <c r="B693" s="392" t="s">
        <v>403</v>
      </c>
      <c r="C693" s="393" t="s">
        <v>410</v>
      </c>
      <c r="D693" s="394" t="s">
        <v>411</v>
      </c>
      <c r="E693" s="393" t="s">
        <v>1558</v>
      </c>
      <c r="F693" s="394" t="s">
        <v>1559</v>
      </c>
      <c r="G693" s="393" t="s">
        <v>1742</v>
      </c>
      <c r="H693" s="393" t="s">
        <v>1743</v>
      </c>
      <c r="I693" s="396">
        <v>106.55000305175781</v>
      </c>
      <c r="J693" s="396">
        <v>288</v>
      </c>
      <c r="K693" s="397">
        <v>30686.0400390625</v>
      </c>
    </row>
    <row r="694" spans="1:11" ht="14.45" customHeight="1" x14ac:dyDescent="0.2">
      <c r="A694" s="391" t="s">
        <v>402</v>
      </c>
      <c r="B694" s="392" t="s">
        <v>403</v>
      </c>
      <c r="C694" s="393" t="s">
        <v>410</v>
      </c>
      <c r="D694" s="394" t="s">
        <v>411</v>
      </c>
      <c r="E694" s="393" t="s">
        <v>1558</v>
      </c>
      <c r="F694" s="394" t="s">
        <v>1559</v>
      </c>
      <c r="G694" s="393" t="s">
        <v>1744</v>
      </c>
      <c r="H694" s="393" t="s">
        <v>1745</v>
      </c>
      <c r="I694" s="396">
        <v>20.590000152587891</v>
      </c>
      <c r="J694" s="396">
        <v>252</v>
      </c>
      <c r="K694" s="397">
        <v>5187.419921875</v>
      </c>
    </row>
    <row r="695" spans="1:11" ht="14.45" customHeight="1" x14ac:dyDescent="0.2">
      <c r="A695" s="391" t="s">
        <v>402</v>
      </c>
      <c r="B695" s="392" t="s">
        <v>403</v>
      </c>
      <c r="C695" s="393" t="s">
        <v>410</v>
      </c>
      <c r="D695" s="394" t="s">
        <v>411</v>
      </c>
      <c r="E695" s="393" t="s">
        <v>1558</v>
      </c>
      <c r="F695" s="394" t="s">
        <v>1559</v>
      </c>
      <c r="G695" s="393" t="s">
        <v>1562</v>
      </c>
      <c r="H695" s="393" t="s">
        <v>1746</v>
      </c>
      <c r="I695" s="396">
        <v>27.260000228881836</v>
      </c>
      <c r="J695" s="396">
        <v>1368</v>
      </c>
      <c r="K695" s="397">
        <v>37287.7197265625</v>
      </c>
    </row>
    <row r="696" spans="1:11" ht="14.45" customHeight="1" x14ac:dyDescent="0.2">
      <c r="A696" s="391" t="s">
        <v>402</v>
      </c>
      <c r="B696" s="392" t="s">
        <v>403</v>
      </c>
      <c r="C696" s="393" t="s">
        <v>410</v>
      </c>
      <c r="D696" s="394" t="s">
        <v>411</v>
      </c>
      <c r="E696" s="393" t="s">
        <v>1558</v>
      </c>
      <c r="F696" s="394" t="s">
        <v>1559</v>
      </c>
      <c r="G696" s="393" t="s">
        <v>1564</v>
      </c>
      <c r="H696" s="393" t="s">
        <v>1747</v>
      </c>
      <c r="I696" s="396">
        <v>28.059999465942383</v>
      </c>
      <c r="J696" s="396">
        <v>720</v>
      </c>
      <c r="K696" s="397">
        <v>20203.19970703125</v>
      </c>
    </row>
    <row r="697" spans="1:11" ht="14.45" customHeight="1" x14ac:dyDescent="0.2">
      <c r="A697" s="391" t="s">
        <v>402</v>
      </c>
      <c r="B697" s="392" t="s">
        <v>403</v>
      </c>
      <c r="C697" s="393" t="s">
        <v>410</v>
      </c>
      <c r="D697" s="394" t="s">
        <v>411</v>
      </c>
      <c r="E697" s="393" t="s">
        <v>1558</v>
      </c>
      <c r="F697" s="394" t="s">
        <v>1559</v>
      </c>
      <c r="G697" s="393" t="s">
        <v>1566</v>
      </c>
      <c r="H697" s="393" t="s">
        <v>1748</v>
      </c>
      <c r="I697" s="396">
        <v>26.569999694824219</v>
      </c>
      <c r="J697" s="396">
        <v>432</v>
      </c>
      <c r="K697" s="397">
        <v>11476.080078125</v>
      </c>
    </row>
    <row r="698" spans="1:11" ht="14.45" customHeight="1" x14ac:dyDescent="0.2">
      <c r="A698" s="391" t="s">
        <v>402</v>
      </c>
      <c r="B698" s="392" t="s">
        <v>403</v>
      </c>
      <c r="C698" s="393" t="s">
        <v>410</v>
      </c>
      <c r="D698" s="394" t="s">
        <v>411</v>
      </c>
      <c r="E698" s="393" t="s">
        <v>1558</v>
      </c>
      <c r="F698" s="394" t="s">
        <v>1559</v>
      </c>
      <c r="G698" s="393" t="s">
        <v>1570</v>
      </c>
      <c r="H698" s="393" t="s">
        <v>1749</v>
      </c>
      <c r="I698" s="396">
        <v>148.58000183105469</v>
      </c>
      <c r="J698" s="396">
        <v>240</v>
      </c>
      <c r="K698" s="397">
        <v>35659.19921875</v>
      </c>
    </row>
    <row r="699" spans="1:11" ht="14.45" customHeight="1" x14ac:dyDescent="0.2">
      <c r="A699" s="391" t="s">
        <v>402</v>
      </c>
      <c r="B699" s="392" t="s">
        <v>403</v>
      </c>
      <c r="C699" s="393" t="s">
        <v>410</v>
      </c>
      <c r="D699" s="394" t="s">
        <v>411</v>
      </c>
      <c r="E699" s="393" t="s">
        <v>1558</v>
      </c>
      <c r="F699" s="394" t="s">
        <v>1559</v>
      </c>
      <c r="G699" s="393" t="s">
        <v>1572</v>
      </c>
      <c r="H699" s="393" t="s">
        <v>1750</v>
      </c>
      <c r="I699" s="396">
        <v>108.5</v>
      </c>
      <c r="J699" s="396">
        <v>72</v>
      </c>
      <c r="K699" s="397">
        <v>7812.18017578125</v>
      </c>
    </row>
    <row r="700" spans="1:11" ht="14.45" customHeight="1" x14ac:dyDescent="0.2">
      <c r="A700" s="391" t="s">
        <v>402</v>
      </c>
      <c r="B700" s="392" t="s">
        <v>403</v>
      </c>
      <c r="C700" s="393" t="s">
        <v>410</v>
      </c>
      <c r="D700" s="394" t="s">
        <v>411</v>
      </c>
      <c r="E700" s="393" t="s">
        <v>1558</v>
      </c>
      <c r="F700" s="394" t="s">
        <v>1559</v>
      </c>
      <c r="G700" s="393" t="s">
        <v>1574</v>
      </c>
      <c r="H700" s="393" t="s">
        <v>1751</v>
      </c>
      <c r="I700" s="396">
        <v>132.94000244140625</v>
      </c>
      <c r="J700" s="396">
        <v>80</v>
      </c>
      <c r="K700" s="397">
        <v>10635.2001953125</v>
      </c>
    </row>
    <row r="701" spans="1:11" ht="14.45" customHeight="1" x14ac:dyDescent="0.2">
      <c r="A701" s="391" t="s">
        <v>402</v>
      </c>
      <c r="B701" s="392" t="s">
        <v>403</v>
      </c>
      <c r="C701" s="393" t="s">
        <v>410</v>
      </c>
      <c r="D701" s="394" t="s">
        <v>411</v>
      </c>
      <c r="E701" s="393" t="s">
        <v>1558</v>
      </c>
      <c r="F701" s="394" t="s">
        <v>1559</v>
      </c>
      <c r="G701" s="393" t="s">
        <v>1582</v>
      </c>
      <c r="H701" s="393" t="s">
        <v>1752</v>
      </c>
      <c r="I701" s="396">
        <v>93.839996337890625</v>
      </c>
      <c r="J701" s="396">
        <v>48</v>
      </c>
      <c r="K701" s="397">
        <v>4504.31982421875</v>
      </c>
    </row>
    <row r="702" spans="1:11" ht="14.45" customHeight="1" x14ac:dyDescent="0.2">
      <c r="A702" s="391" t="s">
        <v>402</v>
      </c>
      <c r="B702" s="392" t="s">
        <v>403</v>
      </c>
      <c r="C702" s="393" t="s">
        <v>410</v>
      </c>
      <c r="D702" s="394" t="s">
        <v>411</v>
      </c>
      <c r="E702" s="393" t="s">
        <v>1558</v>
      </c>
      <c r="F702" s="394" t="s">
        <v>1559</v>
      </c>
      <c r="G702" s="393" t="s">
        <v>1584</v>
      </c>
      <c r="H702" s="393" t="s">
        <v>1753</v>
      </c>
      <c r="I702" s="396">
        <v>108.22000122070313</v>
      </c>
      <c r="J702" s="396">
        <v>720</v>
      </c>
      <c r="K702" s="397">
        <v>77914.798828125</v>
      </c>
    </row>
    <row r="703" spans="1:11" ht="14.45" customHeight="1" x14ac:dyDescent="0.2">
      <c r="A703" s="391" t="s">
        <v>402</v>
      </c>
      <c r="B703" s="392" t="s">
        <v>403</v>
      </c>
      <c r="C703" s="393" t="s">
        <v>410</v>
      </c>
      <c r="D703" s="394" t="s">
        <v>411</v>
      </c>
      <c r="E703" s="393" t="s">
        <v>1558</v>
      </c>
      <c r="F703" s="394" t="s">
        <v>1559</v>
      </c>
      <c r="G703" s="393" t="s">
        <v>1586</v>
      </c>
      <c r="H703" s="393" t="s">
        <v>1754</v>
      </c>
      <c r="I703" s="396">
        <v>89.349998474121094</v>
      </c>
      <c r="J703" s="396">
        <v>468</v>
      </c>
      <c r="K703" s="397">
        <v>41813.6591796875</v>
      </c>
    </row>
    <row r="704" spans="1:11" ht="14.45" customHeight="1" x14ac:dyDescent="0.2">
      <c r="A704" s="391" t="s">
        <v>402</v>
      </c>
      <c r="B704" s="392" t="s">
        <v>403</v>
      </c>
      <c r="C704" s="393" t="s">
        <v>410</v>
      </c>
      <c r="D704" s="394" t="s">
        <v>411</v>
      </c>
      <c r="E704" s="393" t="s">
        <v>1558</v>
      </c>
      <c r="F704" s="394" t="s">
        <v>1559</v>
      </c>
      <c r="G704" s="393" t="s">
        <v>1588</v>
      </c>
      <c r="H704" s="393" t="s">
        <v>1755</v>
      </c>
      <c r="I704" s="396">
        <v>115.41000366210938</v>
      </c>
      <c r="J704" s="396">
        <v>324</v>
      </c>
      <c r="K704" s="397">
        <v>37392.4814453125</v>
      </c>
    </row>
    <row r="705" spans="1:11" ht="14.45" customHeight="1" x14ac:dyDescent="0.2">
      <c r="A705" s="391" t="s">
        <v>402</v>
      </c>
      <c r="B705" s="392" t="s">
        <v>403</v>
      </c>
      <c r="C705" s="393" t="s">
        <v>410</v>
      </c>
      <c r="D705" s="394" t="s">
        <v>411</v>
      </c>
      <c r="E705" s="393" t="s">
        <v>1558</v>
      </c>
      <c r="F705" s="394" t="s">
        <v>1559</v>
      </c>
      <c r="G705" s="393" t="s">
        <v>1590</v>
      </c>
      <c r="H705" s="393" t="s">
        <v>1756</v>
      </c>
      <c r="I705" s="396">
        <v>46.959999084472656</v>
      </c>
      <c r="J705" s="396">
        <v>252</v>
      </c>
      <c r="K705" s="397">
        <v>11833.820068359375</v>
      </c>
    </row>
    <row r="706" spans="1:11" ht="14.45" customHeight="1" x14ac:dyDescent="0.2">
      <c r="A706" s="391" t="s">
        <v>402</v>
      </c>
      <c r="B706" s="392" t="s">
        <v>403</v>
      </c>
      <c r="C706" s="393" t="s">
        <v>410</v>
      </c>
      <c r="D706" s="394" t="s">
        <v>411</v>
      </c>
      <c r="E706" s="393" t="s">
        <v>1558</v>
      </c>
      <c r="F706" s="394" t="s">
        <v>1559</v>
      </c>
      <c r="G706" s="393" t="s">
        <v>1757</v>
      </c>
      <c r="H706" s="393" t="s">
        <v>1758</v>
      </c>
      <c r="I706" s="396">
        <v>94</v>
      </c>
      <c r="J706" s="396">
        <v>324</v>
      </c>
      <c r="K706" s="397">
        <v>30455.9091796875</v>
      </c>
    </row>
    <row r="707" spans="1:11" ht="14.45" customHeight="1" x14ac:dyDescent="0.2">
      <c r="A707" s="391" t="s">
        <v>402</v>
      </c>
      <c r="B707" s="392" t="s">
        <v>403</v>
      </c>
      <c r="C707" s="393" t="s">
        <v>410</v>
      </c>
      <c r="D707" s="394" t="s">
        <v>411</v>
      </c>
      <c r="E707" s="393" t="s">
        <v>1558</v>
      </c>
      <c r="F707" s="394" t="s">
        <v>1559</v>
      </c>
      <c r="G707" s="393" t="s">
        <v>1632</v>
      </c>
      <c r="H707" s="393" t="s">
        <v>1759</v>
      </c>
      <c r="I707" s="396">
        <v>64.709999084472656</v>
      </c>
      <c r="J707" s="396">
        <v>252</v>
      </c>
      <c r="K707" s="397">
        <v>16306.8798828125</v>
      </c>
    </row>
    <row r="708" spans="1:11" ht="14.45" customHeight="1" x14ac:dyDescent="0.2">
      <c r="A708" s="391" t="s">
        <v>402</v>
      </c>
      <c r="B708" s="392" t="s">
        <v>403</v>
      </c>
      <c r="C708" s="393" t="s">
        <v>410</v>
      </c>
      <c r="D708" s="394" t="s">
        <v>411</v>
      </c>
      <c r="E708" s="393" t="s">
        <v>1558</v>
      </c>
      <c r="F708" s="394" t="s">
        <v>1559</v>
      </c>
      <c r="G708" s="393" t="s">
        <v>1634</v>
      </c>
      <c r="H708" s="393" t="s">
        <v>1760</v>
      </c>
      <c r="I708" s="396">
        <v>72.69000244140625</v>
      </c>
      <c r="J708" s="396">
        <v>144</v>
      </c>
      <c r="K708" s="397">
        <v>10467.2998046875</v>
      </c>
    </row>
    <row r="709" spans="1:11" ht="14.45" customHeight="1" x14ac:dyDescent="0.2">
      <c r="A709" s="391" t="s">
        <v>402</v>
      </c>
      <c r="B709" s="392" t="s">
        <v>403</v>
      </c>
      <c r="C709" s="393" t="s">
        <v>410</v>
      </c>
      <c r="D709" s="394" t="s">
        <v>411</v>
      </c>
      <c r="E709" s="393" t="s">
        <v>1558</v>
      </c>
      <c r="F709" s="394" t="s">
        <v>1559</v>
      </c>
      <c r="G709" s="393" t="s">
        <v>1636</v>
      </c>
      <c r="H709" s="393" t="s">
        <v>1761</v>
      </c>
      <c r="I709" s="396">
        <v>74.160003662109375</v>
      </c>
      <c r="J709" s="396">
        <v>144</v>
      </c>
      <c r="K709" s="397">
        <v>10678.4404296875</v>
      </c>
    </row>
    <row r="710" spans="1:11" ht="14.45" customHeight="1" x14ac:dyDescent="0.2">
      <c r="A710" s="391" t="s">
        <v>402</v>
      </c>
      <c r="B710" s="392" t="s">
        <v>403</v>
      </c>
      <c r="C710" s="393" t="s">
        <v>410</v>
      </c>
      <c r="D710" s="394" t="s">
        <v>411</v>
      </c>
      <c r="E710" s="393" t="s">
        <v>1558</v>
      </c>
      <c r="F710" s="394" t="s">
        <v>1559</v>
      </c>
      <c r="G710" s="393" t="s">
        <v>1638</v>
      </c>
      <c r="H710" s="393" t="s">
        <v>1762</v>
      </c>
      <c r="I710" s="396">
        <v>345</v>
      </c>
      <c r="J710" s="396">
        <v>60</v>
      </c>
      <c r="K710" s="397">
        <v>20700</v>
      </c>
    </row>
    <row r="711" spans="1:11" ht="14.45" customHeight="1" x14ac:dyDescent="0.2">
      <c r="A711" s="391" t="s">
        <v>402</v>
      </c>
      <c r="B711" s="392" t="s">
        <v>403</v>
      </c>
      <c r="C711" s="393" t="s">
        <v>410</v>
      </c>
      <c r="D711" s="394" t="s">
        <v>411</v>
      </c>
      <c r="E711" s="393" t="s">
        <v>1558</v>
      </c>
      <c r="F711" s="394" t="s">
        <v>1559</v>
      </c>
      <c r="G711" s="393" t="s">
        <v>1640</v>
      </c>
      <c r="H711" s="393" t="s">
        <v>1763</v>
      </c>
      <c r="I711" s="396">
        <v>345</v>
      </c>
      <c r="J711" s="396">
        <v>36</v>
      </c>
      <c r="K711" s="397">
        <v>12420</v>
      </c>
    </row>
    <row r="712" spans="1:11" ht="14.45" customHeight="1" x14ac:dyDescent="0.2">
      <c r="A712" s="391" t="s">
        <v>402</v>
      </c>
      <c r="B712" s="392" t="s">
        <v>403</v>
      </c>
      <c r="C712" s="393" t="s">
        <v>410</v>
      </c>
      <c r="D712" s="394" t="s">
        <v>411</v>
      </c>
      <c r="E712" s="393" t="s">
        <v>1558</v>
      </c>
      <c r="F712" s="394" t="s">
        <v>1559</v>
      </c>
      <c r="G712" s="393" t="s">
        <v>1648</v>
      </c>
      <c r="H712" s="393" t="s">
        <v>1764</v>
      </c>
      <c r="I712" s="396">
        <v>100.68000030517578</v>
      </c>
      <c r="J712" s="396">
        <v>288</v>
      </c>
      <c r="K712" s="397">
        <v>28996.560546875</v>
      </c>
    </row>
    <row r="713" spans="1:11" ht="14.45" customHeight="1" x14ac:dyDescent="0.2">
      <c r="A713" s="391" t="s">
        <v>402</v>
      </c>
      <c r="B713" s="392" t="s">
        <v>403</v>
      </c>
      <c r="C713" s="393" t="s">
        <v>410</v>
      </c>
      <c r="D713" s="394" t="s">
        <v>411</v>
      </c>
      <c r="E713" s="393" t="s">
        <v>1558</v>
      </c>
      <c r="F713" s="394" t="s">
        <v>1559</v>
      </c>
      <c r="G713" s="393" t="s">
        <v>1650</v>
      </c>
      <c r="H713" s="393" t="s">
        <v>1765</v>
      </c>
      <c r="I713" s="396">
        <v>142.72000122070313</v>
      </c>
      <c r="J713" s="396">
        <v>216</v>
      </c>
      <c r="K713" s="397">
        <v>30826.439453125</v>
      </c>
    </row>
    <row r="714" spans="1:11" ht="14.45" customHeight="1" x14ac:dyDescent="0.2">
      <c r="A714" s="391" t="s">
        <v>402</v>
      </c>
      <c r="B714" s="392" t="s">
        <v>403</v>
      </c>
      <c r="C714" s="393" t="s">
        <v>410</v>
      </c>
      <c r="D714" s="394" t="s">
        <v>411</v>
      </c>
      <c r="E714" s="393" t="s">
        <v>1558</v>
      </c>
      <c r="F714" s="394" t="s">
        <v>1559</v>
      </c>
      <c r="G714" s="393" t="s">
        <v>1652</v>
      </c>
      <c r="H714" s="393" t="s">
        <v>1766</v>
      </c>
      <c r="I714" s="396">
        <v>31.360000610351563</v>
      </c>
      <c r="J714" s="396">
        <v>2520</v>
      </c>
      <c r="K714" s="397">
        <v>79018.8017578125</v>
      </c>
    </row>
    <row r="715" spans="1:11" ht="14.45" customHeight="1" x14ac:dyDescent="0.2">
      <c r="A715" s="391" t="s">
        <v>402</v>
      </c>
      <c r="B715" s="392" t="s">
        <v>403</v>
      </c>
      <c r="C715" s="393" t="s">
        <v>410</v>
      </c>
      <c r="D715" s="394" t="s">
        <v>411</v>
      </c>
      <c r="E715" s="393" t="s">
        <v>1558</v>
      </c>
      <c r="F715" s="394" t="s">
        <v>1559</v>
      </c>
      <c r="G715" s="393" t="s">
        <v>1654</v>
      </c>
      <c r="H715" s="393" t="s">
        <v>1767</v>
      </c>
      <c r="I715" s="396">
        <v>32.409999847412109</v>
      </c>
      <c r="J715" s="396">
        <v>960</v>
      </c>
      <c r="K715" s="397">
        <v>31114.400390625</v>
      </c>
    </row>
    <row r="716" spans="1:11" ht="14.45" customHeight="1" x14ac:dyDescent="0.2">
      <c r="A716" s="391" t="s">
        <v>402</v>
      </c>
      <c r="B716" s="392" t="s">
        <v>403</v>
      </c>
      <c r="C716" s="393" t="s">
        <v>410</v>
      </c>
      <c r="D716" s="394" t="s">
        <v>411</v>
      </c>
      <c r="E716" s="393" t="s">
        <v>1558</v>
      </c>
      <c r="F716" s="394" t="s">
        <v>1559</v>
      </c>
      <c r="G716" s="393" t="s">
        <v>1656</v>
      </c>
      <c r="H716" s="393" t="s">
        <v>1768</v>
      </c>
      <c r="I716" s="396">
        <v>38.459999084472656</v>
      </c>
      <c r="J716" s="396">
        <v>216</v>
      </c>
      <c r="K716" s="397">
        <v>8306.91015625</v>
      </c>
    </row>
    <row r="717" spans="1:11" ht="14.45" customHeight="1" x14ac:dyDescent="0.2">
      <c r="A717" s="391" t="s">
        <v>402</v>
      </c>
      <c r="B717" s="392" t="s">
        <v>403</v>
      </c>
      <c r="C717" s="393" t="s">
        <v>410</v>
      </c>
      <c r="D717" s="394" t="s">
        <v>411</v>
      </c>
      <c r="E717" s="393" t="s">
        <v>1558</v>
      </c>
      <c r="F717" s="394" t="s">
        <v>1559</v>
      </c>
      <c r="G717" s="393" t="s">
        <v>1658</v>
      </c>
      <c r="H717" s="393" t="s">
        <v>1769</v>
      </c>
      <c r="I717" s="396">
        <v>30.309999465942383</v>
      </c>
      <c r="J717" s="396">
        <v>3840</v>
      </c>
      <c r="K717" s="397">
        <v>116398.3984375</v>
      </c>
    </row>
    <row r="718" spans="1:11" ht="14.45" customHeight="1" x14ac:dyDescent="0.2">
      <c r="A718" s="391" t="s">
        <v>402</v>
      </c>
      <c r="B718" s="392" t="s">
        <v>403</v>
      </c>
      <c r="C718" s="393" t="s">
        <v>410</v>
      </c>
      <c r="D718" s="394" t="s">
        <v>411</v>
      </c>
      <c r="E718" s="393" t="s">
        <v>1558</v>
      </c>
      <c r="F718" s="394" t="s">
        <v>1559</v>
      </c>
      <c r="G718" s="393" t="s">
        <v>1662</v>
      </c>
      <c r="H718" s="393" t="s">
        <v>1770</v>
      </c>
      <c r="I718" s="396">
        <v>28.860000610351563</v>
      </c>
      <c r="J718" s="396">
        <v>1296</v>
      </c>
      <c r="K718" s="397">
        <v>37404.89990234375</v>
      </c>
    </row>
    <row r="719" spans="1:11" ht="14.45" customHeight="1" x14ac:dyDescent="0.2">
      <c r="A719" s="391" t="s">
        <v>402</v>
      </c>
      <c r="B719" s="392" t="s">
        <v>403</v>
      </c>
      <c r="C719" s="393" t="s">
        <v>410</v>
      </c>
      <c r="D719" s="394" t="s">
        <v>411</v>
      </c>
      <c r="E719" s="393" t="s">
        <v>1558</v>
      </c>
      <c r="F719" s="394" t="s">
        <v>1559</v>
      </c>
      <c r="G719" s="393" t="s">
        <v>1666</v>
      </c>
      <c r="H719" s="393" t="s">
        <v>1771</v>
      </c>
      <c r="I719" s="396">
        <v>31.360000610351563</v>
      </c>
      <c r="J719" s="396">
        <v>3360</v>
      </c>
      <c r="K719" s="397">
        <v>105358.40234375</v>
      </c>
    </row>
    <row r="720" spans="1:11" ht="14.45" customHeight="1" x14ac:dyDescent="0.2">
      <c r="A720" s="391" t="s">
        <v>402</v>
      </c>
      <c r="B720" s="392" t="s">
        <v>403</v>
      </c>
      <c r="C720" s="393" t="s">
        <v>410</v>
      </c>
      <c r="D720" s="394" t="s">
        <v>411</v>
      </c>
      <c r="E720" s="393" t="s">
        <v>1558</v>
      </c>
      <c r="F720" s="394" t="s">
        <v>1559</v>
      </c>
      <c r="G720" s="393" t="s">
        <v>1674</v>
      </c>
      <c r="H720" s="393" t="s">
        <v>1772</v>
      </c>
      <c r="I720" s="396">
        <v>125.12000274658203</v>
      </c>
      <c r="J720" s="396">
        <v>120</v>
      </c>
      <c r="K720" s="397">
        <v>15014.400390625</v>
      </c>
    </row>
    <row r="721" spans="1:11" ht="14.45" customHeight="1" x14ac:dyDescent="0.2">
      <c r="A721" s="391" t="s">
        <v>402</v>
      </c>
      <c r="B721" s="392" t="s">
        <v>403</v>
      </c>
      <c r="C721" s="393" t="s">
        <v>410</v>
      </c>
      <c r="D721" s="394" t="s">
        <v>411</v>
      </c>
      <c r="E721" s="393" t="s">
        <v>1558</v>
      </c>
      <c r="F721" s="394" t="s">
        <v>1559</v>
      </c>
      <c r="G721" s="393" t="s">
        <v>1676</v>
      </c>
      <c r="H721" s="393" t="s">
        <v>1773</v>
      </c>
      <c r="I721" s="396">
        <v>167.14999389648438</v>
      </c>
      <c r="J721" s="396">
        <v>336</v>
      </c>
      <c r="K721" s="397">
        <v>56163.24072265625</v>
      </c>
    </row>
    <row r="722" spans="1:11" ht="14.45" customHeight="1" x14ac:dyDescent="0.2">
      <c r="A722" s="391" t="s">
        <v>402</v>
      </c>
      <c r="B722" s="392" t="s">
        <v>403</v>
      </c>
      <c r="C722" s="393" t="s">
        <v>410</v>
      </c>
      <c r="D722" s="394" t="s">
        <v>411</v>
      </c>
      <c r="E722" s="393" t="s">
        <v>1558</v>
      </c>
      <c r="F722" s="394" t="s">
        <v>1559</v>
      </c>
      <c r="G722" s="393" t="s">
        <v>1678</v>
      </c>
      <c r="H722" s="393" t="s">
        <v>1774</v>
      </c>
      <c r="I722" s="396">
        <v>167.14999389648438</v>
      </c>
      <c r="J722" s="396">
        <v>96</v>
      </c>
      <c r="K722" s="397">
        <v>16046.6396484375</v>
      </c>
    </row>
    <row r="723" spans="1:11" ht="14.45" customHeight="1" x14ac:dyDescent="0.2">
      <c r="A723" s="391" t="s">
        <v>402</v>
      </c>
      <c r="B723" s="392" t="s">
        <v>403</v>
      </c>
      <c r="C723" s="393" t="s">
        <v>410</v>
      </c>
      <c r="D723" s="394" t="s">
        <v>411</v>
      </c>
      <c r="E723" s="393" t="s">
        <v>1558</v>
      </c>
      <c r="F723" s="394" t="s">
        <v>1559</v>
      </c>
      <c r="G723" s="393" t="s">
        <v>1680</v>
      </c>
      <c r="H723" s="393" t="s">
        <v>1775</v>
      </c>
      <c r="I723" s="396">
        <v>216.02999877929688</v>
      </c>
      <c r="J723" s="396">
        <v>72</v>
      </c>
      <c r="K723" s="397">
        <v>15553.98046875</v>
      </c>
    </row>
    <row r="724" spans="1:11" ht="14.45" customHeight="1" x14ac:dyDescent="0.2">
      <c r="A724" s="391" t="s">
        <v>402</v>
      </c>
      <c r="B724" s="392" t="s">
        <v>403</v>
      </c>
      <c r="C724" s="393" t="s">
        <v>410</v>
      </c>
      <c r="D724" s="394" t="s">
        <v>411</v>
      </c>
      <c r="E724" s="393" t="s">
        <v>1558</v>
      </c>
      <c r="F724" s="394" t="s">
        <v>1559</v>
      </c>
      <c r="G724" s="393" t="s">
        <v>1682</v>
      </c>
      <c r="H724" s="393" t="s">
        <v>1776</v>
      </c>
      <c r="I724" s="396">
        <v>210.16000366210938</v>
      </c>
      <c r="J724" s="396">
        <v>540</v>
      </c>
      <c r="K724" s="397">
        <v>113487.75</v>
      </c>
    </row>
    <row r="725" spans="1:11" ht="14.45" customHeight="1" x14ac:dyDescent="0.2">
      <c r="A725" s="391" t="s">
        <v>402</v>
      </c>
      <c r="B725" s="392" t="s">
        <v>403</v>
      </c>
      <c r="C725" s="393" t="s">
        <v>410</v>
      </c>
      <c r="D725" s="394" t="s">
        <v>411</v>
      </c>
      <c r="E725" s="393" t="s">
        <v>1558</v>
      </c>
      <c r="F725" s="394" t="s">
        <v>1559</v>
      </c>
      <c r="G725" s="393" t="s">
        <v>1684</v>
      </c>
      <c r="H725" s="393" t="s">
        <v>1777</v>
      </c>
      <c r="I725" s="396">
        <v>258.05999755859375</v>
      </c>
      <c r="J725" s="396">
        <v>312</v>
      </c>
      <c r="K725" s="397">
        <v>80514.71875</v>
      </c>
    </row>
    <row r="726" spans="1:11" ht="14.45" customHeight="1" x14ac:dyDescent="0.2">
      <c r="A726" s="391" t="s">
        <v>402</v>
      </c>
      <c r="B726" s="392" t="s">
        <v>403</v>
      </c>
      <c r="C726" s="393" t="s">
        <v>410</v>
      </c>
      <c r="D726" s="394" t="s">
        <v>411</v>
      </c>
      <c r="E726" s="393" t="s">
        <v>1558</v>
      </c>
      <c r="F726" s="394" t="s">
        <v>1559</v>
      </c>
      <c r="G726" s="393" t="s">
        <v>1686</v>
      </c>
      <c r="H726" s="393" t="s">
        <v>1778</v>
      </c>
      <c r="I726" s="396">
        <v>337.239990234375</v>
      </c>
      <c r="J726" s="396">
        <v>24</v>
      </c>
      <c r="K726" s="397">
        <v>8093.7001953125</v>
      </c>
    </row>
    <row r="727" spans="1:11" ht="14.45" customHeight="1" x14ac:dyDescent="0.2">
      <c r="A727" s="391" t="s">
        <v>402</v>
      </c>
      <c r="B727" s="392" t="s">
        <v>403</v>
      </c>
      <c r="C727" s="393" t="s">
        <v>410</v>
      </c>
      <c r="D727" s="394" t="s">
        <v>411</v>
      </c>
      <c r="E727" s="393" t="s">
        <v>1558</v>
      </c>
      <c r="F727" s="394" t="s">
        <v>1559</v>
      </c>
      <c r="G727" s="393" t="s">
        <v>1688</v>
      </c>
      <c r="H727" s="393" t="s">
        <v>1779</v>
      </c>
      <c r="I727" s="396">
        <v>216.02999877929688</v>
      </c>
      <c r="J727" s="396">
        <v>24</v>
      </c>
      <c r="K727" s="397">
        <v>5184.66015625</v>
      </c>
    </row>
    <row r="728" spans="1:11" ht="14.45" customHeight="1" x14ac:dyDescent="0.2">
      <c r="A728" s="391" t="s">
        <v>402</v>
      </c>
      <c r="B728" s="392" t="s">
        <v>403</v>
      </c>
      <c r="C728" s="393" t="s">
        <v>410</v>
      </c>
      <c r="D728" s="394" t="s">
        <v>411</v>
      </c>
      <c r="E728" s="393" t="s">
        <v>1558</v>
      </c>
      <c r="F728" s="394" t="s">
        <v>1559</v>
      </c>
      <c r="G728" s="393" t="s">
        <v>1690</v>
      </c>
      <c r="H728" s="393" t="s">
        <v>1780</v>
      </c>
      <c r="I728" s="396">
        <v>89.420001983642578</v>
      </c>
      <c r="J728" s="396">
        <v>96</v>
      </c>
      <c r="K728" s="397">
        <v>8584.19970703125</v>
      </c>
    </row>
    <row r="729" spans="1:11" ht="14.45" customHeight="1" x14ac:dyDescent="0.2">
      <c r="A729" s="391" t="s">
        <v>402</v>
      </c>
      <c r="B729" s="392" t="s">
        <v>403</v>
      </c>
      <c r="C729" s="393" t="s">
        <v>410</v>
      </c>
      <c r="D729" s="394" t="s">
        <v>411</v>
      </c>
      <c r="E729" s="393" t="s">
        <v>1558</v>
      </c>
      <c r="F729" s="394" t="s">
        <v>1559</v>
      </c>
      <c r="G729" s="393" t="s">
        <v>1694</v>
      </c>
      <c r="H729" s="393" t="s">
        <v>1781</v>
      </c>
      <c r="I729" s="396">
        <v>54.299999237060547</v>
      </c>
      <c r="J729" s="396">
        <v>108</v>
      </c>
      <c r="K729" s="397">
        <v>5863.97021484375</v>
      </c>
    </row>
    <row r="730" spans="1:11" ht="14.45" customHeight="1" x14ac:dyDescent="0.2">
      <c r="A730" s="391" t="s">
        <v>402</v>
      </c>
      <c r="B730" s="392" t="s">
        <v>403</v>
      </c>
      <c r="C730" s="393" t="s">
        <v>410</v>
      </c>
      <c r="D730" s="394" t="s">
        <v>411</v>
      </c>
      <c r="E730" s="393" t="s">
        <v>1558</v>
      </c>
      <c r="F730" s="394" t="s">
        <v>1559</v>
      </c>
      <c r="G730" s="393" t="s">
        <v>1696</v>
      </c>
      <c r="H730" s="393" t="s">
        <v>1782</v>
      </c>
      <c r="I730" s="396">
        <v>86.25</v>
      </c>
      <c r="J730" s="396">
        <v>600</v>
      </c>
      <c r="K730" s="397">
        <v>51750</v>
      </c>
    </row>
    <row r="731" spans="1:11" ht="14.45" customHeight="1" x14ac:dyDescent="0.2">
      <c r="A731" s="391" t="s">
        <v>402</v>
      </c>
      <c r="B731" s="392" t="s">
        <v>403</v>
      </c>
      <c r="C731" s="393" t="s">
        <v>410</v>
      </c>
      <c r="D731" s="394" t="s">
        <v>411</v>
      </c>
      <c r="E731" s="393" t="s">
        <v>1558</v>
      </c>
      <c r="F731" s="394" t="s">
        <v>1559</v>
      </c>
      <c r="G731" s="393" t="s">
        <v>1699</v>
      </c>
      <c r="H731" s="393" t="s">
        <v>1783</v>
      </c>
      <c r="I731" s="396">
        <v>57.110000610351563</v>
      </c>
      <c r="J731" s="396">
        <v>144</v>
      </c>
      <c r="K731" s="397">
        <v>8223.419921875</v>
      </c>
    </row>
    <row r="732" spans="1:11" ht="14.45" customHeight="1" x14ac:dyDescent="0.2">
      <c r="A732" s="391" t="s">
        <v>402</v>
      </c>
      <c r="B732" s="392" t="s">
        <v>403</v>
      </c>
      <c r="C732" s="393" t="s">
        <v>410</v>
      </c>
      <c r="D732" s="394" t="s">
        <v>411</v>
      </c>
      <c r="E732" s="393" t="s">
        <v>1558</v>
      </c>
      <c r="F732" s="394" t="s">
        <v>1559</v>
      </c>
      <c r="G732" s="393" t="s">
        <v>1701</v>
      </c>
      <c r="H732" s="393" t="s">
        <v>1784</v>
      </c>
      <c r="I732" s="396">
        <v>77.900001525878906</v>
      </c>
      <c r="J732" s="396">
        <v>192</v>
      </c>
      <c r="K732" s="397">
        <v>14957.359375</v>
      </c>
    </row>
    <row r="733" spans="1:11" ht="14.45" customHeight="1" x14ac:dyDescent="0.2">
      <c r="A733" s="391" t="s">
        <v>402</v>
      </c>
      <c r="B733" s="392" t="s">
        <v>403</v>
      </c>
      <c r="C733" s="393" t="s">
        <v>410</v>
      </c>
      <c r="D733" s="394" t="s">
        <v>411</v>
      </c>
      <c r="E733" s="393" t="s">
        <v>1558</v>
      </c>
      <c r="F733" s="394" t="s">
        <v>1559</v>
      </c>
      <c r="G733" s="393" t="s">
        <v>1704</v>
      </c>
      <c r="H733" s="393" t="s">
        <v>1785</v>
      </c>
      <c r="I733" s="396">
        <v>45.029998779296875</v>
      </c>
      <c r="J733" s="396">
        <v>216</v>
      </c>
      <c r="K733" s="397">
        <v>9725.5498046875</v>
      </c>
    </row>
    <row r="734" spans="1:11" ht="14.45" customHeight="1" x14ac:dyDescent="0.2">
      <c r="A734" s="391" t="s">
        <v>402</v>
      </c>
      <c r="B734" s="392" t="s">
        <v>403</v>
      </c>
      <c r="C734" s="393" t="s">
        <v>410</v>
      </c>
      <c r="D734" s="394" t="s">
        <v>411</v>
      </c>
      <c r="E734" s="393" t="s">
        <v>1558</v>
      </c>
      <c r="F734" s="394" t="s">
        <v>1559</v>
      </c>
      <c r="G734" s="393" t="s">
        <v>1706</v>
      </c>
      <c r="H734" s="393" t="s">
        <v>1786</v>
      </c>
      <c r="I734" s="396">
        <v>45.029998779296875</v>
      </c>
      <c r="J734" s="396">
        <v>504</v>
      </c>
      <c r="K734" s="397">
        <v>22692.9501953125</v>
      </c>
    </row>
    <row r="735" spans="1:11" ht="14.45" customHeight="1" x14ac:dyDescent="0.2">
      <c r="A735" s="391" t="s">
        <v>402</v>
      </c>
      <c r="B735" s="392" t="s">
        <v>403</v>
      </c>
      <c r="C735" s="393" t="s">
        <v>410</v>
      </c>
      <c r="D735" s="394" t="s">
        <v>411</v>
      </c>
      <c r="E735" s="393" t="s">
        <v>1558</v>
      </c>
      <c r="F735" s="394" t="s">
        <v>1559</v>
      </c>
      <c r="G735" s="393" t="s">
        <v>1787</v>
      </c>
      <c r="H735" s="393" t="s">
        <v>1788</v>
      </c>
      <c r="I735" s="396">
        <v>45.029998779296875</v>
      </c>
      <c r="J735" s="396">
        <v>288</v>
      </c>
      <c r="K735" s="397">
        <v>12967.400390625</v>
      </c>
    </row>
    <row r="736" spans="1:11" ht="14.45" customHeight="1" x14ac:dyDescent="0.2">
      <c r="A736" s="391" t="s">
        <v>402</v>
      </c>
      <c r="B736" s="392" t="s">
        <v>403</v>
      </c>
      <c r="C736" s="393" t="s">
        <v>410</v>
      </c>
      <c r="D736" s="394" t="s">
        <v>411</v>
      </c>
      <c r="E736" s="393" t="s">
        <v>1558</v>
      </c>
      <c r="F736" s="394" t="s">
        <v>1559</v>
      </c>
      <c r="G736" s="393" t="s">
        <v>1789</v>
      </c>
      <c r="H736" s="393" t="s">
        <v>1790</v>
      </c>
      <c r="I736" s="396">
        <v>60.659999847412109</v>
      </c>
      <c r="J736" s="396">
        <v>144</v>
      </c>
      <c r="K736" s="397">
        <v>8735.400390625</v>
      </c>
    </row>
    <row r="737" spans="1:11" ht="14.45" customHeight="1" x14ac:dyDescent="0.2">
      <c r="A737" s="391" t="s">
        <v>402</v>
      </c>
      <c r="B737" s="392" t="s">
        <v>403</v>
      </c>
      <c r="C737" s="393" t="s">
        <v>410</v>
      </c>
      <c r="D737" s="394" t="s">
        <v>411</v>
      </c>
      <c r="E737" s="393" t="s">
        <v>1558</v>
      </c>
      <c r="F737" s="394" t="s">
        <v>1559</v>
      </c>
      <c r="G737" s="393" t="s">
        <v>1708</v>
      </c>
      <c r="H737" s="393" t="s">
        <v>1791</v>
      </c>
      <c r="I737" s="396">
        <v>42</v>
      </c>
      <c r="J737" s="396">
        <v>288</v>
      </c>
      <c r="K737" s="397">
        <v>12095.240234375</v>
      </c>
    </row>
    <row r="738" spans="1:11" ht="14.45" customHeight="1" x14ac:dyDescent="0.2">
      <c r="A738" s="391" t="s">
        <v>402</v>
      </c>
      <c r="B738" s="392" t="s">
        <v>403</v>
      </c>
      <c r="C738" s="393" t="s">
        <v>410</v>
      </c>
      <c r="D738" s="394" t="s">
        <v>411</v>
      </c>
      <c r="E738" s="393" t="s">
        <v>1558</v>
      </c>
      <c r="F738" s="394" t="s">
        <v>1559</v>
      </c>
      <c r="G738" s="393" t="s">
        <v>1710</v>
      </c>
      <c r="H738" s="393" t="s">
        <v>1792</v>
      </c>
      <c r="I738" s="396">
        <v>50.479999542236328</v>
      </c>
      <c r="J738" s="396">
        <v>468</v>
      </c>
      <c r="K738" s="397">
        <v>23622.5</v>
      </c>
    </row>
    <row r="739" spans="1:11" ht="14.45" customHeight="1" x14ac:dyDescent="0.2">
      <c r="A739" s="391" t="s">
        <v>402</v>
      </c>
      <c r="B739" s="392" t="s">
        <v>403</v>
      </c>
      <c r="C739" s="393" t="s">
        <v>410</v>
      </c>
      <c r="D739" s="394" t="s">
        <v>411</v>
      </c>
      <c r="E739" s="393" t="s">
        <v>1558</v>
      </c>
      <c r="F739" s="394" t="s">
        <v>1559</v>
      </c>
      <c r="G739" s="393" t="s">
        <v>1712</v>
      </c>
      <c r="H739" s="393" t="s">
        <v>1793</v>
      </c>
      <c r="I739" s="396">
        <v>54.869998931884766</v>
      </c>
      <c r="J739" s="396">
        <v>252</v>
      </c>
      <c r="K739" s="397">
        <v>13826.68017578125</v>
      </c>
    </row>
    <row r="740" spans="1:11" ht="14.45" customHeight="1" x14ac:dyDescent="0.2">
      <c r="A740" s="391" t="s">
        <v>402</v>
      </c>
      <c r="B740" s="392" t="s">
        <v>403</v>
      </c>
      <c r="C740" s="393" t="s">
        <v>410</v>
      </c>
      <c r="D740" s="394" t="s">
        <v>411</v>
      </c>
      <c r="E740" s="393" t="s">
        <v>1558</v>
      </c>
      <c r="F740" s="394" t="s">
        <v>1559</v>
      </c>
      <c r="G740" s="393" t="s">
        <v>1714</v>
      </c>
      <c r="H740" s="393" t="s">
        <v>1794</v>
      </c>
      <c r="I740" s="396">
        <v>75.650001525878906</v>
      </c>
      <c r="J740" s="396">
        <v>504</v>
      </c>
      <c r="K740" s="397">
        <v>38128.0185546875</v>
      </c>
    </row>
    <row r="741" spans="1:11" ht="14.45" customHeight="1" x14ac:dyDescent="0.2">
      <c r="A741" s="391" t="s">
        <v>402</v>
      </c>
      <c r="B741" s="392" t="s">
        <v>403</v>
      </c>
      <c r="C741" s="393" t="s">
        <v>410</v>
      </c>
      <c r="D741" s="394" t="s">
        <v>411</v>
      </c>
      <c r="E741" s="393" t="s">
        <v>1558</v>
      </c>
      <c r="F741" s="394" t="s">
        <v>1559</v>
      </c>
      <c r="G741" s="393" t="s">
        <v>1716</v>
      </c>
      <c r="H741" s="393" t="s">
        <v>1795</v>
      </c>
      <c r="I741" s="396">
        <v>34.159999847412109</v>
      </c>
      <c r="J741" s="396">
        <v>1512</v>
      </c>
      <c r="K741" s="397">
        <v>51647.1904296875</v>
      </c>
    </row>
    <row r="742" spans="1:11" ht="14.45" customHeight="1" x14ac:dyDescent="0.2">
      <c r="A742" s="391" t="s">
        <v>402</v>
      </c>
      <c r="B742" s="392" t="s">
        <v>403</v>
      </c>
      <c r="C742" s="393" t="s">
        <v>410</v>
      </c>
      <c r="D742" s="394" t="s">
        <v>411</v>
      </c>
      <c r="E742" s="393" t="s">
        <v>1558</v>
      </c>
      <c r="F742" s="394" t="s">
        <v>1559</v>
      </c>
      <c r="G742" s="393" t="s">
        <v>1718</v>
      </c>
      <c r="H742" s="393" t="s">
        <v>1796</v>
      </c>
      <c r="I742" s="396">
        <v>41.810001373291016</v>
      </c>
      <c r="J742" s="396">
        <v>1296</v>
      </c>
      <c r="K742" s="397">
        <v>54184.3203125</v>
      </c>
    </row>
    <row r="743" spans="1:11" ht="14.45" customHeight="1" x14ac:dyDescent="0.2">
      <c r="A743" s="391" t="s">
        <v>402</v>
      </c>
      <c r="B743" s="392" t="s">
        <v>403</v>
      </c>
      <c r="C743" s="393" t="s">
        <v>410</v>
      </c>
      <c r="D743" s="394" t="s">
        <v>411</v>
      </c>
      <c r="E743" s="393" t="s">
        <v>1558</v>
      </c>
      <c r="F743" s="394" t="s">
        <v>1559</v>
      </c>
      <c r="G743" s="393" t="s">
        <v>1797</v>
      </c>
      <c r="H743" s="393" t="s">
        <v>1798</v>
      </c>
      <c r="I743" s="396">
        <v>47.740001678466797</v>
      </c>
      <c r="J743" s="396">
        <v>540</v>
      </c>
      <c r="K743" s="397">
        <v>25781.8505859375</v>
      </c>
    </row>
    <row r="744" spans="1:11" ht="14.45" customHeight="1" x14ac:dyDescent="0.2">
      <c r="A744" s="391" t="s">
        <v>402</v>
      </c>
      <c r="B744" s="392" t="s">
        <v>403</v>
      </c>
      <c r="C744" s="393" t="s">
        <v>410</v>
      </c>
      <c r="D744" s="394" t="s">
        <v>411</v>
      </c>
      <c r="E744" s="393" t="s">
        <v>1558</v>
      </c>
      <c r="F744" s="394" t="s">
        <v>1559</v>
      </c>
      <c r="G744" s="393" t="s">
        <v>1720</v>
      </c>
      <c r="H744" s="393" t="s">
        <v>1799</v>
      </c>
      <c r="I744" s="396">
        <v>40.639999389648438</v>
      </c>
      <c r="J744" s="396">
        <v>1584</v>
      </c>
      <c r="K744" s="397">
        <v>64368.26171875</v>
      </c>
    </row>
    <row r="745" spans="1:11" ht="14.45" customHeight="1" x14ac:dyDescent="0.2">
      <c r="A745" s="391" t="s">
        <v>402</v>
      </c>
      <c r="B745" s="392" t="s">
        <v>403</v>
      </c>
      <c r="C745" s="393" t="s">
        <v>410</v>
      </c>
      <c r="D745" s="394" t="s">
        <v>411</v>
      </c>
      <c r="E745" s="393" t="s">
        <v>1558</v>
      </c>
      <c r="F745" s="394" t="s">
        <v>1559</v>
      </c>
      <c r="G745" s="393" t="s">
        <v>1722</v>
      </c>
      <c r="H745" s="393" t="s">
        <v>1800</v>
      </c>
      <c r="I745" s="396">
        <v>40.009998321533203</v>
      </c>
      <c r="J745" s="396">
        <v>252</v>
      </c>
      <c r="K745" s="397">
        <v>10081.81982421875</v>
      </c>
    </row>
    <row r="746" spans="1:11" ht="14.45" customHeight="1" x14ac:dyDescent="0.2">
      <c r="A746" s="391" t="s">
        <v>402</v>
      </c>
      <c r="B746" s="392" t="s">
        <v>403</v>
      </c>
      <c r="C746" s="393" t="s">
        <v>410</v>
      </c>
      <c r="D746" s="394" t="s">
        <v>411</v>
      </c>
      <c r="E746" s="393" t="s">
        <v>1558</v>
      </c>
      <c r="F746" s="394" t="s">
        <v>1559</v>
      </c>
      <c r="G746" s="393" t="s">
        <v>1724</v>
      </c>
      <c r="H746" s="393" t="s">
        <v>1801</v>
      </c>
      <c r="I746" s="396">
        <v>129.25999450683594</v>
      </c>
      <c r="J746" s="396">
        <v>192</v>
      </c>
      <c r="K746" s="397">
        <v>24817.009765625</v>
      </c>
    </row>
    <row r="747" spans="1:11" ht="14.45" customHeight="1" x14ac:dyDescent="0.2">
      <c r="A747" s="391" t="s">
        <v>402</v>
      </c>
      <c r="B747" s="392" t="s">
        <v>403</v>
      </c>
      <c r="C747" s="393" t="s">
        <v>410</v>
      </c>
      <c r="D747" s="394" t="s">
        <v>411</v>
      </c>
      <c r="E747" s="393" t="s">
        <v>1558</v>
      </c>
      <c r="F747" s="394" t="s">
        <v>1559</v>
      </c>
      <c r="G747" s="393" t="s">
        <v>1802</v>
      </c>
      <c r="H747" s="393" t="s">
        <v>1803</v>
      </c>
      <c r="I747" s="396">
        <v>73.790000915527344</v>
      </c>
      <c r="J747" s="396">
        <v>36</v>
      </c>
      <c r="K747" s="397">
        <v>2656.5</v>
      </c>
    </row>
    <row r="748" spans="1:11" ht="14.45" customHeight="1" x14ac:dyDescent="0.2">
      <c r="A748" s="391" t="s">
        <v>402</v>
      </c>
      <c r="B748" s="392" t="s">
        <v>403</v>
      </c>
      <c r="C748" s="393" t="s">
        <v>410</v>
      </c>
      <c r="D748" s="394" t="s">
        <v>411</v>
      </c>
      <c r="E748" s="393" t="s">
        <v>1558</v>
      </c>
      <c r="F748" s="394" t="s">
        <v>1559</v>
      </c>
      <c r="G748" s="393" t="s">
        <v>1732</v>
      </c>
      <c r="H748" s="393" t="s">
        <v>1804</v>
      </c>
      <c r="I748" s="396">
        <v>73.790000915527344</v>
      </c>
      <c r="J748" s="396">
        <v>36</v>
      </c>
      <c r="K748" s="397">
        <v>2656.5</v>
      </c>
    </row>
    <row r="749" spans="1:11" ht="14.45" customHeight="1" x14ac:dyDescent="0.2">
      <c r="A749" s="391" t="s">
        <v>402</v>
      </c>
      <c r="B749" s="392" t="s">
        <v>403</v>
      </c>
      <c r="C749" s="393" t="s">
        <v>410</v>
      </c>
      <c r="D749" s="394" t="s">
        <v>411</v>
      </c>
      <c r="E749" s="393" t="s">
        <v>1558</v>
      </c>
      <c r="F749" s="394" t="s">
        <v>1559</v>
      </c>
      <c r="G749" s="393" t="s">
        <v>1738</v>
      </c>
      <c r="H749" s="393" t="s">
        <v>1805</v>
      </c>
      <c r="I749" s="396">
        <v>105.56999969482422</v>
      </c>
      <c r="J749" s="396">
        <v>108</v>
      </c>
      <c r="K749" s="397">
        <v>11401.56005859375</v>
      </c>
    </row>
    <row r="750" spans="1:11" ht="14.45" customHeight="1" x14ac:dyDescent="0.2">
      <c r="A750" s="391" t="s">
        <v>402</v>
      </c>
      <c r="B750" s="392" t="s">
        <v>403</v>
      </c>
      <c r="C750" s="393" t="s">
        <v>410</v>
      </c>
      <c r="D750" s="394" t="s">
        <v>411</v>
      </c>
      <c r="E750" s="393" t="s">
        <v>1806</v>
      </c>
      <c r="F750" s="394" t="s">
        <v>1807</v>
      </c>
      <c r="G750" s="393" t="s">
        <v>1808</v>
      </c>
      <c r="H750" s="393" t="s">
        <v>1809</v>
      </c>
      <c r="I750" s="396">
        <v>925.6500244140625</v>
      </c>
      <c r="J750" s="396">
        <v>15</v>
      </c>
      <c r="K750" s="397">
        <v>13884.75</v>
      </c>
    </row>
    <row r="751" spans="1:11" ht="14.45" customHeight="1" x14ac:dyDescent="0.2">
      <c r="A751" s="391" t="s">
        <v>402</v>
      </c>
      <c r="B751" s="392" t="s">
        <v>403</v>
      </c>
      <c r="C751" s="393" t="s">
        <v>410</v>
      </c>
      <c r="D751" s="394" t="s">
        <v>411</v>
      </c>
      <c r="E751" s="393" t="s">
        <v>1806</v>
      </c>
      <c r="F751" s="394" t="s">
        <v>1807</v>
      </c>
      <c r="G751" s="393" t="s">
        <v>1810</v>
      </c>
      <c r="H751" s="393" t="s">
        <v>1811</v>
      </c>
      <c r="I751" s="396">
        <v>925.6500244140625</v>
      </c>
      <c r="J751" s="396">
        <v>15</v>
      </c>
      <c r="K751" s="397">
        <v>13884.75</v>
      </c>
    </row>
    <row r="752" spans="1:11" ht="14.45" customHeight="1" x14ac:dyDescent="0.2">
      <c r="A752" s="391" t="s">
        <v>402</v>
      </c>
      <c r="B752" s="392" t="s">
        <v>403</v>
      </c>
      <c r="C752" s="393" t="s">
        <v>410</v>
      </c>
      <c r="D752" s="394" t="s">
        <v>411</v>
      </c>
      <c r="E752" s="393" t="s">
        <v>1806</v>
      </c>
      <c r="F752" s="394" t="s">
        <v>1807</v>
      </c>
      <c r="G752" s="393" t="s">
        <v>1808</v>
      </c>
      <c r="H752" s="393" t="s">
        <v>1812</v>
      </c>
      <c r="I752" s="396">
        <v>925.6500244140625</v>
      </c>
      <c r="J752" s="396">
        <v>10</v>
      </c>
      <c r="K752" s="397">
        <v>9256.5</v>
      </c>
    </row>
    <row r="753" spans="1:11" ht="14.45" customHeight="1" x14ac:dyDescent="0.2">
      <c r="A753" s="391" t="s">
        <v>402</v>
      </c>
      <c r="B753" s="392" t="s">
        <v>403</v>
      </c>
      <c r="C753" s="393" t="s">
        <v>410</v>
      </c>
      <c r="D753" s="394" t="s">
        <v>411</v>
      </c>
      <c r="E753" s="393" t="s">
        <v>1806</v>
      </c>
      <c r="F753" s="394" t="s">
        <v>1807</v>
      </c>
      <c r="G753" s="393" t="s">
        <v>1810</v>
      </c>
      <c r="H753" s="393" t="s">
        <v>1813</v>
      </c>
      <c r="I753" s="396">
        <v>925.6500244140625</v>
      </c>
      <c r="J753" s="396">
        <v>5</v>
      </c>
      <c r="K753" s="397">
        <v>4628.25</v>
      </c>
    </row>
    <row r="754" spans="1:11" ht="14.45" customHeight="1" x14ac:dyDescent="0.2">
      <c r="A754" s="391" t="s">
        <v>402</v>
      </c>
      <c r="B754" s="392" t="s">
        <v>403</v>
      </c>
      <c r="C754" s="393" t="s">
        <v>410</v>
      </c>
      <c r="D754" s="394" t="s">
        <v>411</v>
      </c>
      <c r="E754" s="393" t="s">
        <v>1806</v>
      </c>
      <c r="F754" s="394" t="s">
        <v>1807</v>
      </c>
      <c r="G754" s="393" t="s">
        <v>1814</v>
      </c>
      <c r="H754" s="393" t="s">
        <v>1815</v>
      </c>
      <c r="I754" s="396">
        <v>12.609999656677246</v>
      </c>
      <c r="J754" s="396">
        <v>130</v>
      </c>
      <c r="K754" s="397">
        <v>1639.0699462890625</v>
      </c>
    </row>
    <row r="755" spans="1:11" ht="14.45" customHeight="1" x14ac:dyDescent="0.2">
      <c r="A755" s="391" t="s">
        <v>402</v>
      </c>
      <c r="B755" s="392" t="s">
        <v>403</v>
      </c>
      <c r="C755" s="393" t="s">
        <v>410</v>
      </c>
      <c r="D755" s="394" t="s">
        <v>411</v>
      </c>
      <c r="E755" s="393" t="s">
        <v>1806</v>
      </c>
      <c r="F755" s="394" t="s">
        <v>1807</v>
      </c>
      <c r="G755" s="393" t="s">
        <v>1816</v>
      </c>
      <c r="H755" s="393" t="s">
        <v>1817</v>
      </c>
      <c r="I755" s="396">
        <v>11.989999771118164</v>
      </c>
      <c r="J755" s="396">
        <v>40</v>
      </c>
      <c r="K755" s="397">
        <v>479.6400146484375</v>
      </c>
    </row>
    <row r="756" spans="1:11" ht="14.45" customHeight="1" x14ac:dyDescent="0.2">
      <c r="A756" s="391" t="s">
        <v>402</v>
      </c>
      <c r="B756" s="392" t="s">
        <v>403</v>
      </c>
      <c r="C756" s="393" t="s">
        <v>410</v>
      </c>
      <c r="D756" s="394" t="s">
        <v>411</v>
      </c>
      <c r="E756" s="393" t="s">
        <v>1806</v>
      </c>
      <c r="F756" s="394" t="s">
        <v>1807</v>
      </c>
      <c r="G756" s="393" t="s">
        <v>1818</v>
      </c>
      <c r="H756" s="393" t="s">
        <v>1819</v>
      </c>
      <c r="I756" s="396">
        <v>12.609999656677246</v>
      </c>
      <c r="J756" s="396">
        <v>200</v>
      </c>
      <c r="K756" s="397">
        <v>2521.5999450683594</v>
      </c>
    </row>
    <row r="757" spans="1:11" ht="14.45" customHeight="1" x14ac:dyDescent="0.2">
      <c r="A757" s="391" t="s">
        <v>402</v>
      </c>
      <c r="B757" s="392" t="s">
        <v>403</v>
      </c>
      <c r="C757" s="393" t="s">
        <v>410</v>
      </c>
      <c r="D757" s="394" t="s">
        <v>411</v>
      </c>
      <c r="E757" s="393" t="s">
        <v>1806</v>
      </c>
      <c r="F757" s="394" t="s">
        <v>1807</v>
      </c>
      <c r="G757" s="393" t="s">
        <v>1820</v>
      </c>
      <c r="H757" s="393" t="s">
        <v>1821</v>
      </c>
      <c r="I757" s="396">
        <v>12.609999656677246</v>
      </c>
      <c r="J757" s="396">
        <v>90</v>
      </c>
      <c r="K757" s="397">
        <v>1134.7399597167969</v>
      </c>
    </row>
    <row r="758" spans="1:11" ht="14.45" customHeight="1" x14ac:dyDescent="0.2">
      <c r="A758" s="391" t="s">
        <v>402</v>
      </c>
      <c r="B758" s="392" t="s">
        <v>403</v>
      </c>
      <c r="C758" s="393" t="s">
        <v>410</v>
      </c>
      <c r="D758" s="394" t="s">
        <v>411</v>
      </c>
      <c r="E758" s="393" t="s">
        <v>1806</v>
      </c>
      <c r="F758" s="394" t="s">
        <v>1807</v>
      </c>
      <c r="G758" s="393" t="s">
        <v>1822</v>
      </c>
      <c r="H758" s="393" t="s">
        <v>1823</v>
      </c>
      <c r="I758" s="396">
        <v>12.609999656677246</v>
      </c>
      <c r="J758" s="396">
        <v>90</v>
      </c>
      <c r="K758" s="397">
        <v>1134.7399597167969</v>
      </c>
    </row>
    <row r="759" spans="1:11" ht="14.45" customHeight="1" x14ac:dyDescent="0.2">
      <c r="A759" s="391" t="s">
        <v>402</v>
      </c>
      <c r="B759" s="392" t="s">
        <v>403</v>
      </c>
      <c r="C759" s="393" t="s">
        <v>410</v>
      </c>
      <c r="D759" s="394" t="s">
        <v>411</v>
      </c>
      <c r="E759" s="393" t="s">
        <v>1806</v>
      </c>
      <c r="F759" s="394" t="s">
        <v>1807</v>
      </c>
      <c r="G759" s="393" t="s">
        <v>1824</v>
      </c>
      <c r="H759" s="393" t="s">
        <v>1825</v>
      </c>
      <c r="I759" s="396">
        <v>12.609999656677246</v>
      </c>
      <c r="J759" s="396">
        <v>40</v>
      </c>
      <c r="K759" s="397">
        <v>504.32998657226563</v>
      </c>
    </row>
    <row r="760" spans="1:11" ht="14.45" customHeight="1" x14ac:dyDescent="0.2">
      <c r="A760" s="391" t="s">
        <v>402</v>
      </c>
      <c r="B760" s="392" t="s">
        <v>403</v>
      </c>
      <c r="C760" s="393" t="s">
        <v>410</v>
      </c>
      <c r="D760" s="394" t="s">
        <v>411</v>
      </c>
      <c r="E760" s="393" t="s">
        <v>1806</v>
      </c>
      <c r="F760" s="394" t="s">
        <v>1807</v>
      </c>
      <c r="G760" s="393" t="s">
        <v>1826</v>
      </c>
      <c r="H760" s="393" t="s">
        <v>1827</v>
      </c>
      <c r="I760" s="396">
        <v>12.609999656677246</v>
      </c>
      <c r="J760" s="396">
        <v>200</v>
      </c>
      <c r="K760" s="397">
        <v>2521.639892578125</v>
      </c>
    </row>
    <row r="761" spans="1:11" ht="14.45" customHeight="1" x14ac:dyDescent="0.2">
      <c r="A761" s="391" t="s">
        <v>402</v>
      </c>
      <c r="B761" s="392" t="s">
        <v>403</v>
      </c>
      <c r="C761" s="393" t="s">
        <v>410</v>
      </c>
      <c r="D761" s="394" t="s">
        <v>411</v>
      </c>
      <c r="E761" s="393" t="s">
        <v>1806</v>
      </c>
      <c r="F761" s="394" t="s">
        <v>1807</v>
      </c>
      <c r="G761" s="393" t="s">
        <v>1828</v>
      </c>
      <c r="H761" s="393" t="s">
        <v>1829</v>
      </c>
      <c r="I761" s="396">
        <v>13.020000457763672</v>
      </c>
      <c r="J761" s="396">
        <v>10</v>
      </c>
      <c r="K761" s="397">
        <v>130.19999694824219</v>
      </c>
    </row>
    <row r="762" spans="1:11" ht="14.45" customHeight="1" x14ac:dyDescent="0.2">
      <c r="A762" s="391" t="s">
        <v>402</v>
      </c>
      <c r="B762" s="392" t="s">
        <v>403</v>
      </c>
      <c r="C762" s="393" t="s">
        <v>410</v>
      </c>
      <c r="D762" s="394" t="s">
        <v>411</v>
      </c>
      <c r="E762" s="393" t="s">
        <v>1806</v>
      </c>
      <c r="F762" s="394" t="s">
        <v>1807</v>
      </c>
      <c r="G762" s="393" t="s">
        <v>1830</v>
      </c>
      <c r="H762" s="393" t="s">
        <v>1831</v>
      </c>
      <c r="I762" s="396">
        <v>12.609999656677246</v>
      </c>
      <c r="J762" s="396">
        <v>40</v>
      </c>
      <c r="K762" s="397">
        <v>504.32998657226563</v>
      </c>
    </row>
    <row r="763" spans="1:11" ht="14.45" customHeight="1" x14ac:dyDescent="0.2">
      <c r="A763" s="391" t="s">
        <v>402</v>
      </c>
      <c r="B763" s="392" t="s">
        <v>403</v>
      </c>
      <c r="C763" s="393" t="s">
        <v>410</v>
      </c>
      <c r="D763" s="394" t="s">
        <v>411</v>
      </c>
      <c r="E763" s="393" t="s">
        <v>1806</v>
      </c>
      <c r="F763" s="394" t="s">
        <v>1807</v>
      </c>
      <c r="G763" s="393" t="s">
        <v>1832</v>
      </c>
      <c r="H763" s="393" t="s">
        <v>1833</v>
      </c>
      <c r="I763" s="396">
        <v>12.609999656677246</v>
      </c>
      <c r="J763" s="396">
        <v>90</v>
      </c>
      <c r="K763" s="397">
        <v>1134.7399597167969</v>
      </c>
    </row>
    <row r="764" spans="1:11" ht="14.45" customHeight="1" x14ac:dyDescent="0.2">
      <c r="A764" s="391" t="s">
        <v>402</v>
      </c>
      <c r="B764" s="392" t="s">
        <v>403</v>
      </c>
      <c r="C764" s="393" t="s">
        <v>410</v>
      </c>
      <c r="D764" s="394" t="s">
        <v>411</v>
      </c>
      <c r="E764" s="393" t="s">
        <v>1806</v>
      </c>
      <c r="F764" s="394" t="s">
        <v>1807</v>
      </c>
      <c r="G764" s="393" t="s">
        <v>1834</v>
      </c>
      <c r="H764" s="393" t="s">
        <v>1835</v>
      </c>
      <c r="I764" s="396">
        <v>13.020000457763672</v>
      </c>
      <c r="J764" s="396">
        <v>20</v>
      </c>
      <c r="K764" s="397">
        <v>260.3900146484375</v>
      </c>
    </row>
    <row r="765" spans="1:11" ht="14.45" customHeight="1" x14ac:dyDescent="0.2">
      <c r="A765" s="391" t="s">
        <v>402</v>
      </c>
      <c r="B765" s="392" t="s">
        <v>403</v>
      </c>
      <c r="C765" s="393" t="s">
        <v>410</v>
      </c>
      <c r="D765" s="394" t="s">
        <v>411</v>
      </c>
      <c r="E765" s="393" t="s">
        <v>1806</v>
      </c>
      <c r="F765" s="394" t="s">
        <v>1807</v>
      </c>
      <c r="G765" s="393" t="s">
        <v>1814</v>
      </c>
      <c r="H765" s="393" t="s">
        <v>1836</v>
      </c>
      <c r="I765" s="396">
        <v>13.396666526794434</v>
      </c>
      <c r="J765" s="396">
        <v>140</v>
      </c>
      <c r="K765" s="397">
        <v>1895.5000305175781</v>
      </c>
    </row>
    <row r="766" spans="1:11" ht="14.45" customHeight="1" x14ac:dyDescent="0.2">
      <c r="A766" s="391" t="s">
        <v>402</v>
      </c>
      <c r="B766" s="392" t="s">
        <v>403</v>
      </c>
      <c r="C766" s="393" t="s">
        <v>410</v>
      </c>
      <c r="D766" s="394" t="s">
        <v>411</v>
      </c>
      <c r="E766" s="393" t="s">
        <v>1806</v>
      </c>
      <c r="F766" s="394" t="s">
        <v>1807</v>
      </c>
      <c r="G766" s="393" t="s">
        <v>1816</v>
      </c>
      <c r="H766" s="393" t="s">
        <v>1837</v>
      </c>
      <c r="I766" s="396">
        <v>13.069999694824219</v>
      </c>
      <c r="J766" s="396">
        <v>110</v>
      </c>
      <c r="K766" s="397">
        <v>1437.4800415039063</v>
      </c>
    </row>
    <row r="767" spans="1:11" ht="14.45" customHeight="1" x14ac:dyDescent="0.2">
      <c r="A767" s="391" t="s">
        <v>402</v>
      </c>
      <c r="B767" s="392" t="s">
        <v>403</v>
      </c>
      <c r="C767" s="393" t="s">
        <v>410</v>
      </c>
      <c r="D767" s="394" t="s">
        <v>411</v>
      </c>
      <c r="E767" s="393" t="s">
        <v>1806</v>
      </c>
      <c r="F767" s="394" t="s">
        <v>1807</v>
      </c>
      <c r="G767" s="393" t="s">
        <v>1838</v>
      </c>
      <c r="H767" s="393" t="s">
        <v>1839</v>
      </c>
      <c r="I767" s="396">
        <v>12.34999974568685</v>
      </c>
      <c r="J767" s="396">
        <v>210</v>
      </c>
      <c r="K767" s="397">
        <v>2582.8699951171875</v>
      </c>
    </row>
    <row r="768" spans="1:11" ht="14.45" customHeight="1" x14ac:dyDescent="0.2">
      <c r="A768" s="391" t="s">
        <v>402</v>
      </c>
      <c r="B768" s="392" t="s">
        <v>403</v>
      </c>
      <c r="C768" s="393" t="s">
        <v>410</v>
      </c>
      <c r="D768" s="394" t="s">
        <v>411</v>
      </c>
      <c r="E768" s="393" t="s">
        <v>1806</v>
      </c>
      <c r="F768" s="394" t="s">
        <v>1807</v>
      </c>
      <c r="G768" s="393" t="s">
        <v>1840</v>
      </c>
      <c r="H768" s="393" t="s">
        <v>1841</v>
      </c>
      <c r="I768" s="396">
        <v>13.069999694824219</v>
      </c>
      <c r="J768" s="396">
        <v>110</v>
      </c>
      <c r="K768" s="397">
        <v>1437.4800415039063</v>
      </c>
    </row>
    <row r="769" spans="1:11" ht="14.45" customHeight="1" x14ac:dyDescent="0.2">
      <c r="A769" s="391" t="s">
        <v>402</v>
      </c>
      <c r="B769" s="392" t="s">
        <v>403</v>
      </c>
      <c r="C769" s="393" t="s">
        <v>410</v>
      </c>
      <c r="D769" s="394" t="s">
        <v>411</v>
      </c>
      <c r="E769" s="393" t="s">
        <v>1806</v>
      </c>
      <c r="F769" s="394" t="s">
        <v>1807</v>
      </c>
      <c r="G769" s="393" t="s">
        <v>1818</v>
      </c>
      <c r="H769" s="393" t="s">
        <v>1842</v>
      </c>
      <c r="I769" s="396">
        <v>13.00333309173584</v>
      </c>
      <c r="J769" s="396">
        <v>330</v>
      </c>
      <c r="K769" s="397">
        <v>4290.9599304199219</v>
      </c>
    </row>
    <row r="770" spans="1:11" ht="14.45" customHeight="1" x14ac:dyDescent="0.2">
      <c r="A770" s="391" t="s">
        <v>402</v>
      </c>
      <c r="B770" s="392" t="s">
        <v>403</v>
      </c>
      <c r="C770" s="393" t="s">
        <v>410</v>
      </c>
      <c r="D770" s="394" t="s">
        <v>411</v>
      </c>
      <c r="E770" s="393" t="s">
        <v>1806</v>
      </c>
      <c r="F770" s="394" t="s">
        <v>1807</v>
      </c>
      <c r="G770" s="393" t="s">
        <v>1820</v>
      </c>
      <c r="H770" s="393" t="s">
        <v>1843</v>
      </c>
      <c r="I770" s="396">
        <v>12.904999732971191</v>
      </c>
      <c r="J770" s="396">
        <v>190</v>
      </c>
      <c r="K770" s="397">
        <v>2454.8599853515625</v>
      </c>
    </row>
    <row r="771" spans="1:11" ht="14.45" customHeight="1" x14ac:dyDescent="0.2">
      <c r="A771" s="391" t="s">
        <v>402</v>
      </c>
      <c r="B771" s="392" t="s">
        <v>403</v>
      </c>
      <c r="C771" s="393" t="s">
        <v>410</v>
      </c>
      <c r="D771" s="394" t="s">
        <v>411</v>
      </c>
      <c r="E771" s="393" t="s">
        <v>1806</v>
      </c>
      <c r="F771" s="394" t="s">
        <v>1807</v>
      </c>
      <c r="G771" s="393" t="s">
        <v>1822</v>
      </c>
      <c r="H771" s="393" t="s">
        <v>1844</v>
      </c>
      <c r="I771" s="396">
        <v>13.199999809265137</v>
      </c>
      <c r="J771" s="396">
        <v>260</v>
      </c>
      <c r="K771" s="397">
        <v>3408.47998046875</v>
      </c>
    </row>
    <row r="772" spans="1:11" ht="14.45" customHeight="1" x14ac:dyDescent="0.2">
      <c r="A772" s="391" t="s">
        <v>402</v>
      </c>
      <c r="B772" s="392" t="s">
        <v>403</v>
      </c>
      <c r="C772" s="393" t="s">
        <v>410</v>
      </c>
      <c r="D772" s="394" t="s">
        <v>411</v>
      </c>
      <c r="E772" s="393" t="s">
        <v>1806</v>
      </c>
      <c r="F772" s="394" t="s">
        <v>1807</v>
      </c>
      <c r="G772" s="393" t="s">
        <v>1845</v>
      </c>
      <c r="H772" s="393" t="s">
        <v>1846</v>
      </c>
      <c r="I772" s="396">
        <v>13.020000457763672</v>
      </c>
      <c r="J772" s="396">
        <v>30</v>
      </c>
      <c r="K772" s="397">
        <v>390.58999633789063</v>
      </c>
    </row>
    <row r="773" spans="1:11" ht="14.45" customHeight="1" x14ac:dyDescent="0.2">
      <c r="A773" s="391" t="s">
        <v>402</v>
      </c>
      <c r="B773" s="392" t="s">
        <v>403</v>
      </c>
      <c r="C773" s="393" t="s">
        <v>410</v>
      </c>
      <c r="D773" s="394" t="s">
        <v>411</v>
      </c>
      <c r="E773" s="393" t="s">
        <v>1806</v>
      </c>
      <c r="F773" s="394" t="s">
        <v>1807</v>
      </c>
      <c r="G773" s="393" t="s">
        <v>1824</v>
      </c>
      <c r="H773" s="393" t="s">
        <v>1847</v>
      </c>
      <c r="I773" s="396">
        <v>13.789999961853027</v>
      </c>
      <c r="J773" s="396">
        <v>60</v>
      </c>
      <c r="K773" s="397">
        <v>827.6400146484375</v>
      </c>
    </row>
    <row r="774" spans="1:11" ht="14.45" customHeight="1" x14ac:dyDescent="0.2">
      <c r="A774" s="391" t="s">
        <v>402</v>
      </c>
      <c r="B774" s="392" t="s">
        <v>403</v>
      </c>
      <c r="C774" s="393" t="s">
        <v>410</v>
      </c>
      <c r="D774" s="394" t="s">
        <v>411</v>
      </c>
      <c r="E774" s="393" t="s">
        <v>1806</v>
      </c>
      <c r="F774" s="394" t="s">
        <v>1807</v>
      </c>
      <c r="G774" s="393" t="s">
        <v>1826</v>
      </c>
      <c r="H774" s="393" t="s">
        <v>1848</v>
      </c>
      <c r="I774" s="396">
        <v>12.609999656677246</v>
      </c>
      <c r="J774" s="396">
        <v>150</v>
      </c>
      <c r="K774" s="397">
        <v>1891.1399536132813</v>
      </c>
    </row>
    <row r="775" spans="1:11" ht="14.45" customHeight="1" x14ac:dyDescent="0.2">
      <c r="A775" s="391" t="s">
        <v>402</v>
      </c>
      <c r="B775" s="392" t="s">
        <v>403</v>
      </c>
      <c r="C775" s="393" t="s">
        <v>410</v>
      </c>
      <c r="D775" s="394" t="s">
        <v>411</v>
      </c>
      <c r="E775" s="393" t="s">
        <v>1806</v>
      </c>
      <c r="F775" s="394" t="s">
        <v>1807</v>
      </c>
      <c r="G775" s="393" t="s">
        <v>1828</v>
      </c>
      <c r="H775" s="393" t="s">
        <v>1849</v>
      </c>
      <c r="I775" s="396">
        <v>13.020000457763672</v>
      </c>
      <c r="J775" s="396">
        <v>60</v>
      </c>
      <c r="K775" s="397">
        <v>781.17999267578125</v>
      </c>
    </row>
    <row r="776" spans="1:11" ht="14.45" customHeight="1" x14ac:dyDescent="0.2">
      <c r="A776" s="391" t="s">
        <v>402</v>
      </c>
      <c r="B776" s="392" t="s">
        <v>403</v>
      </c>
      <c r="C776" s="393" t="s">
        <v>410</v>
      </c>
      <c r="D776" s="394" t="s">
        <v>411</v>
      </c>
      <c r="E776" s="393" t="s">
        <v>1806</v>
      </c>
      <c r="F776" s="394" t="s">
        <v>1807</v>
      </c>
      <c r="G776" s="393" t="s">
        <v>1832</v>
      </c>
      <c r="H776" s="393" t="s">
        <v>1850</v>
      </c>
      <c r="I776" s="396">
        <v>12.609999656677246</v>
      </c>
      <c r="J776" s="396">
        <v>130</v>
      </c>
      <c r="K776" s="397">
        <v>1639.0699462890625</v>
      </c>
    </row>
    <row r="777" spans="1:11" ht="14.45" customHeight="1" x14ac:dyDescent="0.2">
      <c r="A777" s="391" t="s">
        <v>402</v>
      </c>
      <c r="B777" s="392" t="s">
        <v>403</v>
      </c>
      <c r="C777" s="393" t="s">
        <v>410</v>
      </c>
      <c r="D777" s="394" t="s">
        <v>411</v>
      </c>
      <c r="E777" s="393" t="s">
        <v>1806</v>
      </c>
      <c r="F777" s="394" t="s">
        <v>1807</v>
      </c>
      <c r="G777" s="393" t="s">
        <v>1851</v>
      </c>
      <c r="H777" s="393" t="s">
        <v>1852</v>
      </c>
      <c r="I777" s="396">
        <v>13.00333309173584</v>
      </c>
      <c r="J777" s="396">
        <v>180</v>
      </c>
      <c r="K777" s="397">
        <v>2328.7699584960938</v>
      </c>
    </row>
    <row r="778" spans="1:11" ht="14.45" customHeight="1" x14ac:dyDescent="0.2">
      <c r="A778" s="391" t="s">
        <v>402</v>
      </c>
      <c r="B778" s="392" t="s">
        <v>403</v>
      </c>
      <c r="C778" s="393" t="s">
        <v>410</v>
      </c>
      <c r="D778" s="394" t="s">
        <v>411</v>
      </c>
      <c r="E778" s="393" t="s">
        <v>1806</v>
      </c>
      <c r="F778" s="394" t="s">
        <v>1807</v>
      </c>
      <c r="G778" s="393" t="s">
        <v>1853</v>
      </c>
      <c r="H778" s="393" t="s">
        <v>1854</v>
      </c>
      <c r="I778" s="396">
        <v>13.020000457763672</v>
      </c>
      <c r="J778" s="396">
        <v>50</v>
      </c>
      <c r="K778" s="397">
        <v>650.97998046875</v>
      </c>
    </row>
    <row r="779" spans="1:11" ht="14.45" customHeight="1" x14ac:dyDescent="0.2">
      <c r="A779" s="391" t="s">
        <v>402</v>
      </c>
      <c r="B779" s="392" t="s">
        <v>403</v>
      </c>
      <c r="C779" s="393" t="s">
        <v>410</v>
      </c>
      <c r="D779" s="394" t="s">
        <v>411</v>
      </c>
      <c r="E779" s="393" t="s">
        <v>1806</v>
      </c>
      <c r="F779" s="394" t="s">
        <v>1807</v>
      </c>
      <c r="G779" s="393" t="s">
        <v>1855</v>
      </c>
      <c r="H779" s="393" t="s">
        <v>1856</v>
      </c>
      <c r="I779" s="396">
        <v>26.280000686645508</v>
      </c>
      <c r="J779" s="396">
        <v>48</v>
      </c>
      <c r="K779" s="397">
        <v>1261.300048828125</v>
      </c>
    </row>
    <row r="780" spans="1:11" ht="14.45" customHeight="1" x14ac:dyDescent="0.2">
      <c r="A780" s="391" t="s">
        <v>402</v>
      </c>
      <c r="B780" s="392" t="s">
        <v>403</v>
      </c>
      <c r="C780" s="393" t="s">
        <v>410</v>
      </c>
      <c r="D780" s="394" t="s">
        <v>411</v>
      </c>
      <c r="E780" s="393" t="s">
        <v>1806</v>
      </c>
      <c r="F780" s="394" t="s">
        <v>1807</v>
      </c>
      <c r="G780" s="393" t="s">
        <v>1857</v>
      </c>
      <c r="H780" s="393" t="s">
        <v>1858</v>
      </c>
      <c r="I780" s="396">
        <v>26.280000686645508</v>
      </c>
      <c r="J780" s="396">
        <v>48</v>
      </c>
      <c r="K780" s="397">
        <v>1261.300048828125</v>
      </c>
    </row>
    <row r="781" spans="1:11" ht="14.45" customHeight="1" x14ac:dyDescent="0.2">
      <c r="A781" s="391" t="s">
        <v>402</v>
      </c>
      <c r="B781" s="392" t="s">
        <v>403</v>
      </c>
      <c r="C781" s="393" t="s">
        <v>410</v>
      </c>
      <c r="D781" s="394" t="s">
        <v>411</v>
      </c>
      <c r="E781" s="393" t="s">
        <v>1806</v>
      </c>
      <c r="F781" s="394" t="s">
        <v>1807</v>
      </c>
      <c r="G781" s="393" t="s">
        <v>1859</v>
      </c>
      <c r="H781" s="393" t="s">
        <v>1860</v>
      </c>
      <c r="I781" s="396">
        <v>0.47999998927116394</v>
      </c>
      <c r="J781" s="396">
        <v>200</v>
      </c>
      <c r="K781" s="397">
        <v>96</v>
      </c>
    </row>
    <row r="782" spans="1:11" ht="14.45" customHeight="1" x14ac:dyDescent="0.2">
      <c r="A782" s="391" t="s">
        <v>402</v>
      </c>
      <c r="B782" s="392" t="s">
        <v>403</v>
      </c>
      <c r="C782" s="393" t="s">
        <v>410</v>
      </c>
      <c r="D782" s="394" t="s">
        <v>411</v>
      </c>
      <c r="E782" s="393" t="s">
        <v>1806</v>
      </c>
      <c r="F782" s="394" t="s">
        <v>1807</v>
      </c>
      <c r="G782" s="393" t="s">
        <v>1861</v>
      </c>
      <c r="H782" s="393" t="s">
        <v>1862</v>
      </c>
      <c r="I782" s="396">
        <v>0.30250000953674316</v>
      </c>
      <c r="J782" s="396">
        <v>900</v>
      </c>
      <c r="K782" s="397">
        <v>272</v>
      </c>
    </row>
    <row r="783" spans="1:11" ht="14.45" customHeight="1" x14ac:dyDescent="0.2">
      <c r="A783" s="391" t="s">
        <v>402</v>
      </c>
      <c r="B783" s="392" t="s">
        <v>403</v>
      </c>
      <c r="C783" s="393" t="s">
        <v>410</v>
      </c>
      <c r="D783" s="394" t="s">
        <v>411</v>
      </c>
      <c r="E783" s="393" t="s">
        <v>1806</v>
      </c>
      <c r="F783" s="394" t="s">
        <v>1807</v>
      </c>
      <c r="G783" s="393" t="s">
        <v>1863</v>
      </c>
      <c r="H783" s="393" t="s">
        <v>1864</v>
      </c>
      <c r="I783" s="396">
        <v>3.0299999713897705</v>
      </c>
      <c r="J783" s="396">
        <v>200</v>
      </c>
      <c r="K783" s="397">
        <v>605.030029296875</v>
      </c>
    </row>
    <row r="784" spans="1:11" ht="14.45" customHeight="1" x14ac:dyDescent="0.2">
      <c r="A784" s="391" t="s">
        <v>402</v>
      </c>
      <c r="B784" s="392" t="s">
        <v>403</v>
      </c>
      <c r="C784" s="393" t="s">
        <v>410</v>
      </c>
      <c r="D784" s="394" t="s">
        <v>411</v>
      </c>
      <c r="E784" s="393" t="s">
        <v>1806</v>
      </c>
      <c r="F784" s="394" t="s">
        <v>1807</v>
      </c>
      <c r="G784" s="393" t="s">
        <v>1865</v>
      </c>
      <c r="H784" s="393" t="s">
        <v>1866</v>
      </c>
      <c r="I784" s="396">
        <v>0.3033333420753479</v>
      </c>
      <c r="J784" s="396">
        <v>600</v>
      </c>
      <c r="K784" s="397">
        <v>182</v>
      </c>
    </row>
    <row r="785" spans="1:11" ht="14.45" customHeight="1" x14ac:dyDescent="0.2">
      <c r="A785" s="391" t="s">
        <v>402</v>
      </c>
      <c r="B785" s="392" t="s">
        <v>403</v>
      </c>
      <c r="C785" s="393" t="s">
        <v>410</v>
      </c>
      <c r="D785" s="394" t="s">
        <v>411</v>
      </c>
      <c r="E785" s="393" t="s">
        <v>1806</v>
      </c>
      <c r="F785" s="394" t="s">
        <v>1807</v>
      </c>
      <c r="G785" s="393" t="s">
        <v>1867</v>
      </c>
      <c r="H785" s="393" t="s">
        <v>1868</v>
      </c>
      <c r="I785" s="396">
        <v>0.30000001192092896</v>
      </c>
      <c r="J785" s="396">
        <v>200</v>
      </c>
      <c r="K785" s="397">
        <v>60.720001220703125</v>
      </c>
    </row>
    <row r="786" spans="1:11" ht="14.45" customHeight="1" x14ac:dyDescent="0.2">
      <c r="A786" s="391" t="s">
        <v>402</v>
      </c>
      <c r="B786" s="392" t="s">
        <v>403</v>
      </c>
      <c r="C786" s="393" t="s">
        <v>410</v>
      </c>
      <c r="D786" s="394" t="s">
        <v>411</v>
      </c>
      <c r="E786" s="393" t="s">
        <v>1806</v>
      </c>
      <c r="F786" s="394" t="s">
        <v>1807</v>
      </c>
      <c r="G786" s="393" t="s">
        <v>1869</v>
      </c>
      <c r="H786" s="393" t="s">
        <v>1870</v>
      </c>
      <c r="I786" s="396">
        <v>0.30000001192092896</v>
      </c>
      <c r="J786" s="396">
        <v>200</v>
      </c>
      <c r="K786" s="397">
        <v>60</v>
      </c>
    </row>
    <row r="787" spans="1:11" ht="14.45" customHeight="1" x14ac:dyDescent="0.2">
      <c r="A787" s="391" t="s">
        <v>402</v>
      </c>
      <c r="B787" s="392" t="s">
        <v>403</v>
      </c>
      <c r="C787" s="393" t="s">
        <v>410</v>
      </c>
      <c r="D787" s="394" t="s">
        <v>411</v>
      </c>
      <c r="E787" s="393" t="s">
        <v>1806</v>
      </c>
      <c r="F787" s="394" t="s">
        <v>1807</v>
      </c>
      <c r="G787" s="393" t="s">
        <v>1871</v>
      </c>
      <c r="H787" s="393" t="s">
        <v>1872</v>
      </c>
      <c r="I787" s="396">
        <v>0.68000000715255737</v>
      </c>
      <c r="J787" s="396">
        <v>100</v>
      </c>
      <c r="K787" s="397">
        <v>68</v>
      </c>
    </row>
    <row r="788" spans="1:11" ht="14.45" customHeight="1" x14ac:dyDescent="0.2">
      <c r="A788" s="391" t="s">
        <v>402</v>
      </c>
      <c r="B788" s="392" t="s">
        <v>403</v>
      </c>
      <c r="C788" s="393" t="s">
        <v>410</v>
      </c>
      <c r="D788" s="394" t="s">
        <v>411</v>
      </c>
      <c r="E788" s="393" t="s">
        <v>1806</v>
      </c>
      <c r="F788" s="394" t="s">
        <v>1807</v>
      </c>
      <c r="G788" s="393" t="s">
        <v>1873</v>
      </c>
      <c r="H788" s="393" t="s">
        <v>1874</v>
      </c>
      <c r="I788" s="396">
        <v>0.54333335161209106</v>
      </c>
      <c r="J788" s="396">
        <v>1100</v>
      </c>
      <c r="K788" s="397">
        <v>598</v>
      </c>
    </row>
    <row r="789" spans="1:11" ht="14.45" customHeight="1" x14ac:dyDescent="0.2">
      <c r="A789" s="391" t="s">
        <v>402</v>
      </c>
      <c r="B789" s="392" t="s">
        <v>403</v>
      </c>
      <c r="C789" s="393" t="s">
        <v>410</v>
      </c>
      <c r="D789" s="394" t="s">
        <v>411</v>
      </c>
      <c r="E789" s="393" t="s">
        <v>1806</v>
      </c>
      <c r="F789" s="394" t="s">
        <v>1807</v>
      </c>
      <c r="G789" s="393" t="s">
        <v>1859</v>
      </c>
      <c r="H789" s="393" t="s">
        <v>1875</v>
      </c>
      <c r="I789" s="396">
        <v>0.47499999403953552</v>
      </c>
      <c r="J789" s="396">
        <v>200</v>
      </c>
      <c r="K789" s="397">
        <v>95</v>
      </c>
    </row>
    <row r="790" spans="1:11" ht="14.45" customHeight="1" x14ac:dyDescent="0.2">
      <c r="A790" s="391" t="s">
        <v>402</v>
      </c>
      <c r="B790" s="392" t="s">
        <v>403</v>
      </c>
      <c r="C790" s="393" t="s">
        <v>410</v>
      </c>
      <c r="D790" s="394" t="s">
        <v>411</v>
      </c>
      <c r="E790" s="393" t="s">
        <v>1806</v>
      </c>
      <c r="F790" s="394" t="s">
        <v>1807</v>
      </c>
      <c r="G790" s="393" t="s">
        <v>1861</v>
      </c>
      <c r="H790" s="393" t="s">
        <v>1876</v>
      </c>
      <c r="I790" s="396">
        <v>0.30500000715255737</v>
      </c>
      <c r="J790" s="396">
        <v>400</v>
      </c>
      <c r="K790" s="397">
        <v>121</v>
      </c>
    </row>
    <row r="791" spans="1:11" ht="14.45" customHeight="1" x14ac:dyDescent="0.2">
      <c r="A791" s="391" t="s">
        <v>402</v>
      </c>
      <c r="B791" s="392" t="s">
        <v>403</v>
      </c>
      <c r="C791" s="393" t="s">
        <v>410</v>
      </c>
      <c r="D791" s="394" t="s">
        <v>411</v>
      </c>
      <c r="E791" s="393" t="s">
        <v>1806</v>
      </c>
      <c r="F791" s="394" t="s">
        <v>1807</v>
      </c>
      <c r="G791" s="393" t="s">
        <v>1869</v>
      </c>
      <c r="H791" s="393" t="s">
        <v>1877</v>
      </c>
      <c r="I791" s="396">
        <v>0.31000000238418579</v>
      </c>
      <c r="J791" s="396">
        <v>200</v>
      </c>
      <c r="K791" s="397">
        <v>62</v>
      </c>
    </row>
    <row r="792" spans="1:11" ht="14.45" customHeight="1" x14ac:dyDescent="0.2">
      <c r="A792" s="391" t="s">
        <v>402</v>
      </c>
      <c r="B792" s="392" t="s">
        <v>403</v>
      </c>
      <c r="C792" s="393" t="s">
        <v>410</v>
      </c>
      <c r="D792" s="394" t="s">
        <v>411</v>
      </c>
      <c r="E792" s="393" t="s">
        <v>1806</v>
      </c>
      <c r="F792" s="394" t="s">
        <v>1807</v>
      </c>
      <c r="G792" s="393" t="s">
        <v>1873</v>
      </c>
      <c r="H792" s="393" t="s">
        <v>1878</v>
      </c>
      <c r="I792" s="396">
        <v>0.54000002145767212</v>
      </c>
      <c r="J792" s="396">
        <v>900</v>
      </c>
      <c r="K792" s="397">
        <v>486</v>
      </c>
    </row>
    <row r="793" spans="1:11" ht="14.45" customHeight="1" x14ac:dyDescent="0.2">
      <c r="A793" s="391" t="s">
        <v>402</v>
      </c>
      <c r="B793" s="392" t="s">
        <v>403</v>
      </c>
      <c r="C793" s="393" t="s">
        <v>410</v>
      </c>
      <c r="D793" s="394" t="s">
        <v>411</v>
      </c>
      <c r="E793" s="393" t="s">
        <v>1879</v>
      </c>
      <c r="F793" s="394" t="s">
        <v>1880</v>
      </c>
      <c r="G793" s="393" t="s">
        <v>1881</v>
      </c>
      <c r="H793" s="393" t="s">
        <v>1882</v>
      </c>
      <c r="I793" s="396">
        <v>19.600000381469727</v>
      </c>
      <c r="J793" s="396">
        <v>50</v>
      </c>
      <c r="K793" s="397">
        <v>980.0999755859375</v>
      </c>
    </row>
    <row r="794" spans="1:11" ht="14.45" customHeight="1" x14ac:dyDescent="0.2">
      <c r="A794" s="391" t="s">
        <v>402</v>
      </c>
      <c r="B794" s="392" t="s">
        <v>403</v>
      </c>
      <c r="C794" s="393" t="s">
        <v>410</v>
      </c>
      <c r="D794" s="394" t="s">
        <v>411</v>
      </c>
      <c r="E794" s="393" t="s">
        <v>1879</v>
      </c>
      <c r="F794" s="394" t="s">
        <v>1880</v>
      </c>
      <c r="G794" s="393" t="s">
        <v>1883</v>
      </c>
      <c r="H794" s="393" t="s">
        <v>1884</v>
      </c>
      <c r="I794" s="396">
        <v>19.600000381469727</v>
      </c>
      <c r="J794" s="396">
        <v>150</v>
      </c>
      <c r="K794" s="397">
        <v>2940.2999267578125</v>
      </c>
    </row>
    <row r="795" spans="1:11" ht="14.45" customHeight="1" x14ac:dyDescent="0.2">
      <c r="A795" s="391" t="s">
        <v>402</v>
      </c>
      <c r="B795" s="392" t="s">
        <v>403</v>
      </c>
      <c r="C795" s="393" t="s">
        <v>410</v>
      </c>
      <c r="D795" s="394" t="s">
        <v>411</v>
      </c>
      <c r="E795" s="393" t="s">
        <v>1879</v>
      </c>
      <c r="F795" s="394" t="s">
        <v>1880</v>
      </c>
      <c r="G795" s="393" t="s">
        <v>1885</v>
      </c>
      <c r="H795" s="393" t="s">
        <v>1886</v>
      </c>
      <c r="I795" s="396">
        <v>19.600000381469727</v>
      </c>
      <c r="J795" s="396">
        <v>1050</v>
      </c>
      <c r="K795" s="397">
        <v>20581.299926757813</v>
      </c>
    </row>
    <row r="796" spans="1:11" ht="14.45" customHeight="1" x14ac:dyDescent="0.2">
      <c r="A796" s="391" t="s">
        <v>402</v>
      </c>
      <c r="B796" s="392" t="s">
        <v>403</v>
      </c>
      <c r="C796" s="393" t="s">
        <v>410</v>
      </c>
      <c r="D796" s="394" t="s">
        <v>411</v>
      </c>
      <c r="E796" s="393" t="s">
        <v>1879</v>
      </c>
      <c r="F796" s="394" t="s">
        <v>1880</v>
      </c>
      <c r="G796" s="393" t="s">
        <v>1887</v>
      </c>
      <c r="H796" s="393" t="s">
        <v>1888</v>
      </c>
      <c r="I796" s="396">
        <v>19.610000610351563</v>
      </c>
      <c r="J796" s="396">
        <v>50</v>
      </c>
      <c r="K796" s="397">
        <v>980.4000244140625</v>
      </c>
    </row>
    <row r="797" spans="1:11" ht="14.45" customHeight="1" x14ac:dyDescent="0.2">
      <c r="A797" s="391" t="s">
        <v>402</v>
      </c>
      <c r="B797" s="392" t="s">
        <v>403</v>
      </c>
      <c r="C797" s="393" t="s">
        <v>410</v>
      </c>
      <c r="D797" s="394" t="s">
        <v>411</v>
      </c>
      <c r="E797" s="393" t="s">
        <v>1879</v>
      </c>
      <c r="F797" s="394" t="s">
        <v>1880</v>
      </c>
      <c r="G797" s="393" t="s">
        <v>1889</v>
      </c>
      <c r="H797" s="393" t="s">
        <v>1890</v>
      </c>
      <c r="I797" s="396">
        <v>21.559999465942383</v>
      </c>
      <c r="J797" s="396">
        <v>50</v>
      </c>
      <c r="K797" s="397">
        <v>1078.06005859375</v>
      </c>
    </row>
    <row r="798" spans="1:11" ht="14.45" customHeight="1" x14ac:dyDescent="0.2">
      <c r="A798" s="391" t="s">
        <v>402</v>
      </c>
      <c r="B798" s="392" t="s">
        <v>403</v>
      </c>
      <c r="C798" s="393" t="s">
        <v>410</v>
      </c>
      <c r="D798" s="394" t="s">
        <v>411</v>
      </c>
      <c r="E798" s="393" t="s">
        <v>1879</v>
      </c>
      <c r="F798" s="394" t="s">
        <v>1880</v>
      </c>
      <c r="G798" s="393" t="s">
        <v>1891</v>
      </c>
      <c r="H798" s="393" t="s">
        <v>1892</v>
      </c>
      <c r="I798" s="396">
        <v>21.559999465942383</v>
      </c>
      <c r="J798" s="396">
        <v>100</v>
      </c>
      <c r="K798" s="397">
        <v>2156.1201171875</v>
      </c>
    </row>
    <row r="799" spans="1:11" ht="14.45" customHeight="1" x14ac:dyDescent="0.2">
      <c r="A799" s="391" t="s">
        <v>402</v>
      </c>
      <c r="B799" s="392" t="s">
        <v>403</v>
      </c>
      <c r="C799" s="393" t="s">
        <v>410</v>
      </c>
      <c r="D799" s="394" t="s">
        <v>411</v>
      </c>
      <c r="E799" s="393" t="s">
        <v>1879</v>
      </c>
      <c r="F799" s="394" t="s">
        <v>1880</v>
      </c>
      <c r="G799" s="393" t="s">
        <v>1893</v>
      </c>
      <c r="H799" s="393" t="s">
        <v>1894</v>
      </c>
      <c r="I799" s="396">
        <v>16.940000534057617</v>
      </c>
      <c r="J799" s="396">
        <v>100</v>
      </c>
      <c r="K799" s="397">
        <v>1694</v>
      </c>
    </row>
    <row r="800" spans="1:11" ht="14.45" customHeight="1" x14ac:dyDescent="0.2">
      <c r="A800" s="391" t="s">
        <v>402</v>
      </c>
      <c r="B800" s="392" t="s">
        <v>403</v>
      </c>
      <c r="C800" s="393" t="s">
        <v>410</v>
      </c>
      <c r="D800" s="394" t="s">
        <v>411</v>
      </c>
      <c r="E800" s="393" t="s">
        <v>1879</v>
      </c>
      <c r="F800" s="394" t="s">
        <v>1880</v>
      </c>
      <c r="G800" s="393" t="s">
        <v>1895</v>
      </c>
      <c r="H800" s="393" t="s">
        <v>1896</v>
      </c>
      <c r="I800" s="396">
        <v>16.940000534057617</v>
      </c>
      <c r="J800" s="396">
        <v>700</v>
      </c>
      <c r="K800" s="397">
        <v>11858</v>
      </c>
    </row>
    <row r="801" spans="1:11" ht="14.45" customHeight="1" x14ac:dyDescent="0.2">
      <c r="A801" s="391" t="s">
        <v>402</v>
      </c>
      <c r="B801" s="392" t="s">
        <v>403</v>
      </c>
      <c r="C801" s="393" t="s">
        <v>410</v>
      </c>
      <c r="D801" s="394" t="s">
        <v>411</v>
      </c>
      <c r="E801" s="393" t="s">
        <v>1879</v>
      </c>
      <c r="F801" s="394" t="s">
        <v>1880</v>
      </c>
      <c r="G801" s="393" t="s">
        <v>1897</v>
      </c>
      <c r="H801" s="393" t="s">
        <v>1898</v>
      </c>
      <c r="I801" s="396">
        <v>16.940000534057617</v>
      </c>
      <c r="J801" s="396">
        <v>1900</v>
      </c>
      <c r="K801" s="397">
        <v>32186</v>
      </c>
    </row>
    <row r="802" spans="1:11" ht="14.45" customHeight="1" x14ac:dyDescent="0.2">
      <c r="A802" s="391" t="s">
        <v>402</v>
      </c>
      <c r="B802" s="392" t="s">
        <v>403</v>
      </c>
      <c r="C802" s="393" t="s">
        <v>410</v>
      </c>
      <c r="D802" s="394" t="s">
        <v>411</v>
      </c>
      <c r="E802" s="393" t="s">
        <v>1879</v>
      </c>
      <c r="F802" s="394" t="s">
        <v>1880</v>
      </c>
      <c r="G802" s="393" t="s">
        <v>1899</v>
      </c>
      <c r="H802" s="393" t="s">
        <v>1900</v>
      </c>
      <c r="I802" s="396">
        <v>16.940000534057617</v>
      </c>
      <c r="J802" s="396">
        <v>600</v>
      </c>
      <c r="K802" s="397">
        <v>10164</v>
      </c>
    </row>
    <row r="803" spans="1:11" ht="14.45" customHeight="1" x14ac:dyDescent="0.2">
      <c r="A803" s="391" t="s">
        <v>402</v>
      </c>
      <c r="B803" s="392" t="s">
        <v>403</v>
      </c>
      <c r="C803" s="393" t="s">
        <v>410</v>
      </c>
      <c r="D803" s="394" t="s">
        <v>411</v>
      </c>
      <c r="E803" s="393" t="s">
        <v>1879</v>
      </c>
      <c r="F803" s="394" t="s">
        <v>1880</v>
      </c>
      <c r="G803" s="393" t="s">
        <v>1901</v>
      </c>
      <c r="H803" s="393" t="s">
        <v>1902</v>
      </c>
      <c r="I803" s="396">
        <v>16.940000534057617</v>
      </c>
      <c r="J803" s="396">
        <v>100</v>
      </c>
      <c r="K803" s="397">
        <v>1694</v>
      </c>
    </row>
    <row r="804" spans="1:11" ht="14.45" customHeight="1" x14ac:dyDescent="0.2">
      <c r="A804" s="391" t="s">
        <v>402</v>
      </c>
      <c r="B804" s="392" t="s">
        <v>403</v>
      </c>
      <c r="C804" s="393" t="s">
        <v>410</v>
      </c>
      <c r="D804" s="394" t="s">
        <v>411</v>
      </c>
      <c r="E804" s="393" t="s">
        <v>1879</v>
      </c>
      <c r="F804" s="394" t="s">
        <v>1880</v>
      </c>
      <c r="G804" s="393" t="s">
        <v>1903</v>
      </c>
      <c r="H804" s="393" t="s">
        <v>1904</v>
      </c>
      <c r="I804" s="396">
        <v>15.729999542236328</v>
      </c>
      <c r="J804" s="396">
        <v>500</v>
      </c>
      <c r="K804" s="397">
        <v>7865</v>
      </c>
    </row>
    <row r="805" spans="1:11" ht="14.45" customHeight="1" x14ac:dyDescent="0.2">
      <c r="A805" s="391" t="s">
        <v>402</v>
      </c>
      <c r="B805" s="392" t="s">
        <v>403</v>
      </c>
      <c r="C805" s="393" t="s">
        <v>410</v>
      </c>
      <c r="D805" s="394" t="s">
        <v>411</v>
      </c>
      <c r="E805" s="393" t="s">
        <v>1879</v>
      </c>
      <c r="F805" s="394" t="s">
        <v>1880</v>
      </c>
      <c r="G805" s="393" t="s">
        <v>1905</v>
      </c>
      <c r="H805" s="393" t="s">
        <v>1906</v>
      </c>
      <c r="I805" s="396">
        <v>15.729999542236328</v>
      </c>
      <c r="J805" s="396">
        <v>3400</v>
      </c>
      <c r="K805" s="397">
        <v>53482</v>
      </c>
    </row>
    <row r="806" spans="1:11" ht="14.45" customHeight="1" x14ac:dyDescent="0.2">
      <c r="A806" s="391" t="s">
        <v>402</v>
      </c>
      <c r="B806" s="392" t="s">
        <v>403</v>
      </c>
      <c r="C806" s="393" t="s">
        <v>410</v>
      </c>
      <c r="D806" s="394" t="s">
        <v>411</v>
      </c>
      <c r="E806" s="393" t="s">
        <v>1879</v>
      </c>
      <c r="F806" s="394" t="s">
        <v>1880</v>
      </c>
      <c r="G806" s="393" t="s">
        <v>1907</v>
      </c>
      <c r="H806" s="393" t="s">
        <v>1908</v>
      </c>
      <c r="I806" s="396">
        <v>15.729999542236328</v>
      </c>
      <c r="J806" s="396">
        <v>4150</v>
      </c>
      <c r="K806" s="397">
        <v>65279.5</v>
      </c>
    </row>
    <row r="807" spans="1:11" ht="14.45" customHeight="1" x14ac:dyDescent="0.2">
      <c r="A807" s="391" t="s">
        <v>402</v>
      </c>
      <c r="B807" s="392" t="s">
        <v>403</v>
      </c>
      <c r="C807" s="393" t="s">
        <v>410</v>
      </c>
      <c r="D807" s="394" t="s">
        <v>411</v>
      </c>
      <c r="E807" s="393" t="s">
        <v>1879</v>
      </c>
      <c r="F807" s="394" t="s">
        <v>1880</v>
      </c>
      <c r="G807" s="393" t="s">
        <v>1909</v>
      </c>
      <c r="H807" s="393" t="s">
        <v>1910</v>
      </c>
      <c r="I807" s="396">
        <v>15.729999542236328</v>
      </c>
      <c r="J807" s="396">
        <v>5220</v>
      </c>
      <c r="K807" s="397">
        <v>82110.60009765625</v>
      </c>
    </row>
    <row r="808" spans="1:11" ht="14.45" customHeight="1" x14ac:dyDescent="0.2">
      <c r="A808" s="391" t="s">
        <v>402</v>
      </c>
      <c r="B808" s="392" t="s">
        <v>403</v>
      </c>
      <c r="C808" s="393" t="s">
        <v>410</v>
      </c>
      <c r="D808" s="394" t="s">
        <v>411</v>
      </c>
      <c r="E808" s="393" t="s">
        <v>1879</v>
      </c>
      <c r="F808" s="394" t="s">
        <v>1880</v>
      </c>
      <c r="G808" s="393" t="s">
        <v>1911</v>
      </c>
      <c r="H808" s="393" t="s">
        <v>1912</v>
      </c>
      <c r="I808" s="396">
        <v>15.729999542236328</v>
      </c>
      <c r="J808" s="396">
        <v>3000</v>
      </c>
      <c r="K808" s="397">
        <v>47190</v>
      </c>
    </row>
    <row r="809" spans="1:11" ht="14.45" customHeight="1" x14ac:dyDescent="0.2">
      <c r="A809" s="391" t="s">
        <v>402</v>
      </c>
      <c r="B809" s="392" t="s">
        <v>403</v>
      </c>
      <c r="C809" s="393" t="s">
        <v>410</v>
      </c>
      <c r="D809" s="394" t="s">
        <v>411</v>
      </c>
      <c r="E809" s="393" t="s">
        <v>1879</v>
      </c>
      <c r="F809" s="394" t="s">
        <v>1880</v>
      </c>
      <c r="G809" s="393" t="s">
        <v>1913</v>
      </c>
      <c r="H809" s="393" t="s">
        <v>1914</v>
      </c>
      <c r="I809" s="396">
        <v>15.729999542236328</v>
      </c>
      <c r="J809" s="396">
        <v>1350</v>
      </c>
      <c r="K809" s="397">
        <v>21235.5</v>
      </c>
    </row>
    <row r="810" spans="1:11" ht="14.45" customHeight="1" x14ac:dyDescent="0.2">
      <c r="A810" s="391" t="s">
        <v>402</v>
      </c>
      <c r="B810" s="392" t="s">
        <v>403</v>
      </c>
      <c r="C810" s="393" t="s">
        <v>410</v>
      </c>
      <c r="D810" s="394" t="s">
        <v>411</v>
      </c>
      <c r="E810" s="393" t="s">
        <v>1879</v>
      </c>
      <c r="F810" s="394" t="s">
        <v>1880</v>
      </c>
      <c r="G810" s="393" t="s">
        <v>1915</v>
      </c>
      <c r="H810" s="393" t="s">
        <v>1916</v>
      </c>
      <c r="I810" s="396">
        <v>15.729999542236328</v>
      </c>
      <c r="J810" s="396">
        <v>6000</v>
      </c>
      <c r="K810" s="397">
        <v>94380.000244140625</v>
      </c>
    </row>
    <row r="811" spans="1:11" ht="14.45" customHeight="1" x14ac:dyDescent="0.2">
      <c r="A811" s="391" t="s">
        <v>402</v>
      </c>
      <c r="B811" s="392" t="s">
        <v>403</v>
      </c>
      <c r="C811" s="393" t="s">
        <v>410</v>
      </c>
      <c r="D811" s="394" t="s">
        <v>411</v>
      </c>
      <c r="E811" s="393" t="s">
        <v>1879</v>
      </c>
      <c r="F811" s="394" t="s">
        <v>1880</v>
      </c>
      <c r="G811" s="393" t="s">
        <v>1881</v>
      </c>
      <c r="H811" s="393" t="s">
        <v>1917</v>
      </c>
      <c r="I811" s="396">
        <v>19.600000381469727</v>
      </c>
      <c r="J811" s="396">
        <v>100</v>
      </c>
      <c r="K811" s="397">
        <v>1960.199951171875</v>
      </c>
    </row>
    <row r="812" spans="1:11" ht="14.45" customHeight="1" x14ac:dyDescent="0.2">
      <c r="A812" s="391" t="s">
        <v>402</v>
      </c>
      <c r="B812" s="392" t="s">
        <v>403</v>
      </c>
      <c r="C812" s="393" t="s">
        <v>410</v>
      </c>
      <c r="D812" s="394" t="s">
        <v>411</v>
      </c>
      <c r="E812" s="393" t="s">
        <v>1879</v>
      </c>
      <c r="F812" s="394" t="s">
        <v>1880</v>
      </c>
      <c r="G812" s="393" t="s">
        <v>1883</v>
      </c>
      <c r="H812" s="393" t="s">
        <v>1918</v>
      </c>
      <c r="I812" s="396">
        <v>19.600000381469727</v>
      </c>
      <c r="J812" s="396">
        <v>200</v>
      </c>
      <c r="K812" s="397">
        <v>3920.39990234375</v>
      </c>
    </row>
    <row r="813" spans="1:11" ht="14.45" customHeight="1" x14ac:dyDescent="0.2">
      <c r="A813" s="391" t="s">
        <v>402</v>
      </c>
      <c r="B813" s="392" t="s">
        <v>403</v>
      </c>
      <c r="C813" s="393" t="s">
        <v>410</v>
      </c>
      <c r="D813" s="394" t="s">
        <v>411</v>
      </c>
      <c r="E813" s="393" t="s">
        <v>1879</v>
      </c>
      <c r="F813" s="394" t="s">
        <v>1880</v>
      </c>
      <c r="G813" s="393" t="s">
        <v>1885</v>
      </c>
      <c r="H813" s="393" t="s">
        <v>1919</v>
      </c>
      <c r="I813" s="396">
        <v>19.603333791097004</v>
      </c>
      <c r="J813" s="396">
        <v>600</v>
      </c>
      <c r="K813" s="397">
        <v>11762.10009765625</v>
      </c>
    </row>
    <row r="814" spans="1:11" ht="14.45" customHeight="1" x14ac:dyDescent="0.2">
      <c r="A814" s="391" t="s">
        <v>402</v>
      </c>
      <c r="B814" s="392" t="s">
        <v>403</v>
      </c>
      <c r="C814" s="393" t="s">
        <v>410</v>
      </c>
      <c r="D814" s="394" t="s">
        <v>411</v>
      </c>
      <c r="E814" s="393" t="s">
        <v>1879</v>
      </c>
      <c r="F814" s="394" t="s">
        <v>1880</v>
      </c>
      <c r="G814" s="393" t="s">
        <v>1887</v>
      </c>
      <c r="H814" s="393" t="s">
        <v>1920</v>
      </c>
      <c r="I814" s="396">
        <v>19.600000381469727</v>
      </c>
      <c r="J814" s="396">
        <v>640</v>
      </c>
      <c r="K814" s="397">
        <v>12545.60009765625</v>
      </c>
    </row>
    <row r="815" spans="1:11" ht="14.45" customHeight="1" x14ac:dyDescent="0.2">
      <c r="A815" s="391" t="s">
        <v>402</v>
      </c>
      <c r="B815" s="392" t="s">
        <v>403</v>
      </c>
      <c r="C815" s="393" t="s">
        <v>410</v>
      </c>
      <c r="D815" s="394" t="s">
        <v>411</v>
      </c>
      <c r="E815" s="393" t="s">
        <v>1879</v>
      </c>
      <c r="F815" s="394" t="s">
        <v>1880</v>
      </c>
      <c r="G815" s="393" t="s">
        <v>1921</v>
      </c>
      <c r="H815" s="393" t="s">
        <v>1922</v>
      </c>
      <c r="I815" s="396">
        <v>19.600000381469727</v>
      </c>
      <c r="J815" s="396">
        <v>250</v>
      </c>
      <c r="K815" s="397">
        <v>4900.4998779296875</v>
      </c>
    </row>
    <row r="816" spans="1:11" ht="14.45" customHeight="1" x14ac:dyDescent="0.2">
      <c r="A816" s="391" t="s">
        <v>402</v>
      </c>
      <c r="B816" s="392" t="s">
        <v>403</v>
      </c>
      <c r="C816" s="393" t="s">
        <v>410</v>
      </c>
      <c r="D816" s="394" t="s">
        <v>411</v>
      </c>
      <c r="E816" s="393" t="s">
        <v>1879</v>
      </c>
      <c r="F816" s="394" t="s">
        <v>1880</v>
      </c>
      <c r="G816" s="393" t="s">
        <v>1923</v>
      </c>
      <c r="H816" s="393" t="s">
        <v>1924</v>
      </c>
      <c r="I816" s="396">
        <v>19.600000381469727</v>
      </c>
      <c r="J816" s="396">
        <v>100</v>
      </c>
      <c r="K816" s="397">
        <v>1960.199951171875</v>
      </c>
    </row>
    <row r="817" spans="1:11" ht="14.45" customHeight="1" x14ac:dyDescent="0.2">
      <c r="A817" s="391" t="s">
        <v>402</v>
      </c>
      <c r="B817" s="392" t="s">
        <v>403</v>
      </c>
      <c r="C817" s="393" t="s">
        <v>410</v>
      </c>
      <c r="D817" s="394" t="s">
        <v>411</v>
      </c>
      <c r="E817" s="393" t="s">
        <v>1879</v>
      </c>
      <c r="F817" s="394" t="s">
        <v>1880</v>
      </c>
      <c r="G817" s="393" t="s">
        <v>1925</v>
      </c>
      <c r="H817" s="393" t="s">
        <v>1926</v>
      </c>
      <c r="I817" s="396">
        <v>24.200000762939453</v>
      </c>
      <c r="J817" s="396">
        <v>100</v>
      </c>
      <c r="K817" s="397">
        <v>2420</v>
      </c>
    </row>
    <row r="818" spans="1:11" ht="14.45" customHeight="1" x14ac:dyDescent="0.2">
      <c r="A818" s="391" t="s">
        <v>402</v>
      </c>
      <c r="B818" s="392" t="s">
        <v>403</v>
      </c>
      <c r="C818" s="393" t="s">
        <v>410</v>
      </c>
      <c r="D818" s="394" t="s">
        <v>411</v>
      </c>
      <c r="E818" s="393" t="s">
        <v>1879</v>
      </c>
      <c r="F818" s="394" t="s">
        <v>1880</v>
      </c>
      <c r="G818" s="393" t="s">
        <v>1927</v>
      </c>
      <c r="H818" s="393" t="s">
        <v>1928</v>
      </c>
      <c r="I818" s="396">
        <v>24.200000762939453</v>
      </c>
      <c r="J818" s="396">
        <v>400</v>
      </c>
      <c r="K818" s="397">
        <v>9680</v>
      </c>
    </row>
    <row r="819" spans="1:11" ht="14.45" customHeight="1" x14ac:dyDescent="0.2">
      <c r="A819" s="391" t="s">
        <v>402</v>
      </c>
      <c r="B819" s="392" t="s">
        <v>403</v>
      </c>
      <c r="C819" s="393" t="s">
        <v>410</v>
      </c>
      <c r="D819" s="394" t="s">
        <v>411</v>
      </c>
      <c r="E819" s="393" t="s">
        <v>1879</v>
      </c>
      <c r="F819" s="394" t="s">
        <v>1880</v>
      </c>
      <c r="G819" s="393" t="s">
        <v>1885</v>
      </c>
      <c r="H819" s="393" t="s">
        <v>1929</v>
      </c>
      <c r="I819" s="396">
        <v>19.600000381469727</v>
      </c>
      <c r="J819" s="396">
        <v>600</v>
      </c>
      <c r="K819" s="397">
        <v>11761.2001953125</v>
      </c>
    </row>
    <row r="820" spans="1:11" ht="14.45" customHeight="1" x14ac:dyDescent="0.2">
      <c r="A820" s="391" t="s">
        <v>402</v>
      </c>
      <c r="B820" s="392" t="s">
        <v>403</v>
      </c>
      <c r="C820" s="393" t="s">
        <v>410</v>
      </c>
      <c r="D820" s="394" t="s">
        <v>411</v>
      </c>
      <c r="E820" s="393" t="s">
        <v>1879</v>
      </c>
      <c r="F820" s="394" t="s">
        <v>1880</v>
      </c>
      <c r="G820" s="393" t="s">
        <v>1903</v>
      </c>
      <c r="H820" s="393" t="s">
        <v>1930</v>
      </c>
      <c r="I820" s="396">
        <v>15.729999542236328</v>
      </c>
      <c r="J820" s="396">
        <v>700</v>
      </c>
      <c r="K820" s="397">
        <v>11011</v>
      </c>
    </row>
    <row r="821" spans="1:11" ht="14.45" customHeight="1" x14ac:dyDescent="0.2">
      <c r="A821" s="391" t="s">
        <v>402</v>
      </c>
      <c r="B821" s="392" t="s">
        <v>403</v>
      </c>
      <c r="C821" s="393" t="s">
        <v>410</v>
      </c>
      <c r="D821" s="394" t="s">
        <v>411</v>
      </c>
      <c r="E821" s="393" t="s">
        <v>1879</v>
      </c>
      <c r="F821" s="394" t="s">
        <v>1880</v>
      </c>
      <c r="G821" s="393" t="s">
        <v>1905</v>
      </c>
      <c r="H821" s="393" t="s">
        <v>1931</v>
      </c>
      <c r="I821" s="396">
        <v>15.729999542236328</v>
      </c>
      <c r="J821" s="396">
        <v>1800</v>
      </c>
      <c r="K821" s="397">
        <v>28314</v>
      </c>
    </row>
    <row r="822" spans="1:11" ht="14.45" customHeight="1" x14ac:dyDescent="0.2">
      <c r="A822" s="391" t="s">
        <v>402</v>
      </c>
      <c r="B822" s="392" t="s">
        <v>403</v>
      </c>
      <c r="C822" s="393" t="s">
        <v>410</v>
      </c>
      <c r="D822" s="394" t="s">
        <v>411</v>
      </c>
      <c r="E822" s="393" t="s">
        <v>1879</v>
      </c>
      <c r="F822" s="394" t="s">
        <v>1880</v>
      </c>
      <c r="G822" s="393" t="s">
        <v>1907</v>
      </c>
      <c r="H822" s="393" t="s">
        <v>1932</v>
      </c>
      <c r="I822" s="396">
        <v>15.729999542236328</v>
      </c>
      <c r="J822" s="396">
        <v>2200</v>
      </c>
      <c r="K822" s="397">
        <v>34606</v>
      </c>
    </row>
    <row r="823" spans="1:11" ht="14.45" customHeight="1" x14ac:dyDescent="0.2">
      <c r="A823" s="391" t="s">
        <v>402</v>
      </c>
      <c r="B823" s="392" t="s">
        <v>403</v>
      </c>
      <c r="C823" s="393" t="s">
        <v>410</v>
      </c>
      <c r="D823" s="394" t="s">
        <v>411</v>
      </c>
      <c r="E823" s="393" t="s">
        <v>1879</v>
      </c>
      <c r="F823" s="394" t="s">
        <v>1880</v>
      </c>
      <c r="G823" s="393" t="s">
        <v>1909</v>
      </c>
      <c r="H823" s="393" t="s">
        <v>1933</v>
      </c>
      <c r="I823" s="396">
        <v>15.729999542236328</v>
      </c>
      <c r="J823" s="396">
        <v>3150</v>
      </c>
      <c r="K823" s="397">
        <v>49549.5</v>
      </c>
    </row>
    <row r="824" spans="1:11" ht="14.45" customHeight="1" x14ac:dyDescent="0.2">
      <c r="A824" s="391" t="s">
        <v>402</v>
      </c>
      <c r="B824" s="392" t="s">
        <v>403</v>
      </c>
      <c r="C824" s="393" t="s">
        <v>410</v>
      </c>
      <c r="D824" s="394" t="s">
        <v>411</v>
      </c>
      <c r="E824" s="393" t="s">
        <v>1879</v>
      </c>
      <c r="F824" s="394" t="s">
        <v>1880</v>
      </c>
      <c r="G824" s="393" t="s">
        <v>1911</v>
      </c>
      <c r="H824" s="393" t="s">
        <v>1934</v>
      </c>
      <c r="I824" s="396">
        <v>15.729999542236328</v>
      </c>
      <c r="J824" s="396">
        <v>600</v>
      </c>
      <c r="K824" s="397">
        <v>9438</v>
      </c>
    </row>
    <row r="825" spans="1:11" ht="14.45" customHeight="1" x14ac:dyDescent="0.2">
      <c r="A825" s="391" t="s">
        <v>402</v>
      </c>
      <c r="B825" s="392" t="s">
        <v>403</v>
      </c>
      <c r="C825" s="393" t="s">
        <v>410</v>
      </c>
      <c r="D825" s="394" t="s">
        <v>411</v>
      </c>
      <c r="E825" s="393" t="s">
        <v>1879</v>
      </c>
      <c r="F825" s="394" t="s">
        <v>1880</v>
      </c>
      <c r="G825" s="393" t="s">
        <v>1913</v>
      </c>
      <c r="H825" s="393" t="s">
        <v>1935</v>
      </c>
      <c r="I825" s="396">
        <v>15.704999923706055</v>
      </c>
      <c r="J825" s="396">
        <v>800</v>
      </c>
      <c r="K825" s="397">
        <v>12564</v>
      </c>
    </row>
    <row r="826" spans="1:11" ht="14.45" customHeight="1" x14ac:dyDescent="0.2">
      <c r="A826" s="391" t="s">
        <v>402</v>
      </c>
      <c r="B826" s="392" t="s">
        <v>403</v>
      </c>
      <c r="C826" s="393" t="s">
        <v>410</v>
      </c>
      <c r="D826" s="394" t="s">
        <v>411</v>
      </c>
      <c r="E826" s="393" t="s">
        <v>1879</v>
      </c>
      <c r="F826" s="394" t="s">
        <v>1880</v>
      </c>
      <c r="G826" s="393" t="s">
        <v>1915</v>
      </c>
      <c r="H826" s="393" t="s">
        <v>1936</v>
      </c>
      <c r="I826" s="396">
        <v>15.729999542236328</v>
      </c>
      <c r="J826" s="396">
        <v>2800</v>
      </c>
      <c r="K826" s="397">
        <v>44044</v>
      </c>
    </row>
    <row r="827" spans="1:11" ht="14.45" customHeight="1" x14ac:dyDescent="0.2">
      <c r="A827" s="391" t="s">
        <v>402</v>
      </c>
      <c r="B827" s="392" t="s">
        <v>403</v>
      </c>
      <c r="C827" s="393" t="s">
        <v>410</v>
      </c>
      <c r="D827" s="394" t="s">
        <v>411</v>
      </c>
      <c r="E827" s="393" t="s">
        <v>1879</v>
      </c>
      <c r="F827" s="394" t="s">
        <v>1880</v>
      </c>
      <c r="G827" s="393" t="s">
        <v>1925</v>
      </c>
      <c r="H827" s="393" t="s">
        <v>1937</v>
      </c>
      <c r="I827" s="396">
        <v>24.200000762939453</v>
      </c>
      <c r="J827" s="396">
        <v>50</v>
      </c>
      <c r="K827" s="397">
        <v>1210</v>
      </c>
    </row>
    <row r="828" spans="1:11" ht="14.45" customHeight="1" x14ac:dyDescent="0.2">
      <c r="A828" s="391" t="s">
        <v>402</v>
      </c>
      <c r="B828" s="392" t="s">
        <v>403</v>
      </c>
      <c r="C828" s="393" t="s">
        <v>410</v>
      </c>
      <c r="D828" s="394" t="s">
        <v>411</v>
      </c>
      <c r="E828" s="393" t="s">
        <v>1879</v>
      </c>
      <c r="F828" s="394" t="s">
        <v>1880</v>
      </c>
      <c r="G828" s="393" t="s">
        <v>1938</v>
      </c>
      <c r="H828" s="393" t="s">
        <v>1939</v>
      </c>
      <c r="I828" s="396">
        <v>7.0199999809265137</v>
      </c>
      <c r="J828" s="396">
        <v>200</v>
      </c>
      <c r="K828" s="397">
        <v>1404</v>
      </c>
    </row>
    <row r="829" spans="1:11" ht="14.45" customHeight="1" x14ac:dyDescent="0.2">
      <c r="A829" s="391" t="s">
        <v>402</v>
      </c>
      <c r="B829" s="392" t="s">
        <v>403</v>
      </c>
      <c r="C829" s="393" t="s">
        <v>410</v>
      </c>
      <c r="D829" s="394" t="s">
        <v>411</v>
      </c>
      <c r="E829" s="393" t="s">
        <v>1879</v>
      </c>
      <c r="F829" s="394" t="s">
        <v>1880</v>
      </c>
      <c r="G829" s="393" t="s">
        <v>1940</v>
      </c>
      <c r="H829" s="393" t="s">
        <v>1941</v>
      </c>
      <c r="I829" s="396">
        <v>0.65399999618530269</v>
      </c>
      <c r="J829" s="396">
        <v>26200</v>
      </c>
      <c r="K829" s="397">
        <v>17004</v>
      </c>
    </row>
    <row r="830" spans="1:11" ht="14.45" customHeight="1" x14ac:dyDescent="0.2">
      <c r="A830" s="391" t="s">
        <v>402</v>
      </c>
      <c r="B830" s="392" t="s">
        <v>403</v>
      </c>
      <c r="C830" s="393" t="s">
        <v>410</v>
      </c>
      <c r="D830" s="394" t="s">
        <v>411</v>
      </c>
      <c r="E830" s="393" t="s">
        <v>1879</v>
      </c>
      <c r="F830" s="394" t="s">
        <v>1880</v>
      </c>
      <c r="G830" s="393" t="s">
        <v>1942</v>
      </c>
      <c r="H830" s="393" t="s">
        <v>1943</v>
      </c>
      <c r="I830" s="396">
        <v>0.65999999973509049</v>
      </c>
      <c r="J830" s="396">
        <v>15000</v>
      </c>
      <c r="K830" s="397">
        <v>9990</v>
      </c>
    </row>
    <row r="831" spans="1:11" ht="14.45" customHeight="1" x14ac:dyDescent="0.2">
      <c r="A831" s="391" t="s">
        <v>402</v>
      </c>
      <c r="B831" s="392" t="s">
        <v>403</v>
      </c>
      <c r="C831" s="393" t="s">
        <v>410</v>
      </c>
      <c r="D831" s="394" t="s">
        <v>411</v>
      </c>
      <c r="E831" s="393" t="s">
        <v>1879</v>
      </c>
      <c r="F831" s="394" t="s">
        <v>1880</v>
      </c>
      <c r="G831" s="393" t="s">
        <v>1944</v>
      </c>
      <c r="H831" s="393" t="s">
        <v>1945</v>
      </c>
      <c r="I831" s="396">
        <v>0.64799999594688418</v>
      </c>
      <c r="J831" s="396">
        <v>24140</v>
      </c>
      <c r="K831" s="397">
        <v>15881.39990234375</v>
      </c>
    </row>
    <row r="832" spans="1:11" ht="14.45" customHeight="1" x14ac:dyDescent="0.2">
      <c r="A832" s="391" t="s">
        <v>402</v>
      </c>
      <c r="B832" s="392" t="s">
        <v>403</v>
      </c>
      <c r="C832" s="393" t="s">
        <v>410</v>
      </c>
      <c r="D832" s="394" t="s">
        <v>411</v>
      </c>
      <c r="E832" s="393" t="s">
        <v>1879</v>
      </c>
      <c r="F832" s="394" t="s">
        <v>1880</v>
      </c>
      <c r="G832" s="393" t="s">
        <v>1946</v>
      </c>
      <c r="H832" s="393" t="s">
        <v>1947</v>
      </c>
      <c r="I832" s="396">
        <v>17.180000305175781</v>
      </c>
      <c r="J832" s="396">
        <v>50</v>
      </c>
      <c r="K832" s="397">
        <v>859.0999755859375</v>
      </c>
    </row>
    <row r="833" spans="1:11" ht="14.45" customHeight="1" x14ac:dyDescent="0.2">
      <c r="A833" s="391" t="s">
        <v>402</v>
      </c>
      <c r="B833" s="392" t="s">
        <v>403</v>
      </c>
      <c r="C833" s="393" t="s">
        <v>410</v>
      </c>
      <c r="D833" s="394" t="s">
        <v>411</v>
      </c>
      <c r="E833" s="393" t="s">
        <v>1879</v>
      </c>
      <c r="F833" s="394" t="s">
        <v>1880</v>
      </c>
      <c r="G833" s="393" t="s">
        <v>1948</v>
      </c>
      <c r="H833" s="393" t="s">
        <v>1949</v>
      </c>
      <c r="I833" s="396">
        <v>17.180000305175781</v>
      </c>
      <c r="J833" s="396">
        <v>50</v>
      </c>
      <c r="K833" s="397">
        <v>859.0999755859375</v>
      </c>
    </row>
    <row r="834" spans="1:11" ht="14.45" customHeight="1" x14ac:dyDescent="0.2">
      <c r="A834" s="391" t="s">
        <v>402</v>
      </c>
      <c r="B834" s="392" t="s">
        <v>403</v>
      </c>
      <c r="C834" s="393" t="s">
        <v>410</v>
      </c>
      <c r="D834" s="394" t="s">
        <v>411</v>
      </c>
      <c r="E834" s="393" t="s">
        <v>1879</v>
      </c>
      <c r="F834" s="394" t="s">
        <v>1880</v>
      </c>
      <c r="G834" s="393" t="s">
        <v>1940</v>
      </c>
      <c r="H834" s="393" t="s">
        <v>1950</v>
      </c>
      <c r="I834" s="396">
        <v>0.62999999523162842</v>
      </c>
      <c r="J834" s="396">
        <v>9000</v>
      </c>
      <c r="K834" s="397">
        <v>5670</v>
      </c>
    </row>
    <row r="835" spans="1:11" ht="14.45" customHeight="1" x14ac:dyDescent="0.2">
      <c r="A835" s="391" t="s">
        <v>402</v>
      </c>
      <c r="B835" s="392" t="s">
        <v>403</v>
      </c>
      <c r="C835" s="393" t="s">
        <v>410</v>
      </c>
      <c r="D835" s="394" t="s">
        <v>411</v>
      </c>
      <c r="E835" s="393" t="s">
        <v>1879</v>
      </c>
      <c r="F835" s="394" t="s">
        <v>1880</v>
      </c>
      <c r="G835" s="393" t="s">
        <v>1942</v>
      </c>
      <c r="H835" s="393" t="s">
        <v>1951</v>
      </c>
      <c r="I835" s="396">
        <v>0.62999999523162842</v>
      </c>
      <c r="J835" s="396">
        <v>3000</v>
      </c>
      <c r="K835" s="397">
        <v>1890</v>
      </c>
    </row>
    <row r="836" spans="1:11" ht="14.45" customHeight="1" x14ac:dyDescent="0.2">
      <c r="A836" s="391" t="s">
        <v>402</v>
      </c>
      <c r="B836" s="392" t="s">
        <v>403</v>
      </c>
      <c r="C836" s="393" t="s">
        <v>410</v>
      </c>
      <c r="D836" s="394" t="s">
        <v>411</v>
      </c>
      <c r="E836" s="393" t="s">
        <v>1879</v>
      </c>
      <c r="F836" s="394" t="s">
        <v>1880</v>
      </c>
      <c r="G836" s="393" t="s">
        <v>1944</v>
      </c>
      <c r="H836" s="393" t="s">
        <v>1952</v>
      </c>
      <c r="I836" s="396">
        <v>0.62999999523162842</v>
      </c>
      <c r="J836" s="396">
        <v>17850</v>
      </c>
      <c r="K836" s="397">
        <v>11245.499938964844</v>
      </c>
    </row>
    <row r="837" spans="1:11" ht="14.45" customHeight="1" x14ac:dyDescent="0.2">
      <c r="A837" s="391" t="s">
        <v>402</v>
      </c>
      <c r="B837" s="392" t="s">
        <v>403</v>
      </c>
      <c r="C837" s="393" t="s">
        <v>410</v>
      </c>
      <c r="D837" s="394" t="s">
        <v>411</v>
      </c>
      <c r="E837" s="393" t="s">
        <v>1953</v>
      </c>
      <c r="F837" s="394" t="s">
        <v>1954</v>
      </c>
      <c r="G837" s="393" t="s">
        <v>1955</v>
      </c>
      <c r="H837" s="393" t="s">
        <v>1956</v>
      </c>
      <c r="I837" s="396">
        <v>173.02999877929688</v>
      </c>
      <c r="J837" s="396">
        <v>10</v>
      </c>
      <c r="K837" s="397">
        <v>1730.300048828125</v>
      </c>
    </row>
    <row r="838" spans="1:11" ht="14.45" customHeight="1" x14ac:dyDescent="0.2">
      <c r="A838" s="391" t="s">
        <v>402</v>
      </c>
      <c r="B838" s="392" t="s">
        <v>403</v>
      </c>
      <c r="C838" s="393" t="s">
        <v>410</v>
      </c>
      <c r="D838" s="394" t="s">
        <v>411</v>
      </c>
      <c r="E838" s="393" t="s">
        <v>1957</v>
      </c>
      <c r="F838" s="394" t="s">
        <v>1958</v>
      </c>
      <c r="G838" s="393" t="s">
        <v>1959</v>
      </c>
      <c r="H838" s="393" t="s">
        <v>1960</v>
      </c>
      <c r="I838" s="396">
        <v>10.739999771118164</v>
      </c>
      <c r="J838" s="396">
        <v>575</v>
      </c>
      <c r="K838" s="397">
        <v>6178.2598876953125</v>
      </c>
    </row>
    <row r="839" spans="1:11" ht="14.45" customHeight="1" x14ac:dyDescent="0.2">
      <c r="A839" s="391" t="s">
        <v>402</v>
      </c>
      <c r="B839" s="392" t="s">
        <v>403</v>
      </c>
      <c r="C839" s="393" t="s">
        <v>410</v>
      </c>
      <c r="D839" s="394" t="s">
        <v>411</v>
      </c>
      <c r="E839" s="393" t="s">
        <v>1957</v>
      </c>
      <c r="F839" s="394" t="s">
        <v>1958</v>
      </c>
      <c r="G839" s="393" t="s">
        <v>1959</v>
      </c>
      <c r="H839" s="393" t="s">
        <v>1961</v>
      </c>
      <c r="I839" s="396">
        <v>10.739999771118164</v>
      </c>
      <c r="J839" s="396">
        <v>800</v>
      </c>
      <c r="K839" s="397">
        <v>8595.599853515625</v>
      </c>
    </row>
    <row r="840" spans="1:11" ht="14.45" customHeight="1" x14ac:dyDescent="0.2">
      <c r="A840" s="391" t="s">
        <v>402</v>
      </c>
      <c r="B840" s="392" t="s">
        <v>403</v>
      </c>
      <c r="C840" s="393" t="s">
        <v>410</v>
      </c>
      <c r="D840" s="394" t="s">
        <v>411</v>
      </c>
      <c r="E840" s="393" t="s">
        <v>1957</v>
      </c>
      <c r="F840" s="394" t="s">
        <v>1958</v>
      </c>
      <c r="G840" s="393" t="s">
        <v>1962</v>
      </c>
      <c r="H840" s="393" t="s">
        <v>1963</v>
      </c>
      <c r="I840" s="396">
        <v>13.789999961853027</v>
      </c>
      <c r="J840" s="396">
        <v>450</v>
      </c>
      <c r="K840" s="397">
        <v>6207.3001708984375</v>
      </c>
    </row>
    <row r="841" spans="1:11" ht="14.45" customHeight="1" x14ac:dyDescent="0.2">
      <c r="A841" s="391" t="s">
        <v>402</v>
      </c>
      <c r="B841" s="392" t="s">
        <v>403</v>
      </c>
      <c r="C841" s="393" t="s">
        <v>410</v>
      </c>
      <c r="D841" s="394" t="s">
        <v>411</v>
      </c>
      <c r="E841" s="393" t="s">
        <v>1957</v>
      </c>
      <c r="F841" s="394" t="s">
        <v>1958</v>
      </c>
      <c r="G841" s="393" t="s">
        <v>1962</v>
      </c>
      <c r="H841" s="393" t="s">
        <v>1964</v>
      </c>
      <c r="I841" s="396">
        <v>13.789999961853027</v>
      </c>
      <c r="J841" s="396">
        <v>650</v>
      </c>
      <c r="K841" s="397">
        <v>8966.10009765625</v>
      </c>
    </row>
    <row r="842" spans="1:11" ht="14.45" customHeight="1" x14ac:dyDescent="0.2">
      <c r="A842" s="391" t="s">
        <v>402</v>
      </c>
      <c r="B842" s="392" t="s">
        <v>403</v>
      </c>
      <c r="C842" s="393" t="s">
        <v>410</v>
      </c>
      <c r="D842" s="394" t="s">
        <v>411</v>
      </c>
      <c r="E842" s="393" t="s">
        <v>1957</v>
      </c>
      <c r="F842" s="394" t="s">
        <v>1958</v>
      </c>
      <c r="G842" s="393" t="s">
        <v>1965</v>
      </c>
      <c r="H842" s="393" t="s">
        <v>1966</v>
      </c>
      <c r="I842" s="396">
        <v>44.430000305175781</v>
      </c>
      <c r="J842" s="396">
        <v>70</v>
      </c>
      <c r="K842" s="397">
        <v>3110.179931640625</v>
      </c>
    </row>
    <row r="843" spans="1:11" ht="14.45" customHeight="1" x14ac:dyDescent="0.2">
      <c r="A843" s="391" t="s">
        <v>402</v>
      </c>
      <c r="B843" s="392" t="s">
        <v>403</v>
      </c>
      <c r="C843" s="393" t="s">
        <v>410</v>
      </c>
      <c r="D843" s="394" t="s">
        <v>411</v>
      </c>
      <c r="E843" s="393" t="s">
        <v>1957</v>
      </c>
      <c r="F843" s="394" t="s">
        <v>1958</v>
      </c>
      <c r="G843" s="393" t="s">
        <v>1967</v>
      </c>
      <c r="H843" s="393" t="s">
        <v>1968</v>
      </c>
      <c r="I843" s="396">
        <v>74.921427045549663</v>
      </c>
      <c r="J843" s="396">
        <v>270</v>
      </c>
      <c r="K843" s="397">
        <v>20229.299865722656</v>
      </c>
    </row>
    <row r="844" spans="1:11" ht="14.45" customHeight="1" x14ac:dyDescent="0.2">
      <c r="A844" s="391" t="s">
        <v>402</v>
      </c>
      <c r="B844" s="392" t="s">
        <v>403</v>
      </c>
      <c r="C844" s="393" t="s">
        <v>410</v>
      </c>
      <c r="D844" s="394" t="s">
        <v>411</v>
      </c>
      <c r="E844" s="393" t="s">
        <v>1957</v>
      </c>
      <c r="F844" s="394" t="s">
        <v>1958</v>
      </c>
      <c r="G844" s="393" t="s">
        <v>1967</v>
      </c>
      <c r="H844" s="393" t="s">
        <v>1969</v>
      </c>
      <c r="I844" s="396">
        <v>74.919998168945313</v>
      </c>
      <c r="J844" s="396">
        <v>130</v>
      </c>
      <c r="K844" s="397">
        <v>9739.85986328125</v>
      </c>
    </row>
    <row r="845" spans="1:11" ht="14.45" customHeight="1" x14ac:dyDescent="0.2">
      <c r="A845" s="391" t="s">
        <v>402</v>
      </c>
      <c r="B845" s="392" t="s">
        <v>403</v>
      </c>
      <c r="C845" s="393" t="s">
        <v>410</v>
      </c>
      <c r="D845" s="394" t="s">
        <v>411</v>
      </c>
      <c r="E845" s="393" t="s">
        <v>1957</v>
      </c>
      <c r="F845" s="394" t="s">
        <v>1958</v>
      </c>
      <c r="G845" s="393" t="s">
        <v>1970</v>
      </c>
      <c r="H845" s="393" t="s">
        <v>1971</v>
      </c>
      <c r="I845" s="396">
        <v>82.656669616699219</v>
      </c>
      <c r="J845" s="396">
        <v>140</v>
      </c>
      <c r="K845" s="397">
        <v>11571.6796875</v>
      </c>
    </row>
    <row r="846" spans="1:11" ht="14.45" customHeight="1" x14ac:dyDescent="0.2">
      <c r="A846" s="391" t="s">
        <v>402</v>
      </c>
      <c r="B846" s="392" t="s">
        <v>403</v>
      </c>
      <c r="C846" s="393" t="s">
        <v>410</v>
      </c>
      <c r="D846" s="394" t="s">
        <v>411</v>
      </c>
      <c r="E846" s="393" t="s">
        <v>1957</v>
      </c>
      <c r="F846" s="394" t="s">
        <v>1958</v>
      </c>
      <c r="G846" s="393" t="s">
        <v>1972</v>
      </c>
      <c r="H846" s="393" t="s">
        <v>1973</v>
      </c>
      <c r="I846" s="396">
        <v>43.560001373291016</v>
      </c>
      <c r="J846" s="396">
        <v>80</v>
      </c>
      <c r="K846" s="397">
        <v>3484.800048828125</v>
      </c>
    </row>
    <row r="847" spans="1:11" ht="14.45" customHeight="1" x14ac:dyDescent="0.2">
      <c r="A847" s="391" t="s">
        <v>402</v>
      </c>
      <c r="B847" s="392" t="s">
        <v>403</v>
      </c>
      <c r="C847" s="393" t="s">
        <v>410</v>
      </c>
      <c r="D847" s="394" t="s">
        <v>411</v>
      </c>
      <c r="E847" s="393" t="s">
        <v>1957</v>
      </c>
      <c r="F847" s="394" t="s">
        <v>1958</v>
      </c>
      <c r="G847" s="393" t="s">
        <v>1974</v>
      </c>
      <c r="H847" s="393" t="s">
        <v>1975</v>
      </c>
      <c r="I847" s="396">
        <v>56.389999389648438</v>
      </c>
      <c r="J847" s="396">
        <v>2400</v>
      </c>
      <c r="K847" s="397">
        <v>135326.40087890625</v>
      </c>
    </row>
    <row r="848" spans="1:11" ht="14.45" customHeight="1" x14ac:dyDescent="0.2">
      <c r="A848" s="391" t="s">
        <v>402</v>
      </c>
      <c r="B848" s="392" t="s">
        <v>403</v>
      </c>
      <c r="C848" s="393" t="s">
        <v>410</v>
      </c>
      <c r="D848" s="394" t="s">
        <v>411</v>
      </c>
      <c r="E848" s="393" t="s">
        <v>1957</v>
      </c>
      <c r="F848" s="394" t="s">
        <v>1958</v>
      </c>
      <c r="G848" s="393" t="s">
        <v>1974</v>
      </c>
      <c r="H848" s="393" t="s">
        <v>1976</v>
      </c>
      <c r="I848" s="396">
        <v>56.388888465033638</v>
      </c>
      <c r="J848" s="396">
        <v>1380</v>
      </c>
      <c r="K848" s="397">
        <v>77812.4423828125</v>
      </c>
    </row>
    <row r="849" spans="1:11" ht="14.45" customHeight="1" x14ac:dyDescent="0.2">
      <c r="A849" s="391" t="s">
        <v>402</v>
      </c>
      <c r="B849" s="392" t="s">
        <v>403</v>
      </c>
      <c r="C849" s="393" t="s">
        <v>410</v>
      </c>
      <c r="D849" s="394" t="s">
        <v>411</v>
      </c>
      <c r="E849" s="393" t="s">
        <v>1977</v>
      </c>
      <c r="F849" s="394" t="s">
        <v>1978</v>
      </c>
      <c r="G849" s="393" t="s">
        <v>1979</v>
      </c>
      <c r="H849" s="393" t="s">
        <v>1980</v>
      </c>
      <c r="I849" s="396">
        <v>51998.5390625</v>
      </c>
      <c r="J849" s="396">
        <v>1</v>
      </c>
      <c r="K849" s="397">
        <v>51998.5390625</v>
      </c>
    </row>
    <row r="850" spans="1:11" ht="14.45" customHeight="1" x14ac:dyDescent="0.2">
      <c r="A850" s="391" t="s">
        <v>402</v>
      </c>
      <c r="B850" s="392" t="s">
        <v>403</v>
      </c>
      <c r="C850" s="393" t="s">
        <v>410</v>
      </c>
      <c r="D850" s="394" t="s">
        <v>411</v>
      </c>
      <c r="E850" s="393" t="s">
        <v>1977</v>
      </c>
      <c r="F850" s="394" t="s">
        <v>1978</v>
      </c>
      <c r="G850" s="393" t="s">
        <v>1981</v>
      </c>
      <c r="H850" s="393" t="s">
        <v>1982</v>
      </c>
      <c r="I850" s="396">
        <v>33615.25</v>
      </c>
      <c r="J850" s="396">
        <v>1</v>
      </c>
      <c r="K850" s="397">
        <v>33615.25</v>
      </c>
    </row>
    <row r="851" spans="1:11" ht="14.45" customHeight="1" x14ac:dyDescent="0.2">
      <c r="A851" s="391" t="s">
        <v>402</v>
      </c>
      <c r="B851" s="392" t="s">
        <v>403</v>
      </c>
      <c r="C851" s="393" t="s">
        <v>410</v>
      </c>
      <c r="D851" s="394" t="s">
        <v>411</v>
      </c>
      <c r="E851" s="393" t="s">
        <v>1977</v>
      </c>
      <c r="F851" s="394" t="s">
        <v>1978</v>
      </c>
      <c r="G851" s="393" t="s">
        <v>1983</v>
      </c>
      <c r="H851" s="393" t="s">
        <v>1984</v>
      </c>
      <c r="I851" s="396">
        <v>58408.51953125</v>
      </c>
      <c r="J851" s="396">
        <v>1</v>
      </c>
      <c r="K851" s="397">
        <v>58408.51953125</v>
      </c>
    </row>
    <row r="852" spans="1:11" ht="14.45" customHeight="1" x14ac:dyDescent="0.2">
      <c r="A852" s="391" t="s">
        <v>402</v>
      </c>
      <c r="B852" s="392" t="s">
        <v>403</v>
      </c>
      <c r="C852" s="393" t="s">
        <v>410</v>
      </c>
      <c r="D852" s="394" t="s">
        <v>411</v>
      </c>
      <c r="E852" s="393" t="s">
        <v>1977</v>
      </c>
      <c r="F852" s="394" t="s">
        <v>1978</v>
      </c>
      <c r="G852" s="393" t="s">
        <v>1985</v>
      </c>
      <c r="H852" s="393" t="s">
        <v>1986</v>
      </c>
      <c r="I852" s="396">
        <v>5324</v>
      </c>
      <c r="J852" s="396">
        <v>1</v>
      </c>
      <c r="K852" s="397">
        <v>5324</v>
      </c>
    </row>
    <row r="853" spans="1:11" ht="14.45" customHeight="1" x14ac:dyDescent="0.2">
      <c r="A853" s="391" t="s">
        <v>402</v>
      </c>
      <c r="B853" s="392" t="s">
        <v>403</v>
      </c>
      <c r="C853" s="393" t="s">
        <v>410</v>
      </c>
      <c r="D853" s="394" t="s">
        <v>411</v>
      </c>
      <c r="E853" s="393" t="s">
        <v>1987</v>
      </c>
      <c r="F853" s="394" t="s">
        <v>1988</v>
      </c>
      <c r="G853" s="393" t="s">
        <v>1989</v>
      </c>
      <c r="H853" s="393" t="s">
        <v>1990</v>
      </c>
      <c r="I853" s="396">
        <v>600.84002685546875</v>
      </c>
      <c r="J853" s="396">
        <v>1</v>
      </c>
      <c r="K853" s="397">
        <v>600.84002685546875</v>
      </c>
    </row>
    <row r="854" spans="1:11" ht="14.45" customHeight="1" x14ac:dyDescent="0.2">
      <c r="A854" s="391" t="s">
        <v>402</v>
      </c>
      <c r="B854" s="392" t="s">
        <v>403</v>
      </c>
      <c r="C854" s="393" t="s">
        <v>415</v>
      </c>
      <c r="D854" s="394" t="s">
        <v>416</v>
      </c>
      <c r="E854" s="393" t="s">
        <v>504</v>
      </c>
      <c r="F854" s="394" t="s">
        <v>505</v>
      </c>
      <c r="G854" s="393" t="s">
        <v>509</v>
      </c>
      <c r="H854" s="393" t="s">
        <v>510</v>
      </c>
      <c r="I854" s="396">
        <v>15.529999732971191</v>
      </c>
      <c r="J854" s="396">
        <v>70</v>
      </c>
      <c r="K854" s="397">
        <v>1087.1000061035156</v>
      </c>
    </row>
    <row r="855" spans="1:11" ht="14.45" customHeight="1" x14ac:dyDescent="0.2">
      <c r="A855" s="391" t="s">
        <v>402</v>
      </c>
      <c r="B855" s="392" t="s">
        <v>403</v>
      </c>
      <c r="C855" s="393" t="s">
        <v>415</v>
      </c>
      <c r="D855" s="394" t="s">
        <v>416</v>
      </c>
      <c r="E855" s="393" t="s">
        <v>504</v>
      </c>
      <c r="F855" s="394" t="s">
        <v>505</v>
      </c>
      <c r="G855" s="393" t="s">
        <v>509</v>
      </c>
      <c r="H855" s="393" t="s">
        <v>513</v>
      </c>
      <c r="I855" s="396">
        <v>15.529999732971191</v>
      </c>
      <c r="J855" s="396">
        <v>20</v>
      </c>
      <c r="K855" s="397">
        <v>310.60000610351563</v>
      </c>
    </row>
    <row r="856" spans="1:11" ht="14.45" customHeight="1" x14ac:dyDescent="0.2">
      <c r="A856" s="391" t="s">
        <v>402</v>
      </c>
      <c r="B856" s="392" t="s">
        <v>403</v>
      </c>
      <c r="C856" s="393" t="s">
        <v>415</v>
      </c>
      <c r="D856" s="394" t="s">
        <v>416</v>
      </c>
      <c r="E856" s="393" t="s">
        <v>504</v>
      </c>
      <c r="F856" s="394" t="s">
        <v>505</v>
      </c>
      <c r="G856" s="393" t="s">
        <v>519</v>
      </c>
      <c r="H856" s="393" t="s">
        <v>520</v>
      </c>
      <c r="I856" s="396">
        <v>6.2399997711181641</v>
      </c>
      <c r="J856" s="396">
        <v>600</v>
      </c>
      <c r="K856" s="397">
        <v>3744</v>
      </c>
    </row>
    <row r="857" spans="1:11" ht="14.45" customHeight="1" x14ac:dyDescent="0.2">
      <c r="A857" s="391" t="s">
        <v>402</v>
      </c>
      <c r="B857" s="392" t="s">
        <v>403</v>
      </c>
      <c r="C857" s="393" t="s">
        <v>415</v>
      </c>
      <c r="D857" s="394" t="s">
        <v>416</v>
      </c>
      <c r="E857" s="393" t="s">
        <v>504</v>
      </c>
      <c r="F857" s="394" t="s">
        <v>505</v>
      </c>
      <c r="G857" s="393" t="s">
        <v>1991</v>
      </c>
      <c r="H857" s="393" t="s">
        <v>1992</v>
      </c>
      <c r="I857" s="396">
        <v>0.625</v>
      </c>
      <c r="J857" s="396">
        <v>4800</v>
      </c>
      <c r="K857" s="397">
        <v>2982</v>
      </c>
    </row>
    <row r="858" spans="1:11" ht="14.45" customHeight="1" x14ac:dyDescent="0.2">
      <c r="A858" s="391" t="s">
        <v>402</v>
      </c>
      <c r="B858" s="392" t="s">
        <v>403</v>
      </c>
      <c r="C858" s="393" t="s">
        <v>415</v>
      </c>
      <c r="D858" s="394" t="s">
        <v>416</v>
      </c>
      <c r="E858" s="393" t="s">
        <v>504</v>
      </c>
      <c r="F858" s="394" t="s">
        <v>505</v>
      </c>
      <c r="G858" s="393" t="s">
        <v>527</v>
      </c>
      <c r="H858" s="393" t="s">
        <v>528</v>
      </c>
      <c r="I858" s="396">
        <v>5.6399998664855957</v>
      </c>
      <c r="J858" s="396">
        <v>7650</v>
      </c>
      <c r="K858" s="397">
        <v>43107.75048828125</v>
      </c>
    </row>
    <row r="859" spans="1:11" ht="14.45" customHeight="1" x14ac:dyDescent="0.2">
      <c r="A859" s="391" t="s">
        <v>402</v>
      </c>
      <c r="B859" s="392" t="s">
        <v>403</v>
      </c>
      <c r="C859" s="393" t="s">
        <v>415</v>
      </c>
      <c r="D859" s="394" t="s">
        <v>416</v>
      </c>
      <c r="E859" s="393" t="s">
        <v>504</v>
      </c>
      <c r="F859" s="394" t="s">
        <v>505</v>
      </c>
      <c r="G859" s="393" t="s">
        <v>527</v>
      </c>
      <c r="H859" s="393" t="s">
        <v>529</v>
      </c>
      <c r="I859" s="396">
        <v>5.6399998664855957</v>
      </c>
      <c r="J859" s="396">
        <v>3150</v>
      </c>
      <c r="K859" s="397">
        <v>17750.250091552734</v>
      </c>
    </row>
    <row r="860" spans="1:11" ht="14.45" customHeight="1" x14ac:dyDescent="0.2">
      <c r="A860" s="391" t="s">
        <v>402</v>
      </c>
      <c r="B860" s="392" t="s">
        <v>403</v>
      </c>
      <c r="C860" s="393" t="s">
        <v>415</v>
      </c>
      <c r="D860" s="394" t="s">
        <v>416</v>
      </c>
      <c r="E860" s="393" t="s">
        <v>504</v>
      </c>
      <c r="F860" s="394" t="s">
        <v>505</v>
      </c>
      <c r="G860" s="393" t="s">
        <v>540</v>
      </c>
      <c r="H860" s="393" t="s">
        <v>541</v>
      </c>
      <c r="I860" s="396">
        <v>109.01000213623047</v>
      </c>
      <c r="J860" s="396">
        <v>20</v>
      </c>
      <c r="K860" s="397">
        <v>2180.260009765625</v>
      </c>
    </row>
    <row r="861" spans="1:11" ht="14.45" customHeight="1" x14ac:dyDescent="0.2">
      <c r="A861" s="391" t="s">
        <v>402</v>
      </c>
      <c r="B861" s="392" t="s">
        <v>403</v>
      </c>
      <c r="C861" s="393" t="s">
        <v>415</v>
      </c>
      <c r="D861" s="394" t="s">
        <v>416</v>
      </c>
      <c r="E861" s="393" t="s">
        <v>504</v>
      </c>
      <c r="F861" s="394" t="s">
        <v>505</v>
      </c>
      <c r="G861" s="393" t="s">
        <v>544</v>
      </c>
      <c r="H861" s="393" t="s">
        <v>545</v>
      </c>
      <c r="I861" s="396">
        <v>352.27999877929688</v>
      </c>
      <c r="J861" s="396">
        <v>132</v>
      </c>
      <c r="K861" s="397">
        <v>46501.3994140625</v>
      </c>
    </row>
    <row r="862" spans="1:11" ht="14.45" customHeight="1" x14ac:dyDescent="0.2">
      <c r="A862" s="391" t="s">
        <v>402</v>
      </c>
      <c r="B862" s="392" t="s">
        <v>403</v>
      </c>
      <c r="C862" s="393" t="s">
        <v>415</v>
      </c>
      <c r="D862" s="394" t="s">
        <v>416</v>
      </c>
      <c r="E862" s="393" t="s">
        <v>504</v>
      </c>
      <c r="F862" s="394" t="s">
        <v>505</v>
      </c>
      <c r="G862" s="393" t="s">
        <v>548</v>
      </c>
      <c r="H862" s="393" t="s">
        <v>549</v>
      </c>
      <c r="I862" s="396">
        <v>659.90997314453125</v>
      </c>
      <c r="J862" s="396">
        <v>48</v>
      </c>
      <c r="K862" s="397">
        <v>31675.599609375</v>
      </c>
    </row>
    <row r="863" spans="1:11" ht="14.45" customHeight="1" x14ac:dyDescent="0.2">
      <c r="A863" s="391" t="s">
        <v>402</v>
      </c>
      <c r="B863" s="392" t="s">
        <v>403</v>
      </c>
      <c r="C863" s="393" t="s">
        <v>415</v>
      </c>
      <c r="D863" s="394" t="s">
        <v>416</v>
      </c>
      <c r="E863" s="393" t="s">
        <v>504</v>
      </c>
      <c r="F863" s="394" t="s">
        <v>505</v>
      </c>
      <c r="G863" s="393" t="s">
        <v>562</v>
      </c>
      <c r="H863" s="393" t="s">
        <v>563</v>
      </c>
      <c r="I863" s="396">
        <v>3.619999885559082</v>
      </c>
      <c r="J863" s="396">
        <v>40</v>
      </c>
      <c r="K863" s="397">
        <v>144.80000305175781</v>
      </c>
    </row>
    <row r="864" spans="1:11" ht="14.45" customHeight="1" x14ac:dyDescent="0.2">
      <c r="A864" s="391" t="s">
        <v>402</v>
      </c>
      <c r="B864" s="392" t="s">
        <v>403</v>
      </c>
      <c r="C864" s="393" t="s">
        <v>415</v>
      </c>
      <c r="D864" s="394" t="s">
        <v>416</v>
      </c>
      <c r="E864" s="393" t="s">
        <v>504</v>
      </c>
      <c r="F864" s="394" t="s">
        <v>505</v>
      </c>
      <c r="G864" s="393" t="s">
        <v>564</v>
      </c>
      <c r="H864" s="393" t="s">
        <v>565</v>
      </c>
      <c r="I864" s="396">
        <v>5.1700000762939453</v>
      </c>
      <c r="J864" s="396">
        <v>50</v>
      </c>
      <c r="K864" s="397">
        <v>258.5</v>
      </c>
    </row>
    <row r="865" spans="1:11" ht="14.45" customHeight="1" x14ac:dyDescent="0.2">
      <c r="A865" s="391" t="s">
        <v>402</v>
      </c>
      <c r="B865" s="392" t="s">
        <v>403</v>
      </c>
      <c r="C865" s="393" t="s">
        <v>415</v>
      </c>
      <c r="D865" s="394" t="s">
        <v>416</v>
      </c>
      <c r="E865" s="393" t="s">
        <v>504</v>
      </c>
      <c r="F865" s="394" t="s">
        <v>505</v>
      </c>
      <c r="G865" s="393" t="s">
        <v>566</v>
      </c>
      <c r="H865" s="393" t="s">
        <v>567</v>
      </c>
      <c r="I865" s="396">
        <v>9.7700004577636719</v>
      </c>
      <c r="J865" s="396">
        <v>20</v>
      </c>
      <c r="K865" s="397">
        <v>195.39999389648438</v>
      </c>
    </row>
    <row r="866" spans="1:11" ht="14.45" customHeight="1" x14ac:dyDescent="0.2">
      <c r="A866" s="391" t="s">
        <v>402</v>
      </c>
      <c r="B866" s="392" t="s">
        <v>403</v>
      </c>
      <c r="C866" s="393" t="s">
        <v>415</v>
      </c>
      <c r="D866" s="394" t="s">
        <v>416</v>
      </c>
      <c r="E866" s="393" t="s">
        <v>504</v>
      </c>
      <c r="F866" s="394" t="s">
        <v>505</v>
      </c>
      <c r="G866" s="393" t="s">
        <v>588</v>
      </c>
      <c r="H866" s="393" t="s">
        <v>1993</v>
      </c>
      <c r="I866" s="396">
        <v>69</v>
      </c>
      <c r="J866" s="396">
        <v>70</v>
      </c>
      <c r="K866" s="397">
        <v>4830</v>
      </c>
    </row>
    <row r="867" spans="1:11" ht="14.45" customHeight="1" x14ac:dyDescent="0.2">
      <c r="A867" s="391" t="s">
        <v>402</v>
      </c>
      <c r="B867" s="392" t="s">
        <v>403</v>
      </c>
      <c r="C867" s="393" t="s">
        <v>415</v>
      </c>
      <c r="D867" s="394" t="s">
        <v>416</v>
      </c>
      <c r="E867" s="393" t="s">
        <v>504</v>
      </c>
      <c r="F867" s="394" t="s">
        <v>505</v>
      </c>
      <c r="G867" s="393" t="s">
        <v>1994</v>
      </c>
      <c r="H867" s="393" t="s">
        <v>1995</v>
      </c>
      <c r="I867" s="396">
        <v>85.419998168945313</v>
      </c>
      <c r="J867" s="396">
        <v>5</v>
      </c>
      <c r="K867" s="397">
        <v>427.10000610351563</v>
      </c>
    </row>
    <row r="868" spans="1:11" ht="14.45" customHeight="1" x14ac:dyDescent="0.2">
      <c r="A868" s="391" t="s">
        <v>402</v>
      </c>
      <c r="B868" s="392" t="s">
        <v>403</v>
      </c>
      <c r="C868" s="393" t="s">
        <v>415</v>
      </c>
      <c r="D868" s="394" t="s">
        <v>416</v>
      </c>
      <c r="E868" s="393" t="s">
        <v>504</v>
      </c>
      <c r="F868" s="394" t="s">
        <v>505</v>
      </c>
      <c r="G868" s="393" t="s">
        <v>570</v>
      </c>
      <c r="H868" s="393" t="s">
        <v>571</v>
      </c>
      <c r="I868" s="396">
        <v>38.400001525878906</v>
      </c>
      <c r="J868" s="396">
        <v>10</v>
      </c>
      <c r="K868" s="397">
        <v>384</v>
      </c>
    </row>
    <row r="869" spans="1:11" ht="14.45" customHeight="1" x14ac:dyDescent="0.2">
      <c r="A869" s="391" t="s">
        <v>402</v>
      </c>
      <c r="B869" s="392" t="s">
        <v>403</v>
      </c>
      <c r="C869" s="393" t="s">
        <v>415</v>
      </c>
      <c r="D869" s="394" t="s">
        <v>416</v>
      </c>
      <c r="E869" s="393" t="s">
        <v>504</v>
      </c>
      <c r="F869" s="394" t="s">
        <v>505</v>
      </c>
      <c r="G869" s="393" t="s">
        <v>588</v>
      </c>
      <c r="H869" s="393" t="s">
        <v>1996</v>
      </c>
      <c r="I869" s="396">
        <v>69</v>
      </c>
      <c r="J869" s="396">
        <v>270</v>
      </c>
      <c r="K869" s="397">
        <v>18630</v>
      </c>
    </row>
    <row r="870" spans="1:11" ht="14.45" customHeight="1" x14ac:dyDescent="0.2">
      <c r="A870" s="391" t="s">
        <v>402</v>
      </c>
      <c r="B870" s="392" t="s">
        <v>403</v>
      </c>
      <c r="C870" s="393" t="s">
        <v>415</v>
      </c>
      <c r="D870" s="394" t="s">
        <v>416</v>
      </c>
      <c r="E870" s="393" t="s">
        <v>504</v>
      </c>
      <c r="F870" s="394" t="s">
        <v>505</v>
      </c>
      <c r="G870" s="393" t="s">
        <v>572</v>
      </c>
      <c r="H870" s="393" t="s">
        <v>573</v>
      </c>
      <c r="I870" s="396">
        <v>113.27999877929688</v>
      </c>
      <c r="J870" s="396">
        <v>30</v>
      </c>
      <c r="K870" s="397">
        <v>3398.25</v>
      </c>
    </row>
    <row r="871" spans="1:11" ht="14.45" customHeight="1" x14ac:dyDescent="0.2">
      <c r="A871" s="391" t="s">
        <v>402</v>
      </c>
      <c r="B871" s="392" t="s">
        <v>403</v>
      </c>
      <c r="C871" s="393" t="s">
        <v>415</v>
      </c>
      <c r="D871" s="394" t="s">
        <v>416</v>
      </c>
      <c r="E871" s="393" t="s">
        <v>504</v>
      </c>
      <c r="F871" s="394" t="s">
        <v>505</v>
      </c>
      <c r="G871" s="393" t="s">
        <v>530</v>
      </c>
      <c r="H871" s="393" t="s">
        <v>574</v>
      </c>
      <c r="I871" s="396">
        <v>517.5</v>
      </c>
      <c r="J871" s="396">
        <v>100</v>
      </c>
      <c r="K871" s="397">
        <v>51750</v>
      </c>
    </row>
    <row r="872" spans="1:11" ht="14.45" customHeight="1" x14ac:dyDescent="0.2">
      <c r="A872" s="391" t="s">
        <v>402</v>
      </c>
      <c r="B872" s="392" t="s">
        <v>403</v>
      </c>
      <c r="C872" s="393" t="s">
        <v>415</v>
      </c>
      <c r="D872" s="394" t="s">
        <v>416</v>
      </c>
      <c r="E872" s="393" t="s">
        <v>504</v>
      </c>
      <c r="F872" s="394" t="s">
        <v>505</v>
      </c>
      <c r="G872" s="393" t="s">
        <v>540</v>
      </c>
      <c r="H872" s="393" t="s">
        <v>576</v>
      </c>
      <c r="I872" s="396">
        <v>108.66000366210938</v>
      </c>
      <c r="J872" s="396">
        <v>25</v>
      </c>
      <c r="K872" s="397">
        <v>2716.5</v>
      </c>
    </row>
    <row r="873" spans="1:11" ht="14.45" customHeight="1" x14ac:dyDescent="0.2">
      <c r="A873" s="391" t="s">
        <v>402</v>
      </c>
      <c r="B873" s="392" t="s">
        <v>403</v>
      </c>
      <c r="C873" s="393" t="s">
        <v>415</v>
      </c>
      <c r="D873" s="394" t="s">
        <v>416</v>
      </c>
      <c r="E873" s="393" t="s">
        <v>504</v>
      </c>
      <c r="F873" s="394" t="s">
        <v>505</v>
      </c>
      <c r="G873" s="393" t="s">
        <v>542</v>
      </c>
      <c r="H873" s="393" t="s">
        <v>577</v>
      </c>
      <c r="I873" s="396">
        <v>3031.169921875</v>
      </c>
      <c r="J873" s="396">
        <v>10</v>
      </c>
      <c r="K873" s="397">
        <v>30311.69921875</v>
      </c>
    </row>
    <row r="874" spans="1:11" ht="14.45" customHeight="1" x14ac:dyDescent="0.2">
      <c r="A874" s="391" t="s">
        <v>402</v>
      </c>
      <c r="B874" s="392" t="s">
        <v>403</v>
      </c>
      <c r="C874" s="393" t="s">
        <v>415</v>
      </c>
      <c r="D874" s="394" t="s">
        <v>416</v>
      </c>
      <c r="E874" s="393" t="s">
        <v>504</v>
      </c>
      <c r="F874" s="394" t="s">
        <v>505</v>
      </c>
      <c r="G874" s="393" t="s">
        <v>562</v>
      </c>
      <c r="H874" s="393" t="s">
        <v>584</v>
      </c>
      <c r="I874" s="396">
        <v>3.619999885559082</v>
      </c>
      <c r="J874" s="396">
        <v>20</v>
      </c>
      <c r="K874" s="397">
        <v>72.400001525878906</v>
      </c>
    </row>
    <row r="875" spans="1:11" ht="14.45" customHeight="1" x14ac:dyDescent="0.2">
      <c r="A875" s="391" t="s">
        <v>402</v>
      </c>
      <c r="B875" s="392" t="s">
        <v>403</v>
      </c>
      <c r="C875" s="393" t="s">
        <v>415</v>
      </c>
      <c r="D875" s="394" t="s">
        <v>416</v>
      </c>
      <c r="E875" s="393" t="s">
        <v>504</v>
      </c>
      <c r="F875" s="394" t="s">
        <v>505</v>
      </c>
      <c r="G875" s="393" t="s">
        <v>588</v>
      </c>
      <c r="H875" s="393" t="s">
        <v>589</v>
      </c>
      <c r="I875" s="396">
        <v>69</v>
      </c>
      <c r="J875" s="396">
        <v>270</v>
      </c>
      <c r="K875" s="397">
        <v>18630</v>
      </c>
    </row>
    <row r="876" spans="1:11" ht="14.45" customHeight="1" x14ac:dyDescent="0.2">
      <c r="A876" s="391" t="s">
        <v>402</v>
      </c>
      <c r="B876" s="392" t="s">
        <v>403</v>
      </c>
      <c r="C876" s="393" t="s">
        <v>415</v>
      </c>
      <c r="D876" s="394" t="s">
        <v>416</v>
      </c>
      <c r="E876" s="393" t="s">
        <v>504</v>
      </c>
      <c r="F876" s="394" t="s">
        <v>505</v>
      </c>
      <c r="G876" s="393" t="s">
        <v>1997</v>
      </c>
      <c r="H876" s="393" t="s">
        <v>1998</v>
      </c>
      <c r="I876" s="396">
        <v>83.020000457763672</v>
      </c>
      <c r="J876" s="396">
        <v>36</v>
      </c>
      <c r="K876" s="397">
        <v>3019</v>
      </c>
    </row>
    <row r="877" spans="1:11" ht="14.45" customHeight="1" x14ac:dyDescent="0.2">
      <c r="A877" s="391" t="s">
        <v>402</v>
      </c>
      <c r="B877" s="392" t="s">
        <v>403</v>
      </c>
      <c r="C877" s="393" t="s">
        <v>415</v>
      </c>
      <c r="D877" s="394" t="s">
        <v>416</v>
      </c>
      <c r="E877" s="393" t="s">
        <v>504</v>
      </c>
      <c r="F877" s="394" t="s">
        <v>505</v>
      </c>
      <c r="G877" s="393" t="s">
        <v>608</v>
      </c>
      <c r="H877" s="393" t="s">
        <v>609</v>
      </c>
      <c r="I877" s="396">
        <v>23.914999961853027</v>
      </c>
      <c r="J877" s="396">
        <v>18</v>
      </c>
      <c r="K877" s="397">
        <v>430.44001770019531</v>
      </c>
    </row>
    <row r="878" spans="1:11" ht="14.45" customHeight="1" x14ac:dyDescent="0.2">
      <c r="A878" s="391" t="s">
        <v>402</v>
      </c>
      <c r="B878" s="392" t="s">
        <v>403</v>
      </c>
      <c r="C878" s="393" t="s">
        <v>415</v>
      </c>
      <c r="D878" s="394" t="s">
        <v>416</v>
      </c>
      <c r="E878" s="393" t="s">
        <v>504</v>
      </c>
      <c r="F878" s="394" t="s">
        <v>505</v>
      </c>
      <c r="G878" s="393" t="s">
        <v>610</v>
      </c>
      <c r="H878" s="393" t="s">
        <v>611</v>
      </c>
      <c r="I878" s="396">
        <v>46.319999694824219</v>
      </c>
      <c r="J878" s="396">
        <v>15</v>
      </c>
      <c r="K878" s="397">
        <v>694.79998779296875</v>
      </c>
    </row>
    <row r="879" spans="1:11" ht="14.45" customHeight="1" x14ac:dyDescent="0.2">
      <c r="A879" s="391" t="s">
        <v>402</v>
      </c>
      <c r="B879" s="392" t="s">
        <v>403</v>
      </c>
      <c r="C879" s="393" t="s">
        <v>415</v>
      </c>
      <c r="D879" s="394" t="s">
        <v>416</v>
      </c>
      <c r="E879" s="393" t="s">
        <v>504</v>
      </c>
      <c r="F879" s="394" t="s">
        <v>505</v>
      </c>
      <c r="G879" s="393" t="s">
        <v>1999</v>
      </c>
      <c r="H879" s="393" t="s">
        <v>2000</v>
      </c>
      <c r="I879" s="396">
        <v>13.079999923706055</v>
      </c>
      <c r="J879" s="396">
        <v>24</v>
      </c>
      <c r="K879" s="397">
        <v>313.92001342773438</v>
      </c>
    </row>
    <row r="880" spans="1:11" ht="14.45" customHeight="1" x14ac:dyDescent="0.2">
      <c r="A880" s="391" t="s">
        <v>402</v>
      </c>
      <c r="B880" s="392" t="s">
        <v>403</v>
      </c>
      <c r="C880" s="393" t="s">
        <v>415</v>
      </c>
      <c r="D880" s="394" t="s">
        <v>416</v>
      </c>
      <c r="E880" s="393" t="s">
        <v>504</v>
      </c>
      <c r="F880" s="394" t="s">
        <v>505</v>
      </c>
      <c r="G880" s="393" t="s">
        <v>594</v>
      </c>
      <c r="H880" s="393" t="s">
        <v>616</v>
      </c>
      <c r="I880" s="396">
        <v>0.85500001907348633</v>
      </c>
      <c r="J880" s="396">
        <v>300</v>
      </c>
      <c r="K880" s="397">
        <v>255.90000152587891</v>
      </c>
    </row>
    <row r="881" spans="1:11" ht="14.45" customHeight="1" x14ac:dyDescent="0.2">
      <c r="A881" s="391" t="s">
        <v>402</v>
      </c>
      <c r="B881" s="392" t="s">
        <v>403</v>
      </c>
      <c r="C881" s="393" t="s">
        <v>415</v>
      </c>
      <c r="D881" s="394" t="s">
        <v>416</v>
      </c>
      <c r="E881" s="393" t="s">
        <v>504</v>
      </c>
      <c r="F881" s="394" t="s">
        <v>505</v>
      </c>
      <c r="G881" s="393" t="s">
        <v>596</v>
      </c>
      <c r="H881" s="393" t="s">
        <v>617</v>
      </c>
      <c r="I881" s="396">
        <v>1.5199999809265137</v>
      </c>
      <c r="J881" s="396">
        <v>300</v>
      </c>
      <c r="K881" s="397">
        <v>456</v>
      </c>
    </row>
    <row r="882" spans="1:11" ht="14.45" customHeight="1" x14ac:dyDescent="0.2">
      <c r="A882" s="391" t="s">
        <v>402</v>
      </c>
      <c r="B882" s="392" t="s">
        <v>403</v>
      </c>
      <c r="C882" s="393" t="s">
        <v>415</v>
      </c>
      <c r="D882" s="394" t="s">
        <v>416</v>
      </c>
      <c r="E882" s="393" t="s">
        <v>504</v>
      </c>
      <c r="F882" s="394" t="s">
        <v>505</v>
      </c>
      <c r="G882" s="393" t="s">
        <v>614</v>
      </c>
      <c r="H882" s="393" t="s">
        <v>625</v>
      </c>
      <c r="I882" s="396">
        <v>18.889999389648438</v>
      </c>
      <c r="J882" s="396">
        <v>48</v>
      </c>
      <c r="K882" s="397">
        <v>906.719970703125</v>
      </c>
    </row>
    <row r="883" spans="1:11" ht="14.45" customHeight="1" x14ac:dyDescent="0.2">
      <c r="A883" s="391" t="s">
        <v>402</v>
      </c>
      <c r="B883" s="392" t="s">
        <v>403</v>
      </c>
      <c r="C883" s="393" t="s">
        <v>415</v>
      </c>
      <c r="D883" s="394" t="s">
        <v>416</v>
      </c>
      <c r="E883" s="393" t="s">
        <v>504</v>
      </c>
      <c r="F883" s="394" t="s">
        <v>505</v>
      </c>
      <c r="G883" s="393" t="s">
        <v>628</v>
      </c>
      <c r="H883" s="393" t="s">
        <v>629</v>
      </c>
      <c r="I883" s="396">
        <v>18.860000610351563</v>
      </c>
      <c r="J883" s="396">
        <v>200</v>
      </c>
      <c r="K883" s="397">
        <v>3772</v>
      </c>
    </row>
    <row r="884" spans="1:11" ht="14.45" customHeight="1" x14ac:dyDescent="0.2">
      <c r="A884" s="391" t="s">
        <v>402</v>
      </c>
      <c r="B884" s="392" t="s">
        <v>403</v>
      </c>
      <c r="C884" s="393" t="s">
        <v>415</v>
      </c>
      <c r="D884" s="394" t="s">
        <v>416</v>
      </c>
      <c r="E884" s="393" t="s">
        <v>504</v>
      </c>
      <c r="F884" s="394" t="s">
        <v>505</v>
      </c>
      <c r="G884" s="393" t="s">
        <v>638</v>
      </c>
      <c r="H884" s="393" t="s">
        <v>639</v>
      </c>
      <c r="I884" s="396">
        <v>68.150001525878906</v>
      </c>
      <c r="J884" s="396">
        <v>216</v>
      </c>
      <c r="K884" s="397">
        <v>14720.1796875</v>
      </c>
    </row>
    <row r="885" spans="1:11" ht="14.45" customHeight="1" x14ac:dyDescent="0.2">
      <c r="A885" s="391" t="s">
        <v>402</v>
      </c>
      <c r="B885" s="392" t="s">
        <v>403</v>
      </c>
      <c r="C885" s="393" t="s">
        <v>415</v>
      </c>
      <c r="D885" s="394" t="s">
        <v>416</v>
      </c>
      <c r="E885" s="393" t="s">
        <v>504</v>
      </c>
      <c r="F885" s="394" t="s">
        <v>505</v>
      </c>
      <c r="G885" s="393" t="s">
        <v>645</v>
      </c>
      <c r="H885" s="393" t="s">
        <v>646</v>
      </c>
      <c r="I885" s="396">
        <v>3.2699999809265137</v>
      </c>
      <c r="J885" s="396">
        <v>80</v>
      </c>
      <c r="K885" s="397">
        <v>261.60000610351563</v>
      </c>
    </row>
    <row r="886" spans="1:11" ht="14.45" customHeight="1" x14ac:dyDescent="0.2">
      <c r="A886" s="391" t="s">
        <v>402</v>
      </c>
      <c r="B886" s="392" t="s">
        <v>403</v>
      </c>
      <c r="C886" s="393" t="s">
        <v>415</v>
      </c>
      <c r="D886" s="394" t="s">
        <v>416</v>
      </c>
      <c r="E886" s="393" t="s">
        <v>504</v>
      </c>
      <c r="F886" s="394" t="s">
        <v>505</v>
      </c>
      <c r="G886" s="393" t="s">
        <v>647</v>
      </c>
      <c r="H886" s="393" t="s">
        <v>648</v>
      </c>
      <c r="I886" s="396">
        <v>3.9700000286102295</v>
      </c>
      <c r="J886" s="396">
        <v>80</v>
      </c>
      <c r="K886" s="397">
        <v>317.60000610351563</v>
      </c>
    </row>
    <row r="887" spans="1:11" ht="14.45" customHeight="1" x14ac:dyDescent="0.2">
      <c r="A887" s="391" t="s">
        <v>402</v>
      </c>
      <c r="B887" s="392" t="s">
        <v>403</v>
      </c>
      <c r="C887" s="393" t="s">
        <v>415</v>
      </c>
      <c r="D887" s="394" t="s">
        <v>416</v>
      </c>
      <c r="E887" s="393" t="s">
        <v>504</v>
      </c>
      <c r="F887" s="394" t="s">
        <v>505</v>
      </c>
      <c r="G887" s="393" t="s">
        <v>685</v>
      </c>
      <c r="H887" s="393" t="s">
        <v>686</v>
      </c>
      <c r="I887" s="396">
        <v>16.219999313354492</v>
      </c>
      <c r="J887" s="396">
        <v>26820</v>
      </c>
      <c r="K887" s="397">
        <v>434897.09765625</v>
      </c>
    </row>
    <row r="888" spans="1:11" ht="14.45" customHeight="1" x14ac:dyDescent="0.2">
      <c r="A888" s="391" t="s">
        <v>402</v>
      </c>
      <c r="B888" s="392" t="s">
        <v>403</v>
      </c>
      <c r="C888" s="393" t="s">
        <v>415</v>
      </c>
      <c r="D888" s="394" t="s">
        <v>416</v>
      </c>
      <c r="E888" s="393" t="s">
        <v>504</v>
      </c>
      <c r="F888" s="394" t="s">
        <v>505</v>
      </c>
      <c r="G888" s="393" t="s">
        <v>687</v>
      </c>
      <c r="H888" s="393" t="s">
        <v>688</v>
      </c>
      <c r="I888" s="396">
        <v>29.100000381469727</v>
      </c>
      <c r="J888" s="396">
        <v>1728</v>
      </c>
      <c r="K888" s="397">
        <v>50276.1611328125</v>
      </c>
    </row>
    <row r="889" spans="1:11" ht="14.45" customHeight="1" x14ac:dyDescent="0.2">
      <c r="A889" s="391" t="s">
        <v>402</v>
      </c>
      <c r="B889" s="392" t="s">
        <v>403</v>
      </c>
      <c r="C889" s="393" t="s">
        <v>415</v>
      </c>
      <c r="D889" s="394" t="s">
        <v>416</v>
      </c>
      <c r="E889" s="393" t="s">
        <v>504</v>
      </c>
      <c r="F889" s="394" t="s">
        <v>505</v>
      </c>
      <c r="G889" s="393" t="s">
        <v>685</v>
      </c>
      <c r="H889" s="393" t="s">
        <v>691</v>
      </c>
      <c r="I889" s="396">
        <v>16.219999313354492</v>
      </c>
      <c r="J889" s="396">
        <v>13860</v>
      </c>
      <c r="K889" s="397">
        <v>224739.8984375</v>
      </c>
    </row>
    <row r="890" spans="1:11" ht="14.45" customHeight="1" x14ac:dyDescent="0.2">
      <c r="A890" s="391" t="s">
        <v>402</v>
      </c>
      <c r="B890" s="392" t="s">
        <v>403</v>
      </c>
      <c r="C890" s="393" t="s">
        <v>415</v>
      </c>
      <c r="D890" s="394" t="s">
        <v>416</v>
      </c>
      <c r="E890" s="393" t="s">
        <v>504</v>
      </c>
      <c r="F890" s="394" t="s">
        <v>505</v>
      </c>
      <c r="G890" s="393" t="s">
        <v>687</v>
      </c>
      <c r="H890" s="393" t="s">
        <v>692</v>
      </c>
      <c r="I890" s="396">
        <v>29.100000381469727</v>
      </c>
      <c r="J890" s="396">
        <v>1728</v>
      </c>
      <c r="K890" s="397">
        <v>50276.1611328125</v>
      </c>
    </row>
    <row r="891" spans="1:11" ht="14.45" customHeight="1" x14ac:dyDescent="0.2">
      <c r="A891" s="391" t="s">
        <v>402</v>
      </c>
      <c r="B891" s="392" t="s">
        <v>403</v>
      </c>
      <c r="C891" s="393" t="s">
        <v>415</v>
      </c>
      <c r="D891" s="394" t="s">
        <v>416</v>
      </c>
      <c r="E891" s="393" t="s">
        <v>504</v>
      </c>
      <c r="F891" s="394" t="s">
        <v>505</v>
      </c>
      <c r="G891" s="393" t="s">
        <v>2001</v>
      </c>
      <c r="H891" s="393" t="s">
        <v>2002</v>
      </c>
      <c r="I891" s="396">
        <v>8.630000114440918</v>
      </c>
      <c r="J891" s="396">
        <v>100</v>
      </c>
      <c r="K891" s="397">
        <v>862.5</v>
      </c>
    </row>
    <row r="892" spans="1:11" ht="14.45" customHeight="1" x14ac:dyDescent="0.2">
      <c r="A892" s="391" t="s">
        <v>402</v>
      </c>
      <c r="B892" s="392" t="s">
        <v>403</v>
      </c>
      <c r="C892" s="393" t="s">
        <v>415</v>
      </c>
      <c r="D892" s="394" t="s">
        <v>416</v>
      </c>
      <c r="E892" s="393" t="s">
        <v>504</v>
      </c>
      <c r="F892" s="394" t="s">
        <v>505</v>
      </c>
      <c r="G892" s="393" t="s">
        <v>706</v>
      </c>
      <c r="H892" s="393" t="s">
        <v>707</v>
      </c>
      <c r="I892" s="396">
        <v>2.5399999618530273</v>
      </c>
      <c r="J892" s="396">
        <v>2000</v>
      </c>
      <c r="K892" s="397">
        <v>5076.7998046875</v>
      </c>
    </row>
    <row r="893" spans="1:11" ht="14.45" customHeight="1" x14ac:dyDescent="0.2">
      <c r="A893" s="391" t="s">
        <v>402</v>
      </c>
      <c r="B893" s="392" t="s">
        <v>403</v>
      </c>
      <c r="C893" s="393" t="s">
        <v>415</v>
      </c>
      <c r="D893" s="394" t="s">
        <v>416</v>
      </c>
      <c r="E893" s="393" t="s">
        <v>504</v>
      </c>
      <c r="F893" s="394" t="s">
        <v>505</v>
      </c>
      <c r="G893" s="393" t="s">
        <v>708</v>
      </c>
      <c r="H893" s="393" t="s">
        <v>709</v>
      </c>
      <c r="I893" s="396">
        <v>0.52999997138977051</v>
      </c>
      <c r="J893" s="396">
        <v>6000</v>
      </c>
      <c r="K893" s="397">
        <v>3174</v>
      </c>
    </row>
    <row r="894" spans="1:11" ht="14.45" customHeight="1" x14ac:dyDescent="0.2">
      <c r="A894" s="391" t="s">
        <v>402</v>
      </c>
      <c r="B894" s="392" t="s">
        <v>403</v>
      </c>
      <c r="C894" s="393" t="s">
        <v>415</v>
      </c>
      <c r="D894" s="394" t="s">
        <v>416</v>
      </c>
      <c r="E894" s="393" t="s">
        <v>504</v>
      </c>
      <c r="F894" s="394" t="s">
        <v>505</v>
      </c>
      <c r="G894" s="393" t="s">
        <v>2003</v>
      </c>
      <c r="H894" s="393" t="s">
        <v>2004</v>
      </c>
      <c r="I894" s="396">
        <v>0.6600000262260437</v>
      </c>
      <c r="J894" s="396">
        <v>500</v>
      </c>
      <c r="K894" s="397">
        <v>330</v>
      </c>
    </row>
    <row r="895" spans="1:11" ht="14.45" customHeight="1" x14ac:dyDescent="0.2">
      <c r="A895" s="391" t="s">
        <v>402</v>
      </c>
      <c r="B895" s="392" t="s">
        <v>403</v>
      </c>
      <c r="C895" s="393" t="s">
        <v>415</v>
      </c>
      <c r="D895" s="394" t="s">
        <v>416</v>
      </c>
      <c r="E895" s="393" t="s">
        <v>504</v>
      </c>
      <c r="F895" s="394" t="s">
        <v>505</v>
      </c>
      <c r="G895" s="393" t="s">
        <v>706</v>
      </c>
      <c r="H895" s="393" t="s">
        <v>711</v>
      </c>
      <c r="I895" s="396">
        <v>2.5399999618530273</v>
      </c>
      <c r="J895" s="396">
        <v>2000</v>
      </c>
      <c r="K895" s="397">
        <v>5078.39990234375</v>
      </c>
    </row>
    <row r="896" spans="1:11" ht="14.45" customHeight="1" x14ac:dyDescent="0.2">
      <c r="A896" s="391" t="s">
        <v>402</v>
      </c>
      <c r="B896" s="392" t="s">
        <v>403</v>
      </c>
      <c r="C896" s="393" t="s">
        <v>415</v>
      </c>
      <c r="D896" s="394" t="s">
        <v>416</v>
      </c>
      <c r="E896" s="393" t="s">
        <v>504</v>
      </c>
      <c r="F896" s="394" t="s">
        <v>505</v>
      </c>
      <c r="G896" s="393" t="s">
        <v>713</v>
      </c>
      <c r="H896" s="393" t="s">
        <v>2005</v>
      </c>
      <c r="I896" s="396">
        <v>0.14000000059604645</v>
      </c>
      <c r="J896" s="396">
        <v>100</v>
      </c>
      <c r="K896" s="397">
        <v>14</v>
      </c>
    </row>
    <row r="897" spans="1:11" ht="14.45" customHeight="1" x14ac:dyDescent="0.2">
      <c r="A897" s="391" t="s">
        <v>402</v>
      </c>
      <c r="B897" s="392" t="s">
        <v>403</v>
      </c>
      <c r="C897" s="393" t="s">
        <v>415</v>
      </c>
      <c r="D897" s="394" t="s">
        <v>416</v>
      </c>
      <c r="E897" s="393" t="s">
        <v>504</v>
      </c>
      <c r="F897" s="394" t="s">
        <v>505</v>
      </c>
      <c r="G897" s="393" t="s">
        <v>713</v>
      </c>
      <c r="H897" s="393" t="s">
        <v>714</v>
      </c>
      <c r="I897" s="396">
        <v>0.14000000059604645</v>
      </c>
      <c r="J897" s="396">
        <v>100</v>
      </c>
      <c r="K897" s="397">
        <v>14</v>
      </c>
    </row>
    <row r="898" spans="1:11" ht="14.45" customHeight="1" x14ac:dyDescent="0.2">
      <c r="A898" s="391" t="s">
        <v>402</v>
      </c>
      <c r="B898" s="392" t="s">
        <v>403</v>
      </c>
      <c r="C898" s="393" t="s">
        <v>415</v>
      </c>
      <c r="D898" s="394" t="s">
        <v>416</v>
      </c>
      <c r="E898" s="393" t="s">
        <v>718</v>
      </c>
      <c r="F898" s="394" t="s">
        <v>719</v>
      </c>
      <c r="G898" s="393" t="s">
        <v>726</v>
      </c>
      <c r="H898" s="393" t="s">
        <v>727</v>
      </c>
      <c r="I898" s="396">
        <v>2.3299999237060547</v>
      </c>
      <c r="J898" s="396">
        <v>200</v>
      </c>
      <c r="K898" s="397">
        <v>466.80999755859375</v>
      </c>
    </row>
    <row r="899" spans="1:11" ht="14.45" customHeight="1" x14ac:dyDescent="0.2">
      <c r="A899" s="391" t="s">
        <v>402</v>
      </c>
      <c r="B899" s="392" t="s">
        <v>403</v>
      </c>
      <c r="C899" s="393" t="s">
        <v>415</v>
      </c>
      <c r="D899" s="394" t="s">
        <v>416</v>
      </c>
      <c r="E899" s="393" t="s">
        <v>718</v>
      </c>
      <c r="F899" s="394" t="s">
        <v>719</v>
      </c>
      <c r="G899" s="393" t="s">
        <v>734</v>
      </c>
      <c r="H899" s="393" t="s">
        <v>735</v>
      </c>
      <c r="I899" s="396">
        <v>2.9000000953674316</v>
      </c>
      <c r="J899" s="396">
        <v>500</v>
      </c>
      <c r="K899" s="397">
        <v>1450</v>
      </c>
    </row>
    <row r="900" spans="1:11" ht="14.45" customHeight="1" x14ac:dyDescent="0.2">
      <c r="A900" s="391" t="s">
        <v>402</v>
      </c>
      <c r="B900" s="392" t="s">
        <v>403</v>
      </c>
      <c r="C900" s="393" t="s">
        <v>415</v>
      </c>
      <c r="D900" s="394" t="s">
        <v>416</v>
      </c>
      <c r="E900" s="393" t="s">
        <v>718</v>
      </c>
      <c r="F900" s="394" t="s">
        <v>719</v>
      </c>
      <c r="G900" s="393" t="s">
        <v>778</v>
      </c>
      <c r="H900" s="393" t="s">
        <v>779</v>
      </c>
      <c r="I900" s="396">
        <v>18.840000152587891</v>
      </c>
      <c r="J900" s="396">
        <v>120</v>
      </c>
      <c r="K900" s="397">
        <v>2260.75</v>
      </c>
    </row>
    <row r="901" spans="1:11" ht="14.45" customHeight="1" x14ac:dyDescent="0.2">
      <c r="A901" s="391" t="s">
        <v>402</v>
      </c>
      <c r="B901" s="392" t="s">
        <v>403</v>
      </c>
      <c r="C901" s="393" t="s">
        <v>415</v>
      </c>
      <c r="D901" s="394" t="s">
        <v>416</v>
      </c>
      <c r="E901" s="393" t="s">
        <v>718</v>
      </c>
      <c r="F901" s="394" t="s">
        <v>719</v>
      </c>
      <c r="G901" s="393" t="s">
        <v>782</v>
      </c>
      <c r="H901" s="393" t="s">
        <v>783</v>
      </c>
      <c r="I901" s="396">
        <v>12.446666717529297</v>
      </c>
      <c r="J901" s="396">
        <v>200</v>
      </c>
      <c r="K901" s="397">
        <v>2474.0000610351563</v>
      </c>
    </row>
    <row r="902" spans="1:11" ht="14.45" customHeight="1" x14ac:dyDescent="0.2">
      <c r="A902" s="391" t="s">
        <v>402</v>
      </c>
      <c r="B902" s="392" t="s">
        <v>403</v>
      </c>
      <c r="C902" s="393" t="s">
        <v>415</v>
      </c>
      <c r="D902" s="394" t="s">
        <v>416</v>
      </c>
      <c r="E902" s="393" t="s">
        <v>718</v>
      </c>
      <c r="F902" s="394" t="s">
        <v>719</v>
      </c>
      <c r="G902" s="393" t="s">
        <v>778</v>
      </c>
      <c r="H902" s="393" t="s">
        <v>784</v>
      </c>
      <c r="I902" s="396">
        <v>17.459999084472656</v>
      </c>
      <c r="J902" s="396">
        <v>40</v>
      </c>
      <c r="K902" s="397">
        <v>698.40997314453125</v>
      </c>
    </row>
    <row r="903" spans="1:11" ht="14.45" customHeight="1" x14ac:dyDescent="0.2">
      <c r="A903" s="391" t="s">
        <v>402</v>
      </c>
      <c r="B903" s="392" t="s">
        <v>403</v>
      </c>
      <c r="C903" s="393" t="s">
        <v>415</v>
      </c>
      <c r="D903" s="394" t="s">
        <v>416</v>
      </c>
      <c r="E903" s="393" t="s">
        <v>718</v>
      </c>
      <c r="F903" s="394" t="s">
        <v>719</v>
      </c>
      <c r="G903" s="393" t="s">
        <v>782</v>
      </c>
      <c r="H903" s="393" t="s">
        <v>785</v>
      </c>
      <c r="I903" s="396">
        <v>11.680000305175781</v>
      </c>
      <c r="J903" s="396">
        <v>40</v>
      </c>
      <c r="K903" s="397">
        <v>467.20001220703125</v>
      </c>
    </row>
    <row r="904" spans="1:11" ht="14.45" customHeight="1" x14ac:dyDescent="0.2">
      <c r="A904" s="391" t="s">
        <v>402</v>
      </c>
      <c r="B904" s="392" t="s">
        <v>403</v>
      </c>
      <c r="C904" s="393" t="s">
        <v>415</v>
      </c>
      <c r="D904" s="394" t="s">
        <v>416</v>
      </c>
      <c r="E904" s="393" t="s">
        <v>718</v>
      </c>
      <c r="F904" s="394" t="s">
        <v>719</v>
      </c>
      <c r="G904" s="393" t="s">
        <v>734</v>
      </c>
      <c r="H904" s="393" t="s">
        <v>786</v>
      </c>
      <c r="I904" s="396">
        <v>2.9000000953674316</v>
      </c>
      <c r="J904" s="396">
        <v>300</v>
      </c>
      <c r="K904" s="397">
        <v>870</v>
      </c>
    </row>
    <row r="905" spans="1:11" ht="14.45" customHeight="1" x14ac:dyDescent="0.2">
      <c r="A905" s="391" t="s">
        <v>402</v>
      </c>
      <c r="B905" s="392" t="s">
        <v>403</v>
      </c>
      <c r="C905" s="393" t="s">
        <v>415</v>
      </c>
      <c r="D905" s="394" t="s">
        <v>416</v>
      </c>
      <c r="E905" s="393" t="s">
        <v>718</v>
      </c>
      <c r="F905" s="394" t="s">
        <v>719</v>
      </c>
      <c r="G905" s="393" t="s">
        <v>736</v>
      </c>
      <c r="H905" s="393" t="s">
        <v>787</v>
      </c>
      <c r="I905" s="396">
        <v>2.9100000858306885</v>
      </c>
      <c r="J905" s="396">
        <v>300</v>
      </c>
      <c r="K905" s="397">
        <v>873</v>
      </c>
    </row>
    <row r="906" spans="1:11" ht="14.45" customHeight="1" x14ac:dyDescent="0.2">
      <c r="A906" s="391" t="s">
        <v>402</v>
      </c>
      <c r="B906" s="392" t="s">
        <v>403</v>
      </c>
      <c r="C906" s="393" t="s">
        <v>415</v>
      </c>
      <c r="D906" s="394" t="s">
        <v>416</v>
      </c>
      <c r="E906" s="393" t="s">
        <v>718</v>
      </c>
      <c r="F906" s="394" t="s">
        <v>719</v>
      </c>
      <c r="G906" s="393" t="s">
        <v>2006</v>
      </c>
      <c r="H906" s="393" t="s">
        <v>2007</v>
      </c>
      <c r="I906" s="396">
        <v>1482.25</v>
      </c>
      <c r="J906" s="396">
        <v>2</v>
      </c>
      <c r="K906" s="397">
        <v>2964.5</v>
      </c>
    </row>
    <row r="907" spans="1:11" ht="14.45" customHeight="1" x14ac:dyDescent="0.2">
      <c r="A907" s="391" t="s">
        <v>402</v>
      </c>
      <c r="B907" s="392" t="s">
        <v>403</v>
      </c>
      <c r="C907" s="393" t="s">
        <v>415</v>
      </c>
      <c r="D907" s="394" t="s">
        <v>416</v>
      </c>
      <c r="E907" s="393" t="s">
        <v>718</v>
      </c>
      <c r="F907" s="394" t="s">
        <v>719</v>
      </c>
      <c r="G907" s="393" t="s">
        <v>802</v>
      </c>
      <c r="H907" s="393" t="s">
        <v>803</v>
      </c>
      <c r="I907" s="396">
        <v>839.97998046875</v>
      </c>
      <c r="J907" s="396">
        <v>60</v>
      </c>
      <c r="K907" s="397">
        <v>50398.55859375</v>
      </c>
    </row>
    <row r="908" spans="1:11" ht="14.45" customHeight="1" x14ac:dyDescent="0.2">
      <c r="A908" s="391" t="s">
        <v>402</v>
      </c>
      <c r="B908" s="392" t="s">
        <v>403</v>
      </c>
      <c r="C908" s="393" t="s">
        <v>415</v>
      </c>
      <c r="D908" s="394" t="s">
        <v>416</v>
      </c>
      <c r="E908" s="393" t="s">
        <v>718</v>
      </c>
      <c r="F908" s="394" t="s">
        <v>719</v>
      </c>
      <c r="G908" s="393" t="s">
        <v>804</v>
      </c>
      <c r="H908" s="393" t="s">
        <v>805</v>
      </c>
      <c r="I908" s="396">
        <v>48.279998779296875</v>
      </c>
      <c r="J908" s="396">
        <v>40</v>
      </c>
      <c r="K908" s="397">
        <v>1931.06005859375</v>
      </c>
    </row>
    <row r="909" spans="1:11" ht="14.45" customHeight="1" x14ac:dyDescent="0.2">
      <c r="A909" s="391" t="s">
        <v>402</v>
      </c>
      <c r="B909" s="392" t="s">
        <v>403</v>
      </c>
      <c r="C909" s="393" t="s">
        <v>415</v>
      </c>
      <c r="D909" s="394" t="s">
        <v>416</v>
      </c>
      <c r="E909" s="393" t="s">
        <v>718</v>
      </c>
      <c r="F909" s="394" t="s">
        <v>719</v>
      </c>
      <c r="G909" s="393" t="s">
        <v>802</v>
      </c>
      <c r="H909" s="393" t="s">
        <v>811</v>
      </c>
      <c r="I909" s="396">
        <v>839.97998046875</v>
      </c>
      <c r="J909" s="396">
        <v>70</v>
      </c>
      <c r="K909" s="397">
        <v>58798.318359375</v>
      </c>
    </row>
    <row r="910" spans="1:11" ht="14.45" customHeight="1" x14ac:dyDescent="0.2">
      <c r="A910" s="391" t="s">
        <v>402</v>
      </c>
      <c r="B910" s="392" t="s">
        <v>403</v>
      </c>
      <c r="C910" s="393" t="s">
        <v>415</v>
      </c>
      <c r="D910" s="394" t="s">
        <v>416</v>
      </c>
      <c r="E910" s="393" t="s">
        <v>718</v>
      </c>
      <c r="F910" s="394" t="s">
        <v>719</v>
      </c>
      <c r="G910" s="393" t="s">
        <v>804</v>
      </c>
      <c r="H910" s="393" t="s">
        <v>812</v>
      </c>
      <c r="I910" s="396">
        <v>48.279998779296875</v>
      </c>
      <c r="J910" s="396">
        <v>150</v>
      </c>
      <c r="K910" s="397">
        <v>7242</v>
      </c>
    </row>
    <row r="911" spans="1:11" ht="14.45" customHeight="1" x14ac:dyDescent="0.2">
      <c r="A911" s="391" t="s">
        <v>402</v>
      </c>
      <c r="B911" s="392" t="s">
        <v>403</v>
      </c>
      <c r="C911" s="393" t="s">
        <v>415</v>
      </c>
      <c r="D911" s="394" t="s">
        <v>416</v>
      </c>
      <c r="E911" s="393" t="s">
        <v>718</v>
      </c>
      <c r="F911" s="394" t="s">
        <v>719</v>
      </c>
      <c r="G911" s="393" t="s">
        <v>814</v>
      </c>
      <c r="H911" s="393" t="s">
        <v>815</v>
      </c>
      <c r="I911" s="396">
        <v>130.67999267578125</v>
      </c>
      <c r="J911" s="396">
        <v>5</v>
      </c>
      <c r="K911" s="397">
        <v>653.39996337890625</v>
      </c>
    </row>
    <row r="912" spans="1:11" ht="14.45" customHeight="1" x14ac:dyDescent="0.2">
      <c r="A912" s="391" t="s">
        <v>402</v>
      </c>
      <c r="B912" s="392" t="s">
        <v>403</v>
      </c>
      <c r="C912" s="393" t="s">
        <v>415</v>
      </c>
      <c r="D912" s="394" t="s">
        <v>416</v>
      </c>
      <c r="E912" s="393" t="s">
        <v>718</v>
      </c>
      <c r="F912" s="394" t="s">
        <v>719</v>
      </c>
      <c r="G912" s="393" t="s">
        <v>820</v>
      </c>
      <c r="H912" s="393" t="s">
        <v>2008</v>
      </c>
      <c r="I912" s="396">
        <v>149.82000732421875</v>
      </c>
      <c r="J912" s="396">
        <v>1</v>
      </c>
      <c r="K912" s="397">
        <v>149.82000732421875</v>
      </c>
    </row>
    <row r="913" spans="1:11" ht="14.45" customHeight="1" x14ac:dyDescent="0.2">
      <c r="A913" s="391" t="s">
        <v>402</v>
      </c>
      <c r="B913" s="392" t="s">
        <v>403</v>
      </c>
      <c r="C913" s="393" t="s">
        <v>415</v>
      </c>
      <c r="D913" s="394" t="s">
        <v>416</v>
      </c>
      <c r="E913" s="393" t="s">
        <v>718</v>
      </c>
      <c r="F913" s="394" t="s">
        <v>719</v>
      </c>
      <c r="G913" s="393" t="s">
        <v>816</v>
      </c>
      <c r="H913" s="393" t="s">
        <v>2009</v>
      </c>
      <c r="I913" s="396">
        <v>138.63999938964844</v>
      </c>
      <c r="J913" s="396">
        <v>1</v>
      </c>
      <c r="K913" s="397">
        <v>138.63999938964844</v>
      </c>
    </row>
    <row r="914" spans="1:11" ht="14.45" customHeight="1" x14ac:dyDescent="0.2">
      <c r="A914" s="391" t="s">
        <v>402</v>
      </c>
      <c r="B914" s="392" t="s">
        <v>403</v>
      </c>
      <c r="C914" s="393" t="s">
        <v>415</v>
      </c>
      <c r="D914" s="394" t="s">
        <v>416</v>
      </c>
      <c r="E914" s="393" t="s">
        <v>718</v>
      </c>
      <c r="F914" s="394" t="s">
        <v>719</v>
      </c>
      <c r="G914" s="393" t="s">
        <v>822</v>
      </c>
      <c r="H914" s="393" t="s">
        <v>823</v>
      </c>
      <c r="I914" s="396">
        <v>140.36000061035156</v>
      </c>
      <c r="J914" s="396">
        <v>2</v>
      </c>
      <c r="K914" s="397">
        <v>280.72000122070313</v>
      </c>
    </row>
    <row r="915" spans="1:11" ht="14.45" customHeight="1" x14ac:dyDescent="0.2">
      <c r="A915" s="391" t="s">
        <v>402</v>
      </c>
      <c r="B915" s="392" t="s">
        <v>403</v>
      </c>
      <c r="C915" s="393" t="s">
        <v>415</v>
      </c>
      <c r="D915" s="394" t="s">
        <v>416</v>
      </c>
      <c r="E915" s="393" t="s">
        <v>718</v>
      </c>
      <c r="F915" s="394" t="s">
        <v>719</v>
      </c>
      <c r="G915" s="393" t="s">
        <v>2010</v>
      </c>
      <c r="H915" s="393" t="s">
        <v>2011</v>
      </c>
      <c r="I915" s="396">
        <v>214.16999816894531</v>
      </c>
      <c r="J915" s="396">
        <v>5</v>
      </c>
      <c r="K915" s="397">
        <v>1070.8499755859375</v>
      </c>
    </row>
    <row r="916" spans="1:11" ht="14.45" customHeight="1" x14ac:dyDescent="0.2">
      <c r="A916" s="391" t="s">
        <v>402</v>
      </c>
      <c r="B916" s="392" t="s">
        <v>403</v>
      </c>
      <c r="C916" s="393" t="s">
        <v>415</v>
      </c>
      <c r="D916" s="394" t="s">
        <v>416</v>
      </c>
      <c r="E916" s="393" t="s">
        <v>718</v>
      </c>
      <c r="F916" s="394" t="s">
        <v>719</v>
      </c>
      <c r="G916" s="393" t="s">
        <v>832</v>
      </c>
      <c r="H916" s="393" t="s">
        <v>833</v>
      </c>
      <c r="I916" s="396">
        <v>87.480003356933594</v>
      </c>
      <c r="J916" s="396">
        <v>200</v>
      </c>
      <c r="K916" s="397">
        <v>17496.599609375</v>
      </c>
    </row>
    <row r="917" spans="1:11" ht="14.45" customHeight="1" x14ac:dyDescent="0.2">
      <c r="A917" s="391" t="s">
        <v>402</v>
      </c>
      <c r="B917" s="392" t="s">
        <v>403</v>
      </c>
      <c r="C917" s="393" t="s">
        <v>415</v>
      </c>
      <c r="D917" s="394" t="s">
        <v>416</v>
      </c>
      <c r="E917" s="393" t="s">
        <v>718</v>
      </c>
      <c r="F917" s="394" t="s">
        <v>719</v>
      </c>
      <c r="G917" s="393" t="s">
        <v>838</v>
      </c>
      <c r="H917" s="393" t="s">
        <v>839</v>
      </c>
      <c r="I917" s="396">
        <v>57.479230440579926</v>
      </c>
      <c r="J917" s="396">
        <v>2700</v>
      </c>
      <c r="K917" s="397">
        <v>155181.25</v>
      </c>
    </row>
    <row r="918" spans="1:11" ht="14.45" customHeight="1" x14ac:dyDescent="0.2">
      <c r="A918" s="391" t="s">
        <v>402</v>
      </c>
      <c r="B918" s="392" t="s">
        <v>403</v>
      </c>
      <c r="C918" s="393" t="s">
        <v>415</v>
      </c>
      <c r="D918" s="394" t="s">
        <v>416</v>
      </c>
      <c r="E918" s="393" t="s">
        <v>718</v>
      </c>
      <c r="F918" s="394" t="s">
        <v>719</v>
      </c>
      <c r="G918" s="393" t="s">
        <v>832</v>
      </c>
      <c r="H918" s="393" t="s">
        <v>2012</v>
      </c>
      <c r="I918" s="396">
        <v>87.480003356933594</v>
      </c>
      <c r="J918" s="396">
        <v>250</v>
      </c>
      <c r="K918" s="397">
        <v>21870.75</v>
      </c>
    </row>
    <row r="919" spans="1:11" ht="14.45" customHeight="1" x14ac:dyDescent="0.2">
      <c r="A919" s="391" t="s">
        <v>402</v>
      </c>
      <c r="B919" s="392" t="s">
        <v>403</v>
      </c>
      <c r="C919" s="393" t="s">
        <v>415</v>
      </c>
      <c r="D919" s="394" t="s">
        <v>416</v>
      </c>
      <c r="E919" s="393" t="s">
        <v>718</v>
      </c>
      <c r="F919" s="394" t="s">
        <v>719</v>
      </c>
      <c r="G919" s="393" t="s">
        <v>834</v>
      </c>
      <c r="H919" s="393" t="s">
        <v>840</v>
      </c>
      <c r="I919" s="396">
        <v>62.560001373291016</v>
      </c>
      <c r="J919" s="396">
        <v>200</v>
      </c>
      <c r="K919" s="397">
        <v>12511.400390625</v>
      </c>
    </row>
    <row r="920" spans="1:11" ht="14.45" customHeight="1" x14ac:dyDescent="0.2">
      <c r="A920" s="391" t="s">
        <v>402</v>
      </c>
      <c r="B920" s="392" t="s">
        <v>403</v>
      </c>
      <c r="C920" s="393" t="s">
        <v>415</v>
      </c>
      <c r="D920" s="394" t="s">
        <v>416</v>
      </c>
      <c r="E920" s="393" t="s">
        <v>718</v>
      </c>
      <c r="F920" s="394" t="s">
        <v>719</v>
      </c>
      <c r="G920" s="393" t="s">
        <v>836</v>
      </c>
      <c r="H920" s="393" t="s">
        <v>2013</v>
      </c>
      <c r="I920" s="396">
        <v>87.480003356933594</v>
      </c>
      <c r="J920" s="396">
        <v>200</v>
      </c>
      <c r="K920" s="397">
        <v>17496.60009765625</v>
      </c>
    </row>
    <row r="921" spans="1:11" ht="14.45" customHeight="1" x14ac:dyDescent="0.2">
      <c r="A921" s="391" t="s">
        <v>402</v>
      </c>
      <c r="B921" s="392" t="s">
        <v>403</v>
      </c>
      <c r="C921" s="393" t="s">
        <v>415</v>
      </c>
      <c r="D921" s="394" t="s">
        <v>416</v>
      </c>
      <c r="E921" s="393" t="s">
        <v>718</v>
      </c>
      <c r="F921" s="394" t="s">
        <v>719</v>
      </c>
      <c r="G921" s="393" t="s">
        <v>838</v>
      </c>
      <c r="H921" s="393" t="s">
        <v>841</v>
      </c>
      <c r="I921" s="396">
        <v>57.479999542236328</v>
      </c>
      <c r="J921" s="396">
        <v>2100</v>
      </c>
      <c r="K921" s="397">
        <v>120698.75</v>
      </c>
    </row>
    <row r="922" spans="1:11" ht="14.45" customHeight="1" x14ac:dyDescent="0.2">
      <c r="A922" s="391" t="s">
        <v>402</v>
      </c>
      <c r="B922" s="392" t="s">
        <v>403</v>
      </c>
      <c r="C922" s="393" t="s">
        <v>415</v>
      </c>
      <c r="D922" s="394" t="s">
        <v>416</v>
      </c>
      <c r="E922" s="393" t="s">
        <v>718</v>
      </c>
      <c r="F922" s="394" t="s">
        <v>719</v>
      </c>
      <c r="G922" s="393" t="s">
        <v>2014</v>
      </c>
      <c r="H922" s="393" t="s">
        <v>2015</v>
      </c>
      <c r="I922" s="396">
        <v>1150.7099609375</v>
      </c>
      <c r="J922" s="396">
        <v>1</v>
      </c>
      <c r="K922" s="397">
        <v>1150.7099609375</v>
      </c>
    </row>
    <row r="923" spans="1:11" ht="14.45" customHeight="1" x14ac:dyDescent="0.2">
      <c r="A923" s="391" t="s">
        <v>402</v>
      </c>
      <c r="B923" s="392" t="s">
        <v>403</v>
      </c>
      <c r="C923" s="393" t="s">
        <v>415</v>
      </c>
      <c r="D923" s="394" t="s">
        <v>416</v>
      </c>
      <c r="E923" s="393" t="s">
        <v>718</v>
      </c>
      <c r="F923" s="394" t="s">
        <v>719</v>
      </c>
      <c r="G923" s="393" t="s">
        <v>872</v>
      </c>
      <c r="H923" s="393" t="s">
        <v>873</v>
      </c>
      <c r="I923" s="396">
        <v>1410.8599853515625</v>
      </c>
      <c r="J923" s="396">
        <v>2</v>
      </c>
      <c r="K923" s="397">
        <v>2821.719970703125</v>
      </c>
    </row>
    <row r="924" spans="1:11" ht="14.45" customHeight="1" x14ac:dyDescent="0.2">
      <c r="A924" s="391" t="s">
        <v>402</v>
      </c>
      <c r="B924" s="392" t="s">
        <v>403</v>
      </c>
      <c r="C924" s="393" t="s">
        <v>415</v>
      </c>
      <c r="D924" s="394" t="s">
        <v>416</v>
      </c>
      <c r="E924" s="393" t="s">
        <v>718</v>
      </c>
      <c r="F924" s="394" t="s">
        <v>719</v>
      </c>
      <c r="G924" s="393" t="s">
        <v>2016</v>
      </c>
      <c r="H924" s="393" t="s">
        <v>2017</v>
      </c>
      <c r="I924" s="396">
        <v>3512.7650146484375</v>
      </c>
      <c r="J924" s="396">
        <v>6</v>
      </c>
      <c r="K924" s="397">
        <v>20870.6103515625</v>
      </c>
    </row>
    <row r="925" spans="1:11" ht="14.45" customHeight="1" x14ac:dyDescent="0.2">
      <c r="A925" s="391" t="s">
        <v>402</v>
      </c>
      <c r="B925" s="392" t="s">
        <v>403</v>
      </c>
      <c r="C925" s="393" t="s">
        <v>415</v>
      </c>
      <c r="D925" s="394" t="s">
        <v>416</v>
      </c>
      <c r="E925" s="393" t="s">
        <v>718</v>
      </c>
      <c r="F925" s="394" t="s">
        <v>719</v>
      </c>
      <c r="G925" s="393" t="s">
        <v>2018</v>
      </c>
      <c r="H925" s="393" t="s">
        <v>2019</v>
      </c>
      <c r="I925" s="396">
        <v>2047.1649780273438</v>
      </c>
      <c r="J925" s="396">
        <v>6</v>
      </c>
      <c r="K925" s="397">
        <v>12162.28955078125</v>
      </c>
    </row>
    <row r="926" spans="1:11" ht="14.45" customHeight="1" x14ac:dyDescent="0.2">
      <c r="A926" s="391" t="s">
        <v>402</v>
      </c>
      <c r="B926" s="392" t="s">
        <v>403</v>
      </c>
      <c r="C926" s="393" t="s">
        <v>415</v>
      </c>
      <c r="D926" s="394" t="s">
        <v>416</v>
      </c>
      <c r="E926" s="393" t="s">
        <v>718</v>
      </c>
      <c r="F926" s="394" t="s">
        <v>719</v>
      </c>
      <c r="G926" s="393" t="s">
        <v>2020</v>
      </c>
      <c r="H926" s="393" t="s">
        <v>2021</v>
      </c>
      <c r="I926" s="396">
        <v>2315.9249267578125</v>
      </c>
      <c r="J926" s="396">
        <v>4</v>
      </c>
      <c r="K926" s="397">
        <v>9263.68994140625</v>
      </c>
    </row>
    <row r="927" spans="1:11" ht="14.45" customHeight="1" x14ac:dyDescent="0.2">
      <c r="A927" s="391" t="s">
        <v>402</v>
      </c>
      <c r="B927" s="392" t="s">
        <v>403</v>
      </c>
      <c r="C927" s="393" t="s">
        <v>415</v>
      </c>
      <c r="D927" s="394" t="s">
        <v>416</v>
      </c>
      <c r="E927" s="393" t="s">
        <v>718</v>
      </c>
      <c r="F927" s="394" t="s">
        <v>719</v>
      </c>
      <c r="G927" s="393" t="s">
        <v>2022</v>
      </c>
      <c r="H927" s="393" t="s">
        <v>2023</v>
      </c>
      <c r="I927" s="396">
        <v>1335.8399658203125</v>
      </c>
      <c r="J927" s="396">
        <v>2</v>
      </c>
      <c r="K927" s="397">
        <v>2671.679931640625</v>
      </c>
    </row>
    <row r="928" spans="1:11" ht="14.45" customHeight="1" x14ac:dyDescent="0.2">
      <c r="A928" s="391" t="s">
        <v>402</v>
      </c>
      <c r="B928" s="392" t="s">
        <v>403</v>
      </c>
      <c r="C928" s="393" t="s">
        <v>415</v>
      </c>
      <c r="D928" s="394" t="s">
        <v>416</v>
      </c>
      <c r="E928" s="393" t="s">
        <v>718</v>
      </c>
      <c r="F928" s="394" t="s">
        <v>719</v>
      </c>
      <c r="G928" s="393" t="s">
        <v>892</v>
      </c>
      <c r="H928" s="393" t="s">
        <v>893</v>
      </c>
      <c r="I928" s="396">
        <v>2155.4337768554688</v>
      </c>
      <c r="J928" s="396">
        <v>14</v>
      </c>
      <c r="K928" s="397">
        <v>30208.38037109375</v>
      </c>
    </row>
    <row r="929" spans="1:11" ht="14.45" customHeight="1" x14ac:dyDescent="0.2">
      <c r="A929" s="391" t="s">
        <v>402</v>
      </c>
      <c r="B929" s="392" t="s">
        <v>403</v>
      </c>
      <c r="C929" s="393" t="s">
        <v>415</v>
      </c>
      <c r="D929" s="394" t="s">
        <v>416</v>
      </c>
      <c r="E929" s="393" t="s">
        <v>718</v>
      </c>
      <c r="F929" s="394" t="s">
        <v>719</v>
      </c>
      <c r="G929" s="393" t="s">
        <v>894</v>
      </c>
      <c r="H929" s="393" t="s">
        <v>895</v>
      </c>
      <c r="I929" s="396">
        <v>2182.356689453125</v>
      </c>
      <c r="J929" s="396">
        <v>6</v>
      </c>
      <c r="K929" s="397">
        <v>13094.14013671875</v>
      </c>
    </row>
    <row r="930" spans="1:11" ht="14.45" customHeight="1" x14ac:dyDescent="0.2">
      <c r="A930" s="391" t="s">
        <v>402</v>
      </c>
      <c r="B930" s="392" t="s">
        <v>403</v>
      </c>
      <c r="C930" s="393" t="s">
        <v>415</v>
      </c>
      <c r="D930" s="394" t="s">
        <v>416</v>
      </c>
      <c r="E930" s="393" t="s">
        <v>718</v>
      </c>
      <c r="F930" s="394" t="s">
        <v>719</v>
      </c>
      <c r="G930" s="393" t="s">
        <v>2024</v>
      </c>
      <c r="H930" s="393" t="s">
        <v>2025</v>
      </c>
      <c r="I930" s="396">
        <v>1658.050048828125</v>
      </c>
      <c r="J930" s="396">
        <v>2</v>
      </c>
      <c r="K930" s="397">
        <v>3316.10009765625</v>
      </c>
    </row>
    <row r="931" spans="1:11" ht="14.45" customHeight="1" x14ac:dyDescent="0.2">
      <c r="A931" s="391" t="s">
        <v>402</v>
      </c>
      <c r="B931" s="392" t="s">
        <v>403</v>
      </c>
      <c r="C931" s="393" t="s">
        <v>415</v>
      </c>
      <c r="D931" s="394" t="s">
        <v>416</v>
      </c>
      <c r="E931" s="393" t="s">
        <v>718</v>
      </c>
      <c r="F931" s="394" t="s">
        <v>719</v>
      </c>
      <c r="G931" s="393" t="s">
        <v>2026</v>
      </c>
      <c r="H931" s="393" t="s">
        <v>2027</v>
      </c>
      <c r="I931" s="396">
        <v>1351.5699462890625</v>
      </c>
      <c r="J931" s="396">
        <v>2</v>
      </c>
      <c r="K931" s="397">
        <v>2703.139892578125</v>
      </c>
    </row>
    <row r="932" spans="1:11" ht="14.45" customHeight="1" x14ac:dyDescent="0.2">
      <c r="A932" s="391" t="s">
        <v>402</v>
      </c>
      <c r="B932" s="392" t="s">
        <v>403</v>
      </c>
      <c r="C932" s="393" t="s">
        <v>415</v>
      </c>
      <c r="D932" s="394" t="s">
        <v>416</v>
      </c>
      <c r="E932" s="393" t="s">
        <v>718</v>
      </c>
      <c r="F932" s="394" t="s">
        <v>719</v>
      </c>
      <c r="G932" s="393" t="s">
        <v>2028</v>
      </c>
      <c r="H932" s="393" t="s">
        <v>2029</v>
      </c>
      <c r="I932" s="396">
        <v>3115.75</v>
      </c>
      <c r="J932" s="396">
        <v>3</v>
      </c>
      <c r="K932" s="397">
        <v>9347.25</v>
      </c>
    </row>
    <row r="933" spans="1:11" ht="14.45" customHeight="1" x14ac:dyDescent="0.2">
      <c r="A933" s="391" t="s">
        <v>402</v>
      </c>
      <c r="B933" s="392" t="s">
        <v>403</v>
      </c>
      <c r="C933" s="393" t="s">
        <v>415</v>
      </c>
      <c r="D933" s="394" t="s">
        <v>416</v>
      </c>
      <c r="E933" s="393" t="s">
        <v>718</v>
      </c>
      <c r="F933" s="394" t="s">
        <v>719</v>
      </c>
      <c r="G933" s="393" t="s">
        <v>940</v>
      </c>
      <c r="H933" s="393" t="s">
        <v>941</v>
      </c>
      <c r="I933" s="396">
        <v>2334.090087890625</v>
      </c>
      <c r="J933" s="396">
        <v>6</v>
      </c>
      <c r="K933" s="397">
        <v>14004.5400390625</v>
      </c>
    </row>
    <row r="934" spans="1:11" ht="14.45" customHeight="1" x14ac:dyDescent="0.2">
      <c r="A934" s="391" t="s">
        <v>402</v>
      </c>
      <c r="B934" s="392" t="s">
        <v>403</v>
      </c>
      <c r="C934" s="393" t="s">
        <v>415</v>
      </c>
      <c r="D934" s="394" t="s">
        <v>416</v>
      </c>
      <c r="E934" s="393" t="s">
        <v>718</v>
      </c>
      <c r="F934" s="394" t="s">
        <v>719</v>
      </c>
      <c r="G934" s="393" t="s">
        <v>2030</v>
      </c>
      <c r="H934" s="393" t="s">
        <v>2031</v>
      </c>
      <c r="I934" s="396">
        <v>2388.5400390625</v>
      </c>
      <c r="J934" s="396">
        <v>4</v>
      </c>
      <c r="K934" s="397">
        <v>9554.16015625</v>
      </c>
    </row>
    <row r="935" spans="1:11" ht="14.45" customHeight="1" x14ac:dyDescent="0.2">
      <c r="A935" s="391" t="s">
        <v>402</v>
      </c>
      <c r="B935" s="392" t="s">
        <v>403</v>
      </c>
      <c r="C935" s="393" t="s">
        <v>415</v>
      </c>
      <c r="D935" s="394" t="s">
        <v>416</v>
      </c>
      <c r="E935" s="393" t="s">
        <v>718</v>
      </c>
      <c r="F935" s="394" t="s">
        <v>719</v>
      </c>
      <c r="G935" s="393" t="s">
        <v>2032</v>
      </c>
      <c r="H935" s="393" t="s">
        <v>2033</v>
      </c>
      <c r="I935" s="396">
        <v>3214.969970703125</v>
      </c>
      <c r="J935" s="396">
        <v>2</v>
      </c>
      <c r="K935" s="397">
        <v>6429.93994140625</v>
      </c>
    </row>
    <row r="936" spans="1:11" ht="14.45" customHeight="1" x14ac:dyDescent="0.2">
      <c r="A936" s="391" t="s">
        <v>402</v>
      </c>
      <c r="B936" s="392" t="s">
        <v>403</v>
      </c>
      <c r="C936" s="393" t="s">
        <v>415</v>
      </c>
      <c r="D936" s="394" t="s">
        <v>416</v>
      </c>
      <c r="E936" s="393" t="s">
        <v>718</v>
      </c>
      <c r="F936" s="394" t="s">
        <v>719</v>
      </c>
      <c r="G936" s="393" t="s">
        <v>2034</v>
      </c>
      <c r="H936" s="393" t="s">
        <v>2035</v>
      </c>
      <c r="I936" s="396">
        <v>851.489990234375</v>
      </c>
      <c r="J936" s="396">
        <v>8</v>
      </c>
      <c r="K936" s="397">
        <v>6711.6800537109375</v>
      </c>
    </row>
    <row r="937" spans="1:11" ht="14.45" customHeight="1" x14ac:dyDescent="0.2">
      <c r="A937" s="391" t="s">
        <v>402</v>
      </c>
      <c r="B937" s="392" t="s">
        <v>403</v>
      </c>
      <c r="C937" s="393" t="s">
        <v>415</v>
      </c>
      <c r="D937" s="394" t="s">
        <v>416</v>
      </c>
      <c r="E937" s="393" t="s">
        <v>718</v>
      </c>
      <c r="F937" s="394" t="s">
        <v>719</v>
      </c>
      <c r="G937" s="393" t="s">
        <v>944</v>
      </c>
      <c r="H937" s="393" t="s">
        <v>945</v>
      </c>
      <c r="I937" s="396">
        <v>2562.780029296875</v>
      </c>
      <c r="J937" s="396">
        <v>3</v>
      </c>
      <c r="K937" s="397">
        <v>7688.33984375</v>
      </c>
    </row>
    <row r="938" spans="1:11" ht="14.45" customHeight="1" x14ac:dyDescent="0.2">
      <c r="A938" s="391" t="s">
        <v>402</v>
      </c>
      <c r="B938" s="392" t="s">
        <v>403</v>
      </c>
      <c r="C938" s="393" t="s">
        <v>415</v>
      </c>
      <c r="D938" s="394" t="s">
        <v>416</v>
      </c>
      <c r="E938" s="393" t="s">
        <v>718</v>
      </c>
      <c r="F938" s="394" t="s">
        <v>719</v>
      </c>
      <c r="G938" s="393" t="s">
        <v>2036</v>
      </c>
      <c r="H938" s="393" t="s">
        <v>2037</v>
      </c>
      <c r="I938" s="396">
        <v>920.80999755859375</v>
      </c>
      <c r="J938" s="396">
        <v>2</v>
      </c>
      <c r="K938" s="397">
        <v>1841.6199951171875</v>
      </c>
    </row>
    <row r="939" spans="1:11" ht="14.45" customHeight="1" x14ac:dyDescent="0.2">
      <c r="A939" s="391" t="s">
        <v>402</v>
      </c>
      <c r="B939" s="392" t="s">
        <v>403</v>
      </c>
      <c r="C939" s="393" t="s">
        <v>415</v>
      </c>
      <c r="D939" s="394" t="s">
        <v>416</v>
      </c>
      <c r="E939" s="393" t="s">
        <v>718</v>
      </c>
      <c r="F939" s="394" t="s">
        <v>719</v>
      </c>
      <c r="G939" s="393" t="s">
        <v>2038</v>
      </c>
      <c r="H939" s="393" t="s">
        <v>2039</v>
      </c>
      <c r="I939" s="396">
        <v>968</v>
      </c>
      <c r="J939" s="396">
        <v>1</v>
      </c>
      <c r="K939" s="397">
        <v>968</v>
      </c>
    </row>
    <row r="940" spans="1:11" ht="14.45" customHeight="1" x14ac:dyDescent="0.2">
      <c r="A940" s="391" t="s">
        <v>402</v>
      </c>
      <c r="B940" s="392" t="s">
        <v>403</v>
      </c>
      <c r="C940" s="393" t="s">
        <v>415</v>
      </c>
      <c r="D940" s="394" t="s">
        <v>416</v>
      </c>
      <c r="E940" s="393" t="s">
        <v>718</v>
      </c>
      <c r="F940" s="394" t="s">
        <v>719</v>
      </c>
      <c r="G940" s="393" t="s">
        <v>2040</v>
      </c>
      <c r="H940" s="393" t="s">
        <v>2041</v>
      </c>
      <c r="I940" s="396">
        <v>709.05999755859375</v>
      </c>
      <c r="J940" s="396">
        <v>1</v>
      </c>
      <c r="K940" s="397">
        <v>709.05999755859375</v>
      </c>
    </row>
    <row r="941" spans="1:11" ht="14.45" customHeight="1" x14ac:dyDescent="0.2">
      <c r="A941" s="391" t="s">
        <v>402</v>
      </c>
      <c r="B941" s="392" t="s">
        <v>403</v>
      </c>
      <c r="C941" s="393" t="s">
        <v>415</v>
      </c>
      <c r="D941" s="394" t="s">
        <v>416</v>
      </c>
      <c r="E941" s="393" t="s">
        <v>718</v>
      </c>
      <c r="F941" s="394" t="s">
        <v>719</v>
      </c>
      <c r="G941" s="393" t="s">
        <v>2042</v>
      </c>
      <c r="H941" s="393" t="s">
        <v>2043</v>
      </c>
      <c r="I941" s="396">
        <v>980.0999755859375</v>
      </c>
      <c r="J941" s="396">
        <v>1</v>
      </c>
      <c r="K941" s="397">
        <v>980.0999755859375</v>
      </c>
    </row>
    <row r="942" spans="1:11" ht="14.45" customHeight="1" x14ac:dyDescent="0.2">
      <c r="A942" s="391" t="s">
        <v>402</v>
      </c>
      <c r="B942" s="392" t="s">
        <v>403</v>
      </c>
      <c r="C942" s="393" t="s">
        <v>415</v>
      </c>
      <c r="D942" s="394" t="s">
        <v>416</v>
      </c>
      <c r="E942" s="393" t="s">
        <v>718</v>
      </c>
      <c r="F942" s="394" t="s">
        <v>719</v>
      </c>
      <c r="G942" s="393" t="s">
        <v>2044</v>
      </c>
      <c r="H942" s="393" t="s">
        <v>2045</v>
      </c>
      <c r="I942" s="396">
        <v>2041.27001953125</v>
      </c>
      <c r="J942" s="396">
        <v>1</v>
      </c>
      <c r="K942" s="397">
        <v>2041.27001953125</v>
      </c>
    </row>
    <row r="943" spans="1:11" ht="14.45" customHeight="1" x14ac:dyDescent="0.2">
      <c r="A943" s="391" t="s">
        <v>402</v>
      </c>
      <c r="B943" s="392" t="s">
        <v>403</v>
      </c>
      <c r="C943" s="393" t="s">
        <v>415</v>
      </c>
      <c r="D943" s="394" t="s">
        <v>416</v>
      </c>
      <c r="E943" s="393" t="s">
        <v>718</v>
      </c>
      <c r="F943" s="394" t="s">
        <v>719</v>
      </c>
      <c r="G943" s="393" t="s">
        <v>2046</v>
      </c>
      <c r="H943" s="393" t="s">
        <v>2047</v>
      </c>
      <c r="I943" s="396">
        <v>1208.7900390625</v>
      </c>
      <c r="J943" s="396">
        <v>1</v>
      </c>
      <c r="K943" s="397">
        <v>1208.7900390625</v>
      </c>
    </row>
    <row r="944" spans="1:11" ht="14.45" customHeight="1" x14ac:dyDescent="0.2">
      <c r="A944" s="391" t="s">
        <v>402</v>
      </c>
      <c r="B944" s="392" t="s">
        <v>403</v>
      </c>
      <c r="C944" s="393" t="s">
        <v>415</v>
      </c>
      <c r="D944" s="394" t="s">
        <v>416</v>
      </c>
      <c r="E944" s="393" t="s">
        <v>718</v>
      </c>
      <c r="F944" s="394" t="s">
        <v>719</v>
      </c>
      <c r="G944" s="393" t="s">
        <v>950</v>
      </c>
      <c r="H944" s="393" t="s">
        <v>951</v>
      </c>
      <c r="I944" s="396">
        <v>2087</v>
      </c>
      <c r="J944" s="396">
        <v>1</v>
      </c>
      <c r="K944" s="397">
        <v>2087</v>
      </c>
    </row>
    <row r="945" spans="1:11" ht="14.45" customHeight="1" x14ac:dyDescent="0.2">
      <c r="A945" s="391" t="s">
        <v>402</v>
      </c>
      <c r="B945" s="392" t="s">
        <v>403</v>
      </c>
      <c r="C945" s="393" t="s">
        <v>415</v>
      </c>
      <c r="D945" s="394" t="s">
        <v>416</v>
      </c>
      <c r="E945" s="393" t="s">
        <v>718</v>
      </c>
      <c r="F945" s="394" t="s">
        <v>719</v>
      </c>
      <c r="G945" s="393" t="s">
        <v>2048</v>
      </c>
      <c r="H945" s="393" t="s">
        <v>2049</v>
      </c>
      <c r="I945" s="396">
        <v>442.8599853515625</v>
      </c>
      <c r="J945" s="396">
        <v>3</v>
      </c>
      <c r="K945" s="397">
        <v>1328.5799560546875</v>
      </c>
    </row>
    <row r="946" spans="1:11" ht="14.45" customHeight="1" x14ac:dyDescent="0.2">
      <c r="A946" s="391" t="s">
        <v>402</v>
      </c>
      <c r="B946" s="392" t="s">
        <v>403</v>
      </c>
      <c r="C946" s="393" t="s">
        <v>415</v>
      </c>
      <c r="D946" s="394" t="s">
        <v>416</v>
      </c>
      <c r="E946" s="393" t="s">
        <v>718</v>
      </c>
      <c r="F946" s="394" t="s">
        <v>719</v>
      </c>
      <c r="G946" s="393" t="s">
        <v>2050</v>
      </c>
      <c r="H946" s="393" t="s">
        <v>2051</v>
      </c>
      <c r="I946" s="396">
        <v>442.8599853515625</v>
      </c>
      <c r="J946" s="396">
        <v>3</v>
      </c>
      <c r="K946" s="397">
        <v>1328.5799560546875</v>
      </c>
    </row>
    <row r="947" spans="1:11" ht="14.45" customHeight="1" x14ac:dyDescent="0.2">
      <c r="A947" s="391" t="s">
        <v>402</v>
      </c>
      <c r="B947" s="392" t="s">
        <v>403</v>
      </c>
      <c r="C947" s="393" t="s">
        <v>415</v>
      </c>
      <c r="D947" s="394" t="s">
        <v>416</v>
      </c>
      <c r="E947" s="393" t="s">
        <v>718</v>
      </c>
      <c r="F947" s="394" t="s">
        <v>719</v>
      </c>
      <c r="G947" s="393" t="s">
        <v>2052</v>
      </c>
      <c r="H947" s="393" t="s">
        <v>2053</v>
      </c>
      <c r="I947" s="396">
        <v>444.07000732421875</v>
      </c>
      <c r="J947" s="396">
        <v>3</v>
      </c>
      <c r="K947" s="397">
        <v>1332.2099609375</v>
      </c>
    </row>
    <row r="948" spans="1:11" ht="14.45" customHeight="1" x14ac:dyDescent="0.2">
      <c r="A948" s="391" t="s">
        <v>402</v>
      </c>
      <c r="B948" s="392" t="s">
        <v>403</v>
      </c>
      <c r="C948" s="393" t="s">
        <v>415</v>
      </c>
      <c r="D948" s="394" t="s">
        <v>416</v>
      </c>
      <c r="E948" s="393" t="s">
        <v>718</v>
      </c>
      <c r="F948" s="394" t="s">
        <v>719</v>
      </c>
      <c r="G948" s="393" t="s">
        <v>2054</v>
      </c>
      <c r="H948" s="393" t="s">
        <v>2055</v>
      </c>
      <c r="I948" s="396">
        <v>468.26998901367188</v>
      </c>
      <c r="J948" s="396">
        <v>3</v>
      </c>
      <c r="K948" s="397">
        <v>1404.81005859375</v>
      </c>
    </row>
    <row r="949" spans="1:11" ht="14.45" customHeight="1" x14ac:dyDescent="0.2">
      <c r="A949" s="391" t="s">
        <v>402</v>
      </c>
      <c r="B949" s="392" t="s">
        <v>403</v>
      </c>
      <c r="C949" s="393" t="s">
        <v>415</v>
      </c>
      <c r="D949" s="394" t="s">
        <v>416</v>
      </c>
      <c r="E949" s="393" t="s">
        <v>718</v>
      </c>
      <c r="F949" s="394" t="s">
        <v>719</v>
      </c>
      <c r="G949" s="393" t="s">
        <v>2056</v>
      </c>
      <c r="H949" s="393" t="s">
        <v>2057</v>
      </c>
      <c r="I949" s="396">
        <v>1202.739990234375</v>
      </c>
      <c r="J949" s="396">
        <v>1</v>
      </c>
      <c r="K949" s="397">
        <v>1202.739990234375</v>
      </c>
    </row>
    <row r="950" spans="1:11" ht="14.45" customHeight="1" x14ac:dyDescent="0.2">
      <c r="A950" s="391" t="s">
        <v>402</v>
      </c>
      <c r="B950" s="392" t="s">
        <v>403</v>
      </c>
      <c r="C950" s="393" t="s">
        <v>415</v>
      </c>
      <c r="D950" s="394" t="s">
        <v>416</v>
      </c>
      <c r="E950" s="393" t="s">
        <v>718</v>
      </c>
      <c r="F950" s="394" t="s">
        <v>719</v>
      </c>
      <c r="G950" s="393" t="s">
        <v>971</v>
      </c>
      <c r="H950" s="393" t="s">
        <v>972</v>
      </c>
      <c r="I950" s="396">
        <v>1762.030029296875</v>
      </c>
      <c r="J950" s="396">
        <v>4</v>
      </c>
      <c r="K950" s="397">
        <v>7048.10009765625</v>
      </c>
    </row>
    <row r="951" spans="1:11" ht="14.45" customHeight="1" x14ac:dyDescent="0.2">
      <c r="A951" s="391" t="s">
        <v>402</v>
      </c>
      <c r="B951" s="392" t="s">
        <v>403</v>
      </c>
      <c r="C951" s="393" t="s">
        <v>415</v>
      </c>
      <c r="D951" s="394" t="s">
        <v>416</v>
      </c>
      <c r="E951" s="393" t="s">
        <v>718</v>
      </c>
      <c r="F951" s="394" t="s">
        <v>719</v>
      </c>
      <c r="G951" s="393" t="s">
        <v>2058</v>
      </c>
      <c r="H951" s="393" t="s">
        <v>2059</v>
      </c>
      <c r="I951" s="396">
        <v>3702.5499267578125</v>
      </c>
      <c r="J951" s="396">
        <v>5</v>
      </c>
      <c r="K951" s="397">
        <v>18186.19970703125</v>
      </c>
    </row>
    <row r="952" spans="1:11" ht="14.45" customHeight="1" x14ac:dyDescent="0.2">
      <c r="A952" s="391" t="s">
        <v>402</v>
      </c>
      <c r="B952" s="392" t="s">
        <v>403</v>
      </c>
      <c r="C952" s="393" t="s">
        <v>415</v>
      </c>
      <c r="D952" s="394" t="s">
        <v>416</v>
      </c>
      <c r="E952" s="393" t="s">
        <v>718</v>
      </c>
      <c r="F952" s="394" t="s">
        <v>719</v>
      </c>
      <c r="G952" s="393" t="s">
        <v>2060</v>
      </c>
      <c r="H952" s="393" t="s">
        <v>2061</v>
      </c>
      <c r="I952" s="396">
        <v>4892.02978515625</v>
      </c>
      <c r="J952" s="396">
        <v>5</v>
      </c>
      <c r="K952" s="397">
        <v>24460.150390625</v>
      </c>
    </row>
    <row r="953" spans="1:11" ht="14.45" customHeight="1" x14ac:dyDescent="0.2">
      <c r="A953" s="391" t="s">
        <v>402</v>
      </c>
      <c r="B953" s="392" t="s">
        <v>403</v>
      </c>
      <c r="C953" s="393" t="s">
        <v>415</v>
      </c>
      <c r="D953" s="394" t="s">
        <v>416</v>
      </c>
      <c r="E953" s="393" t="s">
        <v>718</v>
      </c>
      <c r="F953" s="394" t="s">
        <v>719</v>
      </c>
      <c r="G953" s="393" t="s">
        <v>2062</v>
      </c>
      <c r="H953" s="393" t="s">
        <v>2063</v>
      </c>
      <c r="I953" s="396">
        <v>4892.02978515625</v>
      </c>
      <c r="J953" s="396">
        <v>5</v>
      </c>
      <c r="K953" s="397">
        <v>24460.150390625</v>
      </c>
    </row>
    <row r="954" spans="1:11" ht="14.45" customHeight="1" x14ac:dyDescent="0.2">
      <c r="A954" s="391" t="s">
        <v>402</v>
      </c>
      <c r="B954" s="392" t="s">
        <v>403</v>
      </c>
      <c r="C954" s="393" t="s">
        <v>415</v>
      </c>
      <c r="D954" s="394" t="s">
        <v>416</v>
      </c>
      <c r="E954" s="393" t="s">
        <v>718</v>
      </c>
      <c r="F954" s="394" t="s">
        <v>719</v>
      </c>
      <c r="G954" s="393" t="s">
        <v>2064</v>
      </c>
      <c r="H954" s="393" t="s">
        <v>2065</v>
      </c>
      <c r="I954" s="396">
        <v>4892.02978515625</v>
      </c>
      <c r="J954" s="396">
        <v>5</v>
      </c>
      <c r="K954" s="397">
        <v>24460.150390625</v>
      </c>
    </row>
    <row r="955" spans="1:11" ht="14.45" customHeight="1" x14ac:dyDescent="0.2">
      <c r="A955" s="391" t="s">
        <v>402</v>
      </c>
      <c r="B955" s="392" t="s">
        <v>403</v>
      </c>
      <c r="C955" s="393" t="s">
        <v>415</v>
      </c>
      <c r="D955" s="394" t="s">
        <v>416</v>
      </c>
      <c r="E955" s="393" t="s">
        <v>718</v>
      </c>
      <c r="F955" s="394" t="s">
        <v>719</v>
      </c>
      <c r="G955" s="393" t="s">
        <v>2066</v>
      </c>
      <c r="H955" s="393" t="s">
        <v>2067</v>
      </c>
      <c r="I955" s="396">
        <v>4892.02978515625</v>
      </c>
      <c r="J955" s="396">
        <v>5</v>
      </c>
      <c r="K955" s="397">
        <v>24460.150390625</v>
      </c>
    </row>
    <row r="956" spans="1:11" ht="14.45" customHeight="1" x14ac:dyDescent="0.2">
      <c r="A956" s="391" t="s">
        <v>402</v>
      </c>
      <c r="B956" s="392" t="s">
        <v>403</v>
      </c>
      <c r="C956" s="393" t="s">
        <v>415</v>
      </c>
      <c r="D956" s="394" t="s">
        <v>416</v>
      </c>
      <c r="E956" s="393" t="s">
        <v>718</v>
      </c>
      <c r="F956" s="394" t="s">
        <v>719</v>
      </c>
      <c r="G956" s="393" t="s">
        <v>2068</v>
      </c>
      <c r="H956" s="393" t="s">
        <v>2069</v>
      </c>
      <c r="I956" s="396">
        <v>481.57998657226563</v>
      </c>
      <c r="J956" s="396">
        <v>1</v>
      </c>
      <c r="K956" s="397">
        <v>481.57998657226563</v>
      </c>
    </row>
    <row r="957" spans="1:11" ht="14.45" customHeight="1" x14ac:dyDescent="0.2">
      <c r="A957" s="391" t="s">
        <v>402</v>
      </c>
      <c r="B957" s="392" t="s">
        <v>403</v>
      </c>
      <c r="C957" s="393" t="s">
        <v>415</v>
      </c>
      <c r="D957" s="394" t="s">
        <v>416</v>
      </c>
      <c r="E957" s="393" t="s">
        <v>718</v>
      </c>
      <c r="F957" s="394" t="s">
        <v>719</v>
      </c>
      <c r="G957" s="393" t="s">
        <v>992</v>
      </c>
      <c r="H957" s="393" t="s">
        <v>993</v>
      </c>
      <c r="I957" s="396">
        <v>80.57285744803292</v>
      </c>
      <c r="J957" s="396">
        <v>720</v>
      </c>
      <c r="K957" s="397">
        <v>58014.39990234375</v>
      </c>
    </row>
    <row r="958" spans="1:11" ht="14.45" customHeight="1" x14ac:dyDescent="0.2">
      <c r="A958" s="391" t="s">
        <v>402</v>
      </c>
      <c r="B958" s="392" t="s">
        <v>403</v>
      </c>
      <c r="C958" s="393" t="s">
        <v>415</v>
      </c>
      <c r="D958" s="394" t="s">
        <v>416</v>
      </c>
      <c r="E958" s="393" t="s">
        <v>718</v>
      </c>
      <c r="F958" s="394" t="s">
        <v>719</v>
      </c>
      <c r="G958" s="393" t="s">
        <v>992</v>
      </c>
      <c r="H958" s="393" t="s">
        <v>994</v>
      </c>
      <c r="I958" s="396">
        <v>80.580001831054688</v>
      </c>
      <c r="J958" s="396">
        <v>400</v>
      </c>
      <c r="K958" s="397">
        <v>32232.000244140625</v>
      </c>
    </row>
    <row r="959" spans="1:11" ht="14.45" customHeight="1" x14ac:dyDescent="0.2">
      <c r="A959" s="391" t="s">
        <v>402</v>
      </c>
      <c r="B959" s="392" t="s">
        <v>403</v>
      </c>
      <c r="C959" s="393" t="s">
        <v>415</v>
      </c>
      <c r="D959" s="394" t="s">
        <v>416</v>
      </c>
      <c r="E959" s="393" t="s">
        <v>718</v>
      </c>
      <c r="F959" s="394" t="s">
        <v>719</v>
      </c>
      <c r="G959" s="393" t="s">
        <v>2070</v>
      </c>
      <c r="H959" s="393" t="s">
        <v>2071</v>
      </c>
      <c r="I959" s="396">
        <v>3536.830078125</v>
      </c>
      <c r="J959" s="396">
        <v>1</v>
      </c>
      <c r="K959" s="397">
        <v>3536.830078125</v>
      </c>
    </row>
    <row r="960" spans="1:11" ht="14.45" customHeight="1" x14ac:dyDescent="0.2">
      <c r="A960" s="391" t="s">
        <v>402</v>
      </c>
      <c r="B960" s="392" t="s">
        <v>403</v>
      </c>
      <c r="C960" s="393" t="s">
        <v>415</v>
      </c>
      <c r="D960" s="394" t="s">
        <v>416</v>
      </c>
      <c r="E960" s="393" t="s">
        <v>718</v>
      </c>
      <c r="F960" s="394" t="s">
        <v>719</v>
      </c>
      <c r="G960" s="393" t="s">
        <v>2072</v>
      </c>
      <c r="H960" s="393" t="s">
        <v>2073</v>
      </c>
      <c r="I960" s="396">
        <v>955.41998291015625</v>
      </c>
      <c r="J960" s="396">
        <v>1</v>
      </c>
      <c r="K960" s="397">
        <v>955.41998291015625</v>
      </c>
    </row>
    <row r="961" spans="1:11" ht="14.45" customHeight="1" x14ac:dyDescent="0.2">
      <c r="A961" s="391" t="s">
        <v>402</v>
      </c>
      <c r="B961" s="392" t="s">
        <v>403</v>
      </c>
      <c r="C961" s="393" t="s">
        <v>415</v>
      </c>
      <c r="D961" s="394" t="s">
        <v>416</v>
      </c>
      <c r="E961" s="393" t="s">
        <v>718</v>
      </c>
      <c r="F961" s="394" t="s">
        <v>719</v>
      </c>
      <c r="G961" s="393" t="s">
        <v>2074</v>
      </c>
      <c r="H961" s="393" t="s">
        <v>2075</v>
      </c>
      <c r="I961" s="396">
        <v>368.95999145507813</v>
      </c>
      <c r="J961" s="396">
        <v>2</v>
      </c>
      <c r="K961" s="397">
        <v>737.90997314453125</v>
      </c>
    </row>
    <row r="962" spans="1:11" ht="14.45" customHeight="1" x14ac:dyDescent="0.2">
      <c r="A962" s="391" t="s">
        <v>402</v>
      </c>
      <c r="B962" s="392" t="s">
        <v>403</v>
      </c>
      <c r="C962" s="393" t="s">
        <v>415</v>
      </c>
      <c r="D962" s="394" t="s">
        <v>416</v>
      </c>
      <c r="E962" s="393" t="s">
        <v>718</v>
      </c>
      <c r="F962" s="394" t="s">
        <v>719</v>
      </c>
      <c r="G962" s="393" t="s">
        <v>1017</v>
      </c>
      <c r="H962" s="393" t="s">
        <v>1018</v>
      </c>
      <c r="I962" s="396">
        <v>347.26998901367188</v>
      </c>
      <c r="J962" s="396">
        <v>6</v>
      </c>
      <c r="K962" s="397">
        <v>2083.6201171875</v>
      </c>
    </row>
    <row r="963" spans="1:11" ht="14.45" customHeight="1" x14ac:dyDescent="0.2">
      <c r="A963" s="391" t="s">
        <v>402</v>
      </c>
      <c r="B963" s="392" t="s">
        <v>403</v>
      </c>
      <c r="C963" s="393" t="s">
        <v>415</v>
      </c>
      <c r="D963" s="394" t="s">
        <v>416</v>
      </c>
      <c r="E963" s="393" t="s">
        <v>718</v>
      </c>
      <c r="F963" s="394" t="s">
        <v>719</v>
      </c>
      <c r="G963" s="393" t="s">
        <v>1021</v>
      </c>
      <c r="H963" s="393" t="s">
        <v>1022</v>
      </c>
      <c r="I963" s="396">
        <v>97.739997863769531</v>
      </c>
      <c r="J963" s="396">
        <v>50</v>
      </c>
      <c r="K963" s="397">
        <v>4887.0400390625</v>
      </c>
    </row>
    <row r="964" spans="1:11" ht="14.45" customHeight="1" x14ac:dyDescent="0.2">
      <c r="A964" s="391" t="s">
        <v>402</v>
      </c>
      <c r="B964" s="392" t="s">
        <v>403</v>
      </c>
      <c r="C964" s="393" t="s">
        <v>415</v>
      </c>
      <c r="D964" s="394" t="s">
        <v>416</v>
      </c>
      <c r="E964" s="393" t="s">
        <v>718</v>
      </c>
      <c r="F964" s="394" t="s">
        <v>719</v>
      </c>
      <c r="G964" s="393" t="s">
        <v>1023</v>
      </c>
      <c r="H964" s="393" t="s">
        <v>1024</v>
      </c>
      <c r="I964" s="396">
        <v>97.739997863769531</v>
      </c>
      <c r="J964" s="396">
        <v>40</v>
      </c>
      <c r="K964" s="397">
        <v>3909.6298828125</v>
      </c>
    </row>
    <row r="965" spans="1:11" ht="14.45" customHeight="1" x14ac:dyDescent="0.2">
      <c r="A965" s="391" t="s">
        <v>402</v>
      </c>
      <c r="B965" s="392" t="s">
        <v>403</v>
      </c>
      <c r="C965" s="393" t="s">
        <v>415</v>
      </c>
      <c r="D965" s="394" t="s">
        <v>416</v>
      </c>
      <c r="E965" s="393" t="s">
        <v>718</v>
      </c>
      <c r="F965" s="394" t="s">
        <v>719</v>
      </c>
      <c r="G965" s="393" t="s">
        <v>1025</v>
      </c>
      <c r="H965" s="393" t="s">
        <v>1026</v>
      </c>
      <c r="I965" s="396">
        <v>4.9800000190734863</v>
      </c>
      <c r="J965" s="396">
        <v>30</v>
      </c>
      <c r="K965" s="397">
        <v>149.39999389648438</v>
      </c>
    </row>
    <row r="966" spans="1:11" ht="14.45" customHeight="1" x14ac:dyDescent="0.2">
      <c r="A966" s="391" t="s">
        <v>402</v>
      </c>
      <c r="B966" s="392" t="s">
        <v>403</v>
      </c>
      <c r="C966" s="393" t="s">
        <v>415</v>
      </c>
      <c r="D966" s="394" t="s">
        <v>416</v>
      </c>
      <c r="E966" s="393" t="s">
        <v>718</v>
      </c>
      <c r="F966" s="394" t="s">
        <v>719</v>
      </c>
      <c r="G966" s="393" t="s">
        <v>1039</v>
      </c>
      <c r="H966" s="393" t="s">
        <v>1040</v>
      </c>
      <c r="I966" s="396">
        <v>23.010000228881836</v>
      </c>
      <c r="J966" s="396">
        <v>105</v>
      </c>
      <c r="K966" s="397">
        <v>2416.3499755859375</v>
      </c>
    </row>
    <row r="967" spans="1:11" ht="14.45" customHeight="1" x14ac:dyDescent="0.2">
      <c r="A967" s="391" t="s">
        <v>402</v>
      </c>
      <c r="B967" s="392" t="s">
        <v>403</v>
      </c>
      <c r="C967" s="393" t="s">
        <v>415</v>
      </c>
      <c r="D967" s="394" t="s">
        <v>416</v>
      </c>
      <c r="E967" s="393" t="s">
        <v>718</v>
      </c>
      <c r="F967" s="394" t="s">
        <v>719</v>
      </c>
      <c r="G967" s="393" t="s">
        <v>1041</v>
      </c>
      <c r="H967" s="393" t="s">
        <v>1042</v>
      </c>
      <c r="I967" s="396">
        <v>7.8400001525878906</v>
      </c>
      <c r="J967" s="396">
        <v>100</v>
      </c>
      <c r="K967" s="397">
        <v>784.08001708984375</v>
      </c>
    </row>
    <row r="968" spans="1:11" ht="14.45" customHeight="1" x14ac:dyDescent="0.2">
      <c r="A968" s="391" t="s">
        <v>402</v>
      </c>
      <c r="B968" s="392" t="s">
        <v>403</v>
      </c>
      <c r="C968" s="393" t="s">
        <v>415</v>
      </c>
      <c r="D968" s="394" t="s">
        <v>416</v>
      </c>
      <c r="E968" s="393" t="s">
        <v>718</v>
      </c>
      <c r="F968" s="394" t="s">
        <v>719</v>
      </c>
      <c r="G968" s="393" t="s">
        <v>1045</v>
      </c>
      <c r="H968" s="393" t="s">
        <v>1046</v>
      </c>
      <c r="I968" s="396">
        <v>11.739999771118164</v>
      </c>
      <c r="J968" s="396">
        <v>50</v>
      </c>
      <c r="K968" s="397">
        <v>587.00000762939453</v>
      </c>
    </row>
    <row r="969" spans="1:11" ht="14.45" customHeight="1" x14ac:dyDescent="0.2">
      <c r="A969" s="391" t="s">
        <v>402</v>
      </c>
      <c r="B969" s="392" t="s">
        <v>403</v>
      </c>
      <c r="C969" s="393" t="s">
        <v>415</v>
      </c>
      <c r="D969" s="394" t="s">
        <v>416</v>
      </c>
      <c r="E969" s="393" t="s">
        <v>718</v>
      </c>
      <c r="F969" s="394" t="s">
        <v>719</v>
      </c>
      <c r="G969" s="393" t="s">
        <v>1037</v>
      </c>
      <c r="H969" s="393" t="s">
        <v>1054</v>
      </c>
      <c r="I969" s="396">
        <v>13.359999656677246</v>
      </c>
      <c r="J969" s="396">
        <v>70</v>
      </c>
      <c r="K969" s="397">
        <v>935.09002685546875</v>
      </c>
    </row>
    <row r="970" spans="1:11" ht="14.45" customHeight="1" x14ac:dyDescent="0.2">
      <c r="A970" s="391" t="s">
        <v>402</v>
      </c>
      <c r="B970" s="392" t="s">
        <v>403</v>
      </c>
      <c r="C970" s="393" t="s">
        <v>415</v>
      </c>
      <c r="D970" s="394" t="s">
        <v>416</v>
      </c>
      <c r="E970" s="393" t="s">
        <v>718</v>
      </c>
      <c r="F970" s="394" t="s">
        <v>719</v>
      </c>
      <c r="G970" s="393" t="s">
        <v>1039</v>
      </c>
      <c r="H970" s="393" t="s">
        <v>1055</v>
      </c>
      <c r="I970" s="396">
        <v>22.460000038146973</v>
      </c>
      <c r="J970" s="396">
        <v>245</v>
      </c>
      <c r="K970" s="397">
        <v>5659.14990234375</v>
      </c>
    </row>
    <row r="971" spans="1:11" ht="14.45" customHeight="1" x14ac:dyDescent="0.2">
      <c r="A971" s="391" t="s">
        <v>402</v>
      </c>
      <c r="B971" s="392" t="s">
        <v>403</v>
      </c>
      <c r="C971" s="393" t="s">
        <v>415</v>
      </c>
      <c r="D971" s="394" t="s">
        <v>416</v>
      </c>
      <c r="E971" s="393" t="s">
        <v>718</v>
      </c>
      <c r="F971" s="394" t="s">
        <v>719</v>
      </c>
      <c r="G971" s="393" t="s">
        <v>1041</v>
      </c>
      <c r="H971" s="393" t="s">
        <v>1058</v>
      </c>
      <c r="I971" s="396">
        <v>7.25</v>
      </c>
      <c r="J971" s="396">
        <v>100</v>
      </c>
      <c r="K971" s="397">
        <v>724.78997802734375</v>
      </c>
    </row>
    <row r="972" spans="1:11" ht="14.45" customHeight="1" x14ac:dyDescent="0.2">
      <c r="A972" s="391" t="s">
        <v>402</v>
      </c>
      <c r="B972" s="392" t="s">
        <v>403</v>
      </c>
      <c r="C972" s="393" t="s">
        <v>415</v>
      </c>
      <c r="D972" s="394" t="s">
        <v>416</v>
      </c>
      <c r="E972" s="393" t="s">
        <v>718</v>
      </c>
      <c r="F972" s="394" t="s">
        <v>719</v>
      </c>
      <c r="G972" s="393" t="s">
        <v>1043</v>
      </c>
      <c r="H972" s="393" t="s">
        <v>1059</v>
      </c>
      <c r="I972" s="396">
        <v>91.129997253417969</v>
      </c>
      <c r="J972" s="396">
        <v>128</v>
      </c>
      <c r="K972" s="397">
        <v>11664.009765625</v>
      </c>
    </row>
    <row r="973" spans="1:11" ht="14.45" customHeight="1" x14ac:dyDescent="0.2">
      <c r="A973" s="391" t="s">
        <v>402</v>
      </c>
      <c r="B973" s="392" t="s">
        <v>403</v>
      </c>
      <c r="C973" s="393" t="s">
        <v>415</v>
      </c>
      <c r="D973" s="394" t="s">
        <v>416</v>
      </c>
      <c r="E973" s="393" t="s">
        <v>718</v>
      </c>
      <c r="F973" s="394" t="s">
        <v>719</v>
      </c>
      <c r="G973" s="393" t="s">
        <v>2076</v>
      </c>
      <c r="H973" s="393" t="s">
        <v>2077</v>
      </c>
      <c r="I973" s="396">
        <v>6066.93994140625</v>
      </c>
      <c r="J973" s="396">
        <v>2</v>
      </c>
      <c r="K973" s="397">
        <v>12133.8798828125</v>
      </c>
    </row>
    <row r="974" spans="1:11" ht="14.45" customHeight="1" x14ac:dyDescent="0.2">
      <c r="A974" s="391" t="s">
        <v>402</v>
      </c>
      <c r="B974" s="392" t="s">
        <v>403</v>
      </c>
      <c r="C974" s="393" t="s">
        <v>415</v>
      </c>
      <c r="D974" s="394" t="s">
        <v>416</v>
      </c>
      <c r="E974" s="393" t="s">
        <v>718</v>
      </c>
      <c r="F974" s="394" t="s">
        <v>719</v>
      </c>
      <c r="G974" s="393" t="s">
        <v>1076</v>
      </c>
      <c r="H974" s="393" t="s">
        <v>1077</v>
      </c>
      <c r="I974" s="396">
        <v>5412.43017578125</v>
      </c>
      <c r="J974" s="396">
        <v>1</v>
      </c>
      <c r="K974" s="397">
        <v>5412.43017578125</v>
      </c>
    </row>
    <row r="975" spans="1:11" ht="14.45" customHeight="1" x14ac:dyDescent="0.2">
      <c r="A975" s="391" t="s">
        <v>402</v>
      </c>
      <c r="B975" s="392" t="s">
        <v>403</v>
      </c>
      <c r="C975" s="393" t="s">
        <v>415</v>
      </c>
      <c r="D975" s="394" t="s">
        <v>416</v>
      </c>
      <c r="E975" s="393" t="s">
        <v>718</v>
      </c>
      <c r="F975" s="394" t="s">
        <v>719</v>
      </c>
      <c r="G975" s="393" t="s">
        <v>1078</v>
      </c>
      <c r="H975" s="393" t="s">
        <v>1079</v>
      </c>
      <c r="I975" s="396">
        <v>4061.969970703125</v>
      </c>
      <c r="J975" s="396">
        <v>2</v>
      </c>
      <c r="K975" s="397">
        <v>8123.93994140625</v>
      </c>
    </row>
    <row r="976" spans="1:11" ht="14.45" customHeight="1" x14ac:dyDescent="0.2">
      <c r="A976" s="391" t="s">
        <v>402</v>
      </c>
      <c r="B976" s="392" t="s">
        <v>403</v>
      </c>
      <c r="C976" s="393" t="s">
        <v>415</v>
      </c>
      <c r="D976" s="394" t="s">
        <v>416</v>
      </c>
      <c r="E976" s="393" t="s">
        <v>718</v>
      </c>
      <c r="F976" s="394" t="s">
        <v>719</v>
      </c>
      <c r="G976" s="393" t="s">
        <v>2078</v>
      </c>
      <c r="H976" s="393" t="s">
        <v>2079</v>
      </c>
      <c r="I976" s="396">
        <v>678.80999755859375</v>
      </c>
      <c r="J976" s="396">
        <v>1</v>
      </c>
      <c r="K976" s="397">
        <v>678.80999755859375</v>
      </c>
    </row>
    <row r="977" spans="1:11" ht="14.45" customHeight="1" x14ac:dyDescent="0.2">
      <c r="A977" s="391" t="s">
        <v>402</v>
      </c>
      <c r="B977" s="392" t="s">
        <v>403</v>
      </c>
      <c r="C977" s="393" t="s">
        <v>415</v>
      </c>
      <c r="D977" s="394" t="s">
        <v>416</v>
      </c>
      <c r="E977" s="393" t="s">
        <v>718</v>
      </c>
      <c r="F977" s="394" t="s">
        <v>719</v>
      </c>
      <c r="G977" s="393" t="s">
        <v>2080</v>
      </c>
      <c r="H977" s="393" t="s">
        <v>2081</v>
      </c>
      <c r="I977" s="396">
        <v>890.55999755859375</v>
      </c>
      <c r="J977" s="396">
        <v>4</v>
      </c>
      <c r="K977" s="397">
        <v>3562.239990234375</v>
      </c>
    </row>
    <row r="978" spans="1:11" ht="14.45" customHeight="1" x14ac:dyDescent="0.2">
      <c r="A978" s="391" t="s">
        <v>402</v>
      </c>
      <c r="B978" s="392" t="s">
        <v>403</v>
      </c>
      <c r="C978" s="393" t="s">
        <v>415</v>
      </c>
      <c r="D978" s="394" t="s">
        <v>416</v>
      </c>
      <c r="E978" s="393" t="s">
        <v>718</v>
      </c>
      <c r="F978" s="394" t="s">
        <v>719</v>
      </c>
      <c r="G978" s="393" t="s">
        <v>2082</v>
      </c>
      <c r="H978" s="393" t="s">
        <v>2083</v>
      </c>
      <c r="I978" s="396">
        <v>4576.10498046875</v>
      </c>
      <c r="J978" s="396">
        <v>7</v>
      </c>
      <c r="K978" s="397">
        <v>31630.150390625</v>
      </c>
    </row>
    <row r="979" spans="1:11" ht="14.45" customHeight="1" x14ac:dyDescent="0.2">
      <c r="A979" s="391" t="s">
        <v>402</v>
      </c>
      <c r="B979" s="392" t="s">
        <v>403</v>
      </c>
      <c r="C979" s="393" t="s">
        <v>415</v>
      </c>
      <c r="D979" s="394" t="s">
        <v>416</v>
      </c>
      <c r="E979" s="393" t="s">
        <v>718</v>
      </c>
      <c r="F979" s="394" t="s">
        <v>719</v>
      </c>
      <c r="G979" s="393" t="s">
        <v>2084</v>
      </c>
      <c r="H979" s="393" t="s">
        <v>2085</v>
      </c>
      <c r="I979" s="396">
        <v>3814.580078125</v>
      </c>
      <c r="J979" s="396">
        <v>3</v>
      </c>
      <c r="K979" s="397">
        <v>11331.76025390625</v>
      </c>
    </row>
    <row r="980" spans="1:11" ht="14.45" customHeight="1" x14ac:dyDescent="0.2">
      <c r="A980" s="391" t="s">
        <v>402</v>
      </c>
      <c r="B980" s="392" t="s">
        <v>403</v>
      </c>
      <c r="C980" s="393" t="s">
        <v>415</v>
      </c>
      <c r="D980" s="394" t="s">
        <v>416</v>
      </c>
      <c r="E980" s="393" t="s">
        <v>718</v>
      </c>
      <c r="F980" s="394" t="s">
        <v>719</v>
      </c>
      <c r="G980" s="393" t="s">
        <v>2086</v>
      </c>
      <c r="H980" s="393" t="s">
        <v>2087</v>
      </c>
      <c r="I980" s="396">
        <v>4386.320068359375</v>
      </c>
      <c r="J980" s="396">
        <v>7</v>
      </c>
      <c r="K980" s="397">
        <v>30319.2392578125</v>
      </c>
    </row>
    <row r="981" spans="1:11" ht="14.45" customHeight="1" x14ac:dyDescent="0.2">
      <c r="A981" s="391" t="s">
        <v>402</v>
      </c>
      <c r="B981" s="392" t="s">
        <v>403</v>
      </c>
      <c r="C981" s="393" t="s">
        <v>415</v>
      </c>
      <c r="D981" s="394" t="s">
        <v>416</v>
      </c>
      <c r="E981" s="393" t="s">
        <v>718</v>
      </c>
      <c r="F981" s="394" t="s">
        <v>719</v>
      </c>
      <c r="G981" s="393" t="s">
        <v>2088</v>
      </c>
      <c r="H981" s="393" t="s">
        <v>2089</v>
      </c>
      <c r="I981" s="396">
        <v>4029.300048828125</v>
      </c>
      <c r="J981" s="396">
        <v>4</v>
      </c>
      <c r="K981" s="397">
        <v>16117.2001953125</v>
      </c>
    </row>
    <row r="982" spans="1:11" ht="14.45" customHeight="1" x14ac:dyDescent="0.2">
      <c r="A982" s="391" t="s">
        <v>402</v>
      </c>
      <c r="B982" s="392" t="s">
        <v>403</v>
      </c>
      <c r="C982" s="393" t="s">
        <v>415</v>
      </c>
      <c r="D982" s="394" t="s">
        <v>416</v>
      </c>
      <c r="E982" s="393" t="s">
        <v>718</v>
      </c>
      <c r="F982" s="394" t="s">
        <v>719</v>
      </c>
      <c r="G982" s="393" t="s">
        <v>2090</v>
      </c>
      <c r="H982" s="393" t="s">
        <v>2091</v>
      </c>
      <c r="I982" s="396">
        <v>1692.719970703125</v>
      </c>
      <c r="J982" s="396">
        <v>1</v>
      </c>
      <c r="K982" s="397">
        <v>1692.719970703125</v>
      </c>
    </row>
    <row r="983" spans="1:11" ht="14.45" customHeight="1" x14ac:dyDescent="0.2">
      <c r="A983" s="391" t="s">
        <v>402</v>
      </c>
      <c r="B983" s="392" t="s">
        <v>403</v>
      </c>
      <c r="C983" s="393" t="s">
        <v>415</v>
      </c>
      <c r="D983" s="394" t="s">
        <v>416</v>
      </c>
      <c r="E983" s="393" t="s">
        <v>718</v>
      </c>
      <c r="F983" s="394" t="s">
        <v>719</v>
      </c>
      <c r="G983" s="393" t="s">
        <v>1095</v>
      </c>
      <c r="H983" s="393" t="s">
        <v>1099</v>
      </c>
      <c r="I983" s="396">
        <v>569.989990234375</v>
      </c>
      <c r="J983" s="396">
        <v>11</v>
      </c>
      <c r="K983" s="397">
        <v>6116.710205078125</v>
      </c>
    </row>
    <row r="984" spans="1:11" ht="14.45" customHeight="1" x14ac:dyDescent="0.2">
      <c r="A984" s="391" t="s">
        <v>402</v>
      </c>
      <c r="B984" s="392" t="s">
        <v>403</v>
      </c>
      <c r="C984" s="393" t="s">
        <v>415</v>
      </c>
      <c r="D984" s="394" t="s">
        <v>416</v>
      </c>
      <c r="E984" s="393" t="s">
        <v>718</v>
      </c>
      <c r="F984" s="394" t="s">
        <v>719</v>
      </c>
      <c r="G984" s="393" t="s">
        <v>2092</v>
      </c>
      <c r="H984" s="393" t="s">
        <v>2093</v>
      </c>
      <c r="I984" s="396">
        <v>1333.4200439453125</v>
      </c>
      <c r="J984" s="396">
        <v>2</v>
      </c>
      <c r="K984" s="397">
        <v>2666.840087890625</v>
      </c>
    </row>
    <row r="985" spans="1:11" ht="14.45" customHeight="1" x14ac:dyDescent="0.2">
      <c r="A985" s="391" t="s">
        <v>402</v>
      </c>
      <c r="B985" s="392" t="s">
        <v>403</v>
      </c>
      <c r="C985" s="393" t="s">
        <v>415</v>
      </c>
      <c r="D985" s="394" t="s">
        <v>416</v>
      </c>
      <c r="E985" s="393" t="s">
        <v>718</v>
      </c>
      <c r="F985" s="394" t="s">
        <v>719</v>
      </c>
      <c r="G985" s="393" t="s">
        <v>1102</v>
      </c>
      <c r="H985" s="393" t="s">
        <v>1103</v>
      </c>
      <c r="I985" s="396">
        <v>4213.22021484375</v>
      </c>
      <c r="J985" s="396">
        <v>6</v>
      </c>
      <c r="K985" s="397">
        <v>25279.3203125</v>
      </c>
    </row>
    <row r="986" spans="1:11" ht="14.45" customHeight="1" x14ac:dyDescent="0.2">
      <c r="A986" s="391" t="s">
        <v>402</v>
      </c>
      <c r="B986" s="392" t="s">
        <v>403</v>
      </c>
      <c r="C986" s="393" t="s">
        <v>415</v>
      </c>
      <c r="D986" s="394" t="s">
        <v>416</v>
      </c>
      <c r="E986" s="393" t="s">
        <v>718</v>
      </c>
      <c r="F986" s="394" t="s">
        <v>719</v>
      </c>
      <c r="G986" s="393" t="s">
        <v>2094</v>
      </c>
      <c r="H986" s="393" t="s">
        <v>2095</v>
      </c>
      <c r="I986" s="396">
        <v>5614.39990234375</v>
      </c>
      <c r="J986" s="396">
        <v>2</v>
      </c>
      <c r="K986" s="397">
        <v>11228.7998046875</v>
      </c>
    </row>
    <row r="987" spans="1:11" ht="14.45" customHeight="1" x14ac:dyDescent="0.2">
      <c r="A987" s="391" t="s">
        <v>402</v>
      </c>
      <c r="B987" s="392" t="s">
        <v>403</v>
      </c>
      <c r="C987" s="393" t="s">
        <v>415</v>
      </c>
      <c r="D987" s="394" t="s">
        <v>416</v>
      </c>
      <c r="E987" s="393" t="s">
        <v>718</v>
      </c>
      <c r="F987" s="394" t="s">
        <v>719</v>
      </c>
      <c r="G987" s="393" t="s">
        <v>1106</v>
      </c>
      <c r="H987" s="393" t="s">
        <v>1107</v>
      </c>
      <c r="I987" s="396">
        <v>6462.60986328125</v>
      </c>
      <c r="J987" s="396">
        <v>2</v>
      </c>
      <c r="K987" s="397">
        <v>12925.2197265625</v>
      </c>
    </row>
    <row r="988" spans="1:11" ht="14.45" customHeight="1" x14ac:dyDescent="0.2">
      <c r="A988" s="391" t="s">
        <v>402</v>
      </c>
      <c r="B988" s="392" t="s">
        <v>403</v>
      </c>
      <c r="C988" s="393" t="s">
        <v>415</v>
      </c>
      <c r="D988" s="394" t="s">
        <v>416</v>
      </c>
      <c r="E988" s="393" t="s">
        <v>718</v>
      </c>
      <c r="F988" s="394" t="s">
        <v>719</v>
      </c>
      <c r="G988" s="393" t="s">
        <v>2096</v>
      </c>
      <c r="H988" s="393" t="s">
        <v>2097</v>
      </c>
      <c r="I988" s="396">
        <v>4474.580078125</v>
      </c>
      <c r="J988" s="396">
        <v>4</v>
      </c>
      <c r="K988" s="397">
        <v>17898.3203125</v>
      </c>
    </row>
    <row r="989" spans="1:11" ht="14.45" customHeight="1" x14ac:dyDescent="0.2">
      <c r="A989" s="391" t="s">
        <v>402</v>
      </c>
      <c r="B989" s="392" t="s">
        <v>403</v>
      </c>
      <c r="C989" s="393" t="s">
        <v>415</v>
      </c>
      <c r="D989" s="394" t="s">
        <v>416</v>
      </c>
      <c r="E989" s="393" t="s">
        <v>718</v>
      </c>
      <c r="F989" s="394" t="s">
        <v>719</v>
      </c>
      <c r="G989" s="393" t="s">
        <v>1108</v>
      </c>
      <c r="H989" s="393" t="s">
        <v>1109</v>
      </c>
      <c r="I989" s="396">
        <v>597.739990234375</v>
      </c>
      <c r="J989" s="396">
        <v>2</v>
      </c>
      <c r="K989" s="397">
        <v>1195.47998046875</v>
      </c>
    </row>
    <row r="990" spans="1:11" ht="14.45" customHeight="1" x14ac:dyDescent="0.2">
      <c r="A990" s="391" t="s">
        <v>402</v>
      </c>
      <c r="B990" s="392" t="s">
        <v>403</v>
      </c>
      <c r="C990" s="393" t="s">
        <v>415</v>
      </c>
      <c r="D990" s="394" t="s">
        <v>416</v>
      </c>
      <c r="E990" s="393" t="s">
        <v>718</v>
      </c>
      <c r="F990" s="394" t="s">
        <v>719</v>
      </c>
      <c r="G990" s="393" t="s">
        <v>2098</v>
      </c>
      <c r="H990" s="393" t="s">
        <v>2099</v>
      </c>
      <c r="I990" s="396">
        <v>2485.340087890625</v>
      </c>
      <c r="J990" s="396">
        <v>3</v>
      </c>
      <c r="K990" s="397">
        <v>7456.02001953125</v>
      </c>
    </row>
    <row r="991" spans="1:11" ht="14.45" customHeight="1" x14ac:dyDescent="0.2">
      <c r="A991" s="391" t="s">
        <v>402</v>
      </c>
      <c r="B991" s="392" t="s">
        <v>403</v>
      </c>
      <c r="C991" s="393" t="s">
        <v>415</v>
      </c>
      <c r="D991" s="394" t="s">
        <v>416</v>
      </c>
      <c r="E991" s="393" t="s">
        <v>718</v>
      </c>
      <c r="F991" s="394" t="s">
        <v>719</v>
      </c>
      <c r="G991" s="393" t="s">
        <v>2100</v>
      </c>
      <c r="H991" s="393" t="s">
        <v>2101</v>
      </c>
      <c r="I991" s="396">
        <v>3051.6201171875</v>
      </c>
      <c r="J991" s="396">
        <v>2</v>
      </c>
      <c r="K991" s="397">
        <v>6103.240234375</v>
      </c>
    </row>
    <row r="992" spans="1:11" ht="14.45" customHeight="1" x14ac:dyDescent="0.2">
      <c r="A992" s="391" t="s">
        <v>402</v>
      </c>
      <c r="B992" s="392" t="s">
        <v>403</v>
      </c>
      <c r="C992" s="393" t="s">
        <v>415</v>
      </c>
      <c r="D992" s="394" t="s">
        <v>416</v>
      </c>
      <c r="E992" s="393" t="s">
        <v>718</v>
      </c>
      <c r="F992" s="394" t="s">
        <v>719</v>
      </c>
      <c r="G992" s="393" t="s">
        <v>2102</v>
      </c>
      <c r="H992" s="393" t="s">
        <v>2103</v>
      </c>
      <c r="I992" s="396">
        <v>3909.510009765625</v>
      </c>
      <c r="J992" s="396">
        <v>4</v>
      </c>
      <c r="K992" s="397">
        <v>15638.0400390625</v>
      </c>
    </row>
    <row r="993" spans="1:11" ht="14.45" customHeight="1" x14ac:dyDescent="0.2">
      <c r="A993" s="391" t="s">
        <v>402</v>
      </c>
      <c r="B993" s="392" t="s">
        <v>403</v>
      </c>
      <c r="C993" s="393" t="s">
        <v>415</v>
      </c>
      <c r="D993" s="394" t="s">
        <v>416</v>
      </c>
      <c r="E993" s="393" t="s">
        <v>718</v>
      </c>
      <c r="F993" s="394" t="s">
        <v>719</v>
      </c>
      <c r="G993" s="393" t="s">
        <v>2104</v>
      </c>
      <c r="H993" s="393" t="s">
        <v>2105</v>
      </c>
      <c r="I993" s="396">
        <v>1637.1300048828125</v>
      </c>
      <c r="J993" s="396">
        <v>4</v>
      </c>
      <c r="K993" s="397">
        <v>6548.52001953125</v>
      </c>
    </row>
    <row r="994" spans="1:11" ht="14.45" customHeight="1" x14ac:dyDescent="0.2">
      <c r="A994" s="391" t="s">
        <v>402</v>
      </c>
      <c r="B994" s="392" t="s">
        <v>403</v>
      </c>
      <c r="C994" s="393" t="s">
        <v>415</v>
      </c>
      <c r="D994" s="394" t="s">
        <v>416</v>
      </c>
      <c r="E994" s="393" t="s">
        <v>718</v>
      </c>
      <c r="F994" s="394" t="s">
        <v>719</v>
      </c>
      <c r="G994" s="393" t="s">
        <v>2106</v>
      </c>
      <c r="H994" s="393" t="s">
        <v>2107</v>
      </c>
      <c r="I994" s="396">
        <v>714</v>
      </c>
      <c r="J994" s="396">
        <v>1</v>
      </c>
      <c r="K994" s="397">
        <v>714</v>
      </c>
    </row>
    <row r="995" spans="1:11" ht="14.45" customHeight="1" x14ac:dyDescent="0.2">
      <c r="A995" s="391" t="s">
        <v>402</v>
      </c>
      <c r="B995" s="392" t="s">
        <v>403</v>
      </c>
      <c r="C995" s="393" t="s">
        <v>415</v>
      </c>
      <c r="D995" s="394" t="s">
        <v>416</v>
      </c>
      <c r="E995" s="393" t="s">
        <v>718</v>
      </c>
      <c r="F995" s="394" t="s">
        <v>719</v>
      </c>
      <c r="G995" s="393" t="s">
        <v>2108</v>
      </c>
      <c r="H995" s="393" t="s">
        <v>2109</v>
      </c>
      <c r="I995" s="396">
        <v>714</v>
      </c>
      <c r="J995" s="396">
        <v>1</v>
      </c>
      <c r="K995" s="397">
        <v>714</v>
      </c>
    </row>
    <row r="996" spans="1:11" ht="14.45" customHeight="1" x14ac:dyDescent="0.2">
      <c r="A996" s="391" t="s">
        <v>402</v>
      </c>
      <c r="B996" s="392" t="s">
        <v>403</v>
      </c>
      <c r="C996" s="393" t="s">
        <v>415</v>
      </c>
      <c r="D996" s="394" t="s">
        <v>416</v>
      </c>
      <c r="E996" s="393" t="s">
        <v>718</v>
      </c>
      <c r="F996" s="394" t="s">
        <v>719</v>
      </c>
      <c r="G996" s="393" t="s">
        <v>1133</v>
      </c>
      <c r="H996" s="393" t="s">
        <v>1141</v>
      </c>
      <c r="I996" s="396">
        <v>72.80999755859375</v>
      </c>
      <c r="J996" s="396">
        <v>72</v>
      </c>
      <c r="K996" s="397">
        <v>5242.6201171875</v>
      </c>
    </row>
    <row r="997" spans="1:11" ht="14.45" customHeight="1" x14ac:dyDescent="0.2">
      <c r="A997" s="391" t="s">
        <v>402</v>
      </c>
      <c r="B997" s="392" t="s">
        <v>403</v>
      </c>
      <c r="C997" s="393" t="s">
        <v>415</v>
      </c>
      <c r="D997" s="394" t="s">
        <v>416</v>
      </c>
      <c r="E997" s="393" t="s">
        <v>718</v>
      </c>
      <c r="F997" s="394" t="s">
        <v>719</v>
      </c>
      <c r="G997" s="393" t="s">
        <v>2110</v>
      </c>
      <c r="H997" s="393" t="s">
        <v>2111</v>
      </c>
      <c r="I997" s="396">
        <v>904.5</v>
      </c>
      <c r="J997" s="396">
        <v>4</v>
      </c>
      <c r="K997" s="397">
        <v>3618</v>
      </c>
    </row>
    <row r="998" spans="1:11" ht="14.45" customHeight="1" x14ac:dyDescent="0.2">
      <c r="A998" s="391" t="s">
        <v>402</v>
      </c>
      <c r="B998" s="392" t="s">
        <v>403</v>
      </c>
      <c r="C998" s="393" t="s">
        <v>415</v>
      </c>
      <c r="D998" s="394" t="s">
        <v>416</v>
      </c>
      <c r="E998" s="393" t="s">
        <v>718</v>
      </c>
      <c r="F998" s="394" t="s">
        <v>719</v>
      </c>
      <c r="G998" s="393" t="s">
        <v>2112</v>
      </c>
      <c r="H998" s="393" t="s">
        <v>2113</v>
      </c>
      <c r="I998" s="396">
        <v>227.47999572753906</v>
      </c>
      <c r="J998" s="396">
        <v>1</v>
      </c>
      <c r="K998" s="397">
        <v>227.47999572753906</v>
      </c>
    </row>
    <row r="999" spans="1:11" ht="14.45" customHeight="1" x14ac:dyDescent="0.2">
      <c r="A999" s="391" t="s">
        <v>402</v>
      </c>
      <c r="B999" s="392" t="s">
        <v>403</v>
      </c>
      <c r="C999" s="393" t="s">
        <v>415</v>
      </c>
      <c r="D999" s="394" t="s">
        <v>416</v>
      </c>
      <c r="E999" s="393" t="s">
        <v>718</v>
      </c>
      <c r="F999" s="394" t="s">
        <v>719</v>
      </c>
      <c r="G999" s="393" t="s">
        <v>2114</v>
      </c>
      <c r="H999" s="393" t="s">
        <v>1169</v>
      </c>
      <c r="I999" s="396">
        <v>276.16000366210938</v>
      </c>
      <c r="J999" s="396">
        <v>1</v>
      </c>
      <c r="K999" s="397">
        <v>276.16000366210938</v>
      </c>
    </row>
    <row r="1000" spans="1:11" ht="14.45" customHeight="1" x14ac:dyDescent="0.2">
      <c r="A1000" s="391" t="s">
        <v>402</v>
      </c>
      <c r="B1000" s="392" t="s">
        <v>403</v>
      </c>
      <c r="C1000" s="393" t="s">
        <v>415</v>
      </c>
      <c r="D1000" s="394" t="s">
        <v>416</v>
      </c>
      <c r="E1000" s="393" t="s">
        <v>718</v>
      </c>
      <c r="F1000" s="394" t="s">
        <v>719</v>
      </c>
      <c r="G1000" s="393" t="s">
        <v>1172</v>
      </c>
      <c r="H1000" s="393" t="s">
        <v>1173</v>
      </c>
      <c r="I1000" s="396">
        <v>1812.6799926757813</v>
      </c>
      <c r="J1000" s="396">
        <v>8</v>
      </c>
      <c r="K1000" s="397">
        <v>14288.070068359375</v>
      </c>
    </row>
    <row r="1001" spans="1:11" ht="14.45" customHeight="1" x14ac:dyDescent="0.2">
      <c r="A1001" s="391" t="s">
        <v>402</v>
      </c>
      <c r="B1001" s="392" t="s">
        <v>403</v>
      </c>
      <c r="C1001" s="393" t="s">
        <v>415</v>
      </c>
      <c r="D1001" s="394" t="s">
        <v>416</v>
      </c>
      <c r="E1001" s="393" t="s">
        <v>718</v>
      </c>
      <c r="F1001" s="394" t="s">
        <v>719</v>
      </c>
      <c r="G1001" s="393" t="s">
        <v>1174</v>
      </c>
      <c r="H1001" s="393" t="s">
        <v>1175</v>
      </c>
      <c r="I1001" s="396">
        <v>2003.0699462890625</v>
      </c>
      <c r="J1001" s="396">
        <v>5</v>
      </c>
      <c r="K1001" s="397">
        <v>9956.75</v>
      </c>
    </row>
    <row r="1002" spans="1:11" ht="14.45" customHeight="1" x14ac:dyDescent="0.2">
      <c r="A1002" s="391" t="s">
        <v>402</v>
      </c>
      <c r="B1002" s="392" t="s">
        <v>403</v>
      </c>
      <c r="C1002" s="393" t="s">
        <v>415</v>
      </c>
      <c r="D1002" s="394" t="s">
        <v>416</v>
      </c>
      <c r="E1002" s="393" t="s">
        <v>718</v>
      </c>
      <c r="F1002" s="394" t="s">
        <v>719</v>
      </c>
      <c r="G1002" s="393" t="s">
        <v>2115</v>
      </c>
      <c r="H1002" s="393" t="s">
        <v>2116</v>
      </c>
      <c r="I1002" s="396">
        <v>2573.669921875</v>
      </c>
      <c r="J1002" s="396">
        <v>3</v>
      </c>
      <c r="K1002" s="397">
        <v>7721.009765625</v>
      </c>
    </row>
    <row r="1003" spans="1:11" ht="14.45" customHeight="1" x14ac:dyDescent="0.2">
      <c r="A1003" s="391" t="s">
        <v>402</v>
      </c>
      <c r="B1003" s="392" t="s">
        <v>403</v>
      </c>
      <c r="C1003" s="393" t="s">
        <v>415</v>
      </c>
      <c r="D1003" s="394" t="s">
        <v>416</v>
      </c>
      <c r="E1003" s="393" t="s">
        <v>718</v>
      </c>
      <c r="F1003" s="394" t="s">
        <v>719</v>
      </c>
      <c r="G1003" s="393" t="s">
        <v>2117</v>
      </c>
      <c r="H1003" s="393" t="s">
        <v>2118</v>
      </c>
      <c r="I1003" s="396">
        <v>4575.009765625</v>
      </c>
      <c r="J1003" s="396">
        <v>4</v>
      </c>
      <c r="K1003" s="397">
        <v>18300.0390625</v>
      </c>
    </row>
    <row r="1004" spans="1:11" ht="14.45" customHeight="1" x14ac:dyDescent="0.2">
      <c r="A1004" s="391" t="s">
        <v>402</v>
      </c>
      <c r="B1004" s="392" t="s">
        <v>403</v>
      </c>
      <c r="C1004" s="393" t="s">
        <v>415</v>
      </c>
      <c r="D1004" s="394" t="s">
        <v>416</v>
      </c>
      <c r="E1004" s="393" t="s">
        <v>718</v>
      </c>
      <c r="F1004" s="394" t="s">
        <v>719</v>
      </c>
      <c r="G1004" s="393" t="s">
        <v>2119</v>
      </c>
      <c r="H1004" s="393" t="s">
        <v>2120</v>
      </c>
      <c r="I1004" s="396">
        <v>705.42999267578125</v>
      </c>
      <c r="J1004" s="396">
        <v>5</v>
      </c>
      <c r="K1004" s="397">
        <v>3527.1499633789063</v>
      </c>
    </row>
    <row r="1005" spans="1:11" ht="14.45" customHeight="1" x14ac:dyDescent="0.2">
      <c r="A1005" s="391" t="s">
        <v>402</v>
      </c>
      <c r="B1005" s="392" t="s">
        <v>403</v>
      </c>
      <c r="C1005" s="393" t="s">
        <v>415</v>
      </c>
      <c r="D1005" s="394" t="s">
        <v>416</v>
      </c>
      <c r="E1005" s="393" t="s">
        <v>718</v>
      </c>
      <c r="F1005" s="394" t="s">
        <v>719</v>
      </c>
      <c r="G1005" s="393" t="s">
        <v>1182</v>
      </c>
      <c r="H1005" s="393" t="s">
        <v>1186</v>
      </c>
      <c r="I1005" s="396">
        <v>302.5</v>
      </c>
      <c r="J1005" s="396">
        <v>3</v>
      </c>
      <c r="K1005" s="397">
        <v>907.5</v>
      </c>
    </row>
    <row r="1006" spans="1:11" ht="14.45" customHeight="1" x14ac:dyDescent="0.2">
      <c r="A1006" s="391" t="s">
        <v>402</v>
      </c>
      <c r="B1006" s="392" t="s">
        <v>403</v>
      </c>
      <c r="C1006" s="393" t="s">
        <v>415</v>
      </c>
      <c r="D1006" s="394" t="s">
        <v>416</v>
      </c>
      <c r="E1006" s="393" t="s">
        <v>718</v>
      </c>
      <c r="F1006" s="394" t="s">
        <v>719</v>
      </c>
      <c r="G1006" s="393" t="s">
        <v>1189</v>
      </c>
      <c r="H1006" s="393" t="s">
        <v>1190</v>
      </c>
      <c r="I1006" s="396">
        <v>401.72000122070313</v>
      </c>
      <c r="J1006" s="396">
        <v>4</v>
      </c>
      <c r="K1006" s="397">
        <v>1606.8800048828125</v>
      </c>
    </row>
    <row r="1007" spans="1:11" ht="14.45" customHeight="1" x14ac:dyDescent="0.2">
      <c r="A1007" s="391" t="s">
        <v>402</v>
      </c>
      <c r="B1007" s="392" t="s">
        <v>403</v>
      </c>
      <c r="C1007" s="393" t="s">
        <v>415</v>
      </c>
      <c r="D1007" s="394" t="s">
        <v>416</v>
      </c>
      <c r="E1007" s="393" t="s">
        <v>718</v>
      </c>
      <c r="F1007" s="394" t="s">
        <v>719</v>
      </c>
      <c r="G1007" s="393" t="s">
        <v>2121</v>
      </c>
      <c r="H1007" s="393" t="s">
        <v>2122</v>
      </c>
      <c r="I1007" s="396">
        <v>301.82000732421875</v>
      </c>
      <c r="J1007" s="396">
        <v>6</v>
      </c>
      <c r="K1007" s="397">
        <v>1792.9100341796875</v>
      </c>
    </row>
    <row r="1008" spans="1:11" ht="14.45" customHeight="1" x14ac:dyDescent="0.2">
      <c r="A1008" s="391" t="s">
        <v>402</v>
      </c>
      <c r="B1008" s="392" t="s">
        <v>403</v>
      </c>
      <c r="C1008" s="393" t="s">
        <v>415</v>
      </c>
      <c r="D1008" s="394" t="s">
        <v>416</v>
      </c>
      <c r="E1008" s="393" t="s">
        <v>718</v>
      </c>
      <c r="F1008" s="394" t="s">
        <v>719</v>
      </c>
      <c r="G1008" s="393" t="s">
        <v>2123</v>
      </c>
      <c r="H1008" s="393" t="s">
        <v>2124</v>
      </c>
      <c r="I1008" s="396">
        <v>434.3900146484375</v>
      </c>
      <c r="J1008" s="396">
        <v>2</v>
      </c>
      <c r="K1008" s="397">
        <v>868.780029296875</v>
      </c>
    </row>
    <row r="1009" spans="1:11" ht="14.45" customHeight="1" x14ac:dyDescent="0.2">
      <c r="A1009" s="391" t="s">
        <v>402</v>
      </c>
      <c r="B1009" s="392" t="s">
        <v>403</v>
      </c>
      <c r="C1009" s="393" t="s">
        <v>415</v>
      </c>
      <c r="D1009" s="394" t="s">
        <v>416</v>
      </c>
      <c r="E1009" s="393" t="s">
        <v>718</v>
      </c>
      <c r="F1009" s="394" t="s">
        <v>719</v>
      </c>
      <c r="G1009" s="393" t="s">
        <v>1196</v>
      </c>
      <c r="H1009" s="393" t="s">
        <v>1197</v>
      </c>
      <c r="I1009" s="396">
        <v>633.92999267578125</v>
      </c>
      <c r="J1009" s="396">
        <v>2</v>
      </c>
      <c r="K1009" s="397">
        <v>1267.8599853515625</v>
      </c>
    </row>
    <row r="1010" spans="1:11" ht="14.45" customHeight="1" x14ac:dyDescent="0.2">
      <c r="A1010" s="391" t="s">
        <v>402</v>
      </c>
      <c r="B1010" s="392" t="s">
        <v>403</v>
      </c>
      <c r="C1010" s="393" t="s">
        <v>415</v>
      </c>
      <c r="D1010" s="394" t="s">
        <v>416</v>
      </c>
      <c r="E1010" s="393" t="s">
        <v>718</v>
      </c>
      <c r="F1010" s="394" t="s">
        <v>719</v>
      </c>
      <c r="G1010" s="393" t="s">
        <v>2125</v>
      </c>
      <c r="H1010" s="393" t="s">
        <v>2126</v>
      </c>
      <c r="I1010" s="396">
        <v>814.33001708984375</v>
      </c>
      <c r="J1010" s="396">
        <v>3</v>
      </c>
      <c r="K1010" s="397">
        <v>2442.9900512695313</v>
      </c>
    </row>
    <row r="1011" spans="1:11" ht="14.45" customHeight="1" x14ac:dyDescent="0.2">
      <c r="A1011" s="391" t="s">
        <v>402</v>
      </c>
      <c r="B1011" s="392" t="s">
        <v>403</v>
      </c>
      <c r="C1011" s="393" t="s">
        <v>415</v>
      </c>
      <c r="D1011" s="394" t="s">
        <v>416</v>
      </c>
      <c r="E1011" s="393" t="s">
        <v>718</v>
      </c>
      <c r="F1011" s="394" t="s">
        <v>719</v>
      </c>
      <c r="G1011" s="393" t="s">
        <v>2127</v>
      </c>
      <c r="H1011" s="393" t="s">
        <v>2128</v>
      </c>
      <c r="I1011" s="396">
        <v>920.80999755859375</v>
      </c>
      <c r="J1011" s="396">
        <v>1</v>
      </c>
      <c r="K1011" s="397">
        <v>920.80999755859375</v>
      </c>
    </row>
    <row r="1012" spans="1:11" ht="14.45" customHeight="1" x14ac:dyDescent="0.2">
      <c r="A1012" s="391" t="s">
        <v>402</v>
      </c>
      <c r="B1012" s="392" t="s">
        <v>403</v>
      </c>
      <c r="C1012" s="393" t="s">
        <v>415</v>
      </c>
      <c r="D1012" s="394" t="s">
        <v>416</v>
      </c>
      <c r="E1012" s="393" t="s">
        <v>718</v>
      </c>
      <c r="F1012" s="394" t="s">
        <v>719</v>
      </c>
      <c r="G1012" s="393" t="s">
        <v>1200</v>
      </c>
      <c r="H1012" s="393" t="s">
        <v>1204</v>
      </c>
      <c r="I1012" s="396">
        <v>21.180000305175781</v>
      </c>
      <c r="J1012" s="396">
        <v>50</v>
      </c>
      <c r="K1012" s="397">
        <v>1058.75</v>
      </c>
    </row>
    <row r="1013" spans="1:11" ht="14.45" customHeight="1" x14ac:dyDescent="0.2">
      <c r="A1013" s="391" t="s">
        <v>402</v>
      </c>
      <c r="B1013" s="392" t="s">
        <v>403</v>
      </c>
      <c r="C1013" s="393" t="s">
        <v>415</v>
      </c>
      <c r="D1013" s="394" t="s">
        <v>416</v>
      </c>
      <c r="E1013" s="393" t="s">
        <v>718</v>
      </c>
      <c r="F1013" s="394" t="s">
        <v>719</v>
      </c>
      <c r="G1013" s="393" t="s">
        <v>2129</v>
      </c>
      <c r="H1013" s="393" t="s">
        <v>2130</v>
      </c>
      <c r="I1013" s="396">
        <v>6260.5400390625</v>
      </c>
      <c r="J1013" s="396">
        <v>1</v>
      </c>
      <c r="K1013" s="397">
        <v>6260.5400390625</v>
      </c>
    </row>
    <row r="1014" spans="1:11" ht="14.45" customHeight="1" x14ac:dyDescent="0.2">
      <c r="A1014" s="391" t="s">
        <v>402</v>
      </c>
      <c r="B1014" s="392" t="s">
        <v>403</v>
      </c>
      <c r="C1014" s="393" t="s">
        <v>415</v>
      </c>
      <c r="D1014" s="394" t="s">
        <v>416</v>
      </c>
      <c r="E1014" s="393" t="s">
        <v>718</v>
      </c>
      <c r="F1014" s="394" t="s">
        <v>719</v>
      </c>
      <c r="G1014" s="393" t="s">
        <v>2131</v>
      </c>
      <c r="H1014" s="393" t="s">
        <v>2132</v>
      </c>
      <c r="I1014" s="396">
        <v>1835.5699462890625</v>
      </c>
      <c r="J1014" s="396">
        <v>1</v>
      </c>
      <c r="K1014" s="397">
        <v>1835.5699462890625</v>
      </c>
    </row>
    <row r="1015" spans="1:11" ht="14.45" customHeight="1" x14ac:dyDescent="0.2">
      <c r="A1015" s="391" t="s">
        <v>402</v>
      </c>
      <c r="B1015" s="392" t="s">
        <v>403</v>
      </c>
      <c r="C1015" s="393" t="s">
        <v>415</v>
      </c>
      <c r="D1015" s="394" t="s">
        <v>416</v>
      </c>
      <c r="E1015" s="393" t="s">
        <v>718</v>
      </c>
      <c r="F1015" s="394" t="s">
        <v>719</v>
      </c>
      <c r="G1015" s="393" t="s">
        <v>2133</v>
      </c>
      <c r="H1015" s="393" t="s">
        <v>2134</v>
      </c>
      <c r="I1015" s="396">
        <v>1835.5699462890625</v>
      </c>
      <c r="J1015" s="396">
        <v>1</v>
      </c>
      <c r="K1015" s="397">
        <v>1835.5699462890625</v>
      </c>
    </row>
    <row r="1016" spans="1:11" ht="14.45" customHeight="1" x14ac:dyDescent="0.2">
      <c r="A1016" s="391" t="s">
        <v>402</v>
      </c>
      <c r="B1016" s="392" t="s">
        <v>403</v>
      </c>
      <c r="C1016" s="393" t="s">
        <v>415</v>
      </c>
      <c r="D1016" s="394" t="s">
        <v>416</v>
      </c>
      <c r="E1016" s="393" t="s">
        <v>718</v>
      </c>
      <c r="F1016" s="394" t="s">
        <v>719</v>
      </c>
      <c r="G1016" s="393" t="s">
        <v>1215</v>
      </c>
      <c r="H1016" s="393" t="s">
        <v>1216</v>
      </c>
      <c r="I1016" s="396">
        <v>3486.010009765625</v>
      </c>
      <c r="J1016" s="396">
        <v>1</v>
      </c>
      <c r="K1016" s="397">
        <v>3486.010009765625</v>
      </c>
    </row>
    <row r="1017" spans="1:11" ht="14.45" customHeight="1" x14ac:dyDescent="0.2">
      <c r="A1017" s="391" t="s">
        <v>402</v>
      </c>
      <c r="B1017" s="392" t="s">
        <v>403</v>
      </c>
      <c r="C1017" s="393" t="s">
        <v>415</v>
      </c>
      <c r="D1017" s="394" t="s">
        <v>416</v>
      </c>
      <c r="E1017" s="393" t="s">
        <v>718</v>
      </c>
      <c r="F1017" s="394" t="s">
        <v>719</v>
      </c>
      <c r="G1017" s="393" t="s">
        <v>1217</v>
      </c>
      <c r="H1017" s="393" t="s">
        <v>1218</v>
      </c>
      <c r="I1017" s="396">
        <v>496.35000610351563</v>
      </c>
      <c r="J1017" s="396">
        <v>60</v>
      </c>
      <c r="K1017" s="397">
        <v>29781.1201171875</v>
      </c>
    </row>
    <row r="1018" spans="1:11" ht="14.45" customHeight="1" x14ac:dyDescent="0.2">
      <c r="A1018" s="391" t="s">
        <v>402</v>
      </c>
      <c r="B1018" s="392" t="s">
        <v>403</v>
      </c>
      <c r="C1018" s="393" t="s">
        <v>415</v>
      </c>
      <c r="D1018" s="394" t="s">
        <v>416</v>
      </c>
      <c r="E1018" s="393" t="s">
        <v>718</v>
      </c>
      <c r="F1018" s="394" t="s">
        <v>719</v>
      </c>
      <c r="G1018" s="393" t="s">
        <v>1217</v>
      </c>
      <c r="H1018" s="393" t="s">
        <v>1219</v>
      </c>
      <c r="I1018" s="396">
        <v>496.35000610351563</v>
      </c>
      <c r="J1018" s="396">
        <v>70</v>
      </c>
      <c r="K1018" s="397">
        <v>34744.7802734375</v>
      </c>
    </row>
    <row r="1019" spans="1:11" ht="14.45" customHeight="1" x14ac:dyDescent="0.2">
      <c r="A1019" s="391" t="s">
        <v>402</v>
      </c>
      <c r="B1019" s="392" t="s">
        <v>403</v>
      </c>
      <c r="C1019" s="393" t="s">
        <v>415</v>
      </c>
      <c r="D1019" s="394" t="s">
        <v>416</v>
      </c>
      <c r="E1019" s="393" t="s">
        <v>718</v>
      </c>
      <c r="F1019" s="394" t="s">
        <v>719</v>
      </c>
      <c r="G1019" s="393" t="s">
        <v>2135</v>
      </c>
      <c r="H1019" s="393" t="s">
        <v>2136</v>
      </c>
      <c r="I1019" s="396">
        <v>7127.509765625</v>
      </c>
      <c r="J1019" s="396">
        <v>2</v>
      </c>
      <c r="K1019" s="397">
        <v>14255.009765625</v>
      </c>
    </row>
    <row r="1020" spans="1:11" ht="14.45" customHeight="1" x14ac:dyDescent="0.2">
      <c r="A1020" s="391" t="s">
        <v>402</v>
      </c>
      <c r="B1020" s="392" t="s">
        <v>403</v>
      </c>
      <c r="C1020" s="393" t="s">
        <v>415</v>
      </c>
      <c r="D1020" s="394" t="s">
        <v>416</v>
      </c>
      <c r="E1020" s="393" t="s">
        <v>718</v>
      </c>
      <c r="F1020" s="394" t="s">
        <v>719</v>
      </c>
      <c r="G1020" s="393" t="s">
        <v>1222</v>
      </c>
      <c r="H1020" s="393" t="s">
        <v>1223</v>
      </c>
      <c r="I1020" s="396">
        <v>2313.5199381510415</v>
      </c>
      <c r="J1020" s="396">
        <v>50</v>
      </c>
      <c r="K1020" s="397">
        <v>115603.40234375</v>
      </c>
    </row>
    <row r="1021" spans="1:11" ht="14.45" customHeight="1" x14ac:dyDescent="0.2">
      <c r="A1021" s="391" t="s">
        <v>402</v>
      </c>
      <c r="B1021" s="392" t="s">
        <v>403</v>
      </c>
      <c r="C1021" s="393" t="s">
        <v>415</v>
      </c>
      <c r="D1021" s="394" t="s">
        <v>416</v>
      </c>
      <c r="E1021" s="393" t="s">
        <v>718</v>
      </c>
      <c r="F1021" s="394" t="s">
        <v>719</v>
      </c>
      <c r="G1021" s="393" t="s">
        <v>2137</v>
      </c>
      <c r="H1021" s="393" t="s">
        <v>2138</v>
      </c>
      <c r="I1021" s="396">
        <v>253.80000305175781</v>
      </c>
      <c r="J1021" s="396">
        <v>1</v>
      </c>
      <c r="K1021" s="397">
        <v>253.80000305175781</v>
      </c>
    </row>
    <row r="1022" spans="1:11" ht="14.45" customHeight="1" x14ac:dyDescent="0.2">
      <c r="A1022" s="391" t="s">
        <v>402</v>
      </c>
      <c r="B1022" s="392" t="s">
        <v>403</v>
      </c>
      <c r="C1022" s="393" t="s">
        <v>415</v>
      </c>
      <c r="D1022" s="394" t="s">
        <v>416</v>
      </c>
      <c r="E1022" s="393" t="s">
        <v>718</v>
      </c>
      <c r="F1022" s="394" t="s">
        <v>719</v>
      </c>
      <c r="G1022" s="393" t="s">
        <v>2139</v>
      </c>
      <c r="H1022" s="393" t="s">
        <v>2140</v>
      </c>
      <c r="I1022" s="396">
        <v>6.6599998474121094</v>
      </c>
      <c r="J1022" s="396">
        <v>50</v>
      </c>
      <c r="K1022" s="397">
        <v>333</v>
      </c>
    </row>
    <row r="1023" spans="1:11" ht="14.45" customHeight="1" x14ac:dyDescent="0.2">
      <c r="A1023" s="391" t="s">
        <v>402</v>
      </c>
      <c r="B1023" s="392" t="s">
        <v>403</v>
      </c>
      <c r="C1023" s="393" t="s">
        <v>415</v>
      </c>
      <c r="D1023" s="394" t="s">
        <v>416</v>
      </c>
      <c r="E1023" s="393" t="s">
        <v>718</v>
      </c>
      <c r="F1023" s="394" t="s">
        <v>719</v>
      </c>
      <c r="G1023" s="393" t="s">
        <v>2141</v>
      </c>
      <c r="H1023" s="393" t="s">
        <v>2142</v>
      </c>
      <c r="I1023" s="396">
        <v>13.310000419616699</v>
      </c>
      <c r="J1023" s="396">
        <v>50</v>
      </c>
      <c r="K1023" s="397">
        <v>665.469970703125</v>
      </c>
    </row>
    <row r="1024" spans="1:11" ht="14.45" customHeight="1" x14ac:dyDescent="0.2">
      <c r="A1024" s="391" t="s">
        <v>402</v>
      </c>
      <c r="B1024" s="392" t="s">
        <v>403</v>
      </c>
      <c r="C1024" s="393" t="s">
        <v>415</v>
      </c>
      <c r="D1024" s="394" t="s">
        <v>416</v>
      </c>
      <c r="E1024" s="393" t="s">
        <v>718</v>
      </c>
      <c r="F1024" s="394" t="s">
        <v>719</v>
      </c>
      <c r="G1024" s="393" t="s">
        <v>2143</v>
      </c>
      <c r="H1024" s="393" t="s">
        <v>2144</v>
      </c>
      <c r="I1024" s="396">
        <v>313.08999633789063</v>
      </c>
      <c r="J1024" s="396">
        <v>50</v>
      </c>
      <c r="K1024" s="397">
        <v>15654.3798828125</v>
      </c>
    </row>
    <row r="1025" spans="1:11" ht="14.45" customHeight="1" x14ac:dyDescent="0.2">
      <c r="A1025" s="391" t="s">
        <v>402</v>
      </c>
      <c r="B1025" s="392" t="s">
        <v>403</v>
      </c>
      <c r="C1025" s="393" t="s">
        <v>415</v>
      </c>
      <c r="D1025" s="394" t="s">
        <v>416</v>
      </c>
      <c r="E1025" s="393" t="s">
        <v>718</v>
      </c>
      <c r="F1025" s="394" t="s">
        <v>719</v>
      </c>
      <c r="G1025" s="393" t="s">
        <v>2143</v>
      </c>
      <c r="H1025" s="393" t="s">
        <v>2145</v>
      </c>
      <c r="I1025" s="396">
        <v>313.08999633789063</v>
      </c>
      <c r="J1025" s="396">
        <v>10</v>
      </c>
      <c r="K1025" s="397">
        <v>3130.8798828125</v>
      </c>
    </row>
    <row r="1026" spans="1:11" ht="14.45" customHeight="1" x14ac:dyDescent="0.2">
      <c r="A1026" s="391" t="s">
        <v>402</v>
      </c>
      <c r="B1026" s="392" t="s">
        <v>403</v>
      </c>
      <c r="C1026" s="393" t="s">
        <v>415</v>
      </c>
      <c r="D1026" s="394" t="s">
        <v>416</v>
      </c>
      <c r="E1026" s="393" t="s">
        <v>718</v>
      </c>
      <c r="F1026" s="394" t="s">
        <v>719</v>
      </c>
      <c r="G1026" s="393" t="s">
        <v>1261</v>
      </c>
      <c r="H1026" s="393" t="s">
        <v>1262</v>
      </c>
      <c r="I1026" s="396">
        <v>1.0900000333786011</v>
      </c>
      <c r="J1026" s="396">
        <v>200</v>
      </c>
      <c r="K1026" s="397">
        <v>218</v>
      </c>
    </row>
    <row r="1027" spans="1:11" ht="14.45" customHeight="1" x14ac:dyDescent="0.2">
      <c r="A1027" s="391" t="s">
        <v>402</v>
      </c>
      <c r="B1027" s="392" t="s">
        <v>403</v>
      </c>
      <c r="C1027" s="393" t="s">
        <v>415</v>
      </c>
      <c r="D1027" s="394" t="s">
        <v>416</v>
      </c>
      <c r="E1027" s="393" t="s">
        <v>718</v>
      </c>
      <c r="F1027" s="394" t="s">
        <v>719</v>
      </c>
      <c r="G1027" s="393" t="s">
        <v>1270</v>
      </c>
      <c r="H1027" s="393" t="s">
        <v>1271</v>
      </c>
      <c r="I1027" s="396">
        <v>1.1349999904632568</v>
      </c>
      <c r="J1027" s="396">
        <v>320</v>
      </c>
      <c r="K1027" s="397">
        <v>363.19999694824219</v>
      </c>
    </row>
    <row r="1028" spans="1:11" ht="14.45" customHeight="1" x14ac:dyDescent="0.2">
      <c r="A1028" s="391" t="s">
        <v>402</v>
      </c>
      <c r="B1028" s="392" t="s">
        <v>403</v>
      </c>
      <c r="C1028" s="393" t="s">
        <v>415</v>
      </c>
      <c r="D1028" s="394" t="s">
        <v>416</v>
      </c>
      <c r="E1028" s="393" t="s">
        <v>718</v>
      </c>
      <c r="F1028" s="394" t="s">
        <v>719</v>
      </c>
      <c r="G1028" s="393" t="s">
        <v>2146</v>
      </c>
      <c r="H1028" s="393" t="s">
        <v>2147</v>
      </c>
      <c r="I1028" s="396">
        <v>0.57999998331069946</v>
      </c>
      <c r="J1028" s="396">
        <v>200</v>
      </c>
      <c r="K1028" s="397">
        <v>116</v>
      </c>
    </row>
    <row r="1029" spans="1:11" ht="14.45" customHeight="1" x14ac:dyDescent="0.2">
      <c r="A1029" s="391" t="s">
        <v>402</v>
      </c>
      <c r="B1029" s="392" t="s">
        <v>403</v>
      </c>
      <c r="C1029" s="393" t="s">
        <v>415</v>
      </c>
      <c r="D1029" s="394" t="s">
        <v>416</v>
      </c>
      <c r="E1029" s="393" t="s">
        <v>718</v>
      </c>
      <c r="F1029" s="394" t="s">
        <v>719</v>
      </c>
      <c r="G1029" s="393" t="s">
        <v>1281</v>
      </c>
      <c r="H1029" s="393" t="s">
        <v>1282</v>
      </c>
      <c r="I1029" s="396">
        <v>6.2399997711181641</v>
      </c>
      <c r="J1029" s="396">
        <v>60</v>
      </c>
      <c r="K1029" s="397">
        <v>374.39999389648438</v>
      </c>
    </row>
    <row r="1030" spans="1:11" ht="14.45" customHeight="1" x14ac:dyDescent="0.2">
      <c r="A1030" s="391" t="s">
        <v>402</v>
      </c>
      <c r="B1030" s="392" t="s">
        <v>403</v>
      </c>
      <c r="C1030" s="393" t="s">
        <v>415</v>
      </c>
      <c r="D1030" s="394" t="s">
        <v>416</v>
      </c>
      <c r="E1030" s="393" t="s">
        <v>718</v>
      </c>
      <c r="F1030" s="394" t="s">
        <v>719</v>
      </c>
      <c r="G1030" s="393" t="s">
        <v>1311</v>
      </c>
      <c r="H1030" s="393" t="s">
        <v>1312</v>
      </c>
      <c r="I1030" s="396">
        <v>836.1099853515625</v>
      </c>
      <c r="J1030" s="396">
        <v>1</v>
      </c>
      <c r="K1030" s="397">
        <v>836.1099853515625</v>
      </c>
    </row>
    <row r="1031" spans="1:11" ht="14.45" customHeight="1" x14ac:dyDescent="0.2">
      <c r="A1031" s="391" t="s">
        <v>402</v>
      </c>
      <c r="B1031" s="392" t="s">
        <v>403</v>
      </c>
      <c r="C1031" s="393" t="s">
        <v>415</v>
      </c>
      <c r="D1031" s="394" t="s">
        <v>416</v>
      </c>
      <c r="E1031" s="393" t="s">
        <v>718</v>
      </c>
      <c r="F1031" s="394" t="s">
        <v>719</v>
      </c>
      <c r="G1031" s="393" t="s">
        <v>2148</v>
      </c>
      <c r="H1031" s="393" t="s">
        <v>2149</v>
      </c>
      <c r="I1031" s="396">
        <v>8141.56982421875</v>
      </c>
      <c r="J1031" s="396">
        <v>1</v>
      </c>
      <c r="K1031" s="397">
        <v>8141.56982421875</v>
      </c>
    </row>
    <row r="1032" spans="1:11" ht="14.45" customHeight="1" x14ac:dyDescent="0.2">
      <c r="A1032" s="391" t="s">
        <v>402</v>
      </c>
      <c r="B1032" s="392" t="s">
        <v>403</v>
      </c>
      <c r="C1032" s="393" t="s">
        <v>415</v>
      </c>
      <c r="D1032" s="394" t="s">
        <v>416</v>
      </c>
      <c r="E1032" s="393" t="s">
        <v>718</v>
      </c>
      <c r="F1032" s="394" t="s">
        <v>719</v>
      </c>
      <c r="G1032" s="393" t="s">
        <v>2150</v>
      </c>
      <c r="H1032" s="393" t="s">
        <v>2151</v>
      </c>
      <c r="I1032" s="396">
        <v>1551.8399658203125</v>
      </c>
      <c r="J1032" s="396">
        <v>4</v>
      </c>
      <c r="K1032" s="397">
        <v>6207.35009765625</v>
      </c>
    </row>
    <row r="1033" spans="1:11" ht="14.45" customHeight="1" x14ac:dyDescent="0.2">
      <c r="A1033" s="391" t="s">
        <v>402</v>
      </c>
      <c r="B1033" s="392" t="s">
        <v>403</v>
      </c>
      <c r="C1033" s="393" t="s">
        <v>415</v>
      </c>
      <c r="D1033" s="394" t="s">
        <v>416</v>
      </c>
      <c r="E1033" s="393" t="s">
        <v>718</v>
      </c>
      <c r="F1033" s="394" t="s">
        <v>719</v>
      </c>
      <c r="G1033" s="393" t="s">
        <v>1346</v>
      </c>
      <c r="H1033" s="393" t="s">
        <v>1347</v>
      </c>
      <c r="I1033" s="396">
        <v>857.8900146484375</v>
      </c>
      <c r="J1033" s="396">
        <v>2</v>
      </c>
      <c r="K1033" s="397">
        <v>1715.780029296875</v>
      </c>
    </row>
    <row r="1034" spans="1:11" ht="14.45" customHeight="1" x14ac:dyDescent="0.2">
      <c r="A1034" s="391" t="s">
        <v>402</v>
      </c>
      <c r="B1034" s="392" t="s">
        <v>403</v>
      </c>
      <c r="C1034" s="393" t="s">
        <v>415</v>
      </c>
      <c r="D1034" s="394" t="s">
        <v>416</v>
      </c>
      <c r="E1034" s="393" t="s">
        <v>718</v>
      </c>
      <c r="F1034" s="394" t="s">
        <v>719</v>
      </c>
      <c r="G1034" s="393" t="s">
        <v>1348</v>
      </c>
      <c r="H1034" s="393" t="s">
        <v>1349</v>
      </c>
      <c r="I1034" s="396">
        <v>999.46002197265625</v>
      </c>
      <c r="J1034" s="396">
        <v>1</v>
      </c>
      <c r="K1034" s="397">
        <v>999.46002197265625</v>
      </c>
    </row>
    <row r="1035" spans="1:11" ht="14.45" customHeight="1" x14ac:dyDescent="0.2">
      <c r="A1035" s="391" t="s">
        <v>402</v>
      </c>
      <c r="B1035" s="392" t="s">
        <v>403</v>
      </c>
      <c r="C1035" s="393" t="s">
        <v>415</v>
      </c>
      <c r="D1035" s="394" t="s">
        <v>416</v>
      </c>
      <c r="E1035" s="393" t="s">
        <v>718</v>
      </c>
      <c r="F1035" s="394" t="s">
        <v>719</v>
      </c>
      <c r="G1035" s="393" t="s">
        <v>1350</v>
      </c>
      <c r="H1035" s="393" t="s">
        <v>1351</v>
      </c>
      <c r="I1035" s="396">
        <v>1218.413330078125</v>
      </c>
      <c r="J1035" s="396">
        <v>6</v>
      </c>
      <c r="K1035" s="397">
        <v>7455.33984375</v>
      </c>
    </row>
    <row r="1036" spans="1:11" ht="14.45" customHeight="1" x14ac:dyDescent="0.2">
      <c r="A1036" s="391" t="s">
        <v>402</v>
      </c>
      <c r="B1036" s="392" t="s">
        <v>403</v>
      </c>
      <c r="C1036" s="393" t="s">
        <v>415</v>
      </c>
      <c r="D1036" s="394" t="s">
        <v>416</v>
      </c>
      <c r="E1036" s="393" t="s">
        <v>718</v>
      </c>
      <c r="F1036" s="394" t="s">
        <v>719</v>
      </c>
      <c r="G1036" s="393" t="s">
        <v>2152</v>
      </c>
      <c r="H1036" s="393" t="s">
        <v>2153</v>
      </c>
      <c r="I1036" s="396">
        <v>967.1099853515625</v>
      </c>
      <c r="J1036" s="396">
        <v>4</v>
      </c>
      <c r="K1036" s="397">
        <v>3868.419921875</v>
      </c>
    </row>
    <row r="1037" spans="1:11" ht="14.45" customHeight="1" x14ac:dyDescent="0.2">
      <c r="A1037" s="391" t="s">
        <v>402</v>
      </c>
      <c r="B1037" s="392" t="s">
        <v>403</v>
      </c>
      <c r="C1037" s="393" t="s">
        <v>415</v>
      </c>
      <c r="D1037" s="394" t="s">
        <v>416</v>
      </c>
      <c r="E1037" s="393" t="s">
        <v>718</v>
      </c>
      <c r="F1037" s="394" t="s">
        <v>719</v>
      </c>
      <c r="G1037" s="393" t="s">
        <v>1354</v>
      </c>
      <c r="H1037" s="393" t="s">
        <v>1355</v>
      </c>
      <c r="I1037" s="396">
        <v>879.66998291015625</v>
      </c>
      <c r="J1037" s="396">
        <v>2</v>
      </c>
      <c r="K1037" s="397">
        <v>1759.3399658203125</v>
      </c>
    </row>
    <row r="1038" spans="1:11" ht="14.45" customHeight="1" x14ac:dyDescent="0.2">
      <c r="A1038" s="391" t="s">
        <v>402</v>
      </c>
      <c r="B1038" s="392" t="s">
        <v>403</v>
      </c>
      <c r="C1038" s="393" t="s">
        <v>415</v>
      </c>
      <c r="D1038" s="394" t="s">
        <v>416</v>
      </c>
      <c r="E1038" s="393" t="s">
        <v>718</v>
      </c>
      <c r="F1038" s="394" t="s">
        <v>719</v>
      </c>
      <c r="G1038" s="393" t="s">
        <v>2154</v>
      </c>
      <c r="H1038" s="393" t="s">
        <v>2155</v>
      </c>
      <c r="I1038" s="396">
        <v>1129.2099609375</v>
      </c>
      <c r="J1038" s="396">
        <v>4</v>
      </c>
      <c r="K1038" s="397">
        <v>4516.830078125</v>
      </c>
    </row>
    <row r="1039" spans="1:11" ht="14.45" customHeight="1" x14ac:dyDescent="0.2">
      <c r="A1039" s="391" t="s">
        <v>402</v>
      </c>
      <c r="B1039" s="392" t="s">
        <v>403</v>
      </c>
      <c r="C1039" s="393" t="s">
        <v>415</v>
      </c>
      <c r="D1039" s="394" t="s">
        <v>416</v>
      </c>
      <c r="E1039" s="393" t="s">
        <v>718</v>
      </c>
      <c r="F1039" s="394" t="s">
        <v>719</v>
      </c>
      <c r="G1039" s="393" t="s">
        <v>2156</v>
      </c>
      <c r="H1039" s="393" t="s">
        <v>2157</v>
      </c>
      <c r="I1039" s="396">
        <v>895.0250244140625</v>
      </c>
      <c r="J1039" s="396">
        <v>9</v>
      </c>
      <c r="K1039" s="397">
        <v>8028.97998046875</v>
      </c>
    </row>
    <row r="1040" spans="1:11" ht="14.45" customHeight="1" x14ac:dyDescent="0.2">
      <c r="A1040" s="391" t="s">
        <v>402</v>
      </c>
      <c r="B1040" s="392" t="s">
        <v>403</v>
      </c>
      <c r="C1040" s="393" t="s">
        <v>415</v>
      </c>
      <c r="D1040" s="394" t="s">
        <v>416</v>
      </c>
      <c r="E1040" s="393" t="s">
        <v>718</v>
      </c>
      <c r="F1040" s="394" t="s">
        <v>719</v>
      </c>
      <c r="G1040" s="393" t="s">
        <v>1368</v>
      </c>
      <c r="H1040" s="393" t="s">
        <v>1369</v>
      </c>
      <c r="I1040" s="396">
        <v>768.3499755859375</v>
      </c>
      <c r="J1040" s="396">
        <v>10</v>
      </c>
      <c r="K1040" s="397">
        <v>7683.5</v>
      </c>
    </row>
    <row r="1041" spans="1:11" ht="14.45" customHeight="1" x14ac:dyDescent="0.2">
      <c r="A1041" s="391" t="s">
        <v>402</v>
      </c>
      <c r="B1041" s="392" t="s">
        <v>403</v>
      </c>
      <c r="C1041" s="393" t="s">
        <v>415</v>
      </c>
      <c r="D1041" s="394" t="s">
        <v>416</v>
      </c>
      <c r="E1041" s="393" t="s">
        <v>718</v>
      </c>
      <c r="F1041" s="394" t="s">
        <v>719</v>
      </c>
      <c r="G1041" s="393" t="s">
        <v>1291</v>
      </c>
      <c r="H1041" s="393" t="s">
        <v>1374</v>
      </c>
      <c r="I1041" s="396">
        <v>703.010009765625</v>
      </c>
      <c r="J1041" s="396">
        <v>6</v>
      </c>
      <c r="K1041" s="397">
        <v>4218.06005859375</v>
      </c>
    </row>
    <row r="1042" spans="1:11" ht="14.45" customHeight="1" x14ac:dyDescent="0.2">
      <c r="A1042" s="391" t="s">
        <v>402</v>
      </c>
      <c r="B1042" s="392" t="s">
        <v>403</v>
      </c>
      <c r="C1042" s="393" t="s">
        <v>415</v>
      </c>
      <c r="D1042" s="394" t="s">
        <v>416</v>
      </c>
      <c r="E1042" s="393" t="s">
        <v>718</v>
      </c>
      <c r="F1042" s="394" t="s">
        <v>719</v>
      </c>
      <c r="G1042" s="393" t="s">
        <v>1377</v>
      </c>
      <c r="H1042" s="393" t="s">
        <v>1378</v>
      </c>
      <c r="I1042" s="396">
        <v>2182.840087890625</v>
      </c>
      <c r="J1042" s="396">
        <v>2</v>
      </c>
      <c r="K1042" s="397">
        <v>4365.68017578125</v>
      </c>
    </row>
    <row r="1043" spans="1:11" ht="14.45" customHeight="1" x14ac:dyDescent="0.2">
      <c r="A1043" s="391" t="s">
        <v>402</v>
      </c>
      <c r="B1043" s="392" t="s">
        <v>403</v>
      </c>
      <c r="C1043" s="393" t="s">
        <v>415</v>
      </c>
      <c r="D1043" s="394" t="s">
        <v>416</v>
      </c>
      <c r="E1043" s="393" t="s">
        <v>718</v>
      </c>
      <c r="F1043" s="394" t="s">
        <v>719</v>
      </c>
      <c r="G1043" s="393" t="s">
        <v>1143</v>
      </c>
      <c r="H1043" s="393" t="s">
        <v>1379</v>
      </c>
      <c r="I1043" s="396">
        <v>1660.60498046875</v>
      </c>
      <c r="J1043" s="396">
        <v>8</v>
      </c>
      <c r="K1043" s="397">
        <v>13089.30029296875</v>
      </c>
    </row>
    <row r="1044" spans="1:11" ht="14.45" customHeight="1" x14ac:dyDescent="0.2">
      <c r="A1044" s="391" t="s">
        <v>402</v>
      </c>
      <c r="B1044" s="392" t="s">
        <v>403</v>
      </c>
      <c r="C1044" s="393" t="s">
        <v>415</v>
      </c>
      <c r="D1044" s="394" t="s">
        <v>416</v>
      </c>
      <c r="E1044" s="393" t="s">
        <v>718</v>
      </c>
      <c r="F1044" s="394" t="s">
        <v>719</v>
      </c>
      <c r="G1044" s="393" t="s">
        <v>2158</v>
      </c>
      <c r="H1044" s="393" t="s">
        <v>2159</v>
      </c>
      <c r="I1044" s="396">
        <v>2076.360107421875</v>
      </c>
      <c r="J1044" s="396">
        <v>1</v>
      </c>
      <c r="K1044" s="397">
        <v>2076.360107421875</v>
      </c>
    </row>
    <row r="1045" spans="1:11" ht="14.45" customHeight="1" x14ac:dyDescent="0.2">
      <c r="A1045" s="391" t="s">
        <v>402</v>
      </c>
      <c r="B1045" s="392" t="s">
        <v>403</v>
      </c>
      <c r="C1045" s="393" t="s">
        <v>415</v>
      </c>
      <c r="D1045" s="394" t="s">
        <v>416</v>
      </c>
      <c r="E1045" s="393" t="s">
        <v>718</v>
      </c>
      <c r="F1045" s="394" t="s">
        <v>719</v>
      </c>
      <c r="G1045" s="393" t="s">
        <v>1382</v>
      </c>
      <c r="H1045" s="393" t="s">
        <v>1383</v>
      </c>
      <c r="I1045" s="396">
        <v>829.5999755859375</v>
      </c>
      <c r="J1045" s="396">
        <v>4</v>
      </c>
      <c r="K1045" s="397">
        <v>3318.39990234375</v>
      </c>
    </row>
    <row r="1046" spans="1:11" ht="14.45" customHeight="1" x14ac:dyDescent="0.2">
      <c r="A1046" s="391" t="s">
        <v>402</v>
      </c>
      <c r="B1046" s="392" t="s">
        <v>403</v>
      </c>
      <c r="C1046" s="393" t="s">
        <v>415</v>
      </c>
      <c r="D1046" s="394" t="s">
        <v>416</v>
      </c>
      <c r="E1046" s="393" t="s">
        <v>718</v>
      </c>
      <c r="F1046" s="394" t="s">
        <v>719</v>
      </c>
      <c r="G1046" s="393" t="s">
        <v>1384</v>
      </c>
      <c r="H1046" s="393" t="s">
        <v>1385</v>
      </c>
      <c r="I1046" s="396">
        <v>868.89999389648438</v>
      </c>
      <c r="J1046" s="396">
        <v>16</v>
      </c>
      <c r="K1046" s="397">
        <v>13800.2900390625</v>
      </c>
    </row>
    <row r="1047" spans="1:11" ht="14.45" customHeight="1" x14ac:dyDescent="0.2">
      <c r="A1047" s="391" t="s">
        <v>402</v>
      </c>
      <c r="B1047" s="392" t="s">
        <v>403</v>
      </c>
      <c r="C1047" s="393" t="s">
        <v>415</v>
      </c>
      <c r="D1047" s="394" t="s">
        <v>416</v>
      </c>
      <c r="E1047" s="393" t="s">
        <v>718</v>
      </c>
      <c r="F1047" s="394" t="s">
        <v>719</v>
      </c>
      <c r="G1047" s="393" t="s">
        <v>2160</v>
      </c>
      <c r="H1047" s="393" t="s">
        <v>2161</v>
      </c>
      <c r="I1047" s="396">
        <v>843.3699951171875</v>
      </c>
      <c r="J1047" s="396">
        <v>2</v>
      </c>
      <c r="K1047" s="397">
        <v>1686.739990234375</v>
      </c>
    </row>
    <row r="1048" spans="1:11" ht="14.45" customHeight="1" x14ac:dyDescent="0.2">
      <c r="A1048" s="391" t="s">
        <v>402</v>
      </c>
      <c r="B1048" s="392" t="s">
        <v>403</v>
      </c>
      <c r="C1048" s="393" t="s">
        <v>415</v>
      </c>
      <c r="D1048" s="394" t="s">
        <v>416</v>
      </c>
      <c r="E1048" s="393" t="s">
        <v>718</v>
      </c>
      <c r="F1048" s="394" t="s">
        <v>719</v>
      </c>
      <c r="G1048" s="393" t="s">
        <v>1147</v>
      </c>
      <c r="H1048" s="393" t="s">
        <v>1386</v>
      </c>
      <c r="I1048" s="396">
        <v>897.63332112630212</v>
      </c>
      <c r="J1048" s="396">
        <v>24</v>
      </c>
      <c r="K1048" s="397">
        <v>21435.399658203125</v>
      </c>
    </row>
    <row r="1049" spans="1:11" ht="14.45" customHeight="1" x14ac:dyDescent="0.2">
      <c r="A1049" s="391" t="s">
        <v>402</v>
      </c>
      <c r="B1049" s="392" t="s">
        <v>403</v>
      </c>
      <c r="C1049" s="393" t="s">
        <v>415</v>
      </c>
      <c r="D1049" s="394" t="s">
        <v>416</v>
      </c>
      <c r="E1049" s="393" t="s">
        <v>718</v>
      </c>
      <c r="F1049" s="394" t="s">
        <v>719</v>
      </c>
      <c r="G1049" s="393" t="s">
        <v>2162</v>
      </c>
      <c r="H1049" s="393" t="s">
        <v>2163</v>
      </c>
      <c r="I1049" s="396">
        <v>9270.7900390625</v>
      </c>
      <c r="J1049" s="396">
        <v>2</v>
      </c>
      <c r="K1049" s="397">
        <v>18541.580078125</v>
      </c>
    </row>
    <row r="1050" spans="1:11" ht="14.45" customHeight="1" x14ac:dyDescent="0.2">
      <c r="A1050" s="391" t="s">
        <v>402</v>
      </c>
      <c r="B1050" s="392" t="s">
        <v>403</v>
      </c>
      <c r="C1050" s="393" t="s">
        <v>415</v>
      </c>
      <c r="D1050" s="394" t="s">
        <v>416</v>
      </c>
      <c r="E1050" s="393" t="s">
        <v>718</v>
      </c>
      <c r="F1050" s="394" t="s">
        <v>719</v>
      </c>
      <c r="G1050" s="393" t="s">
        <v>2164</v>
      </c>
      <c r="H1050" s="393" t="s">
        <v>2165</v>
      </c>
      <c r="I1050" s="396">
        <v>9270.7900390625</v>
      </c>
      <c r="J1050" s="396">
        <v>2</v>
      </c>
      <c r="K1050" s="397">
        <v>18541.580078125</v>
      </c>
    </row>
    <row r="1051" spans="1:11" ht="14.45" customHeight="1" x14ac:dyDescent="0.2">
      <c r="A1051" s="391" t="s">
        <v>402</v>
      </c>
      <c r="B1051" s="392" t="s">
        <v>403</v>
      </c>
      <c r="C1051" s="393" t="s">
        <v>415</v>
      </c>
      <c r="D1051" s="394" t="s">
        <v>416</v>
      </c>
      <c r="E1051" s="393" t="s">
        <v>718</v>
      </c>
      <c r="F1051" s="394" t="s">
        <v>719</v>
      </c>
      <c r="G1051" s="393" t="s">
        <v>1413</v>
      </c>
      <c r="H1051" s="393" t="s">
        <v>1414</v>
      </c>
      <c r="I1051" s="396">
        <v>3259.090087890625</v>
      </c>
      <c r="J1051" s="396">
        <v>1</v>
      </c>
      <c r="K1051" s="397">
        <v>3259.090087890625</v>
      </c>
    </row>
    <row r="1052" spans="1:11" ht="14.45" customHeight="1" x14ac:dyDescent="0.2">
      <c r="A1052" s="391" t="s">
        <v>402</v>
      </c>
      <c r="B1052" s="392" t="s">
        <v>403</v>
      </c>
      <c r="C1052" s="393" t="s">
        <v>415</v>
      </c>
      <c r="D1052" s="394" t="s">
        <v>416</v>
      </c>
      <c r="E1052" s="393" t="s">
        <v>718</v>
      </c>
      <c r="F1052" s="394" t="s">
        <v>719</v>
      </c>
      <c r="G1052" s="393" t="s">
        <v>2166</v>
      </c>
      <c r="H1052" s="393" t="s">
        <v>2167</v>
      </c>
      <c r="I1052" s="396">
        <v>1654.8599853515625</v>
      </c>
      <c r="J1052" s="396">
        <v>2</v>
      </c>
      <c r="K1052" s="397">
        <v>3309.7099609375</v>
      </c>
    </row>
    <row r="1053" spans="1:11" ht="14.45" customHeight="1" x14ac:dyDescent="0.2">
      <c r="A1053" s="391" t="s">
        <v>402</v>
      </c>
      <c r="B1053" s="392" t="s">
        <v>403</v>
      </c>
      <c r="C1053" s="393" t="s">
        <v>415</v>
      </c>
      <c r="D1053" s="394" t="s">
        <v>416</v>
      </c>
      <c r="E1053" s="393" t="s">
        <v>718</v>
      </c>
      <c r="F1053" s="394" t="s">
        <v>719</v>
      </c>
      <c r="G1053" s="393" t="s">
        <v>2168</v>
      </c>
      <c r="H1053" s="393" t="s">
        <v>2169</v>
      </c>
      <c r="I1053" s="396">
        <v>3235.6201171875</v>
      </c>
      <c r="J1053" s="396">
        <v>2</v>
      </c>
      <c r="K1053" s="397">
        <v>6471.22998046875</v>
      </c>
    </row>
    <row r="1054" spans="1:11" ht="14.45" customHeight="1" x14ac:dyDescent="0.2">
      <c r="A1054" s="391" t="s">
        <v>402</v>
      </c>
      <c r="B1054" s="392" t="s">
        <v>403</v>
      </c>
      <c r="C1054" s="393" t="s">
        <v>415</v>
      </c>
      <c r="D1054" s="394" t="s">
        <v>416</v>
      </c>
      <c r="E1054" s="393" t="s">
        <v>718</v>
      </c>
      <c r="F1054" s="394" t="s">
        <v>719</v>
      </c>
      <c r="G1054" s="393" t="s">
        <v>2170</v>
      </c>
      <c r="H1054" s="393" t="s">
        <v>2171</v>
      </c>
      <c r="I1054" s="396">
        <v>4610.7900390625</v>
      </c>
      <c r="J1054" s="396">
        <v>2</v>
      </c>
      <c r="K1054" s="397">
        <v>9221.580078125</v>
      </c>
    </row>
    <row r="1055" spans="1:11" ht="14.45" customHeight="1" x14ac:dyDescent="0.2">
      <c r="A1055" s="391" t="s">
        <v>402</v>
      </c>
      <c r="B1055" s="392" t="s">
        <v>403</v>
      </c>
      <c r="C1055" s="393" t="s">
        <v>415</v>
      </c>
      <c r="D1055" s="394" t="s">
        <v>416</v>
      </c>
      <c r="E1055" s="393" t="s">
        <v>718</v>
      </c>
      <c r="F1055" s="394" t="s">
        <v>719</v>
      </c>
      <c r="G1055" s="393" t="s">
        <v>2172</v>
      </c>
      <c r="H1055" s="393" t="s">
        <v>2173</v>
      </c>
      <c r="I1055" s="396">
        <v>4847.81982421875</v>
      </c>
      <c r="J1055" s="396">
        <v>2</v>
      </c>
      <c r="K1055" s="397">
        <v>9695.6298828125</v>
      </c>
    </row>
    <row r="1056" spans="1:11" ht="14.45" customHeight="1" x14ac:dyDescent="0.2">
      <c r="A1056" s="391" t="s">
        <v>402</v>
      </c>
      <c r="B1056" s="392" t="s">
        <v>403</v>
      </c>
      <c r="C1056" s="393" t="s">
        <v>415</v>
      </c>
      <c r="D1056" s="394" t="s">
        <v>416</v>
      </c>
      <c r="E1056" s="393" t="s">
        <v>718</v>
      </c>
      <c r="F1056" s="394" t="s">
        <v>719</v>
      </c>
      <c r="G1056" s="393" t="s">
        <v>1429</v>
      </c>
      <c r="H1056" s="393" t="s">
        <v>1430</v>
      </c>
      <c r="I1056" s="396">
        <v>911.1300048828125</v>
      </c>
      <c r="J1056" s="396">
        <v>2</v>
      </c>
      <c r="K1056" s="397">
        <v>1822.260009765625</v>
      </c>
    </row>
    <row r="1057" spans="1:11" ht="14.45" customHeight="1" x14ac:dyDescent="0.2">
      <c r="A1057" s="391" t="s">
        <v>402</v>
      </c>
      <c r="B1057" s="392" t="s">
        <v>403</v>
      </c>
      <c r="C1057" s="393" t="s">
        <v>415</v>
      </c>
      <c r="D1057" s="394" t="s">
        <v>416</v>
      </c>
      <c r="E1057" s="393" t="s">
        <v>718</v>
      </c>
      <c r="F1057" s="394" t="s">
        <v>719</v>
      </c>
      <c r="G1057" s="393" t="s">
        <v>1438</v>
      </c>
      <c r="H1057" s="393" t="s">
        <v>1439</v>
      </c>
      <c r="I1057" s="396">
        <v>1709.72998046875</v>
      </c>
      <c r="J1057" s="396">
        <v>2</v>
      </c>
      <c r="K1057" s="397">
        <v>3419.4599609375</v>
      </c>
    </row>
    <row r="1058" spans="1:11" ht="14.45" customHeight="1" x14ac:dyDescent="0.2">
      <c r="A1058" s="391" t="s">
        <v>402</v>
      </c>
      <c r="B1058" s="392" t="s">
        <v>403</v>
      </c>
      <c r="C1058" s="393" t="s">
        <v>415</v>
      </c>
      <c r="D1058" s="394" t="s">
        <v>416</v>
      </c>
      <c r="E1058" s="393" t="s">
        <v>718</v>
      </c>
      <c r="F1058" s="394" t="s">
        <v>719</v>
      </c>
      <c r="G1058" s="393" t="s">
        <v>2174</v>
      </c>
      <c r="H1058" s="393" t="s">
        <v>2175</v>
      </c>
      <c r="I1058" s="396">
        <v>2.0199999809265137</v>
      </c>
      <c r="J1058" s="396">
        <v>40</v>
      </c>
      <c r="K1058" s="397">
        <v>80.970001220703125</v>
      </c>
    </row>
    <row r="1059" spans="1:11" ht="14.45" customHeight="1" x14ac:dyDescent="0.2">
      <c r="A1059" s="391" t="s">
        <v>402</v>
      </c>
      <c r="B1059" s="392" t="s">
        <v>403</v>
      </c>
      <c r="C1059" s="393" t="s">
        <v>415</v>
      </c>
      <c r="D1059" s="394" t="s">
        <v>416</v>
      </c>
      <c r="E1059" s="393" t="s">
        <v>718</v>
      </c>
      <c r="F1059" s="394" t="s">
        <v>719</v>
      </c>
      <c r="G1059" s="393" t="s">
        <v>1453</v>
      </c>
      <c r="H1059" s="393" t="s">
        <v>1456</v>
      </c>
      <c r="I1059" s="396">
        <v>21.239999771118164</v>
      </c>
      <c r="J1059" s="396">
        <v>60</v>
      </c>
      <c r="K1059" s="397">
        <v>1274.4000244140625</v>
      </c>
    </row>
    <row r="1060" spans="1:11" ht="14.45" customHeight="1" x14ac:dyDescent="0.2">
      <c r="A1060" s="391" t="s">
        <v>402</v>
      </c>
      <c r="B1060" s="392" t="s">
        <v>403</v>
      </c>
      <c r="C1060" s="393" t="s">
        <v>415</v>
      </c>
      <c r="D1060" s="394" t="s">
        <v>416</v>
      </c>
      <c r="E1060" s="393" t="s">
        <v>718</v>
      </c>
      <c r="F1060" s="394" t="s">
        <v>719</v>
      </c>
      <c r="G1060" s="393" t="s">
        <v>2176</v>
      </c>
      <c r="H1060" s="393" t="s">
        <v>2177</v>
      </c>
      <c r="I1060" s="396">
        <v>338.79998779296875</v>
      </c>
      <c r="J1060" s="396">
        <v>1</v>
      </c>
      <c r="K1060" s="397">
        <v>338.79998779296875</v>
      </c>
    </row>
    <row r="1061" spans="1:11" ht="14.45" customHeight="1" x14ac:dyDescent="0.2">
      <c r="A1061" s="391" t="s">
        <v>402</v>
      </c>
      <c r="B1061" s="392" t="s">
        <v>403</v>
      </c>
      <c r="C1061" s="393" t="s">
        <v>415</v>
      </c>
      <c r="D1061" s="394" t="s">
        <v>416</v>
      </c>
      <c r="E1061" s="393" t="s">
        <v>718</v>
      </c>
      <c r="F1061" s="394" t="s">
        <v>719</v>
      </c>
      <c r="G1061" s="393" t="s">
        <v>2178</v>
      </c>
      <c r="H1061" s="393" t="s">
        <v>2179</v>
      </c>
      <c r="I1061" s="396">
        <v>338.79998779296875</v>
      </c>
      <c r="J1061" s="396">
        <v>1</v>
      </c>
      <c r="K1061" s="397">
        <v>338.79998779296875</v>
      </c>
    </row>
    <row r="1062" spans="1:11" ht="14.45" customHeight="1" x14ac:dyDescent="0.2">
      <c r="A1062" s="391" t="s">
        <v>402</v>
      </c>
      <c r="B1062" s="392" t="s">
        <v>403</v>
      </c>
      <c r="C1062" s="393" t="s">
        <v>415</v>
      </c>
      <c r="D1062" s="394" t="s">
        <v>416</v>
      </c>
      <c r="E1062" s="393" t="s">
        <v>718</v>
      </c>
      <c r="F1062" s="394" t="s">
        <v>719</v>
      </c>
      <c r="G1062" s="393" t="s">
        <v>2180</v>
      </c>
      <c r="H1062" s="393" t="s">
        <v>2181</v>
      </c>
      <c r="I1062" s="396">
        <v>338.79998779296875</v>
      </c>
      <c r="J1062" s="396">
        <v>1</v>
      </c>
      <c r="K1062" s="397">
        <v>338.79998779296875</v>
      </c>
    </row>
    <row r="1063" spans="1:11" ht="14.45" customHeight="1" x14ac:dyDescent="0.2">
      <c r="A1063" s="391" t="s">
        <v>402</v>
      </c>
      <c r="B1063" s="392" t="s">
        <v>403</v>
      </c>
      <c r="C1063" s="393" t="s">
        <v>415</v>
      </c>
      <c r="D1063" s="394" t="s">
        <v>416</v>
      </c>
      <c r="E1063" s="393" t="s">
        <v>718</v>
      </c>
      <c r="F1063" s="394" t="s">
        <v>719</v>
      </c>
      <c r="G1063" s="393" t="s">
        <v>2182</v>
      </c>
      <c r="H1063" s="393" t="s">
        <v>2183</v>
      </c>
      <c r="I1063" s="396">
        <v>338.79998779296875</v>
      </c>
      <c r="J1063" s="396">
        <v>1</v>
      </c>
      <c r="K1063" s="397">
        <v>338.79998779296875</v>
      </c>
    </row>
    <row r="1064" spans="1:11" ht="14.45" customHeight="1" x14ac:dyDescent="0.2">
      <c r="A1064" s="391" t="s">
        <v>402</v>
      </c>
      <c r="B1064" s="392" t="s">
        <v>403</v>
      </c>
      <c r="C1064" s="393" t="s">
        <v>415</v>
      </c>
      <c r="D1064" s="394" t="s">
        <v>416</v>
      </c>
      <c r="E1064" s="393" t="s">
        <v>718</v>
      </c>
      <c r="F1064" s="394" t="s">
        <v>719</v>
      </c>
      <c r="G1064" s="393" t="s">
        <v>2184</v>
      </c>
      <c r="H1064" s="393" t="s">
        <v>2185</v>
      </c>
      <c r="I1064" s="396">
        <v>338.79998779296875</v>
      </c>
      <c r="J1064" s="396">
        <v>1</v>
      </c>
      <c r="K1064" s="397">
        <v>338.79998779296875</v>
      </c>
    </row>
    <row r="1065" spans="1:11" ht="14.45" customHeight="1" x14ac:dyDescent="0.2">
      <c r="A1065" s="391" t="s">
        <v>402</v>
      </c>
      <c r="B1065" s="392" t="s">
        <v>403</v>
      </c>
      <c r="C1065" s="393" t="s">
        <v>415</v>
      </c>
      <c r="D1065" s="394" t="s">
        <v>416</v>
      </c>
      <c r="E1065" s="393" t="s">
        <v>1546</v>
      </c>
      <c r="F1065" s="394" t="s">
        <v>1547</v>
      </c>
      <c r="G1065" s="393" t="s">
        <v>1548</v>
      </c>
      <c r="H1065" s="393" t="s">
        <v>1549</v>
      </c>
      <c r="I1065" s="396">
        <v>6125.1298828125</v>
      </c>
      <c r="J1065" s="396">
        <v>3</v>
      </c>
      <c r="K1065" s="397">
        <v>18375.390625</v>
      </c>
    </row>
    <row r="1066" spans="1:11" ht="14.45" customHeight="1" x14ac:dyDescent="0.2">
      <c r="A1066" s="391" t="s">
        <v>402</v>
      </c>
      <c r="B1066" s="392" t="s">
        <v>403</v>
      </c>
      <c r="C1066" s="393" t="s">
        <v>415</v>
      </c>
      <c r="D1066" s="394" t="s">
        <v>416</v>
      </c>
      <c r="E1066" s="393" t="s">
        <v>1546</v>
      </c>
      <c r="F1066" s="394" t="s">
        <v>1547</v>
      </c>
      <c r="G1066" s="393" t="s">
        <v>1548</v>
      </c>
      <c r="H1066" s="393" t="s">
        <v>2186</v>
      </c>
      <c r="I1066" s="396">
        <v>6125.1298828125</v>
      </c>
      <c r="J1066" s="396">
        <v>2</v>
      </c>
      <c r="K1066" s="397">
        <v>12250.259765625</v>
      </c>
    </row>
    <row r="1067" spans="1:11" ht="14.45" customHeight="1" x14ac:dyDescent="0.2">
      <c r="A1067" s="391" t="s">
        <v>402</v>
      </c>
      <c r="B1067" s="392" t="s">
        <v>403</v>
      </c>
      <c r="C1067" s="393" t="s">
        <v>415</v>
      </c>
      <c r="D1067" s="394" t="s">
        <v>416</v>
      </c>
      <c r="E1067" s="393" t="s">
        <v>1558</v>
      </c>
      <c r="F1067" s="394" t="s">
        <v>1559</v>
      </c>
      <c r="G1067" s="393" t="s">
        <v>1562</v>
      </c>
      <c r="H1067" s="393" t="s">
        <v>1563</v>
      </c>
      <c r="I1067" s="396">
        <v>27.229999542236328</v>
      </c>
      <c r="J1067" s="396">
        <v>72</v>
      </c>
      <c r="K1067" s="397">
        <v>1960.56005859375</v>
      </c>
    </row>
    <row r="1068" spans="1:11" ht="14.45" customHeight="1" x14ac:dyDescent="0.2">
      <c r="A1068" s="391" t="s">
        <v>402</v>
      </c>
      <c r="B1068" s="392" t="s">
        <v>403</v>
      </c>
      <c r="C1068" s="393" t="s">
        <v>415</v>
      </c>
      <c r="D1068" s="394" t="s">
        <v>416</v>
      </c>
      <c r="E1068" s="393" t="s">
        <v>1558</v>
      </c>
      <c r="F1068" s="394" t="s">
        <v>1559</v>
      </c>
      <c r="G1068" s="393" t="s">
        <v>1566</v>
      </c>
      <c r="H1068" s="393" t="s">
        <v>1567</v>
      </c>
      <c r="I1068" s="396">
        <v>26.569999694824219</v>
      </c>
      <c r="J1068" s="396">
        <v>72</v>
      </c>
      <c r="K1068" s="397">
        <v>1912.6800537109375</v>
      </c>
    </row>
    <row r="1069" spans="1:11" ht="14.45" customHeight="1" x14ac:dyDescent="0.2">
      <c r="A1069" s="391" t="s">
        <v>402</v>
      </c>
      <c r="B1069" s="392" t="s">
        <v>403</v>
      </c>
      <c r="C1069" s="393" t="s">
        <v>415</v>
      </c>
      <c r="D1069" s="394" t="s">
        <v>416</v>
      </c>
      <c r="E1069" s="393" t="s">
        <v>1558</v>
      </c>
      <c r="F1069" s="394" t="s">
        <v>1559</v>
      </c>
      <c r="G1069" s="393" t="s">
        <v>1570</v>
      </c>
      <c r="H1069" s="393" t="s">
        <v>1571</v>
      </c>
      <c r="I1069" s="396">
        <v>148.58000183105469</v>
      </c>
      <c r="J1069" s="396">
        <v>96</v>
      </c>
      <c r="K1069" s="397">
        <v>14263.6796875</v>
      </c>
    </row>
    <row r="1070" spans="1:11" ht="14.45" customHeight="1" x14ac:dyDescent="0.2">
      <c r="A1070" s="391" t="s">
        <v>402</v>
      </c>
      <c r="B1070" s="392" t="s">
        <v>403</v>
      </c>
      <c r="C1070" s="393" t="s">
        <v>415</v>
      </c>
      <c r="D1070" s="394" t="s">
        <v>416</v>
      </c>
      <c r="E1070" s="393" t="s">
        <v>1558</v>
      </c>
      <c r="F1070" s="394" t="s">
        <v>1559</v>
      </c>
      <c r="G1070" s="393" t="s">
        <v>2187</v>
      </c>
      <c r="H1070" s="393" t="s">
        <v>2188</v>
      </c>
      <c r="I1070" s="396">
        <v>113.38999938964844</v>
      </c>
      <c r="J1070" s="396">
        <v>24</v>
      </c>
      <c r="K1070" s="397">
        <v>2721.360107421875</v>
      </c>
    </row>
    <row r="1071" spans="1:11" ht="14.45" customHeight="1" x14ac:dyDescent="0.2">
      <c r="A1071" s="391" t="s">
        <v>402</v>
      </c>
      <c r="B1071" s="392" t="s">
        <v>403</v>
      </c>
      <c r="C1071" s="393" t="s">
        <v>415</v>
      </c>
      <c r="D1071" s="394" t="s">
        <v>416</v>
      </c>
      <c r="E1071" s="393" t="s">
        <v>1558</v>
      </c>
      <c r="F1071" s="394" t="s">
        <v>1559</v>
      </c>
      <c r="G1071" s="393" t="s">
        <v>2189</v>
      </c>
      <c r="H1071" s="393" t="s">
        <v>2190</v>
      </c>
      <c r="I1071" s="396">
        <v>113.84999847412109</v>
      </c>
      <c r="J1071" s="396">
        <v>72</v>
      </c>
      <c r="K1071" s="397">
        <v>8197.2001953125</v>
      </c>
    </row>
    <row r="1072" spans="1:11" ht="14.45" customHeight="1" x14ac:dyDescent="0.2">
      <c r="A1072" s="391" t="s">
        <v>402</v>
      </c>
      <c r="B1072" s="392" t="s">
        <v>403</v>
      </c>
      <c r="C1072" s="393" t="s">
        <v>415</v>
      </c>
      <c r="D1072" s="394" t="s">
        <v>416</v>
      </c>
      <c r="E1072" s="393" t="s">
        <v>1558</v>
      </c>
      <c r="F1072" s="394" t="s">
        <v>1559</v>
      </c>
      <c r="G1072" s="393" t="s">
        <v>2191</v>
      </c>
      <c r="H1072" s="393" t="s">
        <v>2192</v>
      </c>
      <c r="I1072" s="396">
        <v>80.5</v>
      </c>
      <c r="J1072" s="396">
        <v>144</v>
      </c>
      <c r="K1072" s="397">
        <v>11592</v>
      </c>
    </row>
    <row r="1073" spans="1:11" ht="14.45" customHeight="1" x14ac:dyDescent="0.2">
      <c r="A1073" s="391" t="s">
        <v>402</v>
      </c>
      <c r="B1073" s="392" t="s">
        <v>403</v>
      </c>
      <c r="C1073" s="393" t="s">
        <v>415</v>
      </c>
      <c r="D1073" s="394" t="s">
        <v>416</v>
      </c>
      <c r="E1073" s="393" t="s">
        <v>1558</v>
      </c>
      <c r="F1073" s="394" t="s">
        <v>1559</v>
      </c>
      <c r="G1073" s="393" t="s">
        <v>2193</v>
      </c>
      <c r="H1073" s="393" t="s">
        <v>2194</v>
      </c>
      <c r="I1073" s="396">
        <v>90.910003662109375</v>
      </c>
      <c r="J1073" s="396">
        <v>60</v>
      </c>
      <c r="K1073" s="397">
        <v>5454.4501953125</v>
      </c>
    </row>
    <row r="1074" spans="1:11" ht="14.45" customHeight="1" x14ac:dyDescent="0.2">
      <c r="A1074" s="391" t="s">
        <v>402</v>
      </c>
      <c r="B1074" s="392" t="s">
        <v>403</v>
      </c>
      <c r="C1074" s="393" t="s">
        <v>415</v>
      </c>
      <c r="D1074" s="394" t="s">
        <v>416</v>
      </c>
      <c r="E1074" s="393" t="s">
        <v>1558</v>
      </c>
      <c r="F1074" s="394" t="s">
        <v>1559</v>
      </c>
      <c r="G1074" s="393" t="s">
        <v>1584</v>
      </c>
      <c r="H1074" s="393" t="s">
        <v>1585</v>
      </c>
      <c r="I1074" s="396">
        <v>108.22000122070313</v>
      </c>
      <c r="J1074" s="396">
        <v>96</v>
      </c>
      <c r="K1074" s="397">
        <v>10388.6396484375</v>
      </c>
    </row>
    <row r="1075" spans="1:11" ht="14.45" customHeight="1" x14ac:dyDescent="0.2">
      <c r="A1075" s="391" t="s">
        <v>402</v>
      </c>
      <c r="B1075" s="392" t="s">
        <v>403</v>
      </c>
      <c r="C1075" s="393" t="s">
        <v>415</v>
      </c>
      <c r="D1075" s="394" t="s">
        <v>416</v>
      </c>
      <c r="E1075" s="393" t="s">
        <v>1558</v>
      </c>
      <c r="F1075" s="394" t="s">
        <v>1559</v>
      </c>
      <c r="G1075" s="393" t="s">
        <v>2195</v>
      </c>
      <c r="H1075" s="393" t="s">
        <v>2196</v>
      </c>
      <c r="I1075" s="396">
        <v>98.459999084472656</v>
      </c>
      <c r="J1075" s="396">
        <v>180</v>
      </c>
      <c r="K1075" s="397">
        <v>17722.650390625</v>
      </c>
    </row>
    <row r="1076" spans="1:11" ht="14.45" customHeight="1" x14ac:dyDescent="0.2">
      <c r="A1076" s="391" t="s">
        <v>402</v>
      </c>
      <c r="B1076" s="392" t="s">
        <v>403</v>
      </c>
      <c r="C1076" s="393" t="s">
        <v>415</v>
      </c>
      <c r="D1076" s="394" t="s">
        <v>416</v>
      </c>
      <c r="E1076" s="393" t="s">
        <v>1558</v>
      </c>
      <c r="F1076" s="394" t="s">
        <v>1559</v>
      </c>
      <c r="G1076" s="393" t="s">
        <v>2197</v>
      </c>
      <c r="H1076" s="393" t="s">
        <v>2198</v>
      </c>
      <c r="I1076" s="396">
        <v>110.61000061035156</v>
      </c>
      <c r="J1076" s="396">
        <v>72</v>
      </c>
      <c r="K1076" s="397">
        <v>7964.2099609375</v>
      </c>
    </row>
    <row r="1077" spans="1:11" ht="14.45" customHeight="1" x14ac:dyDescent="0.2">
      <c r="A1077" s="391" t="s">
        <v>402</v>
      </c>
      <c r="B1077" s="392" t="s">
        <v>403</v>
      </c>
      <c r="C1077" s="393" t="s">
        <v>415</v>
      </c>
      <c r="D1077" s="394" t="s">
        <v>416</v>
      </c>
      <c r="E1077" s="393" t="s">
        <v>1558</v>
      </c>
      <c r="F1077" s="394" t="s">
        <v>1559</v>
      </c>
      <c r="G1077" s="393" t="s">
        <v>1612</v>
      </c>
      <c r="H1077" s="393" t="s">
        <v>1613</v>
      </c>
      <c r="I1077" s="396">
        <v>45.029998779296875</v>
      </c>
      <c r="J1077" s="396">
        <v>144</v>
      </c>
      <c r="K1077" s="397">
        <v>6484.31982421875</v>
      </c>
    </row>
    <row r="1078" spans="1:11" ht="14.45" customHeight="1" x14ac:dyDescent="0.2">
      <c r="A1078" s="391" t="s">
        <v>402</v>
      </c>
      <c r="B1078" s="392" t="s">
        <v>403</v>
      </c>
      <c r="C1078" s="393" t="s">
        <v>415</v>
      </c>
      <c r="D1078" s="394" t="s">
        <v>416</v>
      </c>
      <c r="E1078" s="393" t="s">
        <v>1558</v>
      </c>
      <c r="F1078" s="394" t="s">
        <v>1559</v>
      </c>
      <c r="G1078" s="393" t="s">
        <v>1636</v>
      </c>
      <c r="H1078" s="393" t="s">
        <v>1637</v>
      </c>
      <c r="I1078" s="396">
        <v>74.150001525878906</v>
      </c>
      <c r="J1078" s="396">
        <v>144</v>
      </c>
      <c r="K1078" s="397">
        <v>10678.1396484375</v>
      </c>
    </row>
    <row r="1079" spans="1:11" ht="14.45" customHeight="1" x14ac:dyDescent="0.2">
      <c r="A1079" s="391" t="s">
        <v>402</v>
      </c>
      <c r="B1079" s="392" t="s">
        <v>403</v>
      </c>
      <c r="C1079" s="393" t="s">
        <v>415</v>
      </c>
      <c r="D1079" s="394" t="s">
        <v>416</v>
      </c>
      <c r="E1079" s="393" t="s">
        <v>1558</v>
      </c>
      <c r="F1079" s="394" t="s">
        <v>1559</v>
      </c>
      <c r="G1079" s="393" t="s">
        <v>2199</v>
      </c>
      <c r="H1079" s="393" t="s">
        <v>2200</v>
      </c>
      <c r="I1079" s="396">
        <v>65.169998168945313</v>
      </c>
      <c r="J1079" s="396">
        <v>180</v>
      </c>
      <c r="K1079" s="397">
        <v>11731.14990234375</v>
      </c>
    </row>
    <row r="1080" spans="1:11" ht="14.45" customHeight="1" x14ac:dyDescent="0.2">
      <c r="A1080" s="391" t="s">
        <v>402</v>
      </c>
      <c r="B1080" s="392" t="s">
        <v>403</v>
      </c>
      <c r="C1080" s="393" t="s">
        <v>415</v>
      </c>
      <c r="D1080" s="394" t="s">
        <v>416</v>
      </c>
      <c r="E1080" s="393" t="s">
        <v>1558</v>
      </c>
      <c r="F1080" s="394" t="s">
        <v>1559</v>
      </c>
      <c r="G1080" s="393" t="s">
        <v>2201</v>
      </c>
      <c r="H1080" s="393" t="s">
        <v>2202</v>
      </c>
      <c r="I1080" s="396">
        <v>103.40000152587891</v>
      </c>
      <c r="J1080" s="396">
        <v>216</v>
      </c>
      <c r="K1080" s="397">
        <v>22333.920166015625</v>
      </c>
    </row>
    <row r="1081" spans="1:11" ht="14.45" customHeight="1" x14ac:dyDescent="0.2">
      <c r="A1081" s="391" t="s">
        <v>402</v>
      </c>
      <c r="B1081" s="392" t="s">
        <v>403</v>
      </c>
      <c r="C1081" s="393" t="s">
        <v>415</v>
      </c>
      <c r="D1081" s="394" t="s">
        <v>416</v>
      </c>
      <c r="E1081" s="393" t="s">
        <v>1558</v>
      </c>
      <c r="F1081" s="394" t="s">
        <v>1559</v>
      </c>
      <c r="G1081" s="393" t="s">
        <v>1648</v>
      </c>
      <c r="H1081" s="393" t="s">
        <v>1649</v>
      </c>
      <c r="I1081" s="396">
        <v>100.68000030517578</v>
      </c>
      <c r="J1081" s="396">
        <v>144</v>
      </c>
      <c r="K1081" s="397">
        <v>14498.2802734375</v>
      </c>
    </row>
    <row r="1082" spans="1:11" ht="14.45" customHeight="1" x14ac:dyDescent="0.2">
      <c r="A1082" s="391" t="s">
        <v>402</v>
      </c>
      <c r="B1082" s="392" t="s">
        <v>403</v>
      </c>
      <c r="C1082" s="393" t="s">
        <v>415</v>
      </c>
      <c r="D1082" s="394" t="s">
        <v>416</v>
      </c>
      <c r="E1082" s="393" t="s">
        <v>1558</v>
      </c>
      <c r="F1082" s="394" t="s">
        <v>1559</v>
      </c>
      <c r="G1082" s="393" t="s">
        <v>1660</v>
      </c>
      <c r="H1082" s="393" t="s">
        <v>1661</v>
      </c>
      <c r="I1082" s="396">
        <v>39.740001678466797</v>
      </c>
      <c r="J1082" s="396">
        <v>252</v>
      </c>
      <c r="K1082" s="397">
        <v>10014.35986328125</v>
      </c>
    </row>
    <row r="1083" spans="1:11" ht="14.45" customHeight="1" x14ac:dyDescent="0.2">
      <c r="A1083" s="391" t="s">
        <v>402</v>
      </c>
      <c r="B1083" s="392" t="s">
        <v>403</v>
      </c>
      <c r="C1083" s="393" t="s">
        <v>415</v>
      </c>
      <c r="D1083" s="394" t="s">
        <v>416</v>
      </c>
      <c r="E1083" s="393" t="s">
        <v>1558</v>
      </c>
      <c r="F1083" s="394" t="s">
        <v>1559</v>
      </c>
      <c r="G1083" s="393" t="s">
        <v>1664</v>
      </c>
      <c r="H1083" s="393" t="s">
        <v>1665</v>
      </c>
      <c r="I1083" s="396">
        <v>40.139999389648438</v>
      </c>
      <c r="J1083" s="396">
        <v>144</v>
      </c>
      <c r="K1083" s="397">
        <v>5780.35986328125</v>
      </c>
    </row>
    <row r="1084" spans="1:11" ht="14.45" customHeight="1" x14ac:dyDescent="0.2">
      <c r="A1084" s="391" t="s">
        <v>402</v>
      </c>
      <c r="B1084" s="392" t="s">
        <v>403</v>
      </c>
      <c r="C1084" s="393" t="s">
        <v>415</v>
      </c>
      <c r="D1084" s="394" t="s">
        <v>416</v>
      </c>
      <c r="E1084" s="393" t="s">
        <v>1558</v>
      </c>
      <c r="F1084" s="394" t="s">
        <v>1559</v>
      </c>
      <c r="G1084" s="393" t="s">
        <v>2203</v>
      </c>
      <c r="H1084" s="393" t="s">
        <v>2204</v>
      </c>
      <c r="I1084" s="396">
        <v>135.8699951171875</v>
      </c>
      <c r="J1084" s="396">
        <v>48</v>
      </c>
      <c r="K1084" s="397">
        <v>6521.8798828125</v>
      </c>
    </row>
    <row r="1085" spans="1:11" ht="14.45" customHeight="1" x14ac:dyDescent="0.2">
      <c r="A1085" s="391" t="s">
        <v>402</v>
      </c>
      <c r="B1085" s="392" t="s">
        <v>403</v>
      </c>
      <c r="C1085" s="393" t="s">
        <v>415</v>
      </c>
      <c r="D1085" s="394" t="s">
        <v>416</v>
      </c>
      <c r="E1085" s="393" t="s">
        <v>1558</v>
      </c>
      <c r="F1085" s="394" t="s">
        <v>1559</v>
      </c>
      <c r="G1085" s="393" t="s">
        <v>1701</v>
      </c>
      <c r="H1085" s="393" t="s">
        <v>1702</v>
      </c>
      <c r="I1085" s="396">
        <v>77.910003662109375</v>
      </c>
      <c r="J1085" s="396">
        <v>48</v>
      </c>
      <c r="K1085" s="397">
        <v>3739.6201171875</v>
      </c>
    </row>
    <row r="1086" spans="1:11" ht="14.45" customHeight="1" x14ac:dyDescent="0.2">
      <c r="A1086" s="391" t="s">
        <v>402</v>
      </c>
      <c r="B1086" s="392" t="s">
        <v>403</v>
      </c>
      <c r="C1086" s="393" t="s">
        <v>415</v>
      </c>
      <c r="D1086" s="394" t="s">
        <v>416</v>
      </c>
      <c r="E1086" s="393" t="s">
        <v>1558</v>
      </c>
      <c r="F1086" s="394" t="s">
        <v>1559</v>
      </c>
      <c r="G1086" s="393" t="s">
        <v>2205</v>
      </c>
      <c r="H1086" s="393" t="s">
        <v>2206</v>
      </c>
      <c r="I1086" s="396">
        <v>45.029998779296875</v>
      </c>
      <c r="J1086" s="396">
        <v>108</v>
      </c>
      <c r="K1086" s="397">
        <v>4862.77978515625</v>
      </c>
    </row>
    <row r="1087" spans="1:11" ht="14.45" customHeight="1" x14ac:dyDescent="0.2">
      <c r="A1087" s="391" t="s">
        <v>402</v>
      </c>
      <c r="B1087" s="392" t="s">
        <v>403</v>
      </c>
      <c r="C1087" s="393" t="s">
        <v>415</v>
      </c>
      <c r="D1087" s="394" t="s">
        <v>416</v>
      </c>
      <c r="E1087" s="393" t="s">
        <v>1558</v>
      </c>
      <c r="F1087" s="394" t="s">
        <v>1559</v>
      </c>
      <c r="G1087" s="393" t="s">
        <v>1714</v>
      </c>
      <c r="H1087" s="393" t="s">
        <v>1715</v>
      </c>
      <c r="I1087" s="396">
        <v>75.650001525878906</v>
      </c>
      <c r="J1087" s="396">
        <v>48</v>
      </c>
      <c r="K1087" s="397">
        <v>3631.239990234375</v>
      </c>
    </row>
    <row r="1088" spans="1:11" ht="14.45" customHeight="1" x14ac:dyDescent="0.2">
      <c r="A1088" s="391" t="s">
        <v>402</v>
      </c>
      <c r="B1088" s="392" t="s">
        <v>403</v>
      </c>
      <c r="C1088" s="393" t="s">
        <v>415</v>
      </c>
      <c r="D1088" s="394" t="s">
        <v>416</v>
      </c>
      <c r="E1088" s="393" t="s">
        <v>1558</v>
      </c>
      <c r="F1088" s="394" t="s">
        <v>1559</v>
      </c>
      <c r="G1088" s="393" t="s">
        <v>1720</v>
      </c>
      <c r="H1088" s="393" t="s">
        <v>1721</v>
      </c>
      <c r="I1088" s="396">
        <v>40.630001068115234</v>
      </c>
      <c r="J1088" s="396">
        <v>144</v>
      </c>
      <c r="K1088" s="397">
        <v>5850.91015625</v>
      </c>
    </row>
    <row r="1089" spans="1:11" ht="14.45" customHeight="1" x14ac:dyDescent="0.2">
      <c r="A1089" s="391" t="s">
        <v>402</v>
      </c>
      <c r="B1089" s="392" t="s">
        <v>403</v>
      </c>
      <c r="C1089" s="393" t="s">
        <v>415</v>
      </c>
      <c r="D1089" s="394" t="s">
        <v>416</v>
      </c>
      <c r="E1089" s="393" t="s">
        <v>1558</v>
      </c>
      <c r="F1089" s="394" t="s">
        <v>1559</v>
      </c>
      <c r="G1089" s="393" t="s">
        <v>2207</v>
      </c>
      <c r="H1089" s="393" t="s">
        <v>2208</v>
      </c>
      <c r="I1089" s="396">
        <v>48.610000610351563</v>
      </c>
      <c r="J1089" s="396">
        <v>144</v>
      </c>
      <c r="K1089" s="397">
        <v>6999.81982421875</v>
      </c>
    </row>
    <row r="1090" spans="1:11" ht="14.45" customHeight="1" x14ac:dyDescent="0.2">
      <c r="A1090" s="391" t="s">
        <v>402</v>
      </c>
      <c r="B1090" s="392" t="s">
        <v>403</v>
      </c>
      <c r="C1090" s="393" t="s">
        <v>415</v>
      </c>
      <c r="D1090" s="394" t="s">
        <v>416</v>
      </c>
      <c r="E1090" s="393" t="s">
        <v>1558</v>
      </c>
      <c r="F1090" s="394" t="s">
        <v>1559</v>
      </c>
      <c r="G1090" s="393" t="s">
        <v>2209</v>
      </c>
      <c r="H1090" s="393" t="s">
        <v>2210</v>
      </c>
      <c r="I1090" s="396">
        <v>59.424999237060547</v>
      </c>
      <c r="J1090" s="396">
        <v>288</v>
      </c>
      <c r="K1090" s="397">
        <v>17114.759765625</v>
      </c>
    </row>
    <row r="1091" spans="1:11" ht="14.45" customHeight="1" x14ac:dyDescent="0.2">
      <c r="A1091" s="391" t="s">
        <v>402</v>
      </c>
      <c r="B1091" s="392" t="s">
        <v>403</v>
      </c>
      <c r="C1091" s="393" t="s">
        <v>415</v>
      </c>
      <c r="D1091" s="394" t="s">
        <v>416</v>
      </c>
      <c r="E1091" s="393" t="s">
        <v>1558</v>
      </c>
      <c r="F1091" s="394" t="s">
        <v>1559</v>
      </c>
      <c r="G1091" s="393" t="s">
        <v>1740</v>
      </c>
      <c r="H1091" s="393" t="s">
        <v>1741</v>
      </c>
      <c r="I1091" s="396">
        <v>94.819999694824219</v>
      </c>
      <c r="J1091" s="396">
        <v>108</v>
      </c>
      <c r="K1091" s="397">
        <v>10240.2900390625</v>
      </c>
    </row>
    <row r="1092" spans="1:11" ht="14.45" customHeight="1" x14ac:dyDescent="0.2">
      <c r="A1092" s="391" t="s">
        <v>402</v>
      </c>
      <c r="B1092" s="392" t="s">
        <v>403</v>
      </c>
      <c r="C1092" s="393" t="s">
        <v>415</v>
      </c>
      <c r="D1092" s="394" t="s">
        <v>416</v>
      </c>
      <c r="E1092" s="393" t="s">
        <v>1558</v>
      </c>
      <c r="F1092" s="394" t="s">
        <v>1559</v>
      </c>
      <c r="G1092" s="393" t="s">
        <v>2211</v>
      </c>
      <c r="H1092" s="393" t="s">
        <v>2212</v>
      </c>
      <c r="I1092" s="396">
        <v>158.36000061035156</v>
      </c>
      <c r="J1092" s="396">
        <v>72</v>
      </c>
      <c r="K1092" s="397">
        <v>11401.5595703125</v>
      </c>
    </row>
    <row r="1093" spans="1:11" ht="14.45" customHeight="1" x14ac:dyDescent="0.2">
      <c r="A1093" s="391" t="s">
        <v>402</v>
      </c>
      <c r="B1093" s="392" t="s">
        <v>403</v>
      </c>
      <c r="C1093" s="393" t="s">
        <v>415</v>
      </c>
      <c r="D1093" s="394" t="s">
        <v>416</v>
      </c>
      <c r="E1093" s="393" t="s">
        <v>1558</v>
      </c>
      <c r="F1093" s="394" t="s">
        <v>1559</v>
      </c>
      <c r="G1093" s="393" t="s">
        <v>2213</v>
      </c>
      <c r="H1093" s="393" t="s">
        <v>2214</v>
      </c>
      <c r="I1093" s="396">
        <v>356.79000854492188</v>
      </c>
      <c r="J1093" s="396">
        <v>96</v>
      </c>
      <c r="K1093" s="397">
        <v>34251.6015625</v>
      </c>
    </row>
    <row r="1094" spans="1:11" ht="14.45" customHeight="1" x14ac:dyDescent="0.2">
      <c r="A1094" s="391" t="s">
        <v>402</v>
      </c>
      <c r="B1094" s="392" t="s">
        <v>403</v>
      </c>
      <c r="C1094" s="393" t="s">
        <v>415</v>
      </c>
      <c r="D1094" s="394" t="s">
        <v>416</v>
      </c>
      <c r="E1094" s="393" t="s">
        <v>1558</v>
      </c>
      <c r="F1094" s="394" t="s">
        <v>1559</v>
      </c>
      <c r="G1094" s="393" t="s">
        <v>2193</v>
      </c>
      <c r="H1094" s="393" t="s">
        <v>2215</v>
      </c>
      <c r="I1094" s="396">
        <v>90.910003662109375</v>
      </c>
      <c r="J1094" s="396">
        <v>36</v>
      </c>
      <c r="K1094" s="397">
        <v>3272.669921875</v>
      </c>
    </row>
    <row r="1095" spans="1:11" ht="14.45" customHeight="1" x14ac:dyDescent="0.2">
      <c r="A1095" s="391" t="s">
        <v>402</v>
      </c>
      <c r="B1095" s="392" t="s">
        <v>403</v>
      </c>
      <c r="C1095" s="393" t="s">
        <v>415</v>
      </c>
      <c r="D1095" s="394" t="s">
        <v>416</v>
      </c>
      <c r="E1095" s="393" t="s">
        <v>1558</v>
      </c>
      <c r="F1095" s="394" t="s">
        <v>1559</v>
      </c>
      <c r="G1095" s="393" t="s">
        <v>1580</v>
      </c>
      <c r="H1095" s="393" t="s">
        <v>2216</v>
      </c>
      <c r="I1095" s="396">
        <v>147.60000610351563</v>
      </c>
      <c r="J1095" s="396">
        <v>72</v>
      </c>
      <c r="K1095" s="397">
        <v>10627.3798828125</v>
      </c>
    </row>
    <row r="1096" spans="1:11" ht="14.45" customHeight="1" x14ac:dyDescent="0.2">
      <c r="A1096" s="391" t="s">
        <v>402</v>
      </c>
      <c r="B1096" s="392" t="s">
        <v>403</v>
      </c>
      <c r="C1096" s="393" t="s">
        <v>415</v>
      </c>
      <c r="D1096" s="394" t="s">
        <v>416</v>
      </c>
      <c r="E1096" s="393" t="s">
        <v>1558</v>
      </c>
      <c r="F1096" s="394" t="s">
        <v>1559</v>
      </c>
      <c r="G1096" s="393" t="s">
        <v>2199</v>
      </c>
      <c r="H1096" s="393" t="s">
        <v>2217</v>
      </c>
      <c r="I1096" s="396">
        <v>65.169998168945313</v>
      </c>
      <c r="J1096" s="396">
        <v>108</v>
      </c>
      <c r="K1096" s="397">
        <v>7038.68994140625</v>
      </c>
    </row>
    <row r="1097" spans="1:11" ht="14.45" customHeight="1" x14ac:dyDescent="0.2">
      <c r="A1097" s="391" t="s">
        <v>402</v>
      </c>
      <c r="B1097" s="392" t="s">
        <v>403</v>
      </c>
      <c r="C1097" s="393" t="s">
        <v>415</v>
      </c>
      <c r="D1097" s="394" t="s">
        <v>416</v>
      </c>
      <c r="E1097" s="393" t="s">
        <v>1558</v>
      </c>
      <c r="F1097" s="394" t="s">
        <v>1559</v>
      </c>
      <c r="G1097" s="393" t="s">
        <v>1650</v>
      </c>
      <c r="H1097" s="393" t="s">
        <v>1765</v>
      </c>
      <c r="I1097" s="396">
        <v>142.72000122070313</v>
      </c>
      <c r="J1097" s="396">
        <v>72</v>
      </c>
      <c r="K1097" s="397">
        <v>10275.48046875</v>
      </c>
    </row>
    <row r="1098" spans="1:11" ht="14.45" customHeight="1" x14ac:dyDescent="0.2">
      <c r="A1098" s="391" t="s">
        <v>402</v>
      </c>
      <c r="B1098" s="392" t="s">
        <v>403</v>
      </c>
      <c r="C1098" s="393" t="s">
        <v>415</v>
      </c>
      <c r="D1098" s="394" t="s">
        <v>416</v>
      </c>
      <c r="E1098" s="393" t="s">
        <v>1558</v>
      </c>
      <c r="F1098" s="394" t="s">
        <v>1559</v>
      </c>
      <c r="G1098" s="393" t="s">
        <v>1660</v>
      </c>
      <c r="H1098" s="393" t="s">
        <v>2218</v>
      </c>
      <c r="I1098" s="396">
        <v>39.740001678466797</v>
      </c>
      <c r="J1098" s="396">
        <v>108</v>
      </c>
      <c r="K1098" s="397">
        <v>4291.7998046875</v>
      </c>
    </row>
    <row r="1099" spans="1:11" ht="14.45" customHeight="1" x14ac:dyDescent="0.2">
      <c r="A1099" s="391" t="s">
        <v>402</v>
      </c>
      <c r="B1099" s="392" t="s">
        <v>403</v>
      </c>
      <c r="C1099" s="393" t="s">
        <v>415</v>
      </c>
      <c r="D1099" s="394" t="s">
        <v>416</v>
      </c>
      <c r="E1099" s="393" t="s">
        <v>1558</v>
      </c>
      <c r="F1099" s="394" t="s">
        <v>1559</v>
      </c>
      <c r="G1099" s="393" t="s">
        <v>2205</v>
      </c>
      <c r="H1099" s="393" t="s">
        <v>2219</v>
      </c>
      <c r="I1099" s="396">
        <v>45.029998779296875</v>
      </c>
      <c r="J1099" s="396">
        <v>72</v>
      </c>
      <c r="K1099" s="397">
        <v>3241.85009765625</v>
      </c>
    </row>
    <row r="1100" spans="1:11" ht="14.45" customHeight="1" x14ac:dyDescent="0.2">
      <c r="A1100" s="391" t="s">
        <v>402</v>
      </c>
      <c r="B1100" s="392" t="s">
        <v>403</v>
      </c>
      <c r="C1100" s="393" t="s">
        <v>415</v>
      </c>
      <c r="D1100" s="394" t="s">
        <v>416</v>
      </c>
      <c r="E1100" s="393" t="s">
        <v>1558</v>
      </c>
      <c r="F1100" s="394" t="s">
        <v>1559</v>
      </c>
      <c r="G1100" s="393" t="s">
        <v>1704</v>
      </c>
      <c r="H1100" s="393" t="s">
        <v>1785</v>
      </c>
      <c r="I1100" s="396">
        <v>45.029998779296875</v>
      </c>
      <c r="J1100" s="396">
        <v>108</v>
      </c>
      <c r="K1100" s="397">
        <v>4862.77978515625</v>
      </c>
    </row>
    <row r="1101" spans="1:11" ht="14.45" customHeight="1" x14ac:dyDescent="0.2">
      <c r="A1101" s="391" t="s">
        <v>402</v>
      </c>
      <c r="B1101" s="392" t="s">
        <v>403</v>
      </c>
      <c r="C1101" s="393" t="s">
        <v>415</v>
      </c>
      <c r="D1101" s="394" t="s">
        <v>416</v>
      </c>
      <c r="E1101" s="393" t="s">
        <v>1558</v>
      </c>
      <c r="F1101" s="394" t="s">
        <v>1559</v>
      </c>
      <c r="G1101" s="393" t="s">
        <v>1742</v>
      </c>
      <c r="H1101" s="393" t="s">
        <v>2220</v>
      </c>
      <c r="I1101" s="396">
        <v>106.55000305175781</v>
      </c>
      <c r="J1101" s="396">
        <v>72</v>
      </c>
      <c r="K1101" s="397">
        <v>7671.419921875</v>
      </c>
    </row>
    <row r="1102" spans="1:11" ht="14.45" customHeight="1" x14ac:dyDescent="0.2">
      <c r="A1102" s="391" t="s">
        <v>402</v>
      </c>
      <c r="B1102" s="392" t="s">
        <v>403</v>
      </c>
      <c r="C1102" s="393" t="s">
        <v>415</v>
      </c>
      <c r="D1102" s="394" t="s">
        <v>416</v>
      </c>
      <c r="E1102" s="393" t="s">
        <v>1558</v>
      </c>
      <c r="F1102" s="394" t="s">
        <v>1559</v>
      </c>
      <c r="G1102" s="393" t="s">
        <v>2213</v>
      </c>
      <c r="H1102" s="393" t="s">
        <v>2221</v>
      </c>
      <c r="I1102" s="396">
        <v>356.79000854492188</v>
      </c>
      <c r="J1102" s="396">
        <v>48</v>
      </c>
      <c r="K1102" s="397">
        <v>17125.80078125</v>
      </c>
    </row>
    <row r="1103" spans="1:11" ht="14.45" customHeight="1" x14ac:dyDescent="0.2">
      <c r="A1103" s="391" t="s">
        <v>402</v>
      </c>
      <c r="B1103" s="392" t="s">
        <v>403</v>
      </c>
      <c r="C1103" s="393" t="s">
        <v>415</v>
      </c>
      <c r="D1103" s="394" t="s">
        <v>416</v>
      </c>
      <c r="E1103" s="393" t="s">
        <v>1806</v>
      </c>
      <c r="F1103" s="394" t="s">
        <v>1807</v>
      </c>
      <c r="G1103" s="393" t="s">
        <v>1808</v>
      </c>
      <c r="H1103" s="393" t="s">
        <v>1812</v>
      </c>
      <c r="I1103" s="396">
        <v>925.6500244140625</v>
      </c>
      <c r="J1103" s="396">
        <v>15</v>
      </c>
      <c r="K1103" s="397">
        <v>13884.75</v>
      </c>
    </row>
    <row r="1104" spans="1:11" ht="14.45" customHeight="1" x14ac:dyDescent="0.2">
      <c r="A1104" s="391" t="s">
        <v>402</v>
      </c>
      <c r="B1104" s="392" t="s">
        <v>403</v>
      </c>
      <c r="C1104" s="393" t="s">
        <v>415</v>
      </c>
      <c r="D1104" s="394" t="s">
        <v>416</v>
      </c>
      <c r="E1104" s="393" t="s">
        <v>1806</v>
      </c>
      <c r="F1104" s="394" t="s">
        <v>1807</v>
      </c>
      <c r="G1104" s="393" t="s">
        <v>1810</v>
      </c>
      <c r="H1104" s="393" t="s">
        <v>1813</v>
      </c>
      <c r="I1104" s="396">
        <v>925.6500244140625</v>
      </c>
      <c r="J1104" s="396">
        <v>15</v>
      </c>
      <c r="K1104" s="397">
        <v>13884.75</v>
      </c>
    </row>
    <row r="1105" spans="1:11" ht="14.45" customHeight="1" x14ac:dyDescent="0.2">
      <c r="A1105" s="391" t="s">
        <v>402</v>
      </c>
      <c r="B1105" s="392" t="s">
        <v>403</v>
      </c>
      <c r="C1105" s="393" t="s">
        <v>415</v>
      </c>
      <c r="D1105" s="394" t="s">
        <v>416</v>
      </c>
      <c r="E1105" s="393" t="s">
        <v>1806</v>
      </c>
      <c r="F1105" s="394" t="s">
        <v>1807</v>
      </c>
      <c r="G1105" s="393" t="s">
        <v>1859</v>
      </c>
      <c r="H1105" s="393" t="s">
        <v>1860</v>
      </c>
      <c r="I1105" s="396">
        <v>0.47999998927116394</v>
      </c>
      <c r="J1105" s="396">
        <v>200</v>
      </c>
      <c r="K1105" s="397">
        <v>96</v>
      </c>
    </row>
    <row r="1106" spans="1:11" ht="14.45" customHeight="1" x14ac:dyDescent="0.2">
      <c r="A1106" s="391" t="s">
        <v>402</v>
      </c>
      <c r="B1106" s="392" t="s">
        <v>403</v>
      </c>
      <c r="C1106" s="393" t="s">
        <v>415</v>
      </c>
      <c r="D1106" s="394" t="s">
        <v>416</v>
      </c>
      <c r="E1106" s="393" t="s">
        <v>1806</v>
      </c>
      <c r="F1106" s="394" t="s">
        <v>1807</v>
      </c>
      <c r="G1106" s="393" t="s">
        <v>1861</v>
      </c>
      <c r="H1106" s="393" t="s">
        <v>1862</v>
      </c>
      <c r="I1106" s="396">
        <v>0.31000000238418579</v>
      </c>
      <c r="J1106" s="396">
        <v>200</v>
      </c>
      <c r="K1106" s="397">
        <v>62</v>
      </c>
    </row>
    <row r="1107" spans="1:11" ht="14.45" customHeight="1" x14ac:dyDescent="0.2">
      <c r="A1107" s="391" t="s">
        <v>402</v>
      </c>
      <c r="B1107" s="392" t="s">
        <v>403</v>
      </c>
      <c r="C1107" s="393" t="s">
        <v>415</v>
      </c>
      <c r="D1107" s="394" t="s">
        <v>416</v>
      </c>
      <c r="E1107" s="393" t="s">
        <v>1806</v>
      </c>
      <c r="F1107" s="394" t="s">
        <v>1807</v>
      </c>
      <c r="G1107" s="393" t="s">
        <v>1865</v>
      </c>
      <c r="H1107" s="393" t="s">
        <v>1866</v>
      </c>
      <c r="I1107" s="396">
        <v>0.30000001192092896</v>
      </c>
      <c r="J1107" s="396">
        <v>200</v>
      </c>
      <c r="K1107" s="397">
        <v>60</v>
      </c>
    </row>
    <row r="1108" spans="1:11" ht="14.45" customHeight="1" x14ac:dyDescent="0.2">
      <c r="A1108" s="391" t="s">
        <v>402</v>
      </c>
      <c r="B1108" s="392" t="s">
        <v>403</v>
      </c>
      <c r="C1108" s="393" t="s">
        <v>415</v>
      </c>
      <c r="D1108" s="394" t="s">
        <v>416</v>
      </c>
      <c r="E1108" s="393" t="s">
        <v>1806</v>
      </c>
      <c r="F1108" s="394" t="s">
        <v>1807</v>
      </c>
      <c r="G1108" s="393" t="s">
        <v>1873</v>
      </c>
      <c r="H1108" s="393" t="s">
        <v>1874</v>
      </c>
      <c r="I1108" s="396">
        <v>0.54000002145767212</v>
      </c>
      <c r="J1108" s="396">
        <v>200</v>
      </c>
      <c r="K1108" s="397">
        <v>108</v>
      </c>
    </row>
    <row r="1109" spans="1:11" ht="14.45" customHeight="1" x14ac:dyDescent="0.2">
      <c r="A1109" s="391" t="s">
        <v>402</v>
      </c>
      <c r="B1109" s="392" t="s">
        <v>403</v>
      </c>
      <c r="C1109" s="393" t="s">
        <v>415</v>
      </c>
      <c r="D1109" s="394" t="s">
        <v>416</v>
      </c>
      <c r="E1109" s="393" t="s">
        <v>1806</v>
      </c>
      <c r="F1109" s="394" t="s">
        <v>1807</v>
      </c>
      <c r="G1109" s="393" t="s">
        <v>1859</v>
      </c>
      <c r="H1109" s="393" t="s">
        <v>1875</v>
      </c>
      <c r="I1109" s="396">
        <v>0.47999998927116394</v>
      </c>
      <c r="J1109" s="396">
        <v>300</v>
      </c>
      <c r="K1109" s="397">
        <v>144</v>
      </c>
    </row>
    <row r="1110" spans="1:11" ht="14.45" customHeight="1" x14ac:dyDescent="0.2">
      <c r="A1110" s="391" t="s">
        <v>402</v>
      </c>
      <c r="B1110" s="392" t="s">
        <v>403</v>
      </c>
      <c r="C1110" s="393" t="s">
        <v>415</v>
      </c>
      <c r="D1110" s="394" t="s">
        <v>416</v>
      </c>
      <c r="E1110" s="393" t="s">
        <v>1806</v>
      </c>
      <c r="F1110" s="394" t="s">
        <v>1807</v>
      </c>
      <c r="G1110" s="393" t="s">
        <v>2222</v>
      </c>
      <c r="H1110" s="393" t="s">
        <v>2223</v>
      </c>
      <c r="I1110" s="396">
        <v>0.31000000238418579</v>
      </c>
      <c r="J1110" s="396">
        <v>100</v>
      </c>
      <c r="K1110" s="397">
        <v>31</v>
      </c>
    </row>
    <row r="1111" spans="1:11" ht="14.45" customHeight="1" x14ac:dyDescent="0.2">
      <c r="A1111" s="391" t="s">
        <v>402</v>
      </c>
      <c r="B1111" s="392" t="s">
        <v>403</v>
      </c>
      <c r="C1111" s="393" t="s">
        <v>415</v>
      </c>
      <c r="D1111" s="394" t="s">
        <v>416</v>
      </c>
      <c r="E1111" s="393" t="s">
        <v>1806</v>
      </c>
      <c r="F1111" s="394" t="s">
        <v>1807</v>
      </c>
      <c r="G1111" s="393" t="s">
        <v>1861</v>
      </c>
      <c r="H1111" s="393" t="s">
        <v>1876</v>
      </c>
      <c r="I1111" s="396">
        <v>0.31000000238418579</v>
      </c>
      <c r="J1111" s="396">
        <v>200</v>
      </c>
      <c r="K1111" s="397">
        <v>62</v>
      </c>
    </row>
    <row r="1112" spans="1:11" ht="14.45" customHeight="1" x14ac:dyDescent="0.2">
      <c r="A1112" s="391" t="s">
        <v>402</v>
      </c>
      <c r="B1112" s="392" t="s">
        <v>403</v>
      </c>
      <c r="C1112" s="393" t="s">
        <v>415</v>
      </c>
      <c r="D1112" s="394" t="s">
        <v>416</v>
      </c>
      <c r="E1112" s="393" t="s">
        <v>1806</v>
      </c>
      <c r="F1112" s="394" t="s">
        <v>1807</v>
      </c>
      <c r="G1112" s="393" t="s">
        <v>1865</v>
      </c>
      <c r="H1112" s="393" t="s">
        <v>2224</v>
      </c>
      <c r="I1112" s="396">
        <v>0.31000000238418579</v>
      </c>
      <c r="J1112" s="396">
        <v>100</v>
      </c>
      <c r="K1112" s="397">
        <v>31</v>
      </c>
    </row>
    <row r="1113" spans="1:11" ht="14.45" customHeight="1" x14ac:dyDescent="0.2">
      <c r="A1113" s="391" t="s">
        <v>402</v>
      </c>
      <c r="B1113" s="392" t="s">
        <v>403</v>
      </c>
      <c r="C1113" s="393" t="s">
        <v>415</v>
      </c>
      <c r="D1113" s="394" t="s">
        <v>416</v>
      </c>
      <c r="E1113" s="393" t="s">
        <v>1806</v>
      </c>
      <c r="F1113" s="394" t="s">
        <v>1807</v>
      </c>
      <c r="G1113" s="393" t="s">
        <v>1873</v>
      </c>
      <c r="H1113" s="393" t="s">
        <v>1878</v>
      </c>
      <c r="I1113" s="396">
        <v>0.55000001192092896</v>
      </c>
      <c r="J1113" s="396">
        <v>200</v>
      </c>
      <c r="K1113" s="397">
        <v>110</v>
      </c>
    </row>
    <row r="1114" spans="1:11" ht="14.45" customHeight="1" x14ac:dyDescent="0.2">
      <c r="A1114" s="391" t="s">
        <v>402</v>
      </c>
      <c r="B1114" s="392" t="s">
        <v>403</v>
      </c>
      <c r="C1114" s="393" t="s">
        <v>415</v>
      </c>
      <c r="D1114" s="394" t="s">
        <v>416</v>
      </c>
      <c r="E1114" s="393" t="s">
        <v>1806</v>
      </c>
      <c r="F1114" s="394" t="s">
        <v>1807</v>
      </c>
      <c r="G1114" s="393" t="s">
        <v>2225</v>
      </c>
      <c r="H1114" s="393" t="s">
        <v>2226</v>
      </c>
      <c r="I1114" s="396">
        <v>101.58000183105469</v>
      </c>
      <c r="J1114" s="396">
        <v>25</v>
      </c>
      <c r="K1114" s="397">
        <v>2539.489990234375</v>
      </c>
    </row>
    <row r="1115" spans="1:11" ht="14.45" customHeight="1" x14ac:dyDescent="0.2">
      <c r="A1115" s="391" t="s">
        <v>402</v>
      </c>
      <c r="B1115" s="392" t="s">
        <v>403</v>
      </c>
      <c r="C1115" s="393" t="s">
        <v>415</v>
      </c>
      <c r="D1115" s="394" t="s">
        <v>416</v>
      </c>
      <c r="E1115" s="393" t="s">
        <v>1879</v>
      </c>
      <c r="F1115" s="394" t="s">
        <v>1880</v>
      </c>
      <c r="G1115" s="393" t="s">
        <v>2227</v>
      </c>
      <c r="H1115" s="393" t="s">
        <v>2228</v>
      </c>
      <c r="I1115" s="396">
        <v>16.940000534057617</v>
      </c>
      <c r="J1115" s="396">
        <v>200</v>
      </c>
      <c r="K1115" s="397">
        <v>3388</v>
      </c>
    </row>
    <row r="1116" spans="1:11" ht="14.45" customHeight="1" x14ac:dyDescent="0.2">
      <c r="A1116" s="391" t="s">
        <v>402</v>
      </c>
      <c r="B1116" s="392" t="s">
        <v>403</v>
      </c>
      <c r="C1116" s="393" t="s">
        <v>415</v>
      </c>
      <c r="D1116" s="394" t="s">
        <v>416</v>
      </c>
      <c r="E1116" s="393" t="s">
        <v>1879</v>
      </c>
      <c r="F1116" s="394" t="s">
        <v>1880</v>
      </c>
      <c r="G1116" s="393" t="s">
        <v>1901</v>
      </c>
      <c r="H1116" s="393" t="s">
        <v>1902</v>
      </c>
      <c r="I1116" s="396">
        <v>16.940000534057617</v>
      </c>
      <c r="J1116" s="396">
        <v>350</v>
      </c>
      <c r="K1116" s="397">
        <v>5929</v>
      </c>
    </row>
    <row r="1117" spans="1:11" ht="14.45" customHeight="1" x14ac:dyDescent="0.2">
      <c r="A1117" s="391" t="s">
        <v>402</v>
      </c>
      <c r="B1117" s="392" t="s">
        <v>403</v>
      </c>
      <c r="C1117" s="393" t="s">
        <v>415</v>
      </c>
      <c r="D1117" s="394" t="s">
        <v>416</v>
      </c>
      <c r="E1117" s="393" t="s">
        <v>1879</v>
      </c>
      <c r="F1117" s="394" t="s">
        <v>1880</v>
      </c>
      <c r="G1117" s="393" t="s">
        <v>1903</v>
      </c>
      <c r="H1117" s="393" t="s">
        <v>1904</v>
      </c>
      <c r="I1117" s="396">
        <v>15.729999542236328</v>
      </c>
      <c r="J1117" s="396">
        <v>150</v>
      </c>
      <c r="K1117" s="397">
        <v>2359.5</v>
      </c>
    </row>
    <row r="1118" spans="1:11" ht="14.45" customHeight="1" x14ac:dyDescent="0.2">
      <c r="A1118" s="391" t="s">
        <v>402</v>
      </c>
      <c r="B1118" s="392" t="s">
        <v>403</v>
      </c>
      <c r="C1118" s="393" t="s">
        <v>415</v>
      </c>
      <c r="D1118" s="394" t="s">
        <v>416</v>
      </c>
      <c r="E1118" s="393" t="s">
        <v>1879</v>
      </c>
      <c r="F1118" s="394" t="s">
        <v>1880</v>
      </c>
      <c r="G1118" s="393" t="s">
        <v>1905</v>
      </c>
      <c r="H1118" s="393" t="s">
        <v>1906</v>
      </c>
      <c r="I1118" s="396">
        <v>15.729999542236328</v>
      </c>
      <c r="J1118" s="396">
        <v>700</v>
      </c>
      <c r="K1118" s="397">
        <v>11011</v>
      </c>
    </row>
    <row r="1119" spans="1:11" ht="14.45" customHeight="1" x14ac:dyDescent="0.2">
      <c r="A1119" s="391" t="s">
        <v>402</v>
      </c>
      <c r="B1119" s="392" t="s">
        <v>403</v>
      </c>
      <c r="C1119" s="393" t="s">
        <v>415</v>
      </c>
      <c r="D1119" s="394" t="s">
        <v>416</v>
      </c>
      <c r="E1119" s="393" t="s">
        <v>1879</v>
      </c>
      <c r="F1119" s="394" t="s">
        <v>1880</v>
      </c>
      <c r="G1119" s="393" t="s">
        <v>1907</v>
      </c>
      <c r="H1119" s="393" t="s">
        <v>1908</v>
      </c>
      <c r="I1119" s="396">
        <v>15.729999542236328</v>
      </c>
      <c r="J1119" s="396">
        <v>400</v>
      </c>
      <c r="K1119" s="397">
        <v>6292</v>
      </c>
    </row>
    <row r="1120" spans="1:11" ht="14.45" customHeight="1" x14ac:dyDescent="0.2">
      <c r="A1120" s="391" t="s">
        <v>402</v>
      </c>
      <c r="B1120" s="392" t="s">
        <v>403</v>
      </c>
      <c r="C1120" s="393" t="s">
        <v>415</v>
      </c>
      <c r="D1120" s="394" t="s">
        <v>416</v>
      </c>
      <c r="E1120" s="393" t="s">
        <v>1879</v>
      </c>
      <c r="F1120" s="394" t="s">
        <v>1880</v>
      </c>
      <c r="G1120" s="393" t="s">
        <v>1909</v>
      </c>
      <c r="H1120" s="393" t="s">
        <v>1910</v>
      </c>
      <c r="I1120" s="396">
        <v>15.729999542236328</v>
      </c>
      <c r="J1120" s="396">
        <v>650</v>
      </c>
      <c r="K1120" s="397">
        <v>10224.5</v>
      </c>
    </row>
    <row r="1121" spans="1:11" ht="14.45" customHeight="1" x14ac:dyDescent="0.2">
      <c r="A1121" s="391" t="s">
        <v>402</v>
      </c>
      <c r="B1121" s="392" t="s">
        <v>403</v>
      </c>
      <c r="C1121" s="393" t="s">
        <v>415</v>
      </c>
      <c r="D1121" s="394" t="s">
        <v>416</v>
      </c>
      <c r="E1121" s="393" t="s">
        <v>1879</v>
      </c>
      <c r="F1121" s="394" t="s">
        <v>1880</v>
      </c>
      <c r="G1121" s="393" t="s">
        <v>1911</v>
      </c>
      <c r="H1121" s="393" t="s">
        <v>1912</v>
      </c>
      <c r="I1121" s="396">
        <v>15.729999542236328</v>
      </c>
      <c r="J1121" s="396">
        <v>500</v>
      </c>
      <c r="K1121" s="397">
        <v>7865</v>
      </c>
    </row>
    <row r="1122" spans="1:11" ht="14.45" customHeight="1" x14ac:dyDescent="0.2">
      <c r="A1122" s="391" t="s">
        <v>402</v>
      </c>
      <c r="B1122" s="392" t="s">
        <v>403</v>
      </c>
      <c r="C1122" s="393" t="s">
        <v>415</v>
      </c>
      <c r="D1122" s="394" t="s">
        <v>416</v>
      </c>
      <c r="E1122" s="393" t="s">
        <v>1879</v>
      </c>
      <c r="F1122" s="394" t="s">
        <v>1880</v>
      </c>
      <c r="G1122" s="393" t="s">
        <v>1915</v>
      </c>
      <c r="H1122" s="393" t="s">
        <v>1916</v>
      </c>
      <c r="I1122" s="396">
        <v>15.729999542236328</v>
      </c>
      <c r="J1122" s="396">
        <v>450</v>
      </c>
      <c r="K1122" s="397">
        <v>7078.5</v>
      </c>
    </row>
    <row r="1123" spans="1:11" ht="14.45" customHeight="1" x14ac:dyDescent="0.2">
      <c r="A1123" s="391" t="s">
        <v>402</v>
      </c>
      <c r="B1123" s="392" t="s">
        <v>403</v>
      </c>
      <c r="C1123" s="393" t="s">
        <v>415</v>
      </c>
      <c r="D1123" s="394" t="s">
        <v>416</v>
      </c>
      <c r="E1123" s="393" t="s">
        <v>1879</v>
      </c>
      <c r="F1123" s="394" t="s">
        <v>1880</v>
      </c>
      <c r="G1123" s="393" t="s">
        <v>1901</v>
      </c>
      <c r="H1123" s="393" t="s">
        <v>2229</v>
      </c>
      <c r="I1123" s="396">
        <v>16.940000534057617</v>
      </c>
      <c r="J1123" s="396">
        <v>100</v>
      </c>
      <c r="K1123" s="397">
        <v>1694</v>
      </c>
    </row>
    <row r="1124" spans="1:11" ht="14.45" customHeight="1" x14ac:dyDescent="0.2">
      <c r="A1124" s="391" t="s">
        <v>402</v>
      </c>
      <c r="B1124" s="392" t="s">
        <v>403</v>
      </c>
      <c r="C1124" s="393" t="s">
        <v>415</v>
      </c>
      <c r="D1124" s="394" t="s">
        <v>416</v>
      </c>
      <c r="E1124" s="393" t="s">
        <v>1879</v>
      </c>
      <c r="F1124" s="394" t="s">
        <v>1880</v>
      </c>
      <c r="G1124" s="393" t="s">
        <v>1903</v>
      </c>
      <c r="H1124" s="393" t="s">
        <v>1930</v>
      </c>
      <c r="I1124" s="396">
        <v>15.729999542236328</v>
      </c>
      <c r="J1124" s="396">
        <v>300</v>
      </c>
      <c r="K1124" s="397">
        <v>4719</v>
      </c>
    </row>
    <row r="1125" spans="1:11" ht="14.45" customHeight="1" x14ac:dyDescent="0.2">
      <c r="A1125" s="391" t="s">
        <v>402</v>
      </c>
      <c r="B1125" s="392" t="s">
        <v>403</v>
      </c>
      <c r="C1125" s="393" t="s">
        <v>415</v>
      </c>
      <c r="D1125" s="394" t="s">
        <v>416</v>
      </c>
      <c r="E1125" s="393" t="s">
        <v>1879</v>
      </c>
      <c r="F1125" s="394" t="s">
        <v>1880</v>
      </c>
      <c r="G1125" s="393" t="s">
        <v>1905</v>
      </c>
      <c r="H1125" s="393" t="s">
        <v>1931</v>
      </c>
      <c r="I1125" s="396">
        <v>15.729999542236328</v>
      </c>
      <c r="J1125" s="396">
        <v>423</v>
      </c>
      <c r="K1125" s="397">
        <v>6653.7900390625</v>
      </c>
    </row>
    <row r="1126" spans="1:11" ht="14.45" customHeight="1" x14ac:dyDescent="0.2">
      <c r="A1126" s="391" t="s">
        <v>402</v>
      </c>
      <c r="B1126" s="392" t="s">
        <v>403</v>
      </c>
      <c r="C1126" s="393" t="s">
        <v>415</v>
      </c>
      <c r="D1126" s="394" t="s">
        <v>416</v>
      </c>
      <c r="E1126" s="393" t="s">
        <v>1879</v>
      </c>
      <c r="F1126" s="394" t="s">
        <v>1880</v>
      </c>
      <c r="G1126" s="393" t="s">
        <v>1907</v>
      </c>
      <c r="H1126" s="393" t="s">
        <v>1932</v>
      </c>
      <c r="I1126" s="396">
        <v>15.729999542236328</v>
      </c>
      <c r="J1126" s="396">
        <v>250</v>
      </c>
      <c r="K1126" s="397">
        <v>3932.5</v>
      </c>
    </row>
    <row r="1127" spans="1:11" ht="14.45" customHeight="1" x14ac:dyDescent="0.2">
      <c r="A1127" s="391" t="s">
        <v>402</v>
      </c>
      <c r="B1127" s="392" t="s">
        <v>403</v>
      </c>
      <c r="C1127" s="393" t="s">
        <v>415</v>
      </c>
      <c r="D1127" s="394" t="s">
        <v>416</v>
      </c>
      <c r="E1127" s="393" t="s">
        <v>1879</v>
      </c>
      <c r="F1127" s="394" t="s">
        <v>1880</v>
      </c>
      <c r="G1127" s="393" t="s">
        <v>1909</v>
      </c>
      <c r="H1127" s="393" t="s">
        <v>1933</v>
      </c>
      <c r="I1127" s="396">
        <v>15.729999542236328</v>
      </c>
      <c r="J1127" s="396">
        <v>200</v>
      </c>
      <c r="K1127" s="397">
        <v>3146</v>
      </c>
    </row>
    <row r="1128" spans="1:11" ht="14.45" customHeight="1" x14ac:dyDescent="0.2">
      <c r="A1128" s="391" t="s">
        <v>402</v>
      </c>
      <c r="B1128" s="392" t="s">
        <v>403</v>
      </c>
      <c r="C1128" s="393" t="s">
        <v>415</v>
      </c>
      <c r="D1128" s="394" t="s">
        <v>416</v>
      </c>
      <c r="E1128" s="393" t="s">
        <v>1879</v>
      </c>
      <c r="F1128" s="394" t="s">
        <v>1880</v>
      </c>
      <c r="G1128" s="393" t="s">
        <v>1911</v>
      </c>
      <c r="H1128" s="393" t="s">
        <v>1934</v>
      </c>
      <c r="I1128" s="396">
        <v>15.729999542236328</v>
      </c>
      <c r="J1128" s="396">
        <v>200</v>
      </c>
      <c r="K1128" s="397">
        <v>3146</v>
      </c>
    </row>
    <row r="1129" spans="1:11" ht="14.45" customHeight="1" x14ac:dyDescent="0.2">
      <c r="A1129" s="391" t="s">
        <v>402</v>
      </c>
      <c r="B1129" s="392" t="s">
        <v>403</v>
      </c>
      <c r="C1129" s="393" t="s">
        <v>415</v>
      </c>
      <c r="D1129" s="394" t="s">
        <v>416</v>
      </c>
      <c r="E1129" s="393" t="s">
        <v>1879</v>
      </c>
      <c r="F1129" s="394" t="s">
        <v>1880</v>
      </c>
      <c r="G1129" s="393" t="s">
        <v>1915</v>
      </c>
      <c r="H1129" s="393" t="s">
        <v>1936</v>
      </c>
      <c r="I1129" s="396">
        <v>15.729999542236328</v>
      </c>
      <c r="J1129" s="396">
        <v>250</v>
      </c>
      <c r="K1129" s="397">
        <v>3932.5</v>
      </c>
    </row>
    <row r="1130" spans="1:11" ht="14.45" customHeight="1" x14ac:dyDescent="0.2">
      <c r="A1130" s="391" t="s">
        <v>402</v>
      </c>
      <c r="B1130" s="392" t="s">
        <v>403</v>
      </c>
      <c r="C1130" s="393" t="s">
        <v>415</v>
      </c>
      <c r="D1130" s="394" t="s">
        <v>416</v>
      </c>
      <c r="E1130" s="393" t="s">
        <v>1879</v>
      </c>
      <c r="F1130" s="394" t="s">
        <v>1880</v>
      </c>
      <c r="G1130" s="393" t="s">
        <v>2230</v>
      </c>
      <c r="H1130" s="393" t="s">
        <v>2231</v>
      </c>
      <c r="I1130" s="396">
        <v>7.0199999809265137</v>
      </c>
      <c r="J1130" s="396">
        <v>50</v>
      </c>
      <c r="K1130" s="397">
        <v>351</v>
      </c>
    </row>
    <row r="1131" spans="1:11" ht="14.45" customHeight="1" x14ac:dyDescent="0.2">
      <c r="A1131" s="391" t="s">
        <v>402</v>
      </c>
      <c r="B1131" s="392" t="s">
        <v>403</v>
      </c>
      <c r="C1131" s="393" t="s">
        <v>415</v>
      </c>
      <c r="D1131" s="394" t="s">
        <v>416</v>
      </c>
      <c r="E1131" s="393" t="s">
        <v>1879</v>
      </c>
      <c r="F1131" s="394" t="s">
        <v>1880</v>
      </c>
      <c r="G1131" s="393" t="s">
        <v>1940</v>
      </c>
      <c r="H1131" s="393" t="s">
        <v>1941</v>
      </c>
      <c r="I1131" s="396">
        <v>0.62999999523162842</v>
      </c>
      <c r="J1131" s="396">
        <v>400</v>
      </c>
      <c r="K1131" s="397">
        <v>252</v>
      </c>
    </row>
    <row r="1132" spans="1:11" ht="14.45" customHeight="1" x14ac:dyDescent="0.2">
      <c r="A1132" s="391" t="s">
        <v>402</v>
      </c>
      <c r="B1132" s="392" t="s">
        <v>403</v>
      </c>
      <c r="C1132" s="393" t="s">
        <v>415</v>
      </c>
      <c r="D1132" s="394" t="s">
        <v>416</v>
      </c>
      <c r="E1132" s="393" t="s">
        <v>1957</v>
      </c>
      <c r="F1132" s="394" t="s">
        <v>1958</v>
      </c>
      <c r="G1132" s="393" t="s">
        <v>1959</v>
      </c>
      <c r="H1132" s="393" t="s">
        <v>1960</v>
      </c>
      <c r="I1132" s="396">
        <v>10.739999771118164</v>
      </c>
      <c r="J1132" s="396">
        <v>175</v>
      </c>
      <c r="K1132" s="397">
        <v>1880.3399658203125</v>
      </c>
    </row>
    <row r="1133" spans="1:11" ht="14.45" customHeight="1" x14ac:dyDescent="0.2">
      <c r="A1133" s="391" t="s">
        <v>402</v>
      </c>
      <c r="B1133" s="392" t="s">
        <v>403</v>
      </c>
      <c r="C1133" s="393" t="s">
        <v>415</v>
      </c>
      <c r="D1133" s="394" t="s">
        <v>416</v>
      </c>
      <c r="E1133" s="393" t="s">
        <v>1957</v>
      </c>
      <c r="F1133" s="394" t="s">
        <v>1958</v>
      </c>
      <c r="G1133" s="393" t="s">
        <v>1959</v>
      </c>
      <c r="H1133" s="393" t="s">
        <v>1961</v>
      </c>
      <c r="I1133" s="396">
        <v>10.743333180745443</v>
      </c>
      <c r="J1133" s="396">
        <v>175</v>
      </c>
      <c r="K1133" s="397">
        <v>1880.5799560546875</v>
      </c>
    </row>
    <row r="1134" spans="1:11" ht="14.45" customHeight="1" x14ac:dyDescent="0.2">
      <c r="A1134" s="391" t="s">
        <v>402</v>
      </c>
      <c r="B1134" s="392" t="s">
        <v>403</v>
      </c>
      <c r="C1134" s="393" t="s">
        <v>415</v>
      </c>
      <c r="D1134" s="394" t="s">
        <v>416</v>
      </c>
      <c r="E1134" s="393" t="s">
        <v>1957</v>
      </c>
      <c r="F1134" s="394" t="s">
        <v>1958</v>
      </c>
      <c r="G1134" s="393" t="s">
        <v>1967</v>
      </c>
      <c r="H1134" s="393" t="s">
        <v>1968</v>
      </c>
      <c r="I1134" s="396">
        <v>74.919998168945313</v>
      </c>
      <c r="J1134" s="396">
        <v>60</v>
      </c>
      <c r="K1134" s="397">
        <v>4495.39990234375</v>
      </c>
    </row>
    <row r="1135" spans="1:11" ht="14.45" customHeight="1" x14ac:dyDescent="0.2">
      <c r="A1135" s="391" t="s">
        <v>402</v>
      </c>
      <c r="B1135" s="392" t="s">
        <v>403</v>
      </c>
      <c r="C1135" s="393" t="s">
        <v>415</v>
      </c>
      <c r="D1135" s="394" t="s">
        <v>416</v>
      </c>
      <c r="E1135" s="393" t="s">
        <v>1957</v>
      </c>
      <c r="F1135" s="394" t="s">
        <v>1958</v>
      </c>
      <c r="G1135" s="393" t="s">
        <v>1967</v>
      </c>
      <c r="H1135" s="393" t="s">
        <v>1969</v>
      </c>
      <c r="I1135" s="396">
        <v>74.923332214355469</v>
      </c>
      <c r="J1135" s="396">
        <v>120</v>
      </c>
      <c r="K1135" s="397">
        <v>8990.949951171875</v>
      </c>
    </row>
    <row r="1136" spans="1:11" ht="14.45" customHeight="1" x14ac:dyDescent="0.2">
      <c r="A1136" s="391" t="s">
        <v>402</v>
      </c>
      <c r="B1136" s="392" t="s">
        <v>403</v>
      </c>
      <c r="C1136" s="393" t="s">
        <v>415</v>
      </c>
      <c r="D1136" s="394" t="s">
        <v>416</v>
      </c>
      <c r="E1136" s="393" t="s">
        <v>1957</v>
      </c>
      <c r="F1136" s="394" t="s">
        <v>1958</v>
      </c>
      <c r="G1136" s="393" t="s">
        <v>1974</v>
      </c>
      <c r="H1136" s="393" t="s">
        <v>1976</v>
      </c>
      <c r="I1136" s="396">
        <v>56.389999389648438</v>
      </c>
      <c r="J1136" s="396">
        <v>300</v>
      </c>
      <c r="K1136" s="397">
        <v>16915.80078125</v>
      </c>
    </row>
    <row r="1137" spans="1:11" ht="14.45" customHeight="1" x14ac:dyDescent="0.2">
      <c r="A1137" s="391" t="s">
        <v>402</v>
      </c>
      <c r="B1137" s="392" t="s">
        <v>403</v>
      </c>
      <c r="C1137" s="393" t="s">
        <v>415</v>
      </c>
      <c r="D1137" s="394" t="s">
        <v>416</v>
      </c>
      <c r="E1137" s="393" t="s">
        <v>1977</v>
      </c>
      <c r="F1137" s="394" t="s">
        <v>1978</v>
      </c>
      <c r="G1137" s="393" t="s">
        <v>2232</v>
      </c>
      <c r="H1137" s="393" t="s">
        <v>2233</v>
      </c>
      <c r="I1137" s="396">
        <v>11000.1103515625</v>
      </c>
      <c r="J1137" s="396">
        <v>1</v>
      </c>
      <c r="K1137" s="397">
        <v>11000.1103515625</v>
      </c>
    </row>
    <row r="1138" spans="1:11" ht="14.45" customHeight="1" x14ac:dyDescent="0.2">
      <c r="A1138" s="391" t="s">
        <v>402</v>
      </c>
      <c r="B1138" s="392" t="s">
        <v>403</v>
      </c>
      <c r="C1138" s="393" t="s">
        <v>415</v>
      </c>
      <c r="D1138" s="394" t="s">
        <v>416</v>
      </c>
      <c r="E1138" s="393" t="s">
        <v>1977</v>
      </c>
      <c r="F1138" s="394" t="s">
        <v>1978</v>
      </c>
      <c r="G1138" s="393" t="s">
        <v>1983</v>
      </c>
      <c r="H1138" s="393" t="s">
        <v>2234</v>
      </c>
      <c r="I1138" s="396">
        <v>58408.51953125</v>
      </c>
      <c r="J1138" s="396">
        <v>2</v>
      </c>
      <c r="K1138" s="397">
        <v>116817.0390625</v>
      </c>
    </row>
    <row r="1139" spans="1:11" ht="14.45" customHeight="1" x14ac:dyDescent="0.2">
      <c r="A1139" s="391" t="s">
        <v>402</v>
      </c>
      <c r="B1139" s="392" t="s">
        <v>403</v>
      </c>
      <c r="C1139" s="393" t="s">
        <v>415</v>
      </c>
      <c r="D1139" s="394" t="s">
        <v>416</v>
      </c>
      <c r="E1139" s="393" t="s">
        <v>1977</v>
      </c>
      <c r="F1139" s="394" t="s">
        <v>1978</v>
      </c>
      <c r="G1139" s="393" t="s">
        <v>2235</v>
      </c>
      <c r="H1139" s="393" t="s">
        <v>2236</v>
      </c>
      <c r="I1139" s="396">
        <v>7461.5498046875</v>
      </c>
      <c r="J1139" s="396">
        <v>4</v>
      </c>
      <c r="K1139" s="397">
        <v>29846.19921875</v>
      </c>
    </row>
    <row r="1140" spans="1:11" ht="14.45" customHeight="1" thickBot="1" x14ac:dyDescent="0.25">
      <c r="A1140" s="398" t="s">
        <v>402</v>
      </c>
      <c r="B1140" s="399" t="s">
        <v>403</v>
      </c>
      <c r="C1140" s="400" t="s">
        <v>415</v>
      </c>
      <c r="D1140" s="401" t="s">
        <v>416</v>
      </c>
      <c r="E1140" s="400" t="s">
        <v>1977</v>
      </c>
      <c r="F1140" s="401" t="s">
        <v>1978</v>
      </c>
      <c r="G1140" s="400" t="s">
        <v>2237</v>
      </c>
      <c r="H1140" s="400" t="s">
        <v>2238</v>
      </c>
      <c r="I1140" s="403">
        <v>2006.1199951171875</v>
      </c>
      <c r="J1140" s="403">
        <v>10</v>
      </c>
      <c r="K1140" s="404">
        <v>20061.19921875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0864D910-DB72-4338-9506-0B70236213FC}"/>
  </hyperlinks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18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82" customWidth="1"/>
    <col min="18" max="18" width="7.28515625" style="217" customWidth="1"/>
    <col min="19" max="19" width="8" style="182" customWidth="1"/>
    <col min="21" max="21" width="11.28515625" bestFit="1" customWidth="1"/>
  </cols>
  <sheetData>
    <row r="1" spans="1:19" ht="19.5" thickBot="1" x14ac:dyDescent="0.35">
      <c r="A1" s="341" t="s">
        <v>63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</row>
    <row r="2" spans="1:19" ht="15.75" thickBot="1" x14ac:dyDescent="0.3">
      <c r="A2" s="364" t="s">
        <v>205</v>
      </c>
      <c r="B2" s="184"/>
    </row>
    <row r="3" spans="1:19" x14ac:dyDescent="0.25">
      <c r="A3" s="353" t="s">
        <v>132</v>
      </c>
      <c r="B3" s="354"/>
      <c r="C3" s="355" t="s">
        <v>121</v>
      </c>
      <c r="D3" s="356"/>
      <c r="E3" s="356"/>
      <c r="F3" s="357"/>
      <c r="G3" s="358" t="s">
        <v>122</v>
      </c>
      <c r="H3" s="359"/>
      <c r="I3" s="359"/>
      <c r="J3" s="360"/>
      <c r="K3" s="361" t="s">
        <v>131</v>
      </c>
      <c r="L3" s="362"/>
      <c r="M3" s="362"/>
      <c r="N3" s="362"/>
      <c r="O3" s="363"/>
      <c r="P3" s="359" t="s">
        <v>178</v>
      </c>
      <c r="Q3" s="359"/>
      <c r="R3" s="359"/>
      <c r="S3" s="360"/>
    </row>
    <row r="4" spans="1:19" ht="15.75" thickBot="1" x14ac:dyDescent="0.3">
      <c r="A4" s="333">
        <v>2020</v>
      </c>
      <c r="B4" s="334"/>
      <c r="C4" s="335" t="s">
        <v>177</v>
      </c>
      <c r="D4" s="337" t="s">
        <v>64</v>
      </c>
      <c r="E4" s="337" t="s">
        <v>59</v>
      </c>
      <c r="F4" s="339" t="s">
        <v>54</v>
      </c>
      <c r="G4" s="327" t="s">
        <v>123</v>
      </c>
      <c r="H4" s="329" t="s">
        <v>127</v>
      </c>
      <c r="I4" s="329" t="s">
        <v>176</v>
      </c>
      <c r="J4" s="331" t="s">
        <v>124</v>
      </c>
      <c r="K4" s="350" t="s">
        <v>175</v>
      </c>
      <c r="L4" s="351"/>
      <c r="M4" s="351"/>
      <c r="N4" s="352"/>
      <c r="O4" s="339" t="s">
        <v>174</v>
      </c>
      <c r="P4" s="342" t="s">
        <v>173</v>
      </c>
      <c r="Q4" s="342" t="s">
        <v>134</v>
      </c>
      <c r="R4" s="344" t="s">
        <v>59</v>
      </c>
      <c r="S4" s="346" t="s">
        <v>133</v>
      </c>
    </row>
    <row r="5" spans="1:19" s="252" customFormat="1" ht="19.149999999999999" customHeight="1" x14ac:dyDescent="0.25">
      <c r="A5" s="348" t="s">
        <v>172</v>
      </c>
      <c r="B5" s="349"/>
      <c r="C5" s="336"/>
      <c r="D5" s="338"/>
      <c r="E5" s="338"/>
      <c r="F5" s="340"/>
      <c r="G5" s="328"/>
      <c r="H5" s="330"/>
      <c r="I5" s="330"/>
      <c r="J5" s="332"/>
      <c r="K5" s="255" t="s">
        <v>125</v>
      </c>
      <c r="L5" s="254" t="s">
        <v>126</v>
      </c>
      <c r="M5" s="254" t="s">
        <v>171</v>
      </c>
      <c r="N5" s="253" t="s">
        <v>3</v>
      </c>
      <c r="O5" s="340"/>
      <c r="P5" s="343"/>
      <c r="Q5" s="343"/>
      <c r="R5" s="345"/>
      <c r="S5" s="347"/>
    </row>
    <row r="6" spans="1:19" ht="15.75" thickBot="1" x14ac:dyDescent="0.3">
      <c r="A6" s="325" t="s">
        <v>120</v>
      </c>
      <c r="B6" s="326"/>
      <c r="C6" s="251">
        <f ca="1">SUM(Tabulka[01 uv_sk])/2</f>
        <v>51.94</v>
      </c>
      <c r="D6" s="249"/>
      <c r="E6" s="249"/>
      <c r="F6" s="248"/>
      <c r="G6" s="250">
        <f ca="1">SUM(Tabulka[05 h_vram])/2</f>
        <v>33311.050000000003</v>
      </c>
      <c r="H6" s="249">
        <f ca="1">SUM(Tabulka[06 h_naduv])/2</f>
        <v>1870.5</v>
      </c>
      <c r="I6" s="249">
        <f ca="1">SUM(Tabulka[07 h_nadzk])/2</f>
        <v>46</v>
      </c>
      <c r="J6" s="248">
        <f ca="1">SUM(Tabulka[08 h_oon])/2</f>
        <v>0</v>
      </c>
      <c r="K6" s="250">
        <f ca="1">SUM(Tabulka[09 m_kl])/2</f>
        <v>0</v>
      </c>
      <c r="L6" s="249">
        <f ca="1">SUM(Tabulka[10 m_gr])/2</f>
        <v>0</v>
      </c>
      <c r="M6" s="249">
        <f ca="1">SUM(Tabulka[11 m_jo])/2</f>
        <v>95350</v>
      </c>
      <c r="N6" s="249">
        <f ca="1">SUM(Tabulka[12 m_oc])/2</f>
        <v>95350</v>
      </c>
      <c r="O6" s="248">
        <f ca="1">SUM(Tabulka[13 m_sk])/2</f>
        <v>10583331</v>
      </c>
      <c r="P6" s="247">
        <f ca="1">SUM(Tabulka[14_vzsk])/2</f>
        <v>10800</v>
      </c>
      <c r="Q6" s="247">
        <f ca="1">SUM(Tabulka[15_vzpl])/2</f>
        <v>14820.381231671552</v>
      </c>
      <c r="R6" s="246">
        <f ca="1">IF(Q6=0,0,P6/Q6)</f>
        <v>0.72872619342072731</v>
      </c>
      <c r="S6" s="245">
        <f ca="1">Q6-P6</f>
        <v>4020.3812316715521</v>
      </c>
    </row>
    <row r="7" spans="1:19" hidden="1" x14ac:dyDescent="0.25">
      <c r="A7" s="244" t="s">
        <v>170</v>
      </c>
      <c r="B7" s="243" t="s">
        <v>169</v>
      </c>
      <c r="C7" s="242" t="s">
        <v>168</v>
      </c>
      <c r="D7" s="241" t="s">
        <v>167</v>
      </c>
      <c r="E7" s="240" t="s">
        <v>166</v>
      </c>
      <c r="F7" s="239" t="s">
        <v>165</v>
      </c>
      <c r="G7" s="238" t="s">
        <v>164</v>
      </c>
      <c r="H7" s="236" t="s">
        <v>163</v>
      </c>
      <c r="I7" s="236" t="s">
        <v>162</v>
      </c>
      <c r="J7" s="235" t="s">
        <v>161</v>
      </c>
      <c r="K7" s="237" t="s">
        <v>160</v>
      </c>
      <c r="L7" s="236" t="s">
        <v>159</v>
      </c>
      <c r="M7" s="236" t="s">
        <v>158</v>
      </c>
      <c r="N7" s="235" t="s">
        <v>157</v>
      </c>
      <c r="O7" s="234" t="s">
        <v>156</v>
      </c>
      <c r="P7" s="233" t="s">
        <v>155</v>
      </c>
      <c r="Q7" s="232" t="s">
        <v>154</v>
      </c>
      <c r="R7" s="231" t="s">
        <v>153</v>
      </c>
      <c r="S7" s="230" t="s">
        <v>152</v>
      </c>
    </row>
    <row r="8" spans="1:19" x14ac:dyDescent="0.25">
      <c r="A8" s="227" t="s">
        <v>151</v>
      </c>
      <c r="B8" s="226"/>
      <c r="C8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0.04</v>
      </c>
      <c r="D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20380</v>
      </c>
      <c r="P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8" s="229">
        <f ca="1">IF(Tabulka[[#This Row],[15_vzpl]]=0,"",Tabulka[[#This Row],[14_vzsk]]/Tabulka[[#This Row],[15_vzpl]])</f>
        <v>0</v>
      </c>
      <c r="S8" s="228">
        <f ca="1">IF(Tabulka[[#This Row],[15_vzpl]]-Tabulka[[#This Row],[14_vzsk]]=0,"",Tabulka[[#This Row],[15_vzpl]]-Tabulka[[#This Row],[14_vzsk]])</f>
        <v>237.0478983382209</v>
      </c>
    </row>
    <row r="9" spans="1:19" x14ac:dyDescent="0.25">
      <c r="A9" s="227">
        <v>99</v>
      </c>
      <c r="B9" s="226" t="s">
        <v>2247</v>
      </c>
      <c r="C9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237.0478983382209</v>
      </c>
      <c r="R9" s="229">
        <f ca="1">IF(Tabulka[[#This Row],[15_vzpl]]=0,"",Tabulka[[#This Row],[14_vzsk]]/Tabulka[[#This Row],[15_vzpl]])</f>
        <v>0</v>
      </c>
      <c r="S9" s="228">
        <f ca="1">IF(Tabulka[[#This Row],[15_vzpl]]-Tabulka[[#This Row],[14_vzsk]]=0,"",Tabulka[[#This Row],[15_vzpl]]-Tabulka[[#This Row],[14_vzsk]])</f>
        <v>237.0478983382209</v>
      </c>
    </row>
    <row r="10" spans="1:19" x14ac:dyDescent="0.25">
      <c r="A10" s="227">
        <v>101</v>
      </c>
      <c r="B10" s="226" t="s">
        <v>2248</v>
      </c>
      <c r="C10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0.04</v>
      </c>
      <c r="D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36.799999999999997</v>
      </c>
      <c r="H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20380</v>
      </c>
      <c r="P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29" t="str">
        <f ca="1">IF(Tabulka[[#This Row],[15_vzpl]]=0,"",Tabulka[[#This Row],[14_vzsk]]/Tabulka[[#This Row],[15_vzpl]])</f>
        <v/>
      </c>
      <c r="S10" s="228" t="str">
        <f ca="1">IF(Tabulka[[#This Row],[15_vzpl]]-Tabulka[[#This Row],[14_vzsk]]=0,"",Tabulka[[#This Row],[15_vzpl]]-Tabulka[[#This Row],[14_vzsk]])</f>
        <v/>
      </c>
    </row>
    <row r="11" spans="1:19" x14ac:dyDescent="0.25">
      <c r="A11" s="227" t="s">
        <v>2240</v>
      </c>
      <c r="B11" s="226"/>
      <c r="C11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51.9</v>
      </c>
      <c r="D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33274.25</v>
      </c>
      <c r="H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1870.5</v>
      </c>
      <c r="I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</v>
      </c>
      <c r="J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95350</v>
      </c>
      <c r="N11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95350</v>
      </c>
      <c r="O11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10562951</v>
      </c>
      <c r="P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</v>
      </c>
      <c r="Q11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1" s="229">
        <f ca="1">IF(Tabulka[[#This Row],[15_vzpl]]=0,"",Tabulka[[#This Row],[14_vzsk]]/Tabulka[[#This Row],[15_vzpl]])</f>
        <v>0.74057142857142866</v>
      </c>
      <c r="S11" s="228">
        <f ca="1">IF(Tabulka[[#This Row],[15_vzpl]]-Tabulka[[#This Row],[14_vzsk]]=0,"",Tabulka[[#This Row],[15_vzpl]]-Tabulka[[#This Row],[14_vzsk]])</f>
        <v>3783.3333333333321</v>
      </c>
    </row>
    <row r="12" spans="1:19" x14ac:dyDescent="0.25">
      <c r="A12" s="227">
        <v>303</v>
      </c>
      <c r="B12" s="226" t="s">
        <v>2249</v>
      </c>
      <c r="C12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16.55</v>
      </c>
      <c r="D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9193</v>
      </c>
      <c r="H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470</v>
      </c>
      <c r="I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</v>
      </c>
      <c r="J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18976</v>
      </c>
      <c r="N12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18976</v>
      </c>
      <c r="O12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2847898</v>
      </c>
      <c r="P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10800</v>
      </c>
      <c r="Q12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14583.333333333332</v>
      </c>
      <c r="R12" s="229">
        <f ca="1">IF(Tabulka[[#This Row],[15_vzpl]]=0,"",Tabulka[[#This Row],[14_vzsk]]/Tabulka[[#This Row],[15_vzpl]])</f>
        <v>0.74057142857142866</v>
      </c>
      <c r="S12" s="228">
        <f ca="1">IF(Tabulka[[#This Row],[15_vzpl]]-Tabulka[[#This Row],[14_vzsk]]=0,"",Tabulka[[#This Row],[15_vzpl]]-Tabulka[[#This Row],[14_vzsk]])</f>
        <v>3783.3333333333321</v>
      </c>
    </row>
    <row r="13" spans="1:19" x14ac:dyDescent="0.25">
      <c r="A13" s="227">
        <v>304</v>
      </c>
      <c r="B13" s="226" t="s">
        <v>2250</v>
      </c>
      <c r="C13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17.350000000000001</v>
      </c>
      <c r="D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12276.5</v>
      </c>
      <c r="H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493</v>
      </c>
      <c r="I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J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43288</v>
      </c>
      <c r="N13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43288</v>
      </c>
      <c r="O13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4330029</v>
      </c>
      <c r="P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29" t="str">
        <f ca="1">IF(Tabulka[[#This Row],[15_vzpl]]=0,"",Tabulka[[#This Row],[14_vzsk]]/Tabulka[[#This Row],[15_vzpl]])</f>
        <v/>
      </c>
      <c r="S13" s="228" t="str">
        <f ca="1">IF(Tabulka[[#This Row],[15_vzpl]]-Tabulka[[#This Row],[14_vzsk]]=0,"",Tabulka[[#This Row],[15_vzpl]]-Tabulka[[#This Row],[14_vzsk]])</f>
        <v/>
      </c>
    </row>
    <row r="14" spans="1:19" x14ac:dyDescent="0.25">
      <c r="A14" s="227">
        <v>305</v>
      </c>
      <c r="B14" s="226" t="s">
        <v>2251</v>
      </c>
      <c r="C14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4</v>
      </c>
      <c r="D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2750.25</v>
      </c>
      <c r="H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I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7850</v>
      </c>
      <c r="N14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7850</v>
      </c>
      <c r="O14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1166560</v>
      </c>
      <c r="P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29" t="str">
        <f ca="1">IF(Tabulka[[#This Row],[15_vzpl]]=0,"",Tabulka[[#This Row],[14_vzsk]]/Tabulka[[#This Row],[15_vzpl]])</f>
        <v/>
      </c>
      <c r="S14" s="228" t="str">
        <f ca="1">IF(Tabulka[[#This Row],[15_vzpl]]-Tabulka[[#This Row],[14_vzsk]]=0,"",Tabulka[[#This Row],[15_vzpl]]-Tabulka[[#This Row],[14_vzsk]])</f>
        <v/>
      </c>
    </row>
    <row r="15" spans="1:19" x14ac:dyDescent="0.25">
      <c r="A15" s="227">
        <v>642</v>
      </c>
      <c r="B15" s="226" t="s">
        <v>2252</v>
      </c>
      <c r="C15" s="22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14</v>
      </c>
      <c r="D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2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2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9054.5</v>
      </c>
      <c r="H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812.5</v>
      </c>
      <c r="I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2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25236</v>
      </c>
      <c r="N15" s="22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25236</v>
      </c>
      <c r="O15" s="22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2218464</v>
      </c>
      <c r="P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2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29" t="str">
        <f ca="1">IF(Tabulka[[#This Row],[15_vzpl]]=0,"",Tabulka[[#This Row],[14_vzsk]]/Tabulka[[#This Row],[15_vzpl]])</f>
        <v/>
      </c>
      <c r="S15" s="228" t="str">
        <f ca="1">IF(Tabulka[[#This Row],[15_vzpl]]-Tabulka[[#This Row],[14_vzsk]]=0,"",Tabulka[[#This Row],[15_vzpl]]-Tabulka[[#This Row],[14_vzsk]])</f>
        <v/>
      </c>
    </row>
    <row r="16" spans="1:19" x14ac:dyDescent="0.25">
      <c r="A16" t="s">
        <v>180</v>
      </c>
    </row>
    <row r="17" spans="1:1" x14ac:dyDescent="0.25">
      <c r="A17" s="90" t="s">
        <v>102</v>
      </c>
    </row>
    <row r="18" spans="1:1" x14ac:dyDescent="0.25">
      <c r="A18" s="91" t="s">
        <v>150</v>
      </c>
    </row>
    <row r="19" spans="1:1" x14ac:dyDescent="0.25">
      <c r="A19" s="219" t="s">
        <v>149</v>
      </c>
    </row>
    <row r="20" spans="1:1" x14ac:dyDescent="0.25">
      <c r="A20" s="186" t="s">
        <v>130</v>
      </c>
    </row>
    <row r="21" spans="1:1" x14ac:dyDescent="0.25">
      <c r="A21" s="188" t="s">
        <v>135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8D0CBCA7-4A8E-459E-973F-684960ABFFA8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44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2246</v>
      </c>
    </row>
    <row r="2" spans="1:19" x14ac:dyDescent="0.25">
      <c r="A2" s="364" t="s">
        <v>205</v>
      </c>
    </row>
    <row r="3" spans="1:19" x14ac:dyDescent="0.25">
      <c r="A3" s="265" t="s">
        <v>107</v>
      </c>
      <c r="B3" s="264">
        <v>2020</v>
      </c>
      <c r="C3" t="s">
        <v>179</v>
      </c>
      <c r="D3" t="s">
        <v>170</v>
      </c>
      <c r="E3" t="s">
        <v>168</v>
      </c>
      <c r="F3" t="s">
        <v>167</v>
      </c>
      <c r="G3" t="s">
        <v>166</v>
      </c>
      <c r="H3" t="s">
        <v>165</v>
      </c>
      <c r="I3" t="s">
        <v>164</v>
      </c>
      <c r="J3" t="s">
        <v>163</v>
      </c>
      <c r="K3" t="s">
        <v>162</v>
      </c>
      <c r="L3" t="s">
        <v>161</v>
      </c>
      <c r="M3" t="s">
        <v>160</v>
      </c>
      <c r="N3" t="s">
        <v>159</v>
      </c>
      <c r="O3" t="s">
        <v>158</v>
      </c>
      <c r="P3" t="s">
        <v>157</v>
      </c>
      <c r="Q3" t="s">
        <v>156</v>
      </c>
      <c r="R3" t="s">
        <v>155</v>
      </c>
      <c r="S3" t="s">
        <v>154</v>
      </c>
    </row>
    <row r="4" spans="1:19" x14ac:dyDescent="0.25">
      <c r="A4" s="263" t="s">
        <v>108</v>
      </c>
      <c r="B4" s="262">
        <v>1</v>
      </c>
      <c r="C4" s="257">
        <v>1</v>
      </c>
      <c r="D4" s="257" t="s">
        <v>151</v>
      </c>
      <c r="E4" s="256">
        <v>0.2</v>
      </c>
      <c r="F4" s="256"/>
      <c r="G4" s="256"/>
      <c r="H4" s="256"/>
      <c r="I4" s="256">
        <v>36.799999999999997</v>
      </c>
      <c r="J4" s="256"/>
      <c r="K4" s="256"/>
      <c r="L4" s="256"/>
      <c r="M4" s="256"/>
      <c r="N4" s="256"/>
      <c r="O4" s="256"/>
      <c r="P4" s="256"/>
      <c r="Q4" s="256">
        <v>20380</v>
      </c>
      <c r="R4" s="256"/>
      <c r="S4" s="256">
        <v>47.409579667644181</v>
      </c>
    </row>
    <row r="5" spans="1:19" x14ac:dyDescent="0.25">
      <c r="A5" s="261" t="s">
        <v>109</v>
      </c>
      <c r="B5" s="260">
        <v>2</v>
      </c>
      <c r="C5">
        <v>1</v>
      </c>
      <c r="D5">
        <v>99</v>
      </c>
      <c r="S5">
        <v>47.409579667644181</v>
      </c>
    </row>
    <row r="6" spans="1:19" x14ac:dyDescent="0.25">
      <c r="A6" s="263" t="s">
        <v>110</v>
      </c>
      <c r="B6" s="262">
        <v>3</v>
      </c>
      <c r="C6">
        <v>1</v>
      </c>
      <c r="D6">
        <v>101</v>
      </c>
      <c r="E6">
        <v>0.2</v>
      </c>
      <c r="I6">
        <v>36.799999999999997</v>
      </c>
      <c r="Q6">
        <v>20380</v>
      </c>
    </row>
    <row r="7" spans="1:19" x14ac:dyDescent="0.25">
      <c r="A7" s="261" t="s">
        <v>111</v>
      </c>
      <c r="B7" s="260">
        <v>4</v>
      </c>
      <c r="C7">
        <v>1</v>
      </c>
      <c r="D7" t="s">
        <v>2240</v>
      </c>
      <c r="E7">
        <v>52.1</v>
      </c>
      <c r="I7">
        <v>8079</v>
      </c>
      <c r="J7">
        <v>385</v>
      </c>
      <c r="K7">
        <v>20</v>
      </c>
      <c r="Q7">
        <v>2252700</v>
      </c>
      <c r="S7">
        <v>2916.6666666666665</v>
      </c>
    </row>
    <row r="8" spans="1:19" x14ac:dyDescent="0.25">
      <c r="A8" s="263" t="s">
        <v>112</v>
      </c>
      <c r="B8" s="262">
        <v>5</v>
      </c>
      <c r="C8">
        <v>1</v>
      </c>
      <c r="D8">
        <v>303</v>
      </c>
      <c r="E8">
        <v>16.75</v>
      </c>
      <c r="I8">
        <v>2390</v>
      </c>
      <c r="J8">
        <v>30</v>
      </c>
      <c r="K8">
        <v>20</v>
      </c>
      <c r="Q8">
        <v>639046</v>
      </c>
      <c r="S8">
        <v>2916.6666666666665</v>
      </c>
    </row>
    <row r="9" spans="1:19" x14ac:dyDescent="0.25">
      <c r="A9" s="261" t="s">
        <v>113</v>
      </c>
      <c r="B9" s="260">
        <v>6</v>
      </c>
      <c r="C9">
        <v>1</v>
      </c>
      <c r="D9">
        <v>304</v>
      </c>
      <c r="E9">
        <v>17.350000000000001</v>
      </c>
      <c r="I9">
        <v>2921.5</v>
      </c>
      <c r="J9">
        <v>102</v>
      </c>
      <c r="Q9">
        <v>876486</v>
      </c>
    </row>
    <row r="10" spans="1:19" x14ac:dyDescent="0.25">
      <c r="A10" s="263" t="s">
        <v>114</v>
      </c>
      <c r="B10" s="262">
        <v>7</v>
      </c>
      <c r="C10">
        <v>1</v>
      </c>
      <c r="D10">
        <v>305</v>
      </c>
      <c r="E10">
        <v>4</v>
      </c>
      <c r="I10">
        <v>555.5</v>
      </c>
      <c r="J10">
        <v>35</v>
      </c>
      <c r="Q10">
        <v>244681</v>
      </c>
    </row>
    <row r="11" spans="1:19" x14ac:dyDescent="0.25">
      <c r="A11" s="261" t="s">
        <v>115</v>
      </c>
      <c r="B11" s="260">
        <v>8</v>
      </c>
      <c r="C11">
        <v>1</v>
      </c>
      <c r="D11">
        <v>642</v>
      </c>
      <c r="E11">
        <v>14</v>
      </c>
      <c r="I11">
        <v>2212</v>
      </c>
      <c r="J11">
        <v>218</v>
      </c>
      <c r="Q11">
        <v>492487</v>
      </c>
    </row>
    <row r="12" spans="1:19" x14ac:dyDescent="0.25">
      <c r="A12" s="263" t="s">
        <v>116</v>
      </c>
      <c r="B12" s="262">
        <v>9</v>
      </c>
      <c r="C12" t="s">
        <v>2241</v>
      </c>
      <c r="E12">
        <v>52.3</v>
      </c>
      <c r="I12">
        <v>8115.8</v>
      </c>
      <c r="J12">
        <v>385</v>
      </c>
      <c r="K12">
        <v>20</v>
      </c>
      <c r="Q12">
        <v>2273080</v>
      </c>
      <c r="S12">
        <v>2964.0762463343108</v>
      </c>
    </row>
    <row r="13" spans="1:19" x14ac:dyDescent="0.25">
      <c r="A13" s="261" t="s">
        <v>117</v>
      </c>
      <c r="B13" s="260">
        <v>10</v>
      </c>
      <c r="C13">
        <v>2</v>
      </c>
      <c r="D13" t="s">
        <v>151</v>
      </c>
      <c r="S13">
        <v>47.409579667644181</v>
      </c>
    </row>
    <row r="14" spans="1:19" x14ac:dyDescent="0.25">
      <c r="A14" s="263" t="s">
        <v>118</v>
      </c>
      <c r="B14" s="262">
        <v>11</v>
      </c>
      <c r="C14">
        <v>2</v>
      </c>
      <c r="D14">
        <v>99</v>
      </c>
      <c r="S14">
        <v>47.409579667644181</v>
      </c>
    </row>
    <row r="15" spans="1:19" x14ac:dyDescent="0.25">
      <c r="A15" s="261" t="s">
        <v>119</v>
      </c>
      <c r="B15" s="260">
        <v>12</v>
      </c>
      <c r="C15">
        <v>2</v>
      </c>
      <c r="D15" t="s">
        <v>2240</v>
      </c>
      <c r="E15">
        <v>52.1</v>
      </c>
      <c r="I15">
        <v>6826.75</v>
      </c>
      <c r="J15">
        <v>694.5</v>
      </c>
      <c r="O15">
        <v>11938</v>
      </c>
      <c r="P15">
        <v>11938</v>
      </c>
      <c r="Q15">
        <v>2270137</v>
      </c>
      <c r="R15">
        <v>10800</v>
      </c>
      <c r="S15">
        <v>2916.6666666666665</v>
      </c>
    </row>
    <row r="16" spans="1:19" x14ac:dyDescent="0.25">
      <c r="A16" s="259" t="s">
        <v>107</v>
      </c>
      <c r="B16" s="258">
        <v>2020</v>
      </c>
      <c r="C16">
        <v>2</v>
      </c>
      <c r="D16">
        <v>303</v>
      </c>
      <c r="E16">
        <v>16.75</v>
      </c>
      <c r="I16">
        <v>1977</v>
      </c>
      <c r="J16">
        <v>125</v>
      </c>
      <c r="Q16">
        <v>630968</v>
      </c>
      <c r="R16">
        <v>10800</v>
      </c>
      <c r="S16">
        <v>2916.6666666666665</v>
      </c>
    </row>
    <row r="17" spans="3:19" x14ac:dyDescent="0.25">
      <c r="C17">
        <v>2</v>
      </c>
      <c r="D17">
        <v>304</v>
      </c>
      <c r="E17">
        <v>17.350000000000001</v>
      </c>
      <c r="I17">
        <v>2495.5</v>
      </c>
      <c r="J17">
        <v>245</v>
      </c>
      <c r="O17">
        <v>7288</v>
      </c>
      <c r="P17">
        <v>7288</v>
      </c>
      <c r="Q17">
        <v>918791</v>
      </c>
    </row>
    <row r="18" spans="3:19" x14ac:dyDescent="0.25">
      <c r="C18">
        <v>2</v>
      </c>
      <c r="D18">
        <v>305</v>
      </c>
      <c r="E18">
        <v>4</v>
      </c>
      <c r="I18">
        <v>493.25</v>
      </c>
      <c r="J18">
        <v>25</v>
      </c>
      <c r="O18">
        <v>2250</v>
      </c>
      <c r="P18">
        <v>2250</v>
      </c>
      <c r="Q18">
        <v>229602</v>
      </c>
    </row>
    <row r="19" spans="3:19" x14ac:dyDescent="0.25">
      <c r="C19">
        <v>2</v>
      </c>
      <c r="D19">
        <v>642</v>
      </c>
      <c r="E19">
        <v>14</v>
      </c>
      <c r="I19">
        <v>1861</v>
      </c>
      <c r="J19">
        <v>299.5</v>
      </c>
      <c r="O19">
        <v>2400</v>
      </c>
      <c r="P19">
        <v>2400</v>
      </c>
      <c r="Q19">
        <v>490776</v>
      </c>
    </row>
    <row r="20" spans="3:19" x14ac:dyDescent="0.25">
      <c r="C20" t="s">
        <v>2242</v>
      </c>
      <c r="E20">
        <v>52.1</v>
      </c>
      <c r="I20">
        <v>6826.75</v>
      </c>
      <c r="J20">
        <v>694.5</v>
      </c>
      <c r="O20">
        <v>11938</v>
      </c>
      <c r="P20">
        <v>11938</v>
      </c>
      <c r="Q20">
        <v>2270137</v>
      </c>
      <c r="R20">
        <v>10800</v>
      </c>
      <c r="S20">
        <v>2964.0762463343108</v>
      </c>
    </row>
    <row r="21" spans="3:19" x14ac:dyDescent="0.25">
      <c r="C21">
        <v>3</v>
      </c>
      <c r="D21" t="s">
        <v>151</v>
      </c>
      <c r="S21">
        <v>47.409579667644181</v>
      </c>
    </row>
    <row r="22" spans="3:19" x14ac:dyDescent="0.25">
      <c r="C22">
        <v>3</v>
      </c>
      <c r="D22">
        <v>99</v>
      </c>
      <c r="S22">
        <v>47.409579667644181</v>
      </c>
    </row>
    <row r="23" spans="3:19" x14ac:dyDescent="0.25">
      <c r="C23">
        <v>3</v>
      </c>
      <c r="D23" t="s">
        <v>2240</v>
      </c>
      <c r="E23">
        <v>52.1</v>
      </c>
      <c r="I23">
        <v>6839.5</v>
      </c>
      <c r="O23">
        <v>31368</v>
      </c>
      <c r="P23">
        <v>31368</v>
      </c>
      <c r="Q23">
        <v>1959714</v>
      </c>
      <c r="S23">
        <v>2916.6666666666665</v>
      </c>
    </row>
    <row r="24" spans="3:19" x14ac:dyDescent="0.25">
      <c r="C24">
        <v>3</v>
      </c>
      <c r="D24">
        <v>303</v>
      </c>
      <c r="E24">
        <v>16.75</v>
      </c>
      <c r="I24">
        <v>1950</v>
      </c>
      <c r="O24">
        <v>10700</v>
      </c>
      <c r="P24">
        <v>10700</v>
      </c>
      <c r="Q24">
        <v>523766</v>
      </c>
      <c r="S24">
        <v>2916.6666666666665</v>
      </c>
    </row>
    <row r="25" spans="3:19" x14ac:dyDescent="0.25">
      <c r="C25">
        <v>3</v>
      </c>
      <c r="D25">
        <v>304</v>
      </c>
      <c r="E25">
        <v>17.350000000000001</v>
      </c>
      <c r="I25">
        <v>2440.5</v>
      </c>
      <c r="O25">
        <v>9300</v>
      </c>
      <c r="P25">
        <v>9300</v>
      </c>
      <c r="Q25">
        <v>808336</v>
      </c>
    </row>
    <row r="26" spans="3:19" x14ac:dyDescent="0.25">
      <c r="C26">
        <v>3</v>
      </c>
      <c r="D26">
        <v>305</v>
      </c>
      <c r="E26">
        <v>4</v>
      </c>
      <c r="I26">
        <v>638.5</v>
      </c>
      <c r="O26">
        <v>1600</v>
      </c>
      <c r="P26">
        <v>1600</v>
      </c>
      <c r="Q26">
        <v>225234</v>
      </c>
    </row>
    <row r="27" spans="3:19" x14ac:dyDescent="0.25">
      <c r="C27">
        <v>3</v>
      </c>
      <c r="D27">
        <v>642</v>
      </c>
      <c r="E27">
        <v>14</v>
      </c>
      <c r="I27">
        <v>1810.5</v>
      </c>
      <c r="O27">
        <v>9768</v>
      </c>
      <c r="P27">
        <v>9768</v>
      </c>
      <c r="Q27">
        <v>402378</v>
      </c>
    </row>
    <row r="28" spans="3:19" x14ac:dyDescent="0.25">
      <c r="C28" t="s">
        <v>2243</v>
      </c>
      <c r="E28">
        <v>52.1</v>
      </c>
      <c r="I28">
        <v>6839.5</v>
      </c>
      <c r="O28">
        <v>31368</v>
      </c>
      <c r="P28">
        <v>31368</v>
      </c>
      <c r="Q28">
        <v>1959714</v>
      </c>
      <c r="S28">
        <v>2964.0762463343108</v>
      </c>
    </row>
    <row r="29" spans="3:19" x14ac:dyDescent="0.25">
      <c r="C29">
        <v>4</v>
      </c>
      <c r="D29" t="s">
        <v>151</v>
      </c>
      <c r="S29">
        <v>47.409579667644181</v>
      </c>
    </row>
    <row r="30" spans="3:19" x14ac:dyDescent="0.25">
      <c r="C30">
        <v>4</v>
      </c>
      <c r="D30">
        <v>99</v>
      </c>
      <c r="S30">
        <v>47.409579667644181</v>
      </c>
    </row>
    <row r="31" spans="3:19" x14ac:dyDescent="0.25">
      <c r="C31">
        <v>4</v>
      </c>
      <c r="D31" t="s">
        <v>2240</v>
      </c>
      <c r="E31">
        <v>52.1</v>
      </c>
      <c r="I31">
        <v>5239</v>
      </c>
      <c r="J31">
        <v>305</v>
      </c>
      <c r="O31">
        <v>41244</v>
      </c>
      <c r="P31">
        <v>41244</v>
      </c>
      <c r="Q31">
        <v>2010375</v>
      </c>
      <c r="S31">
        <v>2916.6666666666665</v>
      </c>
    </row>
    <row r="32" spans="3:19" x14ac:dyDescent="0.25">
      <c r="C32">
        <v>4</v>
      </c>
      <c r="D32">
        <v>303</v>
      </c>
      <c r="E32">
        <v>16.75</v>
      </c>
      <c r="I32">
        <v>1266</v>
      </c>
      <c r="J32">
        <v>140</v>
      </c>
      <c r="O32">
        <v>6776</v>
      </c>
      <c r="P32">
        <v>6776</v>
      </c>
      <c r="Q32">
        <v>496314</v>
      </c>
      <c r="S32">
        <v>2916.6666666666665</v>
      </c>
    </row>
    <row r="33" spans="3:19" x14ac:dyDescent="0.25">
      <c r="C33">
        <v>4</v>
      </c>
      <c r="D33">
        <v>304</v>
      </c>
      <c r="E33">
        <v>17.350000000000001</v>
      </c>
      <c r="I33">
        <v>2085.5</v>
      </c>
      <c r="J33">
        <v>60</v>
      </c>
      <c r="O33">
        <v>20700</v>
      </c>
      <c r="P33">
        <v>20700</v>
      </c>
      <c r="Q33">
        <v>877208</v>
      </c>
    </row>
    <row r="34" spans="3:19" x14ac:dyDescent="0.25">
      <c r="C34">
        <v>4</v>
      </c>
      <c r="D34">
        <v>305</v>
      </c>
      <c r="E34">
        <v>4</v>
      </c>
      <c r="I34">
        <v>457</v>
      </c>
      <c r="J34">
        <v>20</v>
      </c>
      <c r="O34">
        <v>4000</v>
      </c>
      <c r="P34">
        <v>4000</v>
      </c>
      <c r="Q34">
        <v>237831</v>
      </c>
    </row>
    <row r="35" spans="3:19" x14ac:dyDescent="0.25">
      <c r="C35">
        <v>4</v>
      </c>
      <c r="D35">
        <v>642</v>
      </c>
      <c r="E35">
        <v>14</v>
      </c>
      <c r="I35">
        <v>1430.5</v>
      </c>
      <c r="J35">
        <v>85</v>
      </c>
      <c r="O35">
        <v>9768</v>
      </c>
      <c r="P35">
        <v>9768</v>
      </c>
      <c r="Q35">
        <v>399022</v>
      </c>
    </row>
    <row r="36" spans="3:19" x14ac:dyDescent="0.25">
      <c r="C36" t="s">
        <v>2244</v>
      </c>
      <c r="E36">
        <v>52.1</v>
      </c>
      <c r="I36">
        <v>5239</v>
      </c>
      <c r="J36">
        <v>305</v>
      </c>
      <c r="O36">
        <v>41244</v>
      </c>
      <c r="P36">
        <v>41244</v>
      </c>
      <c r="Q36">
        <v>2010375</v>
      </c>
      <c r="S36">
        <v>2964.0762463343108</v>
      </c>
    </row>
    <row r="37" spans="3:19" x14ac:dyDescent="0.25">
      <c r="C37">
        <v>5</v>
      </c>
      <c r="D37" t="s">
        <v>151</v>
      </c>
      <c r="S37">
        <v>47.409579667644181</v>
      </c>
    </row>
    <row r="38" spans="3:19" x14ac:dyDescent="0.25">
      <c r="C38">
        <v>5</v>
      </c>
      <c r="D38">
        <v>99</v>
      </c>
      <c r="S38">
        <v>47.409579667644181</v>
      </c>
    </row>
    <row r="39" spans="3:19" x14ac:dyDescent="0.25">
      <c r="C39">
        <v>5</v>
      </c>
      <c r="D39" t="s">
        <v>2240</v>
      </c>
      <c r="E39">
        <v>51.1</v>
      </c>
      <c r="I39">
        <v>6290</v>
      </c>
      <c r="J39">
        <v>486</v>
      </c>
      <c r="K39">
        <v>26</v>
      </c>
      <c r="O39">
        <v>10800</v>
      </c>
      <c r="P39">
        <v>10800</v>
      </c>
      <c r="Q39">
        <v>2070025</v>
      </c>
      <c r="S39">
        <v>2916.6666666666665</v>
      </c>
    </row>
    <row r="40" spans="3:19" x14ac:dyDescent="0.25">
      <c r="C40">
        <v>5</v>
      </c>
      <c r="D40">
        <v>303</v>
      </c>
      <c r="E40">
        <v>15.75</v>
      </c>
      <c r="I40">
        <v>1610</v>
      </c>
      <c r="J40">
        <v>175</v>
      </c>
      <c r="K40">
        <v>10</v>
      </c>
      <c r="O40">
        <v>1500</v>
      </c>
      <c r="P40">
        <v>1500</v>
      </c>
      <c r="Q40">
        <v>557804</v>
      </c>
      <c r="S40">
        <v>2916.6666666666665</v>
      </c>
    </row>
    <row r="41" spans="3:19" x14ac:dyDescent="0.25">
      <c r="C41">
        <v>5</v>
      </c>
      <c r="D41">
        <v>304</v>
      </c>
      <c r="E41">
        <v>17.350000000000001</v>
      </c>
      <c r="I41">
        <v>2333.5</v>
      </c>
      <c r="J41">
        <v>86</v>
      </c>
      <c r="K41">
        <v>16</v>
      </c>
      <c r="O41">
        <v>6000</v>
      </c>
      <c r="P41">
        <v>6000</v>
      </c>
      <c r="Q41">
        <v>849208</v>
      </c>
    </row>
    <row r="42" spans="3:19" x14ac:dyDescent="0.25">
      <c r="C42">
        <v>5</v>
      </c>
      <c r="D42">
        <v>305</v>
      </c>
      <c r="E42">
        <v>4</v>
      </c>
      <c r="I42">
        <v>606</v>
      </c>
      <c r="J42">
        <v>15</v>
      </c>
      <c r="Q42">
        <v>229212</v>
      </c>
    </row>
    <row r="43" spans="3:19" x14ac:dyDescent="0.25">
      <c r="C43">
        <v>5</v>
      </c>
      <c r="D43">
        <v>642</v>
      </c>
      <c r="E43">
        <v>14</v>
      </c>
      <c r="I43">
        <v>1740.5</v>
      </c>
      <c r="J43">
        <v>210</v>
      </c>
      <c r="O43">
        <v>3300</v>
      </c>
      <c r="P43">
        <v>3300</v>
      </c>
      <c r="Q43">
        <v>433801</v>
      </c>
    </row>
    <row r="44" spans="3:19" x14ac:dyDescent="0.25">
      <c r="C44" t="s">
        <v>2245</v>
      </c>
      <c r="E44">
        <v>51.1</v>
      </c>
      <c r="I44">
        <v>6290</v>
      </c>
      <c r="J44">
        <v>486</v>
      </c>
      <c r="K44">
        <v>26</v>
      </c>
      <c r="O44">
        <v>10800</v>
      </c>
      <c r="P44">
        <v>10800</v>
      </c>
      <c r="Q44">
        <v>2070025</v>
      </c>
      <c r="S44">
        <v>2964.0762463343108</v>
      </c>
    </row>
  </sheetData>
  <hyperlinks>
    <hyperlink ref="A2" location="Obsah!A1" display="Zpět na Obsah  KL 01  1.-4.měsíc" xr:uid="{691A6E84-7B8A-4D68-BBDC-0DDFF926D72E}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4" bestFit="1" customWidth="1"/>
    <col min="2" max="2" width="11.7109375" style="124" hidden="1" customWidth="1"/>
    <col min="3" max="4" width="11" style="126" customWidth="1"/>
    <col min="5" max="5" width="11" style="127" customWidth="1"/>
    <col min="6" max="16384" width="8.85546875" style="124"/>
  </cols>
  <sheetData>
    <row r="1" spans="1:5" ht="19.5" thickBot="1" x14ac:dyDescent="0.35">
      <c r="A1" s="270" t="s">
        <v>75</v>
      </c>
      <c r="B1" s="270"/>
      <c r="C1" s="271"/>
      <c r="D1" s="271"/>
      <c r="E1" s="271"/>
    </row>
    <row r="2" spans="1:5" ht="14.45" customHeight="1" thickBot="1" x14ac:dyDescent="0.25">
      <c r="A2" s="364" t="s">
        <v>205</v>
      </c>
      <c r="B2" s="125"/>
    </row>
    <row r="3" spans="1:5" ht="14.45" customHeight="1" thickBot="1" x14ac:dyDescent="0.25">
      <c r="A3" s="128"/>
      <c r="C3" s="129" t="s">
        <v>64</v>
      </c>
      <c r="D3" s="130" t="s">
        <v>57</v>
      </c>
      <c r="E3" s="131" t="s">
        <v>59</v>
      </c>
    </row>
    <row r="4" spans="1:5" ht="14.45" customHeight="1" thickBot="1" x14ac:dyDescent="0.25">
      <c r="A4" s="132" t="str">
        <f>HYPERLINK("#HI!A1","NÁKLADY CELKEM (v tisících Kč)")</f>
        <v>NÁKLADY CELKEM (v tisících Kč)</v>
      </c>
      <c r="B4" s="133"/>
      <c r="C4" s="134">
        <f ca="1">IF(ISERROR(VLOOKUP("Náklady celkem",INDIRECT("HI!$A:$G"),6,0)),0,VLOOKUP("Náklady celkem",INDIRECT("HI!$A:$G"),6,0))</f>
        <v>0</v>
      </c>
      <c r="D4" s="134">
        <f ca="1">IF(ISERROR(VLOOKUP("Náklady celkem",INDIRECT("HI!$A:$G"),5,0)),0,VLOOKUP("Náklady celkem",INDIRECT("HI!$A:$G"),5,0))</f>
        <v>40237.30287</v>
      </c>
      <c r="E4" s="135">
        <f ca="1">IF(C4=0,0,D4/C4)</f>
        <v>0</v>
      </c>
    </row>
    <row r="5" spans="1:5" ht="14.45" customHeight="1" x14ac:dyDescent="0.2">
      <c r="A5" s="136" t="s">
        <v>94</v>
      </c>
      <c r="B5" s="137"/>
      <c r="C5" s="138"/>
      <c r="D5" s="138"/>
      <c r="E5" s="139"/>
    </row>
    <row r="6" spans="1:5" ht="14.45" customHeight="1" x14ac:dyDescent="0.2">
      <c r="A6" s="140" t="s">
        <v>99</v>
      </c>
      <c r="B6" s="141"/>
      <c r="C6" s="142"/>
      <c r="D6" s="142"/>
      <c r="E6" s="139"/>
    </row>
    <row r="7" spans="1:5" ht="14.45" customHeight="1" x14ac:dyDescent="0.25">
      <c r="A7" s="208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1" t="s">
        <v>68</v>
      </c>
      <c r="C7" s="142">
        <f>IF(ISERROR(HI!F5),"",HI!F5)</f>
        <v>0</v>
      </c>
      <c r="D7" s="142">
        <f>IF(ISERROR(HI!E5),"",HI!E5)</f>
        <v>386.81112000000007</v>
      </c>
      <c r="E7" s="139">
        <f t="shared" ref="E7:E13" si="0">IF(C7=0,0,D7/C7)</f>
        <v>0</v>
      </c>
    </row>
    <row r="8" spans="1:5" ht="14.45" customHeight="1" x14ac:dyDescent="0.25">
      <c r="A8" s="208" t="str">
        <f>HYPERLINK("#'LŽ PL'!A1","Plnění pozitivního listu (min. 90%)")</f>
        <v>Plnění pozitivního listu (min. 90%)</v>
      </c>
      <c r="B8" s="141" t="s">
        <v>92</v>
      </c>
      <c r="C8" s="143">
        <v>0.9</v>
      </c>
      <c r="D8" s="143">
        <f>IF(ISERROR(VLOOKUP("celkem",'LŽ PL'!$A:$F,5,0)),0,VLOOKUP("celkem",'LŽ PL'!$A:$F,5,0))</f>
        <v>1</v>
      </c>
      <c r="E8" s="139">
        <f t="shared" si="0"/>
        <v>1.1111111111111112</v>
      </c>
    </row>
    <row r="9" spans="1:5" ht="14.45" customHeight="1" x14ac:dyDescent="0.25">
      <c r="A9" s="208" t="str">
        <f>HYPERLINK("#'LŽ Statim'!A1","Podíl statimových žádanek (max. 30%)")</f>
        <v>Podíl statimových žádanek (max. 30%)</v>
      </c>
      <c r="B9" s="206" t="s">
        <v>147</v>
      </c>
      <c r="C9" s="207">
        <v>0.3</v>
      </c>
      <c r="D9" s="207">
        <f>IF('LŽ Statim'!G3="",0,'LŽ Statim'!G3)</f>
        <v>2.185792349726776E-2</v>
      </c>
      <c r="E9" s="139">
        <f>IF(C9=0,0,D9/C9)</f>
        <v>7.2859744990892539E-2</v>
      </c>
    </row>
    <row r="10" spans="1:5" ht="14.45" customHeight="1" x14ac:dyDescent="0.2">
      <c r="A10" s="144" t="s">
        <v>95</v>
      </c>
      <c r="B10" s="141"/>
      <c r="C10" s="142"/>
      <c r="D10" s="142"/>
      <c r="E10" s="139"/>
    </row>
    <row r="11" spans="1:5" ht="14.45" customHeight="1" x14ac:dyDescent="0.2">
      <c r="A11" s="144" t="s">
        <v>96</v>
      </c>
      <c r="B11" s="141"/>
      <c r="C11" s="142"/>
      <c r="D11" s="142"/>
      <c r="E11" s="139"/>
    </row>
    <row r="12" spans="1:5" ht="14.45" customHeight="1" x14ac:dyDescent="0.2">
      <c r="A12" s="145" t="s">
        <v>100</v>
      </c>
      <c r="B12" s="141"/>
      <c r="C12" s="138"/>
      <c r="D12" s="138"/>
      <c r="E12" s="139"/>
    </row>
    <row r="13" spans="1:5" ht="14.45" customHeight="1" x14ac:dyDescent="0.2">
      <c r="A13" s="14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3" s="141" t="s">
        <v>68</v>
      </c>
      <c r="C13" s="142">
        <f>IF(ISERROR(HI!F6),"",HI!F6)</f>
        <v>0</v>
      </c>
      <c r="D13" s="142">
        <f>IF(ISERROR(HI!E6),"",HI!E6)</f>
        <v>4204.4771200000005</v>
      </c>
      <c r="E13" s="139">
        <f t="shared" si="0"/>
        <v>0</v>
      </c>
    </row>
    <row r="14" spans="1:5" ht="14.45" customHeight="1" thickBot="1" x14ac:dyDescent="0.25">
      <c r="A14" s="147" t="str">
        <f>HYPERLINK("#HI!A1","Osobní náklady")</f>
        <v>Osobní náklady</v>
      </c>
      <c r="B14" s="141"/>
      <c r="C14" s="138">
        <f ca="1">IF(ISERROR(VLOOKUP("Osobní náklady (Kč) *",INDIRECT("HI!$A:$G"),6,0)),0,VLOOKUP("Osobní náklady (Kč) *",INDIRECT("HI!$A:$G"),6,0))</f>
        <v>0</v>
      </c>
      <c r="D14" s="138">
        <f ca="1">IF(ISERROR(VLOOKUP("Osobní náklady (Kč) *",INDIRECT("HI!$A:$G"),5,0)),0,VLOOKUP("Osobní náklady (Kč) *",INDIRECT("HI!$A:$G"),5,0))</f>
        <v>14337.992690000001</v>
      </c>
      <c r="E14" s="139">
        <f ca="1">IF(C14=0,0,D14/C14)</f>
        <v>0</v>
      </c>
    </row>
    <row r="15" spans="1:5" ht="14.45" customHeight="1" thickBot="1" x14ac:dyDescent="0.25">
      <c r="A15" s="151"/>
      <c r="B15" s="152"/>
      <c r="C15" s="153"/>
      <c r="D15" s="153"/>
      <c r="E15" s="154"/>
    </row>
    <row r="16" spans="1:5" ht="14.45" customHeight="1" thickBot="1" x14ac:dyDescent="0.25">
      <c r="A16" s="155" t="str">
        <f>HYPERLINK("#HI!A1","VÝNOSY CELKEM (v tisících)")</f>
        <v>VÝNOSY CELKEM (v tisících)</v>
      </c>
      <c r="B16" s="156"/>
      <c r="C16" s="157">
        <f ca="1">IF(ISERROR(VLOOKUP("Výnosy celkem",INDIRECT("HI!$A:$G"),6,0)),0,VLOOKUP("Výnosy celkem",INDIRECT("HI!$A:$G"),6,0))</f>
        <v>0</v>
      </c>
      <c r="D16" s="157">
        <f ca="1">IF(ISERROR(VLOOKUP("Výnosy celkem",INDIRECT("HI!$A:$G"),5,0)),0,VLOOKUP("Výnosy celkem",INDIRECT("HI!$A:$G"),5,0))</f>
        <v>0</v>
      </c>
      <c r="E16" s="158">
        <f t="shared" ref="E16:E17" ca="1" si="1">IF(C16=0,0,D16/C16)</f>
        <v>0</v>
      </c>
    </row>
    <row r="17" spans="1:5" ht="14.45" customHeight="1" x14ac:dyDescent="0.2">
      <c r="A17" s="159" t="str">
        <f>HYPERLINK("#HI!A1","Ambulance (body za výkony + Kč za ZUM a ZULP)")</f>
        <v>Ambulance (body za výkony + Kč za ZUM a ZULP)</v>
      </c>
      <c r="B17" s="137"/>
      <c r="C17" s="138">
        <f ca="1">IF(ISERROR(VLOOKUP("Ambulance *",INDIRECT("HI!$A:$G"),6,0)),0,VLOOKUP("Ambulance *",INDIRECT("HI!$A:$G"),6,0))</f>
        <v>0</v>
      </c>
      <c r="D17" s="138">
        <f ca="1">IF(ISERROR(VLOOKUP("Ambulance *",INDIRECT("HI!$A:$G"),5,0)),0,VLOOKUP("Ambulance *",INDIRECT("HI!$A:$G"),5,0))</f>
        <v>0</v>
      </c>
      <c r="E17" s="139">
        <f t="shared" ca="1" si="1"/>
        <v>0</v>
      </c>
    </row>
    <row r="18" spans="1:5" ht="14.45" customHeight="1" x14ac:dyDescent="0.2">
      <c r="A18" s="160" t="str">
        <f>HYPERLINK("#HI!A1","Hospitalizace (casemix * 30000)")</f>
        <v>Hospitalizace (casemix * 30000)</v>
      </c>
      <c r="B18" s="141"/>
      <c r="C18" s="138">
        <f ca="1">IF(ISERROR(VLOOKUP("Hospitalizace *",INDIRECT("HI!$A:$G"),6,0)),0,VLOOKUP("Hospitalizace *",INDIRECT("HI!$A:$G"),6,0))</f>
        <v>0</v>
      </c>
      <c r="D18" s="138">
        <f ca="1">IF(ISERROR(VLOOKUP("Hospitalizace *",INDIRECT("HI!$A:$G"),5,0)),0,VLOOKUP("Hospitalizace *",INDIRECT("HI!$A:$G"),5,0))</f>
        <v>0</v>
      </c>
      <c r="E18" s="139">
        <f ca="1">IF(C18=0,0,D18/C18)</f>
        <v>0</v>
      </c>
    </row>
    <row r="19" spans="1:5" ht="14.45" customHeight="1" thickBot="1" x14ac:dyDescent="0.25">
      <c r="A19" s="161" t="s">
        <v>97</v>
      </c>
      <c r="B19" s="148"/>
      <c r="C19" s="149"/>
      <c r="D19" s="149"/>
      <c r="E19" s="150"/>
    </row>
    <row r="20" spans="1:5" ht="14.45" customHeight="1" thickBot="1" x14ac:dyDescent="0.25">
      <c r="A20" s="162"/>
      <c r="B20" s="163"/>
      <c r="C20" s="164"/>
      <c r="D20" s="164"/>
      <c r="E20" s="165"/>
    </row>
    <row r="21" spans="1:5" ht="14.45" customHeight="1" thickBot="1" x14ac:dyDescent="0.25">
      <c r="A21" s="166" t="s">
        <v>98</v>
      </c>
      <c r="B21" s="167"/>
      <c r="C21" s="168"/>
      <c r="D21" s="168"/>
      <c r="E21" s="169"/>
    </row>
  </sheetData>
  <mergeCells count="1">
    <mergeCell ref="A1:E1"/>
  </mergeCells>
  <conditionalFormatting sqref="E5">
    <cfRule type="cellIs" dxfId="5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56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5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7">
    <cfRule type="cellIs" dxfId="54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8">
    <cfRule type="cellIs" dxfId="53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2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51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6 E8">
    <cfRule type="cellIs" dxfId="50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3">
    <cfRule type="cellIs" dxfId="49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510C8D64-8CC3-4732-8A93-416549EC8FF6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6" bestFit="1" customWidth="1"/>
    <col min="2" max="2" width="9.5703125" style="106" hidden="1" customWidth="1" outlineLevel="1"/>
    <col min="3" max="3" width="9.5703125" style="106" customWidth="1" collapsed="1"/>
    <col min="4" max="4" width="2.28515625" style="106" customWidth="1"/>
    <col min="5" max="8" width="9.5703125" style="106" customWidth="1"/>
    <col min="9" max="10" width="9.7109375" style="106" hidden="1" customWidth="1" outlineLevel="1"/>
    <col min="11" max="11" width="8.85546875" style="106" collapsed="1"/>
    <col min="12" max="16384" width="8.85546875" style="106"/>
  </cols>
  <sheetData>
    <row r="1" spans="1:10" ht="18.600000000000001" customHeight="1" thickBot="1" x14ac:dyDescent="0.35">
      <c r="A1" s="281" t="s">
        <v>85</v>
      </c>
      <c r="B1" s="281"/>
      <c r="C1" s="281"/>
      <c r="D1" s="281"/>
      <c r="E1" s="281"/>
      <c r="F1" s="281"/>
      <c r="G1" s="281"/>
      <c r="H1" s="281"/>
      <c r="I1" s="281"/>
      <c r="J1" s="281"/>
    </row>
    <row r="2" spans="1:10" ht="14.45" customHeight="1" thickBot="1" x14ac:dyDescent="0.25">
      <c r="A2" s="364" t="s">
        <v>205</v>
      </c>
      <c r="B2" s="88"/>
      <c r="C2" s="88"/>
      <c r="D2" s="88"/>
      <c r="E2" s="88"/>
      <c r="F2" s="88"/>
    </row>
    <row r="3" spans="1:10" ht="14.45" customHeight="1" x14ac:dyDescent="0.2">
      <c r="A3" s="272"/>
      <c r="B3" s="84">
        <v>2018</v>
      </c>
      <c r="C3" s="40">
        <v>2019</v>
      </c>
      <c r="D3" s="7"/>
      <c r="E3" s="276">
        <v>2020</v>
      </c>
      <c r="F3" s="277"/>
      <c r="G3" s="277"/>
      <c r="H3" s="278"/>
      <c r="I3" s="279">
        <v>2017</v>
      </c>
      <c r="J3" s="280"/>
    </row>
    <row r="4" spans="1:10" ht="14.45" customHeight="1" thickBot="1" x14ac:dyDescent="0.25">
      <c r="A4" s="273"/>
      <c r="B4" s="274" t="s">
        <v>57</v>
      </c>
      <c r="C4" s="275"/>
      <c r="D4" s="7"/>
      <c r="E4" s="105" t="s">
        <v>57</v>
      </c>
      <c r="F4" s="86" t="s">
        <v>58</v>
      </c>
      <c r="G4" s="86" t="s">
        <v>54</v>
      </c>
      <c r="H4" s="87" t="s">
        <v>59</v>
      </c>
      <c r="I4" s="211" t="s">
        <v>203</v>
      </c>
      <c r="J4" s="212" t="s">
        <v>204</v>
      </c>
    </row>
    <row r="5" spans="1:10" ht="14.45" customHeight="1" x14ac:dyDescent="0.2">
      <c r="A5" s="89" t="str">
        <f>HYPERLINK("#'Léky Žádanky'!A1","Léky (Kč)")</f>
        <v>Léky (Kč)</v>
      </c>
      <c r="B5" s="27">
        <v>362.90192000000002</v>
      </c>
      <c r="C5" s="29">
        <v>445.79831000000013</v>
      </c>
      <c r="D5" s="8"/>
      <c r="E5" s="94">
        <v>386.81112000000007</v>
      </c>
      <c r="F5" s="28">
        <v>0</v>
      </c>
      <c r="G5" s="93">
        <f>E5-F5</f>
        <v>386.81112000000007</v>
      </c>
      <c r="H5" s="99" t="str">
        <f>IF(F5&lt;0.00000001,"",E5/F5)</f>
        <v/>
      </c>
    </row>
    <row r="6" spans="1:10" ht="14.45" customHeight="1" x14ac:dyDescent="0.2">
      <c r="A6" s="89" t="str">
        <f>HYPERLINK("#'Materiál Žádanky'!A1","Materiál - SZM (Kč)")</f>
        <v>Materiál - SZM (Kč)</v>
      </c>
      <c r="B6" s="10">
        <v>4413.4756499999985</v>
      </c>
      <c r="C6" s="31">
        <v>4698.7260500000011</v>
      </c>
      <c r="D6" s="8"/>
      <c r="E6" s="95">
        <v>4204.4771200000005</v>
      </c>
      <c r="F6" s="30">
        <v>0</v>
      </c>
      <c r="G6" s="96">
        <f>E6-F6</f>
        <v>4204.4771200000005</v>
      </c>
      <c r="H6" s="100" t="str">
        <f>IF(F6&lt;0.00000001,"",E6/F6)</f>
        <v/>
      </c>
    </row>
    <row r="7" spans="1:10" ht="14.45" customHeight="1" x14ac:dyDescent="0.2">
      <c r="A7" s="89" t="str">
        <f>HYPERLINK("#'Osobní náklady'!A1","Osobní náklady (Kč) *")</f>
        <v>Osobní náklady (Kč) *</v>
      </c>
      <c r="B7" s="10">
        <v>13180.505780000001</v>
      </c>
      <c r="C7" s="31">
        <v>15686.43554</v>
      </c>
      <c r="D7" s="8"/>
      <c r="E7" s="95">
        <v>14337.992690000001</v>
      </c>
      <c r="F7" s="30">
        <v>0</v>
      </c>
      <c r="G7" s="96">
        <f>E7-F7</f>
        <v>14337.992690000001</v>
      </c>
      <c r="H7" s="100" t="str">
        <f>IF(F7&lt;0.00000001,"",E7/F7)</f>
        <v/>
      </c>
    </row>
    <row r="8" spans="1:10" ht="14.45" customHeight="1" thickBot="1" x14ac:dyDescent="0.25">
      <c r="A8" s="1" t="s">
        <v>60</v>
      </c>
      <c r="B8" s="11">
        <v>9981.3439900000012</v>
      </c>
      <c r="C8" s="33">
        <v>18193.11392</v>
      </c>
      <c r="D8" s="8"/>
      <c r="E8" s="97">
        <v>21308.021940000002</v>
      </c>
      <c r="F8" s="32">
        <v>0</v>
      </c>
      <c r="G8" s="98">
        <f>E8-F8</f>
        <v>21308.021940000002</v>
      </c>
      <c r="H8" s="101" t="str">
        <f>IF(F8&lt;0.00000001,"",E8/F8)</f>
        <v/>
      </c>
    </row>
    <row r="9" spans="1:10" ht="14.45" customHeight="1" thickBot="1" x14ac:dyDescent="0.25">
      <c r="A9" s="2" t="s">
        <v>61</v>
      </c>
      <c r="B9" s="3">
        <v>27938.227340000001</v>
      </c>
      <c r="C9" s="35">
        <v>39024.073820000005</v>
      </c>
      <c r="D9" s="8"/>
      <c r="E9" s="3">
        <v>40237.30287</v>
      </c>
      <c r="F9" s="34">
        <v>0</v>
      </c>
      <c r="G9" s="34">
        <f>E9-F9</f>
        <v>40237.30287</v>
      </c>
      <c r="H9" s="102" t="str">
        <f>IF(F9&lt;0.00000001,"",E9/F9)</f>
        <v/>
      </c>
    </row>
    <row r="10" spans="1:10" ht="14.45" customHeight="1" thickBot="1" x14ac:dyDescent="0.25">
      <c r="A10" s="12"/>
      <c r="B10" s="12"/>
      <c r="C10" s="85"/>
      <c r="D10" s="8"/>
      <c r="E10" s="12"/>
      <c r="F10" s="13"/>
    </row>
    <row r="11" spans="1:10" ht="14.45" customHeight="1" x14ac:dyDescent="0.2">
      <c r="A11" s="10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94">
        <f>IF(ISERROR(VLOOKUP("Celkem:",#REF!,8,0)),0,VLOOKUP("Celkem:",#REF!,8,0)/1000)</f>
        <v>0</v>
      </c>
      <c r="F11" s="28">
        <f>C11</f>
        <v>0</v>
      </c>
      <c r="G11" s="93">
        <f>E11-F11</f>
        <v>0</v>
      </c>
      <c r="H11" s="99" t="str">
        <f>IF(F11&lt;0.00000001,"",E11/F11)</f>
        <v/>
      </c>
      <c r="I11" s="93">
        <f>E11-B11</f>
        <v>0</v>
      </c>
      <c r="J11" s="99" t="str">
        <f>IF(B11&lt;0.00000001,"",E11/B11)</f>
        <v/>
      </c>
    </row>
    <row r="12" spans="1:10" ht="14.45" customHeight="1" thickBot="1" x14ac:dyDescent="0.25">
      <c r="A12" s="11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7">
        <f>IF(ISERROR(VLOOKUP("Celkem",#REF!,4,0)),0,VLOOKUP("Celkem",#REF!,4,0)*30)</f>
        <v>0</v>
      </c>
      <c r="F12" s="32">
        <f>C12</f>
        <v>0</v>
      </c>
      <c r="G12" s="98">
        <f>E12-F12</f>
        <v>0</v>
      </c>
      <c r="H12" s="101" t="str">
        <f>IF(F12&lt;0.00000001,"",E12/F12)</f>
        <v/>
      </c>
      <c r="I12" s="98">
        <f>E12-B12</f>
        <v>0</v>
      </c>
      <c r="J12" s="101" t="str">
        <f>IF(B12&lt;0.00000001,"",E12/B12)</f>
        <v/>
      </c>
    </row>
    <row r="13" spans="1:10" ht="14.45" customHeight="1" thickBot="1" x14ac:dyDescent="0.25">
      <c r="A13" s="4" t="s">
        <v>62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103" t="str">
        <f>IF(F13&lt;0.00000001,"",E13/F13)</f>
        <v/>
      </c>
      <c r="I13" s="36">
        <f>SUM(I11:I12)</f>
        <v>0</v>
      </c>
      <c r="J13" s="103" t="str">
        <f>IF(B13&lt;0.00000001,"",E13/B13)</f>
        <v/>
      </c>
    </row>
    <row r="14" spans="1:10" ht="14.45" customHeight="1" thickBot="1" x14ac:dyDescent="0.25">
      <c r="A14" s="12"/>
      <c r="B14" s="12"/>
      <c r="C14" s="85"/>
      <c r="D14" s="8"/>
      <c r="E14" s="12"/>
      <c r="F14" s="13"/>
    </row>
    <row r="15" spans="1:10" ht="14.45" customHeight="1" thickBot="1" x14ac:dyDescent="0.25">
      <c r="A15" s="11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 t="str">
        <f>IF(F9=0,"",F13/F9)</f>
        <v/>
      </c>
      <c r="G15" s="38" t="str">
        <f>IF(ISERROR(F15-E15),"",E15-F15)</f>
        <v/>
      </c>
      <c r="H15" s="104" t="str">
        <f>IF(ISERROR(F15-E15),"",IF(F15&lt;0.00000001,"",E15/F15))</f>
        <v/>
      </c>
    </row>
    <row r="17" spans="1:8" ht="14.45" customHeight="1" x14ac:dyDescent="0.2">
      <c r="A17" s="90" t="s">
        <v>102</v>
      </c>
    </row>
    <row r="18" spans="1:8" ht="14.45" customHeight="1" x14ac:dyDescent="0.25">
      <c r="A18" s="186" t="s">
        <v>129</v>
      </c>
      <c r="B18" s="187"/>
      <c r="C18" s="187"/>
      <c r="D18" s="187"/>
      <c r="E18" s="187"/>
      <c r="F18" s="187"/>
      <c r="G18" s="187"/>
      <c r="H18" s="187"/>
    </row>
    <row r="19" spans="1:8" ht="15" x14ac:dyDescent="0.25">
      <c r="A19" s="185" t="s">
        <v>128</v>
      </c>
      <c r="B19" s="187"/>
      <c r="C19" s="187"/>
      <c r="D19" s="187"/>
      <c r="E19" s="187"/>
      <c r="F19" s="187"/>
      <c r="G19" s="187"/>
      <c r="H19" s="187"/>
    </row>
    <row r="20" spans="1:8" ht="14.45" customHeight="1" x14ac:dyDescent="0.2">
      <c r="A20" s="91" t="s">
        <v>148</v>
      </c>
    </row>
    <row r="21" spans="1:8" ht="14.45" customHeight="1" x14ac:dyDescent="0.2">
      <c r="A21" s="91" t="s">
        <v>103</v>
      </c>
    </row>
    <row r="22" spans="1:8" ht="14.45" customHeight="1" x14ac:dyDescent="0.2">
      <c r="A22" s="92" t="s">
        <v>182</v>
      </c>
    </row>
    <row r="23" spans="1:8" ht="14.45" customHeight="1" x14ac:dyDescent="0.2">
      <c r="A23" s="92" t="s">
        <v>104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8" priority="8" operator="greaterThan">
      <formula>0</formula>
    </cfRule>
  </conditionalFormatting>
  <conditionalFormatting sqref="G11:G13 G15">
    <cfRule type="cellIs" dxfId="47" priority="7" operator="lessThan">
      <formula>0</formula>
    </cfRule>
  </conditionalFormatting>
  <conditionalFormatting sqref="H5:H9">
    <cfRule type="cellIs" dxfId="46" priority="6" operator="greaterThan">
      <formula>1</formula>
    </cfRule>
  </conditionalFormatting>
  <conditionalFormatting sqref="H11:H13 H15">
    <cfRule type="cellIs" dxfId="45" priority="5" operator="lessThan">
      <formula>1</formula>
    </cfRule>
  </conditionalFormatting>
  <conditionalFormatting sqref="I11:I13">
    <cfRule type="cellIs" dxfId="44" priority="4" operator="lessThan">
      <formula>0</formula>
    </cfRule>
  </conditionalFormatting>
  <conditionalFormatting sqref="J11:J13">
    <cfRule type="cellIs" dxfId="43" priority="3" operator="lessThan">
      <formula>1</formula>
    </cfRule>
  </conditionalFormatting>
  <hyperlinks>
    <hyperlink ref="A2" location="Obsah!A1" display="Zpět na Obsah  KL 01  1.-4.měsíc" xr:uid="{617D12B1-93E7-44D1-8585-DCEE9326748D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6" bestFit="1" customWidth="1"/>
    <col min="2" max="2" width="12.7109375" style="106" bestFit="1" customWidth="1"/>
    <col min="3" max="3" width="13.7109375" style="106" bestFit="1" customWidth="1"/>
    <col min="4" max="15" width="7.7109375" style="106" bestFit="1" customWidth="1"/>
    <col min="16" max="16" width="8.85546875" style="106" customWidth="1"/>
    <col min="17" max="17" width="6.7109375" style="106" bestFit="1" customWidth="1"/>
    <col min="18" max="16384" width="8.85546875" style="106"/>
  </cols>
  <sheetData>
    <row r="1" spans="1:17" s="170" customFormat="1" ht="18.600000000000001" customHeight="1" thickBot="1" x14ac:dyDescent="0.35">
      <c r="A1" s="282" t="s">
        <v>207</v>
      </c>
      <c r="B1" s="282"/>
      <c r="C1" s="282"/>
      <c r="D1" s="282"/>
      <c r="E1" s="282"/>
      <c r="F1" s="282"/>
      <c r="G1" s="282"/>
      <c r="H1" s="270"/>
      <c r="I1" s="270"/>
      <c r="J1" s="270"/>
      <c r="K1" s="270"/>
      <c r="L1" s="270"/>
      <c r="M1" s="270"/>
      <c r="N1" s="270"/>
      <c r="O1" s="270"/>
      <c r="P1" s="270"/>
      <c r="Q1" s="270"/>
    </row>
    <row r="2" spans="1:17" s="170" customFormat="1" ht="14.45" customHeight="1" thickBot="1" x14ac:dyDescent="0.25">
      <c r="A2" s="364" t="s">
        <v>205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</row>
    <row r="3" spans="1:17" ht="14.45" customHeight="1" x14ac:dyDescent="0.2">
      <c r="A3" s="66"/>
      <c r="B3" s="283" t="s">
        <v>16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114"/>
      <c r="Q3" s="116"/>
    </row>
    <row r="4" spans="1:17" ht="14.45" customHeight="1" x14ac:dyDescent="0.2">
      <c r="A4" s="67"/>
      <c r="B4" s="20">
        <v>2020</v>
      </c>
      <c r="C4" s="115" t="s">
        <v>17</v>
      </c>
      <c r="D4" s="210" t="s">
        <v>183</v>
      </c>
      <c r="E4" s="210" t="s">
        <v>184</v>
      </c>
      <c r="F4" s="210" t="s">
        <v>185</v>
      </c>
      <c r="G4" s="210" t="s">
        <v>186</v>
      </c>
      <c r="H4" s="210" t="s">
        <v>187</v>
      </c>
      <c r="I4" s="210" t="s">
        <v>188</v>
      </c>
      <c r="J4" s="210" t="s">
        <v>189</v>
      </c>
      <c r="K4" s="210" t="s">
        <v>190</v>
      </c>
      <c r="L4" s="210" t="s">
        <v>191</v>
      </c>
      <c r="M4" s="210" t="s">
        <v>192</v>
      </c>
      <c r="N4" s="210" t="s">
        <v>193</v>
      </c>
      <c r="O4" s="210" t="s">
        <v>194</v>
      </c>
      <c r="P4" s="285" t="s">
        <v>3</v>
      </c>
      <c r="Q4" s="286"/>
    </row>
    <row r="5" spans="1:17" ht="14.45" customHeight="1" thickBot="1" x14ac:dyDescent="0.25">
      <c r="A5" s="68"/>
      <c r="B5" s="21" t="s">
        <v>18</v>
      </c>
      <c r="C5" s="22" t="s">
        <v>18</v>
      </c>
      <c r="D5" s="22" t="s">
        <v>19</v>
      </c>
      <c r="E5" s="22" t="s">
        <v>19</v>
      </c>
      <c r="F5" s="22" t="s">
        <v>19</v>
      </c>
      <c r="G5" s="22" t="s">
        <v>19</v>
      </c>
      <c r="H5" s="22" t="s">
        <v>19</v>
      </c>
      <c r="I5" s="22" t="s">
        <v>19</v>
      </c>
      <c r="J5" s="22" t="s">
        <v>19</v>
      </c>
      <c r="K5" s="22" t="s">
        <v>19</v>
      </c>
      <c r="L5" s="22" t="s">
        <v>19</v>
      </c>
      <c r="M5" s="22" t="s">
        <v>19</v>
      </c>
      <c r="N5" s="22" t="s">
        <v>19</v>
      </c>
      <c r="O5" s="22" t="s">
        <v>19</v>
      </c>
      <c r="P5" s="22" t="s">
        <v>19</v>
      </c>
      <c r="Q5" s="23" t="s">
        <v>20</v>
      </c>
    </row>
    <row r="6" spans="1:17" ht="14.45" customHeight="1" x14ac:dyDescent="0.2">
      <c r="A6" s="14" t="s">
        <v>21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77" t="s">
        <v>206</v>
      </c>
    </row>
    <row r="7" spans="1:17" ht="14.45" customHeight="1" x14ac:dyDescent="0.2">
      <c r="A7" s="15" t="s">
        <v>22</v>
      </c>
      <c r="B7" s="51">
        <v>1040.0000000999999</v>
      </c>
      <c r="C7" s="52">
        <v>86.666666674999988</v>
      </c>
      <c r="D7" s="52">
        <v>76.038229999999999</v>
      </c>
      <c r="E7" s="52">
        <v>95.45908</v>
      </c>
      <c r="F7" s="52">
        <v>81.558779999999999</v>
      </c>
      <c r="G7" s="52">
        <v>50.461730000000003</v>
      </c>
      <c r="H7" s="52">
        <v>83.293300000000002</v>
      </c>
      <c r="I7" s="52">
        <v>0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2">
        <v>0</v>
      </c>
      <c r="P7" s="53">
        <v>386.81111999999996</v>
      </c>
      <c r="Q7" s="78">
        <v>0.37193376919500637</v>
      </c>
    </row>
    <row r="8" spans="1:17" ht="14.45" customHeight="1" x14ac:dyDescent="0.2">
      <c r="A8" s="15" t="s">
        <v>23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78" t="s">
        <v>206</v>
      </c>
    </row>
    <row r="9" spans="1:17" ht="14.45" customHeight="1" x14ac:dyDescent="0.2">
      <c r="A9" s="15" t="s">
        <v>24</v>
      </c>
      <c r="B9" s="51">
        <v>13010.000000099999</v>
      </c>
      <c r="C9" s="52">
        <v>1084.166666675</v>
      </c>
      <c r="D9" s="52">
        <v>194.13432999999998</v>
      </c>
      <c r="E9" s="52">
        <v>1402.8868600000001</v>
      </c>
      <c r="F9" s="52">
        <v>2836.9474500000001</v>
      </c>
      <c r="G9" s="52">
        <v>-275.59271999999999</v>
      </c>
      <c r="H9" s="52">
        <v>46.101199999999999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53">
        <v>4204.4771200000005</v>
      </c>
      <c r="Q9" s="78">
        <v>0.32317272251865359</v>
      </c>
    </row>
    <row r="10" spans="1:17" ht="14.45" customHeight="1" x14ac:dyDescent="0.2">
      <c r="A10" s="15" t="s">
        <v>25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78" t="s">
        <v>206</v>
      </c>
    </row>
    <row r="11" spans="1:17" ht="14.45" customHeight="1" x14ac:dyDescent="0.2">
      <c r="A11" s="15" t="s">
        <v>26</v>
      </c>
      <c r="B11" s="51">
        <v>745.30730429999994</v>
      </c>
      <c r="C11" s="52">
        <v>62.108942024999997</v>
      </c>
      <c r="D11" s="52">
        <v>37.633710000000001</v>
      </c>
      <c r="E11" s="52">
        <v>77.831389999999999</v>
      </c>
      <c r="F11" s="52">
        <v>70.501859999999994</v>
      </c>
      <c r="G11" s="52">
        <v>51.684339999999999</v>
      </c>
      <c r="H11" s="52">
        <v>74.554880000000011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53">
        <v>312.20618000000002</v>
      </c>
      <c r="Q11" s="78">
        <v>0.41889590803517912</v>
      </c>
    </row>
    <row r="12" spans="1:17" ht="14.45" customHeight="1" x14ac:dyDescent="0.2">
      <c r="A12" s="15" t="s">
        <v>27</v>
      </c>
      <c r="B12" s="51">
        <v>436.06181910000004</v>
      </c>
      <c r="C12" s="52">
        <v>36.338484925000003</v>
      </c>
      <c r="D12" s="52">
        <v>39.543709999999997</v>
      </c>
      <c r="E12" s="52">
        <v>91.42864999999999</v>
      </c>
      <c r="F12" s="52">
        <v>10.68736</v>
      </c>
      <c r="G12" s="52">
        <v>58.260980000000004</v>
      </c>
      <c r="H12" s="52">
        <v>14.504149999999999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53">
        <v>214.42485000000002</v>
      </c>
      <c r="Q12" s="78">
        <v>0.49173039373765254</v>
      </c>
    </row>
    <row r="13" spans="1:17" ht="14.45" customHeight="1" x14ac:dyDescent="0.2">
      <c r="A13" s="15" t="s">
        <v>28</v>
      </c>
      <c r="B13" s="51">
        <v>7300.0000001999997</v>
      </c>
      <c r="C13" s="52">
        <v>608.33333334999998</v>
      </c>
      <c r="D13" s="52">
        <v>726.42061000000001</v>
      </c>
      <c r="E13" s="52">
        <v>628.36150999999995</v>
      </c>
      <c r="F13" s="52">
        <v>541.89359999999999</v>
      </c>
      <c r="G13" s="52">
        <v>541.06918000000007</v>
      </c>
      <c r="H13" s="52">
        <v>510.31167999999997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53">
        <v>2948.0565799999995</v>
      </c>
      <c r="Q13" s="78">
        <v>0.40384336711222341</v>
      </c>
    </row>
    <row r="14" spans="1:17" ht="14.45" customHeight="1" x14ac:dyDescent="0.2">
      <c r="A14" s="15" t="s">
        <v>29</v>
      </c>
      <c r="B14" s="51">
        <v>2515.7586833999999</v>
      </c>
      <c r="C14" s="52">
        <v>209.64655694999999</v>
      </c>
      <c r="D14" s="52">
        <v>285.18700000000001</v>
      </c>
      <c r="E14" s="52">
        <v>213.005</v>
      </c>
      <c r="F14" s="52">
        <v>214.01499999999999</v>
      </c>
      <c r="G14" s="52">
        <v>181.16399999999999</v>
      </c>
      <c r="H14" s="52">
        <v>183.20099999999999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53">
        <v>1076.5719999999999</v>
      </c>
      <c r="Q14" s="78">
        <v>0.42793134615957418</v>
      </c>
    </row>
    <row r="15" spans="1:17" ht="14.45" customHeight="1" x14ac:dyDescent="0.2">
      <c r="A15" s="15" t="s">
        <v>30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78" t="s">
        <v>206</v>
      </c>
    </row>
    <row r="16" spans="1:17" ht="14.45" customHeight="1" x14ac:dyDescent="0.2">
      <c r="A16" s="15" t="s">
        <v>31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78" t="s">
        <v>206</v>
      </c>
    </row>
    <row r="17" spans="1:17" ht="14.45" customHeight="1" x14ac:dyDescent="0.2">
      <c r="A17" s="15" t="s">
        <v>32</v>
      </c>
      <c r="B17" s="51">
        <v>2131.8886398</v>
      </c>
      <c r="C17" s="52">
        <v>177.65738665000001</v>
      </c>
      <c r="D17" s="52">
        <v>119.04075</v>
      </c>
      <c r="E17" s="52">
        <v>115.67308</v>
      </c>
      <c r="F17" s="52">
        <v>277.63809000000003</v>
      </c>
      <c r="G17" s="52">
        <v>1325.5589</v>
      </c>
      <c r="H17" s="52">
        <v>18.015740000000001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53">
        <v>1855.9265600000001</v>
      </c>
      <c r="Q17" s="78">
        <v>0.87055511500549632</v>
      </c>
    </row>
    <row r="18" spans="1:17" ht="14.45" customHeight="1" x14ac:dyDescent="0.2">
      <c r="A18" s="15" t="s">
        <v>33</v>
      </c>
      <c r="B18" s="51">
        <v>0</v>
      </c>
      <c r="C18" s="52">
        <v>0</v>
      </c>
      <c r="D18" s="52">
        <v>0.30499999999999999</v>
      </c>
      <c r="E18" s="52">
        <v>0</v>
      </c>
      <c r="F18" s="52">
        <v>3</v>
      </c>
      <c r="G18" s="52">
        <v>3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3">
        <v>6.3049999999999997</v>
      </c>
      <c r="Q18" s="78" t="s">
        <v>206</v>
      </c>
    </row>
    <row r="19" spans="1:17" ht="14.45" customHeight="1" x14ac:dyDescent="0.2">
      <c r="A19" s="15" t="s">
        <v>34</v>
      </c>
      <c r="B19" s="51">
        <v>7822.8276710999999</v>
      </c>
      <c r="C19" s="52">
        <v>651.90230592499995</v>
      </c>
      <c r="D19" s="52">
        <v>1895.23802</v>
      </c>
      <c r="E19" s="52">
        <v>939.44669999999996</v>
      </c>
      <c r="F19" s="52">
        <v>4153.9986200000003</v>
      </c>
      <c r="G19" s="52">
        <v>394.84005999999999</v>
      </c>
      <c r="H19" s="52">
        <v>388.86296000000004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53">
        <v>7772.3863600000004</v>
      </c>
      <c r="Q19" s="78">
        <v>0.99355203601296938</v>
      </c>
    </row>
    <row r="20" spans="1:17" ht="14.45" customHeight="1" x14ac:dyDescent="0.2">
      <c r="A20" s="15" t="s">
        <v>35</v>
      </c>
      <c r="B20" s="51">
        <v>40731.4789179</v>
      </c>
      <c r="C20" s="52">
        <v>3394.289909825</v>
      </c>
      <c r="D20" s="52">
        <v>3079.6690899999999</v>
      </c>
      <c r="E20" s="52">
        <v>3070.9303199999999</v>
      </c>
      <c r="F20" s="52">
        <v>2656.1679800000002</v>
      </c>
      <c r="G20" s="52">
        <v>2727.0683899999999</v>
      </c>
      <c r="H20" s="52">
        <v>2804.1569100000002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53">
        <v>14337.992690000001</v>
      </c>
      <c r="Q20" s="78">
        <v>0.35201257285305632</v>
      </c>
    </row>
    <row r="21" spans="1:17" ht="14.45" customHeight="1" x14ac:dyDescent="0.2">
      <c r="A21" s="16" t="s">
        <v>36</v>
      </c>
      <c r="B21" s="51">
        <v>14284.0063875</v>
      </c>
      <c r="C21" s="52">
        <v>1190.333865625</v>
      </c>
      <c r="D21" s="52">
        <v>1281.6481899999999</v>
      </c>
      <c r="E21" s="52">
        <v>1244.2611899999999</v>
      </c>
      <c r="F21" s="52">
        <v>1233.5211899999999</v>
      </c>
      <c r="G21" s="52">
        <v>1234.2641599999999</v>
      </c>
      <c r="H21" s="52">
        <v>1233.4435100000001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53">
        <v>6227.1382400000002</v>
      </c>
      <c r="Q21" s="78">
        <v>0.43595179609058399</v>
      </c>
    </row>
    <row r="22" spans="1:17" ht="14.45" customHeight="1" x14ac:dyDescent="0.2">
      <c r="A22" s="15" t="s">
        <v>37</v>
      </c>
      <c r="B22" s="51">
        <v>0</v>
      </c>
      <c r="C22" s="52">
        <v>0</v>
      </c>
      <c r="D22" s="52">
        <v>138.73004</v>
      </c>
      <c r="E22" s="52">
        <v>187.91300000000001</v>
      </c>
      <c r="F22" s="52">
        <v>202.84923999999998</v>
      </c>
      <c r="G22" s="52">
        <v>117.59585000000001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53">
        <v>647.08813000000009</v>
      </c>
      <c r="Q22" s="78" t="s">
        <v>206</v>
      </c>
    </row>
    <row r="23" spans="1:17" ht="14.45" customHeight="1" x14ac:dyDescent="0.2">
      <c r="A23" s="16" t="s">
        <v>38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78" t="s">
        <v>206</v>
      </c>
    </row>
    <row r="24" spans="1:17" ht="14.45" customHeight="1" x14ac:dyDescent="0.2">
      <c r="A24" s="16" t="s">
        <v>39</v>
      </c>
      <c r="B24" s="51">
        <v>152.51714039991202</v>
      </c>
      <c r="C24" s="52">
        <v>12.709761699992669</v>
      </c>
      <c r="D24" s="52">
        <v>1.0099999999511056E-3</v>
      </c>
      <c r="E24" s="52">
        <v>6.9057099999999991</v>
      </c>
      <c r="F24" s="52">
        <v>178.63956000000326</v>
      </c>
      <c r="G24" s="52">
        <v>49.484080000001086</v>
      </c>
      <c r="H24" s="52">
        <v>12.887679999998909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3">
        <v>247.9180400000032</v>
      </c>
      <c r="Q24" s="78">
        <v>1.6255093647175816</v>
      </c>
    </row>
    <row r="25" spans="1:17" ht="14.45" customHeight="1" x14ac:dyDescent="0.2">
      <c r="A25" s="17" t="s">
        <v>40</v>
      </c>
      <c r="B25" s="54">
        <v>90169.846563899904</v>
      </c>
      <c r="C25" s="55">
        <v>7514.1538803249923</v>
      </c>
      <c r="D25" s="55">
        <v>7873.5896900000007</v>
      </c>
      <c r="E25" s="55">
        <v>8074.1024900000002</v>
      </c>
      <c r="F25" s="55">
        <v>12461.418730000001</v>
      </c>
      <c r="G25" s="55">
        <v>6458.8589499999998</v>
      </c>
      <c r="H25" s="55">
        <v>5369.3330099999994</v>
      </c>
      <c r="I25" s="55">
        <v>0</v>
      </c>
      <c r="J25" s="55">
        <v>0</v>
      </c>
      <c r="K25" s="55">
        <v>0</v>
      </c>
      <c r="L25" s="55">
        <v>0</v>
      </c>
      <c r="M25" s="55">
        <v>0</v>
      </c>
      <c r="N25" s="55">
        <v>0</v>
      </c>
      <c r="O25" s="55">
        <v>0</v>
      </c>
      <c r="P25" s="56">
        <v>40237.302870000007</v>
      </c>
      <c r="Q25" s="79">
        <v>0.44623900786484511</v>
      </c>
    </row>
    <row r="26" spans="1:17" ht="14.45" customHeight="1" x14ac:dyDescent="0.2">
      <c r="A26" s="15" t="s">
        <v>41</v>
      </c>
      <c r="B26" s="51">
        <v>0</v>
      </c>
      <c r="C26" s="52">
        <v>0</v>
      </c>
      <c r="D26" s="52">
        <v>522.62766999999997</v>
      </c>
      <c r="E26" s="52">
        <v>351.89747999999997</v>
      </c>
      <c r="F26" s="52">
        <v>368.43471999999997</v>
      </c>
      <c r="G26" s="52">
        <v>407.43477000000001</v>
      </c>
      <c r="H26" s="52">
        <v>249.79101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53">
        <v>1900.1856499999999</v>
      </c>
      <c r="Q26" s="78" t="s">
        <v>206</v>
      </c>
    </row>
    <row r="27" spans="1:17" ht="14.45" customHeight="1" x14ac:dyDescent="0.2">
      <c r="A27" s="18" t="s">
        <v>42</v>
      </c>
      <c r="B27" s="54">
        <v>90169.846563899904</v>
      </c>
      <c r="C27" s="55">
        <v>7514.1538803249923</v>
      </c>
      <c r="D27" s="55">
        <v>8396.2173600000006</v>
      </c>
      <c r="E27" s="55">
        <v>8425.9999700000008</v>
      </c>
      <c r="F27" s="55">
        <v>12829.853450000001</v>
      </c>
      <c r="G27" s="55">
        <v>6866.2937199999997</v>
      </c>
      <c r="H27" s="55">
        <v>5619.1240199999993</v>
      </c>
      <c r="I27" s="55">
        <v>0</v>
      </c>
      <c r="J27" s="55">
        <v>0</v>
      </c>
      <c r="K27" s="55">
        <v>0</v>
      </c>
      <c r="L27" s="55">
        <v>0</v>
      </c>
      <c r="M27" s="55">
        <v>0</v>
      </c>
      <c r="N27" s="55">
        <v>0</v>
      </c>
      <c r="O27" s="55">
        <v>0</v>
      </c>
      <c r="P27" s="56">
        <v>42137.488519999999</v>
      </c>
      <c r="Q27" s="79">
        <v>0.46731241236103005</v>
      </c>
    </row>
    <row r="28" spans="1:17" ht="14.45" customHeight="1" x14ac:dyDescent="0.2">
      <c r="A28" s="16" t="s">
        <v>43</v>
      </c>
      <c r="B28" s="51">
        <v>0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53">
        <v>0</v>
      </c>
      <c r="Q28" s="78" t="s">
        <v>206</v>
      </c>
    </row>
    <row r="29" spans="1:17" ht="14.45" customHeight="1" x14ac:dyDescent="0.2">
      <c r="A29" s="16" t="s">
        <v>44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78" t="s">
        <v>206</v>
      </c>
    </row>
    <row r="30" spans="1:17" ht="14.45" customHeight="1" x14ac:dyDescent="0.2">
      <c r="A30" s="16" t="s">
        <v>45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78" t="s">
        <v>206</v>
      </c>
    </row>
    <row r="31" spans="1:17" ht="14.45" customHeight="1" thickBot="1" x14ac:dyDescent="0.25">
      <c r="A31" s="19" t="s">
        <v>46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80" t="s">
        <v>206</v>
      </c>
    </row>
    <row r="32" spans="1:17" ht="14.45" customHeight="1" x14ac:dyDescent="0.2"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</row>
    <row r="33" spans="1:17" ht="14.45" customHeight="1" x14ac:dyDescent="0.2">
      <c r="A33" s="90" t="s">
        <v>102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</row>
    <row r="34" spans="1:17" ht="14.45" customHeight="1" x14ac:dyDescent="0.2">
      <c r="A34" s="112" t="s">
        <v>181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</row>
    <row r="35" spans="1:17" ht="14.45" customHeight="1" x14ac:dyDescent="0.2">
      <c r="A35" s="113" t="s">
        <v>47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CEAB2607-9459-4C41-9A75-94C8D5438D04}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6" customWidth="1"/>
    <col min="2" max="11" width="10" style="106" customWidth="1"/>
    <col min="12" max="16384" width="8.85546875" style="106"/>
  </cols>
  <sheetData>
    <row r="1" spans="1:13" s="60" customFormat="1" ht="18.600000000000001" customHeight="1" thickBot="1" x14ac:dyDescent="0.35">
      <c r="A1" s="282" t="s">
        <v>48</v>
      </c>
      <c r="B1" s="282"/>
      <c r="C1" s="282"/>
      <c r="D1" s="282"/>
      <c r="E1" s="282"/>
      <c r="F1" s="282"/>
      <c r="G1" s="282"/>
      <c r="H1" s="287"/>
      <c r="I1" s="287"/>
      <c r="J1" s="287"/>
      <c r="K1" s="287"/>
    </row>
    <row r="2" spans="1:13" s="60" customFormat="1" ht="14.45" customHeight="1" thickBot="1" x14ac:dyDescent="0.25">
      <c r="A2" s="364" t="s">
        <v>205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66"/>
      <c r="B3" s="283" t="s">
        <v>49</v>
      </c>
      <c r="C3" s="284"/>
      <c r="D3" s="284"/>
      <c r="E3" s="284"/>
      <c r="F3" s="290" t="s">
        <v>50</v>
      </c>
      <c r="G3" s="284"/>
      <c r="H3" s="284"/>
      <c r="I3" s="284"/>
      <c r="J3" s="284"/>
      <c r="K3" s="291"/>
    </row>
    <row r="4" spans="1:13" ht="14.45" customHeight="1" x14ac:dyDescent="0.2">
      <c r="A4" s="67"/>
      <c r="B4" s="288"/>
      <c r="C4" s="289"/>
      <c r="D4" s="289"/>
      <c r="E4" s="289"/>
      <c r="F4" s="292" t="s">
        <v>199</v>
      </c>
      <c r="G4" s="294" t="s">
        <v>51</v>
      </c>
      <c r="H4" s="117" t="s">
        <v>89</v>
      </c>
      <c r="I4" s="292" t="s">
        <v>52</v>
      </c>
      <c r="J4" s="294" t="s">
        <v>201</v>
      </c>
      <c r="K4" s="295" t="s">
        <v>202</v>
      </c>
    </row>
    <row r="5" spans="1:13" ht="39" thickBot="1" x14ac:dyDescent="0.25">
      <c r="A5" s="68"/>
      <c r="B5" s="24" t="s">
        <v>195</v>
      </c>
      <c r="C5" s="25" t="s">
        <v>196</v>
      </c>
      <c r="D5" s="26" t="s">
        <v>197</v>
      </c>
      <c r="E5" s="26" t="s">
        <v>198</v>
      </c>
      <c r="F5" s="293"/>
      <c r="G5" s="293"/>
      <c r="H5" s="25" t="s">
        <v>200</v>
      </c>
      <c r="I5" s="293"/>
      <c r="J5" s="293"/>
      <c r="K5" s="296"/>
    </row>
    <row r="6" spans="1:13" ht="14.45" customHeight="1" x14ac:dyDescent="0.2">
      <c r="A6" s="370" t="s">
        <v>53</v>
      </c>
      <c r="B6" s="366">
        <v>-84649.974069999997</v>
      </c>
      <c r="C6" s="367">
        <v>-98198.668719999696</v>
      </c>
      <c r="D6" s="367">
        <v>-13548.694649999699</v>
      </c>
      <c r="E6" s="368">
        <v>1.1600555085675019</v>
      </c>
      <c r="F6" s="366">
        <v>-90149.300204499901</v>
      </c>
      <c r="G6" s="367">
        <v>-37562.208418541624</v>
      </c>
      <c r="H6" s="367">
        <v>-5613.9677300000003</v>
      </c>
      <c r="I6" s="367">
        <v>-42072.559249999998</v>
      </c>
      <c r="J6" s="367">
        <v>-4510.3508314583742</v>
      </c>
      <c r="K6" s="369">
        <v>0.46669867824331596</v>
      </c>
      <c r="L6" s="124"/>
      <c r="M6" s="365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370" t="s">
        <v>208</v>
      </c>
      <c r="B7" s="366">
        <v>84651.855708000003</v>
      </c>
      <c r="C7" s="367">
        <v>95168.776439999696</v>
      </c>
      <c r="D7" s="367">
        <v>10516.920731999693</v>
      </c>
      <c r="E7" s="368">
        <v>1.1242373323542605</v>
      </c>
      <c r="F7" s="366">
        <v>90169.846563899904</v>
      </c>
      <c r="G7" s="367">
        <v>37570.769401624959</v>
      </c>
      <c r="H7" s="367">
        <v>5369.3330099999994</v>
      </c>
      <c r="I7" s="367">
        <v>40237.30287</v>
      </c>
      <c r="J7" s="367">
        <v>2666.5334683750407</v>
      </c>
      <c r="K7" s="369">
        <v>0.44623900786484505</v>
      </c>
      <c r="L7" s="124"/>
      <c r="M7" s="365" t="str">
        <f t="shared" si="0"/>
        <v/>
      </c>
    </row>
    <row r="8" spans="1:13" ht="14.45" customHeight="1" x14ac:dyDescent="0.2">
      <c r="A8" s="370" t="s">
        <v>209</v>
      </c>
      <c r="B8" s="366">
        <v>21739.594313000001</v>
      </c>
      <c r="C8" s="367">
        <v>26166.637340000001</v>
      </c>
      <c r="D8" s="367">
        <v>4427.0430269999997</v>
      </c>
      <c r="E8" s="368">
        <v>1.2036396338984432</v>
      </c>
      <c r="F8" s="366">
        <v>25047.127807199999</v>
      </c>
      <c r="G8" s="367">
        <v>10436.303252999998</v>
      </c>
      <c r="H8" s="367">
        <v>911.96636999999998</v>
      </c>
      <c r="I8" s="367">
        <v>9142.5488700000096</v>
      </c>
      <c r="J8" s="367">
        <v>-1293.7543829999886</v>
      </c>
      <c r="K8" s="369">
        <v>0.3650138626821679</v>
      </c>
      <c r="L8" s="124"/>
      <c r="M8" s="365" t="str">
        <f t="shared" si="0"/>
        <v/>
      </c>
    </row>
    <row r="9" spans="1:13" ht="14.45" customHeight="1" x14ac:dyDescent="0.2">
      <c r="A9" s="370" t="s">
        <v>210</v>
      </c>
      <c r="B9" s="366">
        <v>19234.078626999999</v>
      </c>
      <c r="C9" s="367">
        <v>23690.25634</v>
      </c>
      <c r="D9" s="367">
        <v>4456.1777130000009</v>
      </c>
      <c r="E9" s="368">
        <v>1.2316813713522312</v>
      </c>
      <c r="F9" s="366">
        <v>22531.369123799999</v>
      </c>
      <c r="G9" s="367">
        <v>9388.07046825</v>
      </c>
      <c r="H9" s="367">
        <v>728.76536999999996</v>
      </c>
      <c r="I9" s="367">
        <v>8065.9768700000004</v>
      </c>
      <c r="J9" s="367">
        <v>-1322.0935982499996</v>
      </c>
      <c r="K9" s="369">
        <v>0.35798875894673743</v>
      </c>
      <c r="L9" s="124"/>
      <c r="M9" s="365" t="str">
        <f t="shared" si="0"/>
        <v/>
      </c>
    </row>
    <row r="10" spans="1:13" ht="14.45" customHeight="1" x14ac:dyDescent="0.2">
      <c r="A10" s="370" t="s">
        <v>211</v>
      </c>
      <c r="B10" s="366">
        <v>0</v>
      </c>
      <c r="C10" s="367">
        <v>2.1700000000000001E-2</v>
      </c>
      <c r="D10" s="367">
        <v>2.1700000000000001E-2</v>
      </c>
      <c r="E10" s="368">
        <v>0</v>
      </c>
      <c r="F10" s="366">
        <v>0</v>
      </c>
      <c r="G10" s="367">
        <v>0</v>
      </c>
      <c r="H10" s="367">
        <v>1.6000000000000001E-4</v>
      </c>
      <c r="I10" s="367">
        <v>1.0200000000000001E-3</v>
      </c>
      <c r="J10" s="367">
        <v>1.0200000000000001E-3</v>
      </c>
      <c r="K10" s="369">
        <v>0</v>
      </c>
      <c r="L10" s="124"/>
      <c r="M10" s="365" t="str">
        <f t="shared" si="0"/>
        <v>X</v>
      </c>
    </row>
    <row r="11" spans="1:13" ht="14.45" customHeight="1" x14ac:dyDescent="0.2">
      <c r="A11" s="370" t="s">
        <v>212</v>
      </c>
      <c r="B11" s="366">
        <v>0</v>
      </c>
      <c r="C11" s="367">
        <v>2.1700000000000001E-2</v>
      </c>
      <c r="D11" s="367">
        <v>2.1700000000000001E-2</v>
      </c>
      <c r="E11" s="368">
        <v>0</v>
      </c>
      <c r="F11" s="366">
        <v>0</v>
      </c>
      <c r="G11" s="367">
        <v>0</v>
      </c>
      <c r="H11" s="367">
        <v>1.6000000000000001E-4</v>
      </c>
      <c r="I11" s="367">
        <v>1.0200000000000001E-3</v>
      </c>
      <c r="J11" s="367">
        <v>1.0200000000000001E-3</v>
      </c>
      <c r="K11" s="369">
        <v>0</v>
      </c>
      <c r="L11" s="124"/>
      <c r="M11" s="365" t="str">
        <f t="shared" si="0"/>
        <v/>
      </c>
    </row>
    <row r="12" spans="1:13" ht="14.45" customHeight="1" x14ac:dyDescent="0.2">
      <c r="A12" s="370" t="s">
        <v>213</v>
      </c>
      <c r="B12" s="366">
        <v>950.00000299999999</v>
      </c>
      <c r="C12" s="367">
        <v>891.32524999999998</v>
      </c>
      <c r="D12" s="367">
        <v>-58.67475300000001</v>
      </c>
      <c r="E12" s="368">
        <v>0.93823710230030388</v>
      </c>
      <c r="F12" s="366">
        <v>1040.0000000999999</v>
      </c>
      <c r="G12" s="367">
        <v>433.33333337499994</v>
      </c>
      <c r="H12" s="367">
        <v>83.293300000000002</v>
      </c>
      <c r="I12" s="367">
        <v>386.81112000000002</v>
      </c>
      <c r="J12" s="367">
        <v>-46.522213374999922</v>
      </c>
      <c r="K12" s="369">
        <v>0.37193376919500643</v>
      </c>
      <c r="L12" s="124"/>
      <c r="M12" s="365" t="str">
        <f t="shared" si="0"/>
        <v>X</v>
      </c>
    </row>
    <row r="13" spans="1:13" ht="14.45" customHeight="1" x14ac:dyDescent="0.2">
      <c r="A13" s="370" t="s">
        <v>214</v>
      </c>
      <c r="B13" s="366">
        <v>745.000001</v>
      </c>
      <c r="C13" s="367">
        <v>748.97550000000001</v>
      </c>
      <c r="D13" s="367">
        <v>3.9754990000000134</v>
      </c>
      <c r="E13" s="368">
        <v>1.0053362402612938</v>
      </c>
      <c r="F13" s="366">
        <v>870</v>
      </c>
      <c r="G13" s="367">
        <v>362.5</v>
      </c>
      <c r="H13" s="367">
        <v>70.224779999999996</v>
      </c>
      <c r="I13" s="367">
        <v>319.07009000000005</v>
      </c>
      <c r="J13" s="367">
        <v>-43.42990999999995</v>
      </c>
      <c r="K13" s="369">
        <v>0.36674722988505754</v>
      </c>
      <c r="L13" s="124"/>
      <c r="M13" s="365" t="str">
        <f t="shared" si="0"/>
        <v/>
      </c>
    </row>
    <row r="14" spans="1:13" ht="14.45" customHeight="1" x14ac:dyDescent="0.2">
      <c r="A14" s="370" t="s">
        <v>215</v>
      </c>
      <c r="B14" s="366">
        <v>15</v>
      </c>
      <c r="C14" s="367">
        <v>0</v>
      </c>
      <c r="D14" s="367">
        <v>-15</v>
      </c>
      <c r="E14" s="368">
        <v>0</v>
      </c>
      <c r="F14" s="366">
        <v>0</v>
      </c>
      <c r="G14" s="367">
        <v>0</v>
      </c>
      <c r="H14" s="367">
        <v>0</v>
      </c>
      <c r="I14" s="367">
        <v>0</v>
      </c>
      <c r="J14" s="367">
        <v>0</v>
      </c>
      <c r="K14" s="369">
        <v>0</v>
      </c>
      <c r="L14" s="124"/>
      <c r="M14" s="365" t="str">
        <f t="shared" si="0"/>
        <v/>
      </c>
    </row>
    <row r="15" spans="1:13" ht="14.45" customHeight="1" x14ac:dyDescent="0.2">
      <c r="A15" s="370" t="s">
        <v>216</v>
      </c>
      <c r="B15" s="366">
        <v>20.000001000000001</v>
      </c>
      <c r="C15" s="367">
        <v>16.711029999999997</v>
      </c>
      <c r="D15" s="367">
        <v>-3.2889710000000036</v>
      </c>
      <c r="E15" s="368">
        <v>0.83555145822242693</v>
      </c>
      <c r="F15" s="366">
        <v>20.000000100000001</v>
      </c>
      <c r="G15" s="367">
        <v>8.3333333750000005</v>
      </c>
      <c r="H15" s="367">
        <v>1.4914400000000001</v>
      </c>
      <c r="I15" s="367">
        <v>5.2691400000000002</v>
      </c>
      <c r="J15" s="367">
        <v>-3.0641933750000003</v>
      </c>
      <c r="K15" s="369">
        <v>0.26345699868271499</v>
      </c>
      <c r="L15" s="124"/>
      <c r="M15" s="365" t="str">
        <f t="shared" si="0"/>
        <v/>
      </c>
    </row>
    <row r="16" spans="1:13" ht="14.45" customHeight="1" x14ac:dyDescent="0.2">
      <c r="A16" s="370" t="s">
        <v>217</v>
      </c>
      <c r="B16" s="366">
        <v>170.000001</v>
      </c>
      <c r="C16" s="367">
        <v>125.63872000000001</v>
      </c>
      <c r="D16" s="367">
        <v>-44.361280999999991</v>
      </c>
      <c r="E16" s="368">
        <v>0.73905128977028656</v>
      </c>
      <c r="F16" s="366">
        <v>150</v>
      </c>
      <c r="G16" s="367">
        <v>62.5</v>
      </c>
      <c r="H16" s="367">
        <v>11.57708</v>
      </c>
      <c r="I16" s="367">
        <v>62.471890000000002</v>
      </c>
      <c r="J16" s="367">
        <v>-2.8109999999998081E-2</v>
      </c>
      <c r="K16" s="369">
        <v>0.41647926666666668</v>
      </c>
      <c r="L16" s="124"/>
      <c r="M16" s="365" t="str">
        <f t="shared" si="0"/>
        <v/>
      </c>
    </row>
    <row r="17" spans="1:13" ht="14.45" customHeight="1" x14ac:dyDescent="0.2">
      <c r="A17" s="370" t="s">
        <v>218</v>
      </c>
      <c r="B17" s="366">
        <v>10329</v>
      </c>
      <c r="C17" s="367">
        <v>14230.216769999999</v>
      </c>
      <c r="D17" s="367">
        <v>3901.2167699999991</v>
      </c>
      <c r="E17" s="368">
        <v>1.3776954952076677</v>
      </c>
      <c r="F17" s="366">
        <v>13010.000000099999</v>
      </c>
      <c r="G17" s="367">
        <v>5420.8333333749997</v>
      </c>
      <c r="H17" s="367">
        <v>46.101199999999999</v>
      </c>
      <c r="I17" s="367">
        <v>4204.4771200000005</v>
      </c>
      <c r="J17" s="367">
        <v>-1216.3562133749992</v>
      </c>
      <c r="K17" s="369">
        <v>0.32317272251865359</v>
      </c>
      <c r="L17" s="124"/>
      <c r="M17" s="365" t="str">
        <f t="shared" si="0"/>
        <v>X</v>
      </c>
    </row>
    <row r="18" spans="1:13" ht="14.45" customHeight="1" x14ac:dyDescent="0.2">
      <c r="A18" s="370" t="s">
        <v>219</v>
      </c>
      <c r="B18" s="366">
        <v>0</v>
      </c>
      <c r="C18" s="367">
        <v>0.89551999999999998</v>
      </c>
      <c r="D18" s="367">
        <v>0.89551999999999998</v>
      </c>
      <c r="E18" s="368">
        <v>0</v>
      </c>
      <c r="F18" s="366">
        <v>0</v>
      </c>
      <c r="G18" s="367">
        <v>0</v>
      </c>
      <c r="H18" s="367">
        <v>0</v>
      </c>
      <c r="I18" s="367">
        <v>0</v>
      </c>
      <c r="J18" s="367">
        <v>0</v>
      </c>
      <c r="K18" s="369">
        <v>0</v>
      </c>
      <c r="L18" s="124"/>
      <c r="M18" s="365" t="str">
        <f t="shared" si="0"/>
        <v/>
      </c>
    </row>
    <row r="19" spans="1:13" ht="14.45" customHeight="1" x14ac:dyDescent="0.2">
      <c r="A19" s="370" t="s">
        <v>220</v>
      </c>
      <c r="B19" s="366">
        <v>3294</v>
      </c>
      <c r="C19" s="367">
        <v>3555.5246899999997</v>
      </c>
      <c r="D19" s="367">
        <v>261.52468999999974</v>
      </c>
      <c r="E19" s="368">
        <v>1.0793942592592591</v>
      </c>
      <c r="F19" s="366">
        <v>3499.9999999000001</v>
      </c>
      <c r="G19" s="367">
        <v>1458.3333332916666</v>
      </c>
      <c r="H19" s="367">
        <v>182.01210999999998</v>
      </c>
      <c r="I19" s="367">
        <v>1262.2388600000002</v>
      </c>
      <c r="J19" s="367">
        <v>-196.09447329166642</v>
      </c>
      <c r="K19" s="369">
        <v>0.36063967429601829</v>
      </c>
      <c r="L19" s="124"/>
      <c r="M19" s="365" t="str">
        <f t="shared" si="0"/>
        <v/>
      </c>
    </row>
    <row r="20" spans="1:13" ht="14.45" customHeight="1" x14ac:dyDescent="0.2">
      <c r="A20" s="370" t="s">
        <v>221</v>
      </c>
      <c r="B20" s="366">
        <v>1800</v>
      </c>
      <c r="C20" s="367">
        <v>4540.03251</v>
      </c>
      <c r="D20" s="367">
        <v>2740.03251</v>
      </c>
      <c r="E20" s="368">
        <v>2.5222402833333333</v>
      </c>
      <c r="F20" s="366">
        <v>4699.9999998000003</v>
      </c>
      <c r="G20" s="367">
        <v>1958.3333332500001</v>
      </c>
      <c r="H20" s="367">
        <v>189.95832000000001</v>
      </c>
      <c r="I20" s="367">
        <v>1079.75506</v>
      </c>
      <c r="J20" s="367">
        <v>-878.57827325000017</v>
      </c>
      <c r="K20" s="369">
        <v>0.22973511915871211</v>
      </c>
      <c r="L20" s="124"/>
      <c r="M20" s="365" t="str">
        <f t="shared" si="0"/>
        <v/>
      </c>
    </row>
    <row r="21" spans="1:13" ht="14.45" customHeight="1" x14ac:dyDescent="0.2">
      <c r="A21" s="370" t="s">
        <v>222</v>
      </c>
      <c r="B21" s="366">
        <v>0</v>
      </c>
      <c r="C21" s="367">
        <v>1366.6906899999999</v>
      </c>
      <c r="D21" s="367">
        <v>1366.6906899999999</v>
      </c>
      <c r="E21" s="368">
        <v>0</v>
      </c>
      <c r="F21" s="366">
        <v>0</v>
      </c>
      <c r="G21" s="367">
        <v>0</v>
      </c>
      <c r="H21" s="367">
        <v>-764.36311000000001</v>
      </c>
      <c r="I21" s="367">
        <v>9.2112799999999098</v>
      </c>
      <c r="J21" s="367">
        <v>9.2112799999999098</v>
      </c>
      <c r="K21" s="369">
        <v>0</v>
      </c>
      <c r="L21" s="124"/>
      <c r="M21" s="365" t="str">
        <f t="shared" si="0"/>
        <v/>
      </c>
    </row>
    <row r="22" spans="1:13" ht="14.45" customHeight="1" x14ac:dyDescent="0.2">
      <c r="A22" s="370" t="s">
        <v>223</v>
      </c>
      <c r="B22" s="366">
        <v>39.999997999999998</v>
      </c>
      <c r="C22" s="367">
        <v>41.415289999999999</v>
      </c>
      <c r="D22" s="367">
        <v>1.4152920000000009</v>
      </c>
      <c r="E22" s="368">
        <v>1.0353823017691151</v>
      </c>
      <c r="F22" s="366">
        <v>39.999999900000006</v>
      </c>
      <c r="G22" s="367">
        <v>16.666666625000001</v>
      </c>
      <c r="H22" s="367">
        <v>3.2609499999999998</v>
      </c>
      <c r="I22" s="367">
        <v>36.850120000000004</v>
      </c>
      <c r="J22" s="367">
        <v>20.183453375000003</v>
      </c>
      <c r="K22" s="369">
        <v>0.92125300230313245</v>
      </c>
      <c r="L22" s="124"/>
      <c r="M22" s="365" t="str">
        <f t="shared" si="0"/>
        <v/>
      </c>
    </row>
    <row r="23" spans="1:13" ht="14.45" customHeight="1" x14ac:dyDescent="0.2">
      <c r="A23" s="370" t="s">
        <v>224</v>
      </c>
      <c r="B23" s="366">
        <v>3900.0000010000003</v>
      </c>
      <c r="C23" s="367">
        <v>3509.4103399999999</v>
      </c>
      <c r="D23" s="367">
        <v>-390.58966100000043</v>
      </c>
      <c r="E23" s="368">
        <v>0.89984880489747454</v>
      </c>
      <c r="F23" s="366">
        <v>3500.0000002000002</v>
      </c>
      <c r="G23" s="367">
        <v>1458.3333334166668</v>
      </c>
      <c r="H23" s="367">
        <v>345.43081999999998</v>
      </c>
      <c r="I23" s="367">
        <v>1402.5395600000002</v>
      </c>
      <c r="J23" s="367">
        <v>-55.793773416666681</v>
      </c>
      <c r="K23" s="369">
        <v>0.40072558854853002</v>
      </c>
      <c r="L23" s="124"/>
      <c r="M23" s="365" t="str">
        <f t="shared" si="0"/>
        <v/>
      </c>
    </row>
    <row r="24" spans="1:13" ht="14.45" customHeight="1" x14ac:dyDescent="0.2">
      <c r="A24" s="370" t="s">
        <v>225</v>
      </c>
      <c r="B24" s="366">
        <v>79.999999000000003</v>
      </c>
      <c r="C24" s="367">
        <v>99.202910000000003</v>
      </c>
      <c r="D24" s="367">
        <v>19.202911</v>
      </c>
      <c r="E24" s="368">
        <v>1.2400363905004548</v>
      </c>
      <c r="F24" s="366">
        <v>100.00000010000001</v>
      </c>
      <c r="G24" s="367">
        <v>41.666666708333338</v>
      </c>
      <c r="H24" s="367">
        <v>8.53017</v>
      </c>
      <c r="I24" s="367">
        <v>16.675099999999997</v>
      </c>
      <c r="J24" s="367">
        <v>-24.991566708333341</v>
      </c>
      <c r="K24" s="369">
        <v>0.16675099983324895</v>
      </c>
      <c r="L24" s="124"/>
      <c r="M24" s="365" t="str">
        <f t="shared" si="0"/>
        <v/>
      </c>
    </row>
    <row r="25" spans="1:13" ht="14.45" customHeight="1" x14ac:dyDescent="0.2">
      <c r="A25" s="370" t="s">
        <v>226</v>
      </c>
      <c r="B25" s="366">
        <v>600</v>
      </c>
      <c r="C25" s="367">
        <v>595.29518999999993</v>
      </c>
      <c r="D25" s="367">
        <v>-4.7048100000000659</v>
      </c>
      <c r="E25" s="368">
        <v>0.99215864999999992</v>
      </c>
      <c r="F25" s="366">
        <v>600</v>
      </c>
      <c r="G25" s="367">
        <v>250</v>
      </c>
      <c r="H25" s="367">
        <v>66.244880000000009</v>
      </c>
      <c r="I25" s="367">
        <v>260.98378000000002</v>
      </c>
      <c r="J25" s="367">
        <v>10.983780000000024</v>
      </c>
      <c r="K25" s="369">
        <v>0.43497296666666668</v>
      </c>
      <c r="L25" s="124"/>
      <c r="M25" s="365" t="str">
        <f t="shared" si="0"/>
        <v/>
      </c>
    </row>
    <row r="26" spans="1:13" ht="14.45" customHeight="1" x14ac:dyDescent="0.2">
      <c r="A26" s="370" t="s">
        <v>227</v>
      </c>
      <c r="B26" s="366">
        <v>6</v>
      </c>
      <c r="C26" s="367">
        <v>1.7302999999999999</v>
      </c>
      <c r="D26" s="367">
        <v>-4.2697000000000003</v>
      </c>
      <c r="E26" s="368">
        <v>0.28838333333333332</v>
      </c>
      <c r="F26" s="366">
        <v>5</v>
      </c>
      <c r="G26" s="367">
        <v>2.0833333333333335</v>
      </c>
      <c r="H26" s="367">
        <v>0</v>
      </c>
      <c r="I26" s="367">
        <v>0</v>
      </c>
      <c r="J26" s="367">
        <v>-2.0833333333333335</v>
      </c>
      <c r="K26" s="369">
        <v>0</v>
      </c>
      <c r="L26" s="124"/>
      <c r="M26" s="365" t="str">
        <f t="shared" si="0"/>
        <v/>
      </c>
    </row>
    <row r="27" spans="1:13" ht="14.45" customHeight="1" x14ac:dyDescent="0.2">
      <c r="A27" s="370" t="s">
        <v>228</v>
      </c>
      <c r="B27" s="366">
        <v>205.00000199999999</v>
      </c>
      <c r="C27" s="367">
        <v>242.85586999999998</v>
      </c>
      <c r="D27" s="367">
        <v>37.855867999999987</v>
      </c>
      <c r="E27" s="368">
        <v>1.1846627689301192</v>
      </c>
      <c r="F27" s="366">
        <v>250.00000009999999</v>
      </c>
      <c r="G27" s="367">
        <v>104.16666670833334</v>
      </c>
      <c r="H27" s="367">
        <v>11.841059999999999</v>
      </c>
      <c r="I27" s="367">
        <v>82.529119999999992</v>
      </c>
      <c r="J27" s="367">
        <v>-21.637546708333346</v>
      </c>
      <c r="K27" s="369">
        <v>0.33011647986795339</v>
      </c>
      <c r="L27" s="124"/>
      <c r="M27" s="365" t="str">
        <f t="shared" si="0"/>
        <v/>
      </c>
    </row>
    <row r="28" spans="1:13" ht="14.45" customHeight="1" x14ac:dyDescent="0.2">
      <c r="A28" s="370" t="s">
        <v>229</v>
      </c>
      <c r="B28" s="366">
        <v>404</v>
      </c>
      <c r="C28" s="367">
        <v>277.16346000000004</v>
      </c>
      <c r="D28" s="367">
        <v>-126.83653999999996</v>
      </c>
      <c r="E28" s="368">
        <v>0.6860481683168318</v>
      </c>
      <c r="F28" s="366">
        <v>315.00000010000002</v>
      </c>
      <c r="G28" s="367">
        <v>131.25000004166668</v>
      </c>
      <c r="H28" s="367">
        <v>0</v>
      </c>
      <c r="I28" s="367">
        <v>49.907400000000003</v>
      </c>
      <c r="J28" s="367">
        <v>-81.342600041666685</v>
      </c>
      <c r="K28" s="369">
        <v>0.15843619042589327</v>
      </c>
      <c r="L28" s="124"/>
      <c r="M28" s="365" t="str">
        <f t="shared" si="0"/>
        <v/>
      </c>
    </row>
    <row r="29" spans="1:13" ht="14.45" customHeight="1" x14ac:dyDescent="0.2">
      <c r="A29" s="370" t="s">
        <v>230</v>
      </c>
      <c r="B29" s="366">
        <v>0</v>
      </c>
      <c r="C29" s="367">
        <v>0</v>
      </c>
      <c r="D29" s="367">
        <v>0</v>
      </c>
      <c r="E29" s="368">
        <v>0</v>
      </c>
      <c r="F29" s="366">
        <v>0</v>
      </c>
      <c r="G29" s="367">
        <v>0</v>
      </c>
      <c r="H29" s="367">
        <v>0</v>
      </c>
      <c r="I29" s="367">
        <v>0.60084000000000004</v>
      </c>
      <c r="J29" s="367">
        <v>0.60084000000000004</v>
      </c>
      <c r="K29" s="369">
        <v>0</v>
      </c>
      <c r="L29" s="124"/>
      <c r="M29" s="365" t="str">
        <f t="shared" si="0"/>
        <v/>
      </c>
    </row>
    <row r="30" spans="1:13" ht="14.45" customHeight="1" x14ac:dyDescent="0.2">
      <c r="A30" s="370" t="s">
        <v>231</v>
      </c>
      <c r="B30" s="366">
        <v>0</v>
      </c>
      <c r="C30" s="367">
        <v>0</v>
      </c>
      <c r="D30" s="367">
        <v>0</v>
      </c>
      <c r="E30" s="368">
        <v>0</v>
      </c>
      <c r="F30" s="366">
        <v>0</v>
      </c>
      <c r="G30" s="367">
        <v>0</v>
      </c>
      <c r="H30" s="367">
        <v>3.1859999999999999</v>
      </c>
      <c r="I30" s="367">
        <v>3.1859999999999999</v>
      </c>
      <c r="J30" s="367">
        <v>3.1859999999999999</v>
      </c>
      <c r="K30" s="369">
        <v>0</v>
      </c>
      <c r="L30" s="124"/>
      <c r="M30" s="365" t="str">
        <f t="shared" si="0"/>
        <v/>
      </c>
    </row>
    <row r="31" spans="1:13" ht="14.45" customHeight="1" x14ac:dyDescent="0.2">
      <c r="A31" s="370" t="s">
        <v>232</v>
      </c>
      <c r="B31" s="366">
        <v>745.5695280000001</v>
      </c>
      <c r="C31" s="367">
        <v>825.66498000000001</v>
      </c>
      <c r="D31" s="367">
        <v>80.095451999999909</v>
      </c>
      <c r="E31" s="368">
        <v>1.107428548233264</v>
      </c>
      <c r="F31" s="366">
        <v>745.30730429999994</v>
      </c>
      <c r="G31" s="367">
        <v>310.54471012499999</v>
      </c>
      <c r="H31" s="367">
        <v>74.554880000000011</v>
      </c>
      <c r="I31" s="367">
        <v>312.20618000000002</v>
      </c>
      <c r="J31" s="367">
        <v>1.661469875000023</v>
      </c>
      <c r="K31" s="369">
        <v>0.41889590803517912</v>
      </c>
      <c r="L31" s="124"/>
      <c r="M31" s="365" t="str">
        <f t="shared" si="0"/>
        <v>X</v>
      </c>
    </row>
    <row r="32" spans="1:13" ht="14.45" customHeight="1" x14ac:dyDescent="0.2">
      <c r="A32" s="370" t="s">
        <v>233</v>
      </c>
      <c r="B32" s="366">
        <v>0</v>
      </c>
      <c r="C32" s="367">
        <v>30.902470000000001</v>
      </c>
      <c r="D32" s="367">
        <v>30.902470000000001</v>
      </c>
      <c r="E32" s="368">
        <v>0</v>
      </c>
      <c r="F32" s="366">
        <v>0</v>
      </c>
      <c r="G32" s="367">
        <v>0</v>
      </c>
      <c r="H32" s="367">
        <v>0</v>
      </c>
      <c r="I32" s="367">
        <v>-9.5589999999999993</v>
      </c>
      <c r="J32" s="367">
        <v>-9.5589999999999993</v>
      </c>
      <c r="K32" s="369">
        <v>0</v>
      </c>
      <c r="L32" s="124"/>
      <c r="M32" s="365" t="str">
        <f t="shared" si="0"/>
        <v/>
      </c>
    </row>
    <row r="33" spans="1:13" ht="14.45" customHeight="1" x14ac:dyDescent="0.2">
      <c r="A33" s="370" t="s">
        <v>234</v>
      </c>
      <c r="B33" s="366">
        <v>20.000002000000002</v>
      </c>
      <c r="C33" s="367">
        <v>21.61684</v>
      </c>
      <c r="D33" s="367">
        <v>1.6168379999999978</v>
      </c>
      <c r="E33" s="368">
        <v>1.0808418919158107</v>
      </c>
      <c r="F33" s="366">
        <v>21.999999800000001</v>
      </c>
      <c r="G33" s="367">
        <v>9.1666665833333347</v>
      </c>
      <c r="H33" s="367">
        <v>0.86404999999999998</v>
      </c>
      <c r="I33" s="367">
        <v>4.9061000000000003</v>
      </c>
      <c r="J33" s="367">
        <v>-4.2605665833333344</v>
      </c>
      <c r="K33" s="369">
        <v>0.22300454748185952</v>
      </c>
      <c r="L33" s="124"/>
      <c r="M33" s="365" t="str">
        <f t="shared" si="0"/>
        <v/>
      </c>
    </row>
    <row r="34" spans="1:13" ht="14.45" customHeight="1" x14ac:dyDescent="0.2">
      <c r="A34" s="370" t="s">
        <v>235</v>
      </c>
      <c r="B34" s="366">
        <v>449.99999800000001</v>
      </c>
      <c r="C34" s="367">
        <v>443.93452000000002</v>
      </c>
      <c r="D34" s="367">
        <v>-6.0654779999999846</v>
      </c>
      <c r="E34" s="368">
        <v>0.98652115994009404</v>
      </c>
      <c r="F34" s="366">
        <v>449.99999980000001</v>
      </c>
      <c r="G34" s="367">
        <v>187.49999991666667</v>
      </c>
      <c r="H34" s="367">
        <v>45.848500000000001</v>
      </c>
      <c r="I34" s="367">
        <v>224.55789000000001</v>
      </c>
      <c r="J34" s="367">
        <v>37.057890083333348</v>
      </c>
      <c r="K34" s="369">
        <v>0.49901753355511891</v>
      </c>
      <c r="L34" s="124"/>
      <c r="M34" s="365" t="str">
        <f t="shared" si="0"/>
        <v/>
      </c>
    </row>
    <row r="35" spans="1:13" ht="14.45" customHeight="1" x14ac:dyDescent="0.2">
      <c r="A35" s="370" t="s">
        <v>236</v>
      </c>
      <c r="B35" s="366">
        <v>24.999998999999999</v>
      </c>
      <c r="C35" s="367">
        <v>42.088540000000002</v>
      </c>
      <c r="D35" s="367">
        <v>17.088541000000003</v>
      </c>
      <c r="E35" s="368">
        <v>1.6835416673416668</v>
      </c>
      <c r="F35" s="366">
        <v>37.000000099999994</v>
      </c>
      <c r="G35" s="367">
        <v>15.416666708333331</v>
      </c>
      <c r="H35" s="367">
        <v>2.0092500000000002</v>
      </c>
      <c r="I35" s="367">
        <v>8.463709999999999</v>
      </c>
      <c r="J35" s="367">
        <v>-6.9529567083333319</v>
      </c>
      <c r="K35" s="369">
        <v>0.22874891830067862</v>
      </c>
      <c r="L35" s="124"/>
      <c r="M35" s="365" t="str">
        <f t="shared" si="0"/>
        <v/>
      </c>
    </row>
    <row r="36" spans="1:13" ht="14.45" customHeight="1" x14ac:dyDescent="0.2">
      <c r="A36" s="370" t="s">
        <v>237</v>
      </c>
      <c r="B36" s="366">
        <v>11.205916999999999</v>
      </c>
      <c r="C36" s="367">
        <v>6.5640600000000004</v>
      </c>
      <c r="D36" s="367">
        <v>-4.641856999999999</v>
      </c>
      <c r="E36" s="368">
        <v>0.58576732274565313</v>
      </c>
      <c r="F36" s="366">
        <v>5.8756326000000003</v>
      </c>
      <c r="G36" s="367">
        <v>2.4481802500000001</v>
      </c>
      <c r="H36" s="367">
        <v>0.13900000000000001</v>
      </c>
      <c r="I36" s="367">
        <v>3.5045700000000002</v>
      </c>
      <c r="J36" s="367">
        <v>1.0563897500000001</v>
      </c>
      <c r="K36" s="369">
        <v>0.59645832858916337</v>
      </c>
      <c r="L36" s="124"/>
      <c r="M36" s="365" t="str">
        <f t="shared" si="0"/>
        <v/>
      </c>
    </row>
    <row r="37" spans="1:13" ht="14.45" customHeight="1" x14ac:dyDescent="0.2">
      <c r="A37" s="370" t="s">
        <v>238</v>
      </c>
      <c r="B37" s="366">
        <v>0</v>
      </c>
      <c r="C37" s="367">
        <v>0.45739999999999997</v>
      </c>
      <c r="D37" s="367">
        <v>0.45739999999999997</v>
      </c>
      <c r="E37" s="368">
        <v>0</v>
      </c>
      <c r="F37" s="366">
        <v>0</v>
      </c>
      <c r="G37" s="367">
        <v>0</v>
      </c>
      <c r="H37" s="367">
        <v>0</v>
      </c>
      <c r="I37" s="367">
        <v>1.3527799999999999</v>
      </c>
      <c r="J37" s="367">
        <v>1.3527799999999999</v>
      </c>
      <c r="K37" s="369">
        <v>0</v>
      </c>
      <c r="L37" s="124"/>
      <c r="M37" s="365" t="str">
        <f t="shared" si="0"/>
        <v/>
      </c>
    </row>
    <row r="38" spans="1:13" ht="14.45" customHeight="1" x14ac:dyDescent="0.2">
      <c r="A38" s="370" t="s">
        <v>239</v>
      </c>
      <c r="B38" s="366">
        <v>0</v>
      </c>
      <c r="C38" s="367">
        <v>5.6337600000000005</v>
      </c>
      <c r="D38" s="367">
        <v>5.6337600000000005</v>
      </c>
      <c r="E38" s="368">
        <v>0</v>
      </c>
      <c r="F38" s="366">
        <v>0</v>
      </c>
      <c r="G38" s="367">
        <v>0</v>
      </c>
      <c r="H38" s="367">
        <v>0.46948000000000001</v>
      </c>
      <c r="I38" s="367">
        <v>0.93896000000000002</v>
      </c>
      <c r="J38" s="367">
        <v>0.93896000000000002</v>
      </c>
      <c r="K38" s="369">
        <v>0</v>
      </c>
      <c r="L38" s="124"/>
      <c r="M38" s="365" t="str">
        <f t="shared" si="0"/>
        <v/>
      </c>
    </row>
    <row r="39" spans="1:13" ht="14.45" customHeight="1" x14ac:dyDescent="0.2">
      <c r="A39" s="370" t="s">
        <v>240</v>
      </c>
      <c r="B39" s="366">
        <v>0</v>
      </c>
      <c r="C39" s="367">
        <v>6.0374399999999993</v>
      </c>
      <c r="D39" s="367">
        <v>6.0374399999999993</v>
      </c>
      <c r="E39" s="368">
        <v>0</v>
      </c>
      <c r="F39" s="366">
        <v>0</v>
      </c>
      <c r="G39" s="367">
        <v>0</v>
      </c>
      <c r="H39" s="367">
        <v>0.67082000000000008</v>
      </c>
      <c r="I39" s="367">
        <v>2.3478699999999999</v>
      </c>
      <c r="J39" s="367">
        <v>2.3478699999999999</v>
      </c>
      <c r="K39" s="369">
        <v>0</v>
      </c>
      <c r="L39" s="124"/>
      <c r="M39" s="365" t="str">
        <f t="shared" si="0"/>
        <v/>
      </c>
    </row>
    <row r="40" spans="1:13" ht="14.45" customHeight="1" x14ac:dyDescent="0.2">
      <c r="A40" s="370" t="s">
        <v>241</v>
      </c>
      <c r="B40" s="366">
        <v>30</v>
      </c>
      <c r="C40" s="367">
        <v>12.34201</v>
      </c>
      <c r="D40" s="367">
        <v>-17.657989999999998</v>
      </c>
      <c r="E40" s="368">
        <v>0.41140033333333331</v>
      </c>
      <c r="F40" s="366">
        <v>15.000000099999999</v>
      </c>
      <c r="G40" s="367">
        <v>6.2500000416666666</v>
      </c>
      <c r="H40" s="367">
        <v>4.6282500000000004</v>
      </c>
      <c r="I40" s="367">
        <v>6.1710000000000003</v>
      </c>
      <c r="J40" s="367">
        <v>-7.9000041666666299E-2</v>
      </c>
      <c r="K40" s="369">
        <v>0.41139999725733339</v>
      </c>
      <c r="L40" s="124"/>
      <c r="M40" s="365" t="str">
        <f t="shared" si="0"/>
        <v/>
      </c>
    </row>
    <row r="41" spans="1:13" ht="14.45" customHeight="1" x14ac:dyDescent="0.2">
      <c r="A41" s="370" t="s">
        <v>242</v>
      </c>
      <c r="B41" s="366">
        <v>9.3636100000000013</v>
      </c>
      <c r="C41" s="367">
        <v>16.451560000000001</v>
      </c>
      <c r="D41" s="367">
        <v>7.0879499999999993</v>
      </c>
      <c r="E41" s="368">
        <v>1.756967665248766</v>
      </c>
      <c r="F41" s="366">
        <v>15.431672000000001</v>
      </c>
      <c r="G41" s="367">
        <v>6.4298633333333335</v>
      </c>
      <c r="H41" s="367">
        <v>1.3915</v>
      </c>
      <c r="I41" s="367">
        <v>5.5415000000000001</v>
      </c>
      <c r="J41" s="367">
        <v>-0.88836333333333339</v>
      </c>
      <c r="K41" s="369">
        <v>0.35909913067099924</v>
      </c>
      <c r="L41" s="124"/>
      <c r="M41" s="365" t="str">
        <f t="shared" si="0"/>
        <v/>
      </c>
    </row>
    <row r="42" spans="1:13" ht="14.45" customHeight="1" x14ac:dyDescent="0.2">
      <c r="A42" s="370" t="s">
        <v>243</v>
      </c>
      <c r="B42" s="366">
        <v>0</v>
      </c>
      <c r="C42" s="367">
        <v>36.482039999999998</v>
      </c>
      <c r="D42" s="367">
        <v>36.482039999999998</v>
      </c>
      <c r="E42" s="368">
        <v>0</v>
      </c>
      <c r="F42" s="366">
        <v>0</v>
      </c>
      <c r="G42" s="367">
        <v>0</v>
      </c>
      <c r="H42" s="367">
        <v>0</v>
      </c>
      <c r="I42" s="367">
        <v>1.452</v>
      </c>
      <c r="J42" s="367">
        <v>1.452</v>
      </c>
      <c r="K42" s="369">
        <v>0</v>
      </c>
      <c r="L42" s="124"/>
      <c r="M42" s="365" t="str">
        <f t="shared" si="0"/>
        <v/>
      </c>
    </row>
    <row r="43" spans="1:13" ht="14.45" customHeight="1" x14ac:dyDescent="0.2">
      <c r="A43" s="370" t="s">
        <v>244</v>
      </c>
      <c r="B43" s="366">
        <v>0</v>
      </c>
      <c r="C43" s="367">
        <v>1.2498499999999999</v>
      </c>
      <c r="D43" s="367">
        <v>1.2498499999999999</v>
      </c>
      <c r="E43" s="368">
        <v>0</v>
      </c>
      <c r="F43" s="366">
        <v>0</v>
      </c>
      <c r="G43" s="367">
        <v>0</v>
      </c>
      <c r="H43" s="367">
        <v>0</v>
      </c>
      <c r="I43" s="367">
        <v>0</v>
      </c>
      <c r="J43" s="367">
        <v>0</v>
      </c>
      <c r="K43" s="369">
        <v>0</v>
      </c>
      <c r="L43" s="124"/>
      <c r="M43" s="365" t="str">
        <f t="shared" si="0"/>
        <v/>
      </c>
    </row>
    <row r="44" spans="1:13" ht="14.45" customHeight="1" x14ac:dyDescent="0.2">
      <c r="A44" s="370" t="s">
        <v>245</v>
      </c>
      <c r="B44" s="366">
        <v>0</v>
      </c>
      <c r="C44" s="367">
        <v>2.8285800000000001</v>
      </c>
      <c r="D44" s="367">
        <v>2.8285800000000001</v>
      </c>
      <c r="E44" s="368">
        <v>0</v>
      </c>
      <c r="F44" s="366">
        <v>0</v>
      </c>
      <c r="G44" s="367">
        <v>0</v>
      </c>
      <c r="H44" s="367">
        <v>0</v>
      </c>
      <c r="I44" s="367">
        <v>0</v>
      </c>
      <c r="J44" s="367">
        <v>0</v>
      </c>
      <c r="K44" s="369">
        <v>0</v>
      </c>
      <c r="L44" s="124"/>
      <c r="M44" s="365" t="str">
        <f t="shared" si="0"/>
        <v/>
      </c>
    </row>
    <row r="45" spans="1:13" ht="14.45" customHeight="1" x14ac:dyDescent="0.2">
      <c r="A45" s="370" t="s">
        <v>246</v>
      </c>
      <c r="B45" s="366">
        <v>200.00000199999999</v>
      </c>
      <c r="C45" s="367">
        <v>199.07590999999999</v>
      </c>
      <c r="D45" s="367">
        <v>-0.92409200000000169</v>
      </c>
      <c r="E45" s="368">
        <v>0.99537954004620455</v>
      </c>
      <c r="F45" s="366">
        <v>199.99999990000001</v>
      </c>
      <c r="G45" s="367">
        <v>83.333333291666662</v>
      </c>
      <c r="H45" s="367">
        <v>18.534029999999998</v>
      </c>
      <c r="I45" s="367">
        <v>61.820949999999996</v>
      </c>
      <c r="J45" s="367">
        <v>-21.512383291666666</v>
      </c>
      <c r="K45" s="369">
        <v>0.30910475015455235</v>
      </c>
      <c r="L45" s="124"/>
      <c r="M45" s="365" t="str">
        <f t="shared" si="0"/>
        <v/>
      </c>
    </row>
    <row r="46" spans="1:13" ht="14.45" customHeight="1" x14ac:dyDescent="0.2">
      <c r="A46" s="370" t="s">
        <v>247</v>
      </c>
      <c r="B46" s="366">
        <v>0</v>
      </c>
      <c r="C46" s="367">
        <v>0</v>
      </c>
      <c r="D46" s="367">
        <v>0</v>
      </c>
      <c r="E46" s="368">
        <v>0</v>
      </c>
      <c r="F46" s="366">
        <v>0</v>
      </c>
      <c r="G46" s="367">
        <v>0</v>
      </c>
      <c r="H46" s="367">
        <v>0</v>
      </c>
      <c r="I46" s="367">
        <v>0.70784999999999998</v>
      </c>
      <c r="J46" s="367">
        <v>0.70784999999999998</v>
      </c>
      <c r="K46" s="369">
        <v>0</v>
      </c>
      <c r="L46" s="124"/>
      <c r="M46" s="365" t="str">
        <f t="shared" si="0"/>
        <v/>
      </c>
    </row>
    <row r="47" spans="1:13" ht="14.45" customHeight="1" x14ac:dyDescent="0.2">
      <c r="A47" s="370" t="s">
        <v>248</v>
      </c>
      <c r="B47" s="366">
        <v>524.87615700000003</v>
      </c>
      <c r="C47" s="367">
        <v>530.87856000000011</v>
      </c>
      <c r="D47" s="367">
        <v>6.0024030000000721</v>
      </c>
      <c r="E47" s="368">
        <v>1.0114358461895232</v>
      </c>
      <c r="F47" s="366">
        <v>436.06181910000004</v>
      </c>
      <c r="G47" s="367">
        <v>181.692424625</v>
      </c>
      <c r="H47" s="367">
        <v>14.504149999999999</v>
      </c>
      <c r="I47" s="367">
        <v>214.42484999999999</v>
      </c>
      <c r="J47" s="367">
        <v>32.732425374999991</v>
      </c>
      <c r="K47" s="369">
        <v>0.49173039373765243</v>
      </c>
      <c r="L47" s="124"/>
      <c r="M47" s="365" t="str">
        <f t="shared" si="0"/>
        <v>X</v>
      </c>
    </row>
    <row r="48" spans="1:13" ht="14.45" customHeight="1" x14ac:dyDescent="0.2">
      <c r="A48" s="370" t="s">
        <v>249</v>
      </c>
      <c r="B48" s="366">
        <v>28.198934000000001</v>
      </c>
      <c r="C48" s="367">
        <v>203.46316000000002</v>
      </c>
      <c r="D48" s="367">
        <v>175.26422600000001</v>
      </c>
      <c r="E48" s="368">
        <v>7.2152784215176364</v>
      </c>
      <c r="F48" s="366">
        <v>18.3786089</v>
      </c>
      <c r="G48" s="367">
        <v>7.6577537083333338</v>
      </c>
      <c r="H48" s="367">
        <v>0</v>
      </c>
      <c r="I48" s="367">
        <v>61.939</v>
      </c>
      <c r="J48" s="367">
        <v>54.281246291666669</v>
      </c>
      <c r="K48" s="369">
        <v>3.3701680218027819</v>
      </c>
      <c r="L48" s="124"/>
      <c r="M48" s="365" t="str">
        <f t="shared" si="0"/>
        <v/>
      </c>
    </row>
    <row r="49" spans="1:13" ht="14.45" customHeight="1" x14ac:dyDescent="0.2">
      <c r="A49" s="370" t="s">
        <v>250</v>
      </c>
      <c r="B49" s="366">
        <v>414.704589</v>
      </c>
      <c r="C49" s="367">
        <v>322.61121999999995</v>
      </c>
      <c r="D49" s="367">
        <v>-92.093369000000052</v>
      </c>
      <c r="E49" s="368">
        <v>0.77793019068809954</v>
      </c>
      <c r="F49" s="366">
        <v>324.7026553</v>
      </c>
      <c r="G49" s="367">
        <v>135.29277304166666</v>
      </c>
      <c r="H49" s="367">
        <v>0.38</v>
      </c>
      <c r="I49" s="367">
        <v>75.005179999999996</v>
      </c>
      <c r="J49" s="367">
        <v>-60.287593041666668</v>
      </c>
      <c r="K49" s="369">
        <v>0.23099650950098033</v>
      </c>
      <c r="L49" s="124"/>
      <c r="M49" s="365" t="str">
        <f t="shared" si="0"/>
        <v/>
      </c>
    </row>
    <row r="50" spans="1:13" ht="14.45" customHeight="1" x14ac:dyDescent="0.2">
      <c r="A50" s="370" t="s">
        <v>251</v>
      </c>
      <c r="B50" s="366">
        <v>2.2008719999999999</v>
      </c>
      <c r="C50" s="367">
        <v>0.42499999999999999</v>
      </c>
      <c r="D50" s="367">
        <v>-1.7758719999999999</v>
      </c>
      <c r="E50" s="368">
        <v>0.19310527827152146</v>
      </c>
      <c r="F50" s="366">
        <v>1.9805553</v>
      </c>
      <c r="G50" s="367">
        <v>0.82523137499999999</v>
      </c>
      <c r="H50" s="367">
        <v>0</v>
      </c>
      <c r="I50" s="367">
        <v>0</v>
      </c>
      <c r="J50" s="367">
        <v>-0.82523137499999999</v>
      </c>
      <c r="K50" s="369">
        <v>0</v>
      </c>
      <c r="L50" s="124"/>
      <c r="M50" s="365" t="str">
        <f t="shared" si="0"/>
        <v/>
      </c>
    </row>
    <row r="51" spans="1:13" ht="14.45" customHeight="1" x14ac:dyDescent="0.2">
      <c r="A51" s="370" t="s">
        <v>252</v>
      </c>
      <c r="B51" s="366">
        <v>13.974247999999999</v>
      </c>
      <c r="C51" s="367">
        <v>4.3791799999999999</v>
      </c>
      <c r="D51" s="367">
        <v>-9.5950679999999995</v>
      </c>
      <c r="E51" s="368">
        <v>0.31337500236148663</v>
      </c>
      <c r="F51" s="366">
        <v>6</v>
      </c>
      <c r="G51" s="367">
        <v>2.5</v>
      </c>
      <c r="H51" s="367">
        <v>7.0000000000000007E-2</v>
      </c>
      <c r="I51" s="367">
        <v>63.426519999999996</v>
      </c>
      <c r="J51" s="367">
        <v>60.926519999999996</v>
      </c>
      <c r="K51" s="369">
        <v>10.571086666666666</v>
      </c>
      <c r="L51" s="124"/>
      <c r="M51" s="365" t="str">
        <f t="shared" si="0"/>
        <v/>
      </c>
    </row>
    <row r="52" spans="1:13" ht="14.45" customHeight="1" x14ac:dyDescent="0.2">
      <c r="A52" s="370" t="s">
        <v>253</v>
      </c>
      <c r="B52" s="366">
        <v>65.797513999999993</v>
      </c>
      <c r="C52" s="367">
        <v>0</v>
      </c>
      <c r="D52" s="367">
        <v>-65.797513999999993</v>
      </c>
      <c r="E52" s="368">
        <v>0</v>
      </c>
      <c r="F52" s="366">
        <v>84.999999599999995</v>
      </c>
      <c r="G52" s="367">
        <v>35.416666499999998</v>
      </c>
      <c r="H52" s="367">
        <v>14.05415</v>
      </c>
      <c r="I52" s="367">
        <v>14.05415</v>
      </c>
      <c r="J52" s="367">
        <v>-21.362516499999998</v>
      </c>
      <c r="K52" s="369">
        <v>0.16534294195455504</v>
      </c>
      <c r="L52" s="124"/>
      <c r="M52" s="365" t="str">
        <f t="shared" si="0"/>
        <v/>
      </c>
    </row>
    <row r="53" spans="1:13" ht="14.45" customHeight="1" x14ac:dyDescent="0.2">
      <c r="A53" s="370" t="s">
        <v>254</v>
      </c>
      <c r="B53" s="366">
        <v>6684.6329390000001</v>
      </c>
      <c r="C53" s="367">
        <v>7212.1490800000001</v>
      </c>
      <c r="D53" s="367">
        <v>527.51614100000006</v>
      </c>
      <c r="E53" s="368">
        <v>1.0789147505650347</v>
      </c>
      <c r="F53" s="366">
        <v>7300.0000001999997</v>
      </c>
      <c r="G53" s="367">
        <v>3041.6666667499999</v>
      </c>
      <c r="H53" s="367">
        <v>510.31167999999997</v>
      </c>
      <c r="I53" s="367">
        <v>2948.0565799999999</v>
      </c>
      <c r="J53" s="367">
        <v>-93.610086749999937</v>
      </c>
      <c r="K53" s="369">
        <v>0.40384336711222346</v>
      </c>
      <c r="L53" s="124"/>
      <c r="M53" s="365" t="str">
        <f t="shared" si="0"/>
        <v>X</v>
      </c>
    </row>
    <row r="54" spans="1:13" ht="14.45" customHeight="1" x14ac:dyDescent="0.2">
      <c r="A54" s="370" t="s">
        <v>255</v>
      </c>
      <c r="B54" s="366">
        <v>0</v>
      </c>
      <c r="C54" s="367">
        <v>44.917379999999994</v>
      </c>
      <c r="D54" s="367">
        <v>44.917379999999994</v>
      </c>
      <c r="E54" s="368">
        <v>0</v>
      </c>
      <c r="F54" s="366">
        <v>0</v>
      </c>
      <c r="G54" s="367">
        <v>0</v>
      </c>
      <c r="H54" s="367">
        <v>6.4776699999999998</v>
      </c>
      <c r="I54" s="367">
        <v>31.695779999999999</v>
      </c>
      <c r="J54" s="367">
        <v>31.695779999999999</v>
      </c>
      <c r="K54" s="369">
        <v>0</v>
      </c>
      <c r="L54" s="124"/>
      <c r="M54" s="365" t="str">
        <f t="shared" si="0"/>
        <v/>
      </c>
    </row>
    <row r="55" spans="1:13" ht="14.45" customHeight="1" x14ac:dyDescent="0.2">
      <c r="A55" s="370" t="s">
        <v>256</v>
      </c>
      <c r="B55" s="366">
        <v>0</v>
      </c>
      <c r="C55" s="367">
        <v>4.2350000000000003</v>
      </c>
      <c r="D55" s="367">
        <v>4.2350000000000003</v>
      </c>
      <c r="E55" s="368">
        <v>0</v>
      </c>
      <c r="F55" s="366">
        <v>0</v>
      </c>
      <c r="G55" s="367">
        <v>0</v>
      </c>
      <c r="H55" s="367">
        <v>0</v>
      </c>
      <c r="I55" s="367">
        <v>0</v>
      </c>
      <c r="J55" s="367">
        <v>0</v>
      </c>
      <c r="K55" s="369">
        <v>0</v>
      </c>
      <c r="L55" s="124"/>
      <c r="M55" s="365" t="str">
        <f t="shared" si="0"/>
        <v/>
      </c>
    </row>
    <row r="56" spans="1:13" ht="14.45" customHeight="1" x14ac:dyDescent="0.2">
      <c r="A56" s="370" t="s">
        <v>257</v>
      </c>
      <c r="B56" s="366">
        <v>0</v>
      </c>
      <c r="C56" s="367">
        <v>3.9390000000000001</v>
      </c>
      <c r="D56" s="367">
        <v>3.9390000000000001</v>
      </c>
      <c r="E56" s="368">
        <v>0</v>
      </c>
      <c r="F56" s="366">
        <v>0</v>
      </c>
      <c r="G56" s="367">
        <v>0</v>
      </c>
      <c r="H56" s="367">
        <v>0</v>
      </c>
      <c r="I56" s="367">
        <v>0</v>
      </c>
      <c r="J56" s="367">
        <v>0</v>
      </c>
      <c r="K56" s="369">
        <v>0</v>
      </c>
      <c r="L56" s="124"/>
      <c r="M56" s="365" t="str">
        <f t="shared" si="0"/>
        <v/>
      </c>
    </row>
    <row r="57" spans="1:13" ht="14.45" customHeight="1" x14ac:dyDescent="0.2">
      <c r="A57" s="370" t="s">
        <v>258</v>
      </c>
      <c r="B57" s="366">
        <v>0</v>
      </c>
      <c r="C57" s="367">
        <v>-10.9389</v>
      </c>
      <c r="D57" s="367">
        <v>-10.9389</v>
      </c>
      <c r="E57" s="368">
        <v>0</v>
      </c>
      <c r="F57" s="366">
        <v>0</v>
      </c>
      <c r="G57" s="367">
        <v>0</v>
      </c>
      <c r="H57" s="367">
        <v>0</v>
      </c>
      <c r="I57" s="367">
        <v>-3.0347</v>
      </c>
      <c r="J57" s="367">
        <v>-3.0347</v>
      </c>
      <c r="K57" s="369">
        <v>0</v>
      </c>
      <c r="L57" s="124"/>
      <c r="M57" s="365" t="str">
        <f t="shared" si="0"/>
        <v/>
      </c>
    </row>
    <row r="58" spans="1:13" ht="14.45" customHeight="1" x14ac:dyDescent="0.2">
      <c r="A58" s="370" t="s">
        <v>259</v>
      </c>
      <c r="B58" s="366">
        <v>2450.0000010000003</v>
      </c>
      <c r="C58" s="367">
        <v>2581.2867099999999</v>
      </c>
      <c r="D58" s="367">
        <v>131.28670899999952</v>
      </c>
      <c r="E58" s="368">
        <v>1.0535864118148626</v>
      </c>
      <c r="F58" s="366">
        <v>2650</v>
      </c>
      <c r="G58" s="367">
        <v>1104.1666666666667</v>
      </c>
      <c r="H58" s="367">
        <v>190.35747000000001</v>
      </c>
      <c r="I58" s="367">
        <v>1149.6878300000001</v>
      </c>
      <c r="J58" s="367">
        <v>45.521163333333334</v>
      </c>
      <c r="K58" s="369">
        <v>0.43384446415094341</v>
      </c>
      <c r="L58" s="124"/>
      <c r="M58" s="365" t="str">
        <f t="shared" si="0"/>
        <v/>
      </c>
    </row>
    <row r="59" spans="1:13" ht="14.45" customHeight="1" x14ac:dyDescent="0.2">
      <c r="A59" s="370" t="s">
        <v>260</v>
      </c>
      <c r="B59" s="366">
        <v>3515.0000010000003</v>
      </c>
      <c r="C59" s="367">
        <v>3810.5902700000001</v>
      </c>
      <c r="D59" s="367">
        <v>295.59026899999981</v>
      </c>
      <c r="E59" s="368">
        <v>1.0840939598622776</v>
      </c>
      <c r="F59" s="366">
        <v>3910.0000000999999</v>
      </c>
      <c r="G59" s="367">
        <v>1629.1666667083334</v>
      </c>
      <c r="H59" s="367">
        <v>270.10921000000002</v>
      </c>
      <c r="I59" s="367">
        <v>1449.5451499999999</v>
      </c>
      <c r="J59" s="367">
        <v>-179.6215167083335</v>
      </c>
      <c r="K59" s="369">
        <v>0.37072765983706579</v>
      </c>
      <c r="L59" s="124"/>
      <c r="M59" s="365" t="str">
        <f t="shared" si="0"/>
        <v/>
      </c>
    </row>
    <row r="60" spans="1:13" ht="14.45" customHeight="1" x14ac:dyDescent="0.2">
      <c r="A60" s="370" t="s">
        <v>261</v>
      </c>
      <c r="B60" s="366">
        <v>719.63293700000008</v>
      </c>
      <c r="C60" s="367">
        <v>778.11961999999994</v>
      </c>
      <c r="D60" s="367">
        <v>58.486682999999857</v>
      </c>
      <c r="E60" s="368">
        <v>1.0812729379005617</v>
      </c>
      <c r="F60" s="366">
        <v>740.00000009999997</v>
      </c>
      <c r="G60" s="367">
        <v>308.333333375</v>
      </c>
      <c r="H60" s="367">
        <v>39.581830000000004</v>
      </c>
      <c r="I60" s="367">
        <v>298.21398999999997</v>
      </c>
      <c r="J60" s="367">
        <v>-10.119343375000028</v>
      </c>
      <c r="K60" s="369">
        <v>0.40299187832391997</v>
      </c>
      <c r="L60" s="124"/>
      <c r="M60" s="365" t="str">
        <f t="shared" si="0"/>
        <v/>
      </c>
    </row>
    <row r="61" spans="1:13" ht="14.45" customHeight="1" x14ac:dyDescent="0.2">
      <c r="A61" s="370" t="s">
        <v>262</v>
      </c>
      <c r="B61" s="366">
        <v>0</v>
      </c>
      <c r="C61" s="367">
        <v>0</v>
      </c>
      <c r="D61" s="367">
        <v>0</v>
      </c>
      <c r="E61" s="368">
        <v>0</v>
      </c>
      <c r="F61" s="366">
        <v>0</v>
      </c>
      <c r="G61" s="367">
        <v>0</v>
      </c>
      <c r="H61" s="367">
        <v>2.1779999999999999</v>
      </c>
      <c r="I61" s="367">
        <v>2.1779999999999999</v>
      </c>
      <c r="J61" s="367">
        <v>2.1779999999999999</v>
      </c>
      <c r="K61" s="369">
        <v>0</v>
      </c>
      <c r="L61" s="124"/>
      <c r="M61" s="365" t="str">
        <f t="shared" si="0"/>
        <v/>
      </c>
    </row>
    <row r="62" spans="1:13" ht="14.45" customHeight="1" x14ac:dyDescent="0.2">
      <c r="A62" s="370" t="s">
        <v>263</v>
      </c>
      <c r="B62" s="366">
        <v>0</v>
      </c>
      <c r="C62" s="367">
        <v>0</v>
      </c>
      <c r="D62" s="367">
        <v>0</v>
      </c>
      <c r="E62" s="368">
        <v>0</v>
      </c>
      <c r="F62" s="366">
        <v>0</v>
      </c>
      <c r="G62" s="367">
        <v>0</v>
      </c>
      <c r="H62" s="367">
        <v>1.6074999999999999</v>
      </c>
      <c r="I62" s="367">
        <v>7.9089</v>
      </c>
      <c r="J62" s="367">
        <v>7.9089</v>
      </c>
      <c r="K62" s="369">
        <v>0</v>
      </c>
      <c r="L62" s="124"/>
      <c r="M62" s="365" t="str">
        <f t="shared" si="0"/>
        <v/>
      </c>
    </row>
    <row r="63" spans="1:13" ht="14.45" customHeight="1" x14ac:dyDescent="0.2">
      <c r="A63" s="370" t="s">
        <v>264</v>
      </c>
      <c r="B63" s="366">
        <v>0</v>
      </c>
      <c r="C63" s="367">
        <v>0</v>
      </c>
      <c r="D63" s="367">
        <v>0</v>
      </c>
      <c r="E63" s="368">
        <v>0</v>
      </c>
      <c r="F63" s="366">
        <v>0</v>
      </c>
      <c r="G63" s="367">
        <v>0</v>
      </c>
      <c r="H63" s="367">
        <v>0</v>
      </c>
      <c r="I63" s="367">
        <v>11.86163</v>
      </c>
      <c r="J63" s="367">
        <v>11.86163</v>
      </c>
      <c r="K63" s="369">
        <v>0</v>
      </c>
      <c r="L63" s="124"/>
      <c r="M63" s="365" t="str">
        <f t="shared" si="0"/>
        <v/>
      </c>
    </row>
    <row r="64" spans="1:13" ht="14.45" customHeight="1" x14ac:dyDescent="0.2">
      <c r="A64" s="370" t="s">
        <v>265</v>
      </c>
      <c r="B64" s="366">
        <v>2505.5156860000002</v>
      </c>
      <c r="C64" s="367">
        <v>2476.3809999999999</v>
      </c>
      <c r="D64" s="367">
        <v>-29.134686000000329</v>
      </c>
      <c r="E64" s="368">
        <v>0.98837178064268549</v>
      </c>
      <c r="F64" s="366">
        <v>2515.7586833999999</v>
      </c>
      <c r="G64" s="367">
        <v>1048.2327847500001</v>
      </c>
      <c r="H64" s="367">
        <v>183.20099999999999</v>
      </c>
      <c r="I64" s="367">
        <v>1076.5719999999999</v>
      </c>
      <c r="J64" s="367">
        <v>28.339215249999825</v>
      </c>
      <c r="K64" s="369">
        <v>0.42793134615957418</v>
      </c>
      <c r="L64" s="124"/>
      <c r="M64" s="365" t="str">
        <f t="shared" si="0"/>
        <v/>
      </c>
    </row>
    <row r="65" spans="1:13" ht="14.45" customHeight="1" x14ac:dyDescent="0.2">
      <c r="A65" s="370" t="s">
        <v>266</v>
      </c>
      <c r="B65" s="366">
        <v>2505.5156860000002</v>
      </c>
      <c r="C65" s="367">
        <v>2476.3809999999999</v>
      </c>
      <c r="D65" s="367">
        <v>-29.134686000000329</v>
      </c>
      <c r="E65" s="368">
        <v>0.98837178064268549</v>
      </c>
      <c r="F65" s="366">
        <v>2515.7586833999999</v>
      </c>
      <c r="G65" s="367">
        <v>1048.2327847500001</v>
      </c>
      <c r="H65" s="367">
        <v>183.20099999999999</v>
      </c>
      <c r="I65" s="367">
        <v>1076.5719999999999</v>
      </c>
      <c r="J65" s="367">
        <v>28.339215249999825</v>
      </c>
      <c r="K65" s="369">
        <v>0.42793134615957418</v>
      </c>
      <c r="L65" s="124"/>
      <c r="M65" s="365" t="str">
        <f t="shared" si="0"/>
        <v>X</v>
      </c>
    </row>
    <row r="66" spans="1:13" ht="14.45" customHeight="1" x14ac:dyDescent="0.2">
      <c r="A66" s="370" t="s">
        <v>267</v>
      </c>
      <c r="B66" s="366">
        <v>671.31940199999997</v>
      </c>
      <c r="C66" s="367">
        <v>713.99400000000003</v>
      </c>
      <c r="D66" s="367">
        <v>42.67459800000006</v>
      </c>
      <c r="E66" s="368">
        <v>1.0635682476521064</v>
      </c>
      <c r="F66" s="366">
        <v>649.7162783</v>
      </c>
      <c r="G66" s="367">
        <v>270.71511595833334</v>
      </c>
      <c r="H66" s="367">
        <v>49.264000000000003</v>
      </c>
      <c r="I66" s="367">
        <v>255.04300000000001</v>
      </c>
      <c r="J66" s="367">
        <v>-15.672115958333336</v>
      </c>
      <c r="K66" s="369">
        <v>0.39254519013641898</v>
      </c>
      <c r="L66" s="124"/>
      <c r="M66" s="365" t="str">
        <f t="shared" si="0"/>
        <v/>
      </c>
    </row>
    <row r="67" spans="1:13" ht="14.45" customHeight="1" x14ac:dyDescent="0.2">
      <c r="A67" s="370" t="s">
        <v>268</v>
      </c>
      <c r="B67" s="366">
        <v>1065.754304</v>
      </c>
      <c r="C67" s="367">
        <v>1022.521</v>
      </c>
      <c r="D67" s="367">
        <v>-43.233304000000089</v>
      </c>
      <c r="E67" s="368">
        <v>0.95943407984585527</v>
      </c>
      <c r="F67" s="366">
        <v>1113.4131159000001</v>
      </c>
      <c r="G67" s="367">
        <v>463.92213162500008</v>
      </c>
      <c r="H67" s="367">
        <v>84.167000000000002</v>
      </c>
      <c r="I67" s="367">
        <v>435.51499999999999</v>
      </c>
      <c r="J67" s="367">
        <v>-28.40713162500009</v>
      </c>
      <c r="K67" s="369">
        <v>0.39115310730641262</v>
      </c>
      <c r="L67" s="124"/>
      <c r="M67" s="365" t="str">
        <f t="shared" si="0"/>
        <v/>
      </c>
    </row>
    <row r="68" spans="1:13" ht="14.45" customHeight="1" x14ac:dyDescent="0.2">
      <c r="A68" s="370" t="s">
        <v>269</v>
      </c>
      <c r="B68" s="366">
        <v>768.44197999999994</v>
      </c>
      <c r="C68" s="367">
        <v>739.86599999999999</v>
      </c>
      <c r="D68" s="367">
        <v>-28.575979999999959</v>
      </c>
      <c r="E68" s="368">
        <v>0.96281309357929667</v>
      </c>
      <c r="F68" s="366">
        <v>752.62928920000002</v>
      </c>
      <c r="G68" s="367">
        <v>313.59553716666665</v>
      </c>
      <c r="H68" s="367">
        <v>49.77</v>
      </c>
      <c r="I68" s="367">
        <v>386.01400000000001</v>
      </c>
      <c r="J68" s="367">
        <v>72.418462833333365</v>
      </c>
      <c r="K68" s="369">
        <v>0.51288729463386928</v>
      </c>
      <c r="L68" s="124"/>
      <c r="M68" s="365" t="str">
        <f t="shared" si="0"/>
        <v/>
      </c>
    </row>
    <row r="69" spans="1:13" ht="14.45" customHeight="1" x14ac:dyDescent="0.2">
      <c r="A69" s="370" t="s">
        <v>270</v>
      </c>
      <c r="B69" s="366">
        <v>9180.3066909999998</v>
      </c>
      <c r="C69" s="367">
        <v>12294.756619999998</v>
      </c>
      <c r="D69" s="367">
        <v>3114.4499289999985</v>
      </c>
      <c r="E69" s="368">
        <v>1.3392533641662843</v>
      </c>
      <c r="F69" s="366">
        <v>9954.7163109000012</v>
      </c>
      <c r="G69" s="367">
        <v>4147.798462875</v>
      </c>
      <c r="H69" s="367">
        <v>406.87870000000004</v>
      </c>
      <c r="I69" s="367">
        <v>9634.6179200000006</v>
      </c>
      <c r="J69" s="367">
        <v>5486.8194571250006</v>
      </c>
      <c r="K69" s="369">
        <v>0.96784454916615692</v>
      </c>
      <c r="L69" s="124"/>
      <c r="M69" s="365" t="str">
        <f t="shared" si="0"/>
        <v/>
      </c>
    </row>
    <row r="70" spans="1:13" ht="14.45" customHeight="1" x14ac:dyDescent="0.2">
      <c r="A70" s="370" t="s">
        <v>271</v>
      </c>
      <c r="B70" s="366">
        <v>4342.8557999999994</v>
      </c>
      <c r="C70" s="367">
        <v>3247.37093</v>
      </c>
      <c r="D70" s="367">
        <v>-1095.4848699999993</v>
      </c>
      <c r="E70" s="368">
        <v>0.74775011640957556</v>
      </c>
      <c r="F70" s="366">
        <v>2131.8886398</v>
      </c>
      <c r="G70" s="367">
        <v>888.28693325000006</v>
      </c>
      <c r="H70" s="367">
        <v>18.015740000000001</v>
      </c>
      <c r="I70" s="367">
        <v>1855.9265600000001</v>
      </c>
      <c r="J70" s="367">
        <v>967.63962675000005</v>
      </c>
      <c r="K70" s="369">
        <v>0.87055511500549632</v>
      </c>
      <c r="L70" s="124"/>
      <c r="M70" s="365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370" t="s">
        <v>272</v>
      </c>
      <c r="B71" s="366">
        <v>4342.8557999999994</v>
      </c>
      <c r="C71" s="367">
        <v>3247.37093</v>
      </c>
      <c r="D71" s="367">
        <v>-1095.4848699999993</v>
      </c>
      <c r="E71" s="368">
        <v>0.74775011640957556</v>
      </c>
      <c r="F71" s="366">
        <v>2131.8886398</v>
      </c>
      <c r="G71" s="367">
        <v>888.28693325000006</v>
      </c>
      <c r="H71" s="367">
        <v>18.015740000000001</v>
      </c>
      <c r="I71" s="367">
        <v>1855.9265600000001</v>
      </c>
      <c r="J71" s="367">
        <v>967.63962675000005</v>
      </c>
      <c r="K71" s="369">
        <v>0.87055511500549632</v>
      </c>
      <c r="L71" s="124"/>
      <c r="M71" s="365" t="str">
        <f t="shared" si="1"/>
        <v>X</v>
      </c>
    </row>
    <row r="72" spans="1:13" ht="14.45" customHeight="1" x14ac:dyDescent="0.2">
      <c r="A72" s="370" t="s">
        <v>273</v>
      </c>
      <c r="B72" s="366">
        <v>1182.4584790000001</v>
      </c>
      <c r="C72" s="367">
        <v>1088.3767700000001</v>
      </c>
      <c r="D72" s="367">
        <v>-94.081709000000046</v>
      </c>
      <c r="E72" s="368">
        <v>0.92043550731729329</v>
      </c>
      <c r="F72" s="366">
        <v>1114.2482413</v>
      </c>
      <c r="G72" s="367">
        <v>464.27010054166664</v>
      </c>
      <c r="H72" s="367">
        <v>4.8227600000000006</v>
      </c>
      <c r="I72" s="367">
        <v>378.03970000000004</v>
      </c>
      <c r="J72" s="367">
        <v>-86.230400541666597</v>
      </c>
      <c r="K72" s="369">
        <v>0.33927780721371287</v>
      </c>
      <c r="L72" s="124"/>
      <c r="M72" s="365" t="str">
        <f t="shared" si="1"/>
        <v/>
      </c>
    </row>
    <row r="73" spans="1:13" ht="14.45" customHeight="1" x14ac:dyDescent="0.2">
      <c r="A73" s="370" t="s">
        <v>274</v>
      </c>
      <c r="B73" s="366">
        <v>21.207989000000001</v>
      </c>
      <c r="C73" s="367">
        <v>0</v>
      </c>
      <c r="D73" s="367">
        <v>-21.207989000000001</v>
      </c>
      <c r="E73" s="368">
        <v>0</v>
      </c>
      <c r="F73" s="366">
        <v>0</v>
      </c>
      <c r="G73" s="367">
        <v>0</v>
      </c>
      <c r="H73" s="367">
        <v>0</v>
      </c>
      <c r="I73" s="367">
        <v>0</v>
      </c>
      <c r="J73" s="367">
        <v>0</v>
      </c>
      <c r="K73" s="369">
        <v>0</v>
      </c>
      <c r="L73" s="124"/>
      <c r="M73" s="365" t="str">
        <f t="shared" si="1"/>
        <v/>
      </c>
    </row>
    <row r="74" spans="1:13" ht="14.45" customHeight="1" x14ac:dyDescent="0.2">
      <c r="A74" s="370" t="s">
        <v>275</v>
      </c>
      <c r="B74" s="366">
        <v>26.582303</v>
      </c>
      <c r="C74" s="367">
        <v>1851.9131100000002</v>
      </c>
      <c r="D74" s="367">
        <v>1825.3308070000003</v>
      </c>
      <c r="E74" s="368">
        <v>69.667143211782673</v>
      </c>
      <c r="F74" s="366">
        <v>79.055878399999997</v>
      </c>
      <c r="G74" s="367">
        <v>32.939949333333331</v>
      </c>
      <c r="H74" s="367">
        <v>1.488</v>
      </c>
      <c r="I74" s="367">
        <v>4.4480000000000004</v>
      </c>
      <c r="J74" s="367">
        <v>-28.491949333333331</v>
      </c>
      <c r="K74" s="369">
        <v>5.6264000729893862E-2</v>
      </c>
      <c r="L74" s="124"/>
      <c r="M74" s="365" t="str">
        <f t="shared" si="1"/>
        <v/>
      </c>
    </row>
    <row r="75" spans="1:13" ht="14.45" customHeight="1" x14ac:dyDescent="0.2">
      <c r="A75" s="370" t="s">
        <v>276</v>
      </c>
      <c r="B75" s="366">
        <v>243.87009599999899</v>
      </c>
      <c r="C75" s="367">
        <v>173.37139999999999</v>
      </c>
      <c r="D75" s="367">
        <v>-70.498695999999001</v>
      </c>
      <c r="E75" s="368">
        <v>0.71091701214568226</v>
      </c>
      <c r="F75" s="366">
        <v>25</v>
      </c>
      <c r="G75" s="367">
        <v>10.416666666666668</v>
      </c>
      <c r="H75" s="367">
        <v>7.8529</v>
      </c>
      <c r="I75" s="367">
        <v>89.244759999999999</v>
      </c>
      <c r="J75" s="367">
        <v>78.828093333333328</v>
      </c>
      <c r="K75" s="369">
        <v>3.5697904</v>
      </c>
      <c r="L75" s="124"/>
      <c r="M75" s="365" t="str">
        <f t="shared" si="1"/>
        <v/>
      </c>
    </row>
    <row r="76" spans="1:13" ht="14.45" customHeight="1" x14ac:dyDescent="0.2">
      <c r="A76" s="370" t="s">
        <v>277</v>
      </c>
      <c r="B76" s="366">
        <v>2332.9600030000001</v>
      </c>
      <c r="C76" s="367">
        <v>54.515149999999998</v>
      </c>
      <c r="D76" s="367">
        <v>-2278.444853</v>
      </c>
      <c r="E76" s="368">
        <v>2.336737446415621E-2</v>
      </c>
      <c r="F76" s="366">
        <v>48.584520499999996</v>
      </c>
      <c r="G76" s="367">
        <v>20.243550208333332</v>
      </c>
      <c r="H76" s="367">
        <v>3.8520799999999999</v>
      </c>
      <c r="I76" s="367">
        <v>34.344879999999996</v>
      </c>
      <c r="J76" s="367">
        <v>14.101329791666664</v>
      </c>
      <c r="K76" s="369">
        <v>0.70690993029353866</v>
      </c>
      <c r="L76" s="124"/>
      <c r="M76" s="365" t="str">
        <f t="shared" si="1"/>
        <v/>
      </c>
    </row>
    <row r="77" spans="1:13" ht="14.45" customHeight="1" x14ac:dyDescent="0.2">
      <c r="A77" s="370" t="s">
        <v>278</v>
      </c>
      <c r="B77" s="366">
        <v>12.348299000000001</v>
      </c>
      <c r="C77" s="367">
        <v>0</v>
      </c>
      <c r="D77" s="367">
        <v>-12.348299000000001</v>
      </c>
      <c r="E77" s="368">
        <v>0</v>
      </c>
      <c r="F77" s="366">
        <v>45</v>
      </c>
      <c r="G77" s="367">
        <v>18.75</v>
      </c>
      <c r="H77" s="367">
        <v>0</v>
      </c>
      <c r="I77" s="367">
        <v>0</v>
      </c>
      <c r="J77" s="367">
        <v>-18.75</v>
      </c>
      <c r="K77" s="369">
        <v>0</v>
      </c>
      <c r="L77" s="124"/>
      <c r="M77" s="365" t="str">
        <f t="shared" si="1"/>
        <v/>
      </c>
    </row>
    <row r="78" spans="1:13" ht="14.45" customHeight="1" x14ac:dyDescent="0.2">
      <c r="A78" s="370" t="s">
        <v>279</v>
      </c>
      <c r="B78" s="366">
        <v>395.242028</v>
      </c>
      <c r="C78" s="367">
        <v>79.194500000000005</v>
      </c>
      <c r="D78" s="367">
        <v>-316.047528</v>
      </c>
      <c r="E78" s="368">
        <v>0.20036963275575542</v>
      </c>
      <c r="F78" s="366">
        <v>819.99999960000002</v>
      </c>
      <c r="G78" s="367">
        <v>341.66666650000002</v>
      </c>
      <c r="H78" s="367">
        <v>0</v>
      </c>
      <c r="I78" s="367">
        <v>1349.8492200000001</v>
      </c>
      <c r="J78" s="367">
        <v>1008.1825535</v>
      </c>
      <c r="K78" s="369">
        <v>1.6461575861688573</v>
      </c>
      <c r="L78" s="124"/>
      <c r="M78" s="365" t="str">
        <f t="shared" si="1"/>
        <v/>
      </c>
    </row>
    <row r="79" spans="1:13" ht="14.45" customHeight="1" x14ac:dyDescent="0.2">
      <c r="A79" s="370" t="s">
        <v>280</v>
      </c>
      <c r="B79" s="366">
        <v>128.18660299999999</v>
      </c>
      <c r="C79" s="367">
        <v>0</v>
      </c>
      <c r="D79" s="367">
        <v>-128.18660299999999</v>
      </c>
      <c r="E79" s="368">
        <v>0</v>
      </c>
      <c r="F79" s="366">
        <v>0</v>
      </c>
      <c r="G79" s="367">
        <v>0</v>
      </c>
      <c r="H79" s="367">
        <v>0</v>
      </c>
      <c r="I79" s="367">
        <v>0</v>
      </c>
      <c r="J79" s="367">
        <v>0</v>
      </c>
      <c r="K79" s="369">
        <v>0</v>
      </c>
      <c r="L79" s="124"/>
      <c r="M79" s="365" t="str">
        <f t="shared" si="1"/>
        <v/>
      </c>
    </row>
    <row r="80" spans="1:13" ht="14.45" customHeight="1" x14ac:dyDescent="0.2">
      <c r="A80" s="370" t="s">
        <v>281</v>
      </c>
      <c r="B80" s="366">
        <v>0</v>
      </c>
      <c r="C80" s="367">
        <v>16.728999999999999</v>
      </c>
      <c r="D80" s="367">
        <v>16.728999999999999</v>
      </c>
      <c r="E80" s="368">
        <v>0</v>
      </c>
      <c r="F80" s="366">
        <v>0</v>
      </c>
      <c r="G80" s="367">
        <v>0</v>
      </c>
      <c r="H80" s="367">
        <v>0</v>
      </c>
      <c r="I80" s="367">
        <v>6.3049999999999997</v>
      </c>
      <c r="J80" s="367">
        <v>6.3049999999999997</v>
      </c>
      <c r="K80" s="369">
        <v>0</v>
      </c>
      <c r="L80" s="124"/>
      <c r="M80" s="365" t="str">
        <f t="shared" si="1"/>
        <v/>
      </c>
    </row>
    <row r="81" spans="1:13" ht="14.45" customHeight="1" x14ac:dyDescent="0.2">
      <c r="A81" s="370" t="s">
        <v>282</v>
      </c>
      <c r="B81" s="366">
        <v>0</v>
      </c>
      <c r="C81" s="367">
        <v>16.728999999999999</v>
      </c>
      <c r="D81" s="367">
        <v>16.728999999999999</v>
      </c>
      <c r="E81" s="368">
        <v>0</v>
      </c>
      <c r="F81" s="366">
        <v>0</v>
      </c>
      <c r="G81" s="367">
        <v>0</v>
      </c>
      <c r="H81" s="367">
        <v>0</v>
      </c>
      <c r="I81" s="367">
        <v>6.3049999999999997</v>
      </c>
      <c r="J81" s="367">
        <v>6.3049999999999997</v>
      </c>
      <c r="K81" s="369">
        <v>0</v>
      </c>
      <c r="L81" s="124"/>
      <c r="M81" s="365" t="str">
        <f t="shared" si="1"/>
        <v>X</v>
      </c>
    </row>
    <row r="82" spans="1:13" ht="14.45" customHeight="1" x14ac:dyDescent="0.2">
      <c r="A82" s="370" t="s">
        <v>283</v>
      </c>
      <c r="B82" s="366">
        <v>0</v>
      </c>
      <c r="C82" s="367">
        <v>9.0289999999999999</v>
      </c>
      <c r="D82" s="367">
        <v>9.0289999999999999</v>
      </c>
      <c r="E82" s="368">
        <v>0</v>
      </c>
      <c r="F82" s="366">
        <v>0</v>
      </c>
      <c r="G82" s="367">
        <v>0</v>
      </c>
      <c r="H82" s="367">
        <v>0</v>
      </c>
      <c r="I82" s="367">
        <v>0.30499999999999999</v>
      </c>
      <c r="J82" s="367">
        <v>0.30499999999999999</v>
      </c>
      <c r="K82" s="369">
        <v>0</v>
      </c>
      <c r="L82" s="124"/>
      <c r="M82" s="365" t="str">
        <f t="shared" si="1"/>
        <v/>
      </c>
    </row>
    <row r="83" spans="1:13" ht="14.45" customHeight="1" x14ac:dyDescent="0.2">
      <c r="A83" s="370" t="s">
        <v>284</v>
      </c>
      <c r="B83" s="366">
        <v>0</v>
      </c>
      <c r="C83" s="367">
        <v>7.7</v>
      </c>
      <c r="D83" s="367">
        <v>7.7</v>
      </c>
      <c r="E83" s="368">
        <v>0</v>
      </c>
      <c r="F83" s="366">
        <v>0</v>
      </c>
      <c r="G83" s="367">
        <v>0</v>
      </c>
      <c r="H83" s="367">
        <v>0</v>
      </c>
      <c r="I83" s="367">
        <v>6</v>
      </c>
      <c r="J83" s="367">
        <v>6</v>
      </c>
      <c r="K83" s="369">
        <v>0</v>
      </c>
      <c r="L83" s="124"/>
      <c r="M83" s="365" t="str">
        <f t="shared" si="1"/>
        <v/>
      </c>
    </row>
    <row r="84" spans="1:13" ht="14.45" customHeight="1" x14ac:dyDescent="0.2">
      <c r="A84" s="370" t="s">
        <v>285</v>
      </c>
      <c r="B84" s="366">
        <v>4837.4508909999995</v>
      </c>
      <c r="C84" s="367">
        <v>9030.6566900000107</v>
      </c>
      <c r="D84" s="367">
        <v>4193.2057990000112</v>
      </c>
      <c r="E84" s="368">
        <v>1.8668213680063199</v>
      </c>
      <c r="F84" s="366">
        <v>7822.8276710999999</v>
      </c>
      <c r="G84" s="367">
        <v>3259.5115296249996</v>
      </c>
      <c r="H84" s="367">
        <v>388.86296000000004</v>
      </c>
      <c r="I84" s="367">
        <v>7772.3863600000004</v>
      </c>
      <c r="J84" s="367">
        <v>4512.8748303750008</v>
      </c>
      <c r="K84" s="369">
        <v>0.99355203601296938</v>
      </c>
      <c r="L84" s="124"/>
      <c r="M84" s="365" t="str">
        <f t="shared" si="1"/>
        <v/>
      </c>
    </row>
    <row r="85" spans="1:13" ht="14.45" customHeight="1" x14ac:dyDescent="0.2">
      <c r="A85" s="370" t="s">
        <v>286</v>
      </c>
      <c r="B85" s="366">
        <v>6.7994579999999996</v>
      </c>
      <c r="C85" s="367">
        <v>1.79447</v>
      </c>
      <c r="D85" s="367">
        <v>-5.0049879999999991</v>
      </c>
      <c r="E85" s="368">
        <v>0.26391368253175473</v>
      </c>
      <c r="F85" s="366">
        <v>1.9436253999999999</v>
      </c>
      <c r="G85" s="367">
        <v>0.80984391666666666</v>
      </c>
      <c r="H85" s="367">
        <v>3.71549</v>
      </c>
      <c r="I85" s="367">
        <v>6.7859499999999997</v>
      </c>
      <c r="J85" s="367">
        <v>5.9761060833333328</v>
      </c>
      <c r="K85" s="369">
        <v>3.4913877951996306</v>
      </c>
      <c r="L85" s="124"/>
      <c r="M85" s="365" t="str">
        <f t="shared" si="1"/>
        <v>X</v>
      </c>
    </row>
    <row r="86" spans="1:13" ht="14.45" customHeight="1" x14ac:dyDescent="0.2">
      <c r="A86" s="370" t="s">
        <v>287</v>
      </c>
      <c r="B86" s="366">
        <v>0</v>
      </c>
      <c r="C86" s="367">
        <v>0</v>
      </c>
      <c r="D86" s="367">
        <v>0</v>
      </c>
      <c r="E86" s="368">
        <v>0</v>
      </c>
      <c r="F86" s="366">
        <v>0</v>
      </c>
      <c r="G86" s="367">
        <v>0</v>
      </c>
      <c r="H86" s="367">
        <v>3.633</v>
      </c>
      <c r="I86" s="367">
        <v>6.4222999999999999</v>
      </c>
      <c r="J86" s="367">
        <v>6.4222999999999999</v>
      </c>
      <c r="K86" s="369">
        <v>0</v>
      </c>
      <c r="L86" s="124"/>
      <c r="M86" s="365" t="str">
        <f t="shared" si="1"/>
        <v/>
      </c>
    </row>
    <row r="87" spans="1:13" ht="14.45" customHeight="1" x14ac:dyDescent="0.2">
      <c r="A87" s="370" t="s">
        <v>288</v>
      </c>
      <c r="B87" s="366">
        <v>6.7994579999999996</v>
      </c>
      <c r="C87" s="367">
        <v>1.79447</v>
      </c>
      <c r="D87" s="367">
        <v>-5.0049879999999991</v>
      </c>
      <c r="E87" s="368">
        <v>0.26391368253175473</v>
      </c>
      <c r="F87" s="366">
        <v>1.9436253999999999</v>
      </c>
      <c r="G87" s="367">
        <v>0.80984391666666666</v>
      </c>
      <c r="H87" s="367">
        <v>8.2489999999999994E-2</v>
      </c>
      <c r="I87" s="367">
        <v>0.36364999999999997</v>
      </c>
      <c r="J87" s="367">
        <v>-0.44619391666666669</v>
      </c>
      <c r="K87" s="369">
        <v>0.18709881029544068</v>
      </c>
      <c r="L87" s="124"/>
      <c r="M87" s="365" t="str">
        <f t="shared" si="1"/>
        <v/>
      </c>
    </row>
    <row r="88" spans="1:13" ht="14.45" customHeight="1" x14ac:dyDescent="0.2">
      <c r="A88" s="370" t="s">
        <v>289</v>
      </c>
      <c r="B88" s="366">
        <v>29.183879000000001</v>
      </c>
      <c r="C88" s="367">
        <v>25.255849999999999</v>
      </c>
      <c r="D88" s="367">
        <v>-3.9280290000000022</v>
      </c>
      <c r="E88" s="368">
        <v>0.8654041500103532</v>
      </c>
      <c r="F88" s="366">
        <v>25.34309</v>
      </c>
      <c r="G88" s="367">
        <v>10.559620833333334</v>
      </c>
      <c r="H88" s="367">
        <v>0</v>
      </c>
      <c r="I88" s="367">
        <v>14.865</v>
      </c>
      <c r="J88" s="367">
        <v>4.3053791666666665</v>
      </c>
      <c r="K88" s="369">
        <v>0.58655041670135721</v>
      </c>
      <c r="L88" s="124"/>
      <c r="M88" s="365" t="str">
        <f t="shared" si="1"/>
        <v>X</v>
      </c>
    </row>
    <row r="89" spans="1:13" ht="14.45" customHeight="1" x14ac:dyDescent="0.2">
      <c r="A89" s="370" t="s">
        <v>290</v>
      </c>
      <c r="B89" s="366">
        <v>6</v>
      </c>
      <c r="C89" s="367">
        <v>5.4</v>
      </c>
      <c r="D89" s="367">
        <v>-0.59999999999999964</v>
      </c>
      <c r="E89" s="368">
        <v>0.9</v>
      </c>
      <c r="F89" s="366">
        <v>4.32</v>
      </c>
      <c r="G89" s="367">
        <v>1.8000000000000003</v>
      </c>
      <c r="H89" s="367">
        <v>0</v>
      </c>
      <c r="I89" s="367">
        <v>2.16</v>
      </c>
      <c r="J89" s="367">
        <v>0.35999999999999988</v>
      </c>
      <c r="K89" s="369">
        <v>0.5</v>
      </c>
      <c r="L89" s="124"/>
      <c r="M89" s="365" t="str">
        <f t="shared" si="1"/>
        <v/>
      </c>
    </row>
    <row r="90" spans="1:13" ht="14.45" customHeight="1" x14ac:dyDescent="0.2">
      <c r="A90" s="370" t="s">
        <v>291</v>
      </c>
      <c r="B90" s="366">
        <v>23.183879000000001</v>
      </c>
      <c r="C90" s="367">
        <v>19.85585</v>
      </c>
      <c r="D90" s="367">
        <v>-3.3280290000000008</v>
      </c>
      <c r="E90" s="368">
        <v>0.85645072595487581</v>
      </c>
      <c r="F90" s="366">
        <v>21.02309</v>
      </c>
      <c r="G90" s="367">
        <v>8.759620833333333</v>
      </c>
      <c r="H90" s="367">
        <v>0</v>
      </c>
      <c r="I90" s="367">
        <v>12.705</v>
      </c>
      <c r="J90" s="367">
        <v>3.9453791666666671</v>
      </c>
      <c r="K90" s="369">
        <v>0.60433551870823943</v>
      </c>
      <c r="L90" s="124"/>
      <c r="M90" s="365" t="str">
        <f t="shared" si="1"/>
        <v/>
      </c>
    </row>
    <row r="91" spans="1:13" ht="14.45" customHeight="1" x14ac:dyDescent="0.2">
      <c r="A91" s="370" t="s">
        <v>292</v>
      </c>
      <c r="B91" s="366">
        <v>3658.4659879999999</v>
      </c>
      <c r="C91" s="367">
        <v>3830.3518899999999</v>
      </c>
      <c r="D91" s="367">
        <v>171.88590199999999</v>
      </c>
      <c r="E91" s="368">
        <v>1.0469830531604767</v>
      </c>
      <c r="F91" s="366">
        <v>4267.2968607000003</v>
      </c>
      <c r="G91" s="367">
        <v>1778.040358625</v>
      </c>
      <c r="H91" s="367">
        <v>362.37423999999999</v>
      </c>
      <c r="I91" s="367">
        <v>1705.5556100000001</v>
      </c>
      <c r="J91" s="367">
        <v>-72.484748624999838</v>
      </c>
      <c r="K91" s="369">
        <v>0.39968056258458279</v>
      </c>
      <c r="L91" s="124"/>
      <c r="M91" s="365" t="str">
        <f t="shared" si="1"/>
        <v>X</v>
      </c>
    </row>
    <row r="92" spans="1:13" ht="14.45" customHeight="1" x14ac:dyDescent="0.2">
      <c r="A92" s="370" t="s">
        <v>293</v>
      </c>
      <c r="B92" s="366">
        <v>3273.7305839999999</v>
      </c>
      <c r="C92" s="367">
        <v>3291.0052000000001</v>
      </c>
      <c r="D92" s="367">
        <v>17.274616000000151</v>
      </c>
      <c r="E92" s="368">
        <v>1.0052767372136326</v>
      </c>
      <c r="F92" s="366">
        <v>3706.4437365999997</v>
      </c>
      <c r="G92" s="367">
        <v>1544.3515569166666</v>
      </c>
      <c r="H92" s="367">
        <v>310.49657999999999</v>
      </c>
      <c r="I92" s="367">
        <v>1448.8904499999999</v>
      </c>
      <c r="J92" s="367">
        <v>-95.461106916666722</v>
      </c>
      <c r="K92" s="369">
        <v>0.3909112219059605</v>
      </c>
      <c r="L92" s="124"/>
      <c r="M92" s="365" t="str">
        <f t="shared" si="1"/>
        <v/>
      </c>
    </row>
    <row r="93" spans="1:13" ht="14.45" customHeight="1" x14ac:dyDescent="0.2">
      <c r="A93" s="370" t="s">
        <v>294</v>
      </c>
      <c r="B93" s="366">
        <v>0</v>
      </c>
      <c r="C93" s="367">
        <v>61.201800000000006</v>
      </c>
      <c r="D93" s="367">
        <v>61.201800000000006</v>
      </c>
      <c r="E93" s="368">
        <v>0</v>
      </c>
      <c r="F93" s="366">
        <v>37.460419600000002</v>
      </c>
      <c r="G93" s="367">
        <v>15.608508166666669</v>
      </c>
      <c r="H93" s="367">
        <v>11.22251</v>
      </c>
      <c r="I93" s="367">
        <v>46.310079999999999</v>
      </c>
      <c r="J93" s="367">
        <v>30.701571833333333</v>
      </c>
      <c r="K93" s="369">
        <v>1.2362402902716016</v>
      </c>
      <c r="L93" s="124"/>
      <c r="M93" s="365" t="str">
        <f t="shared" si="1"/>
        <v/>
      </c>
    </row>
    <row r="94" spans="1:13" ht="14.45" customHeight="1" x14ac:dyDescent="0.2">
      <c r="A94" s="370" t="s">
        <v>295</v>
      </c>
      <c r="B94" s="366">
        <v>1.4352670000000001</v>
      </c>
      <c r="C94" s="367">
        <v>0</v>
      </c>
      <c r="D94" s="367">
        <v>-1.4352670000000001</v>
      </c>
      <c r="E94" s="368">
        <v>0</v>
      </c>
      <c r="F94" s="366">
        <v>0</v>
      </c>
      <c r="G94" s="367">
        <v>0</v>
      </c>
      <c r="H94" s="367">
        <v>0</v>
      </c>
      <c r="I94" s="367">
        <v>0</v>
      </c>
      <c r="J94" s="367">
        <v>0</v>
      </c>
      <c r="K94" s="369">
        <v>0</v>
      </c>
      <c r="L94" s="124"/>
      <c r="M94" s="365" t="str">
        <f t="shared" si="1"/>
        <v/>
      </c>
    </row>
    <row r="95" spans="1:13" ht="14.45" customHeight="1" x14ac:dyDescent="0.2">
      <c r="A95" s="370" t="s">
        <v>296</v>
      </c>
      <c r="B95" s="366">
        <v>383.30013700000001</v>
      </c>
      <c r="C95" s="367">
        <v>421.36068999999998</v>
      </c>
      <c r="D95" s="367">
        <v>38.06055299999997</v>
      </c>
      <c r="E95" s="368">
        <v>1.0992969981641305</v>
      </c>
      <c r="F95" s="366">
        <v>424.03770489999999</v>
      </c>
      <c r="G95" s="367">
        <v>176.68237704166668</v>
      </c>
      <c r="H95" s="367">
        <v>30.893810000000002</v>
      </c>
      <c r="I95" s="367">
        <v>163.72293999999999</v>
      </c>
      <c r="J95" s="367">
        <v>-12.959437041666689</v>
      </c>
      <c r="K95" s="369">
        <v>0.38610467443835084</v>
      </c>
      <c r="L95" s="124"/>
      <c r="M95" s="365" t="str">
        <f t="shared" si="1"/>
        <v/>
      </c>
    </row>
    <row r="96" spans="1:13" ht="14.45" customHeight="1" x14ac:dyDescent="0.2">
      <c r="A96" s="370" t="s">
        <v>297</v>
      </c>
      <c r="B96" s="366">
        <v>0</v>
      </c>
      <c r="C96" s="367">
        <v>56.784199999999998</v>
      </c>
      <c r="D96" s="367">
        <v>56.784199999999998</v>
      </c>
      <c r="E96" s="368">
        <v>0</v>
      </c>
      <c r="F96" s="366">
        <v>99.354999599999999</v>
      </c>
      <c r="G96" s="367">
        <v>41.397916500000001</v>
      </c>
      <c r="H96" s="367">
        <v>9.7613400000000006</v>
      </c>
      <c r="I96" s="367">
        <v>46.63214</v>
      </c>
      <c r="J96" s="367">
        <v>5.2342234999999988</v>
      </c>
      <c r="K96" s="369">
        <v>0.4693487009988373</v>
      </c>
      <c r="L96" s="124"/>
      <c r="M96" s="365" t="str">
        <f t="shared" si="1"/>
        <v/>
      </c>
    </row>
    <row r="97" spans="1:13" ht="14.45" customHeight="1" x14ac:dyDescent="0.2">
      <c r="A97" s="370" t="s">
        <v>298</v>
      </c>
      <c r="B97" s="366">
        <v>1143.0015660000001</v>
      </c>
      <c r="C97" s="367">
        <v>4612.4518099999996</v>
      </c>
      <c r="D97" s="367">
        <v>3469.4502439999997</v>
      </c>
      <c r="E97" s="368">
        <v>4.0353853810905447</v>
      </c>
      <c r="F97" s="366">
        <v>3527.6937209000002</v>
      </c>
      <c r="G97" s="367">
        <v>1469.8723837083335</v>
      </c>
      <c r="H97" s="367">
        <v>22.773229999999998</v>
      </c>
      <c r="I97" s="367">
        <v>5707.3477999999996</v>
      </c>
      <c r="J97" s="367">
        <v>4237.4754162916661</v>
      </c>
      <c r="K97" s="369">
        <v>1.6178694216526022</v>
      </c>
      <c r="L97" s="124"/>
      <c r="M97" s="365" t="str">
        <f t="shared" si="1"/>
        <v>X</v>
      </c>
    </row>
    <row r="98" spans="1:13" ht="14.45" customHeight="1" x14ac:dyDescent="0.2">
      <c r="A98" s="370" t="s">
        <v>299</v>
      </c>
      <c r="B98" s="366">
        <v>0</v>
      </c>
      <c r="C98" s="367">
        <v>90.49</v>
      </c>
      <c r="D98" s="367">
        <v>90.49</v>
      </c>
      <c r="E98" s="368">
        <v>0</v>
      </c>
      <c r="F98" s="366">
        <v>76.823238700000005</v>
      </c>
      <c r="G98" s="367">
        <v>32.00968279166667</v>
      </c>
      <c r="H98" s="367">
        <v>0</v>
      </c>
      <c r="I98" s="367">
        <v>0</v>
      </c>
      <c r="J98" s="367">
        <v>-32.00968279166667</v>
      </c>
      <c r="K98" s="369">
        <v>0</v>
      </c>
      <c r="L98" s="124"/>
      <c r="M98" s="365" t="str">
        <f t="shared" si="1"/>
        <v/>
      </c>
    </row>
    <row r="99" spans="1:13" ht="14.45" customHeight="1" x14ac:dyDescent="0.2">
      <c r="A99" s="370" t="s">
        <v>300</v>
      </c>
      <c r="B99" s="366">
        <v>876.9175919999999</v>
      </c>
      <c r="C99" s="367">
        <v>589.98428999999999</v>
      </c>
      <c r="D99" s="367">
        <v>-286.93330199999991</v>
      </c>
      <c r="E99" s="368">
        <v>0.67279331077668703</v>
      </c>
      <c r="F99" s="366">
        <v>544</v>
      </c>
      <c r="G99" s="367">
        <v>226.66666666666669</v>
      </c>
      <c r="H99" s="367">
        <v>22.773229999999998</v>
      </c>
      <c r="I99" s="367">
        <v>225.50512000000001</v>
      </c>
      <c r="J99" s="367">
        <v>-1.1615466666666805</v>
      </c>
      <c r="K99" s="369">
        <v>0.41453147058823531</v>
      </c>
      <c r="L99" s="124"/>
      <c r="M99" s="365" t="str">
        <f t="shared" si="1"/>
        <v/>
      </c>
    </row>
    <row r="100" spans="1:13" ht="14.45" customHeight="1" x14ac:dyDescent="0.2">
      <c r="A100" s="370" t="s">
        <v>301</v>
      </c>
      <c r="B100" s="366">
        <v>5</v>
      </c>
      <c r="C100" s="367">
        <v>4.3283999999999994</v>
      </c>
      <c r="D100" s="367">
        <v>-0.67160000000000064</v>
      </c>
      <c r="E100" s="368">
        <v>0.86567999999999989</v>
      </c>
      <c r="F100" s="366">
        <v>6.8944458000000006</v>
      </c>
      <c r="G100" s="367">
        <v>2.8726857500000005</v>
      </c>
      <c r="H100" s="367">
        <v>0</v>
      </c>
      <c r="I100" s="367">
        <v>0</v>
      </c>
      <c r="J100" s="367">
        <v>-2.8726857500000005</v>
      </c>
      <c r="K100" s="369">
        <v>0</v>
      </c>
      <c r="L100" s="124"/>
      <c r="M100" s="365" t="str">
        <f t="shared" si="1"/>
        <v/>
      </c>
    </row>
    <row r="101" spans="1:13" ht="14.45" customHeight="1" x14ac:dyDescent="0.2">
      <c r="A101" s="370" t="s">
        <v>302</v>
      </c>
      <c r="B101" s="366">
        <v>6.2109639999999997</v>
      </c>
      <c r="C101" s="367">
        <v>0</v>
      </c>
      <c r="D101" s="367">
        <v>-6.2109639999999997</v>
      </c>
      <c r="E101" s="368">
        <v>0</v>
      </c>
      <c r="F101" s="366">
        <v>0</v>
      </c>
      <c r="G101" s="367">
        <v>0</v>
      </c>
      <c r="H101" s="367">
        <v>0</v>
      </c>
      <c r="I101" s="367">
        <v>0</v>
      </c>
      <c r="J101" s="367">
        <v>0</v>
      </c>
      <c r="K101" s="369">
        <v>0</v>
      </c>
      <c r="L101" s="124"/>
      <c r="M101" s="365" t="str">
        <f t="shared" si="1"/>
        <v/>
      </c>
    </row>
    <row r="102" spans="1:13" ht="14.45" customHeight="1" x14ac:dyDescent="0.2">
      <c r="A102" s="370" t="s">
        <v>303</v>
      </c>
      <c r="B102" s="366">
        <v>250.51452499999999</v>
      </c>
      <c r="C102" s="367">
        <v>3919.7179599999999</v>
      </c>
      <c r="D102" s="367">
        <v>3669.2034349999999</v>
      </c>
      <c r="E102" s="368">
        <v>15.646669429646844</v>
      </c>
      <c r="F102" s="366">
        <v>2529.9999996000001</v>
      </c>
      <c r="G102" s="367">
        <v>1054.1666665</v>
      </c>
      <c r="H102" s="367">
        <v>0</v>
      </c>
      <c r="I102" s="367">
        <v>5481.8426799999997</v>
      </c>
      <c r="J102" s="367">
        <v>4427.6760134999995</v>
      </c>
      <c r="K102" s="369">
        <v>2.1667362374967172</v>
      </c>
      <c r="L102" s="124"/>
      <c r="M102" s="365" t="str">
        <f t="shared" si="1"/>
        <v/>
      </c>
    </row>
    <row r="103" spans="1:13" ht="14.45" customHeight="1" x14ac:dyDescent="0.2">
      <c r="A103" s="370" t="s">
        <v>304</v>
      </c>
      <c r="B103" s="366">
        <v>4.3584849999999999</v>
      </c>
      <c r="C103" s="367">
        <v>6.6550000000000002</v>
      </c>
      <c r="D103" s="367">
        <v>2.2965150000000003</v>
      </c>
      <c r="E103" s="368">
        <v>1.5269067118505628</v>
      </c>
      <c r="F103" s="366">
        <v>4.9760375999999997</v>
      </c>
      <c r="G103" s="367">
        <v>2.0733489999999999</v>
      </c>
      <c r="H103" s="367">
        <v>0</v>
      </c>
      <c r="I103" s="367">
        <v>0</v>
      </c>
      <c r="J103" s="367">
        <v>-2.0733489999999999</v>
      </c>
      <c r="K103" s="369">
        <v>0</v>
      </c>
      <c r="L103" s="124"/>
      <c r="M103" s="365" t="str">
        <f t="shared" si="1"/>
        <v/>
      </c>
    </row>
    <row r="104" spans="1:13" ht="14.45" customHeight="1" x14ac:dyDescent="0.2">
      <c r="A104" s="370" t="s">
        <v>305</v>
      </c>
      <c r="B104" s="366">
        <v>0</v>
      </c>
      <c r="C104" s="367">
        <v>0</v>
      </c>
      <c r="D104" s="367">
        <v>0</v>
      </c>
      <c r="E104" s="368">
        <v>0</v>
      </c>
      <c r="F104" s="366">
        <v>249.99999960000002</v>
      </c>
      <c r="G104" s="367">
        <v>104.16666650000002</v>
      </c>
      <c r="H104" s="367">
        <v>0</v>
      </c>
      <c r="I104" s="367">
        <v>0</v>
      </c>
      <c r="J104" s="367">
        <v>-104.16666650000002</v>
      </c>
      <c r="K104" s="369">
        <v>0</v>
      </c>
      <c r="L104" s="124"/>
      <c r="M104" s="365" t="str">
        <f t="shared" si="1"/>
        <v/>
      </c>
    </row>
    <row r="105" spans="1:13" ht="14.45" customHeight="1" x14ac:dyDescent="0.2">
      <c r="A105" s="370" t="s">
        <v>306</v>
      </c>
      <c r="B105" s="366">
        <v>0</v>
      </c>
      <c r="C105" s="367">
        <v>1.2761600000000002</v>
      </c>
      <c r="D105" s="367">
        <v>1.2761600000000002</v>
      </c>
      <c r="E105" s="368">
        <v>0</v>
      </c>
      <c r="F105" s="366">
        <v>114.9999996</v>
      </c>
      <c r="G105" s="367">
        <v>47.916666499999998</v>
      </c>
      <c r="H105" s="367">
        <v>0</v>
      </c>
      <c r="I105" s="367">
        <v>0</v>
      </c>
      <c r="J105" s="367">
        <v>-47.916666499999998</v>
      </c>
      <c r="K105" s="369">
        <v>0</v>
      </c>
      <c r="L105" s="124"/>
      <c r="M105" s="365" t="str">
        <f t="shared" si="1"/>
        <v/>
      </c>
    </row>
    <row r="106" spans="1:13" ht="14.45" customHeight="1" x14ac:dyDescent="0.2">
      <c r="A106" s="370" t="s">
        <v>307</v>
      </c>
      <c r="B106" s="366">
        <v>0</v>
      </c>
      <c r="C106" s="367">
        <v>560.80267000000003</v>
      </c>
      <c r="D106" s="367">
        <v>560.80267000000003</v>
      </c>
      <c r="E106" s="368">
        <v>0</v>
      </c>
      <c r="F106" s="366">
        <v>0.55037409999999998</v>
      </c>
      <c r="G106" s="367">
        <v>0.22932254166666666</v>
      </c>
      <c r="H106" s="367">
        <v>0</v>
      </c>
      <c r="I106" s="367">
        <v>337.83199999999999</v>
      </c>
      <c r="J106" s="367">
        <v>337.60267745833335</v>
      </c>
      <c r="K106" s="369">
        <v>613.82248910332078</v>
      </c>
      <c r="L106" s="124"/>
      <c r="M106" s="365" t="str">
        <f t="shared" si="1"/>
        <v>X</v>
      </c>
    </row>
    <row r="107" spans="1:13" ht="14.45" customHeight="1" x14ac:dyDescent="0.2">
      <c r="A107" s="370" t="s">
        <v>308</v>
      </c>
      <c r="B107" s="366">
        <v>0</v>
      </c>
      <c r="C107" s="367">
        <v>0.54</v>
      </c>
      <c r="D107" s="367">
        <v>0.54</v>
      </c>
      <c r="E107" s="368">
        <v>0</v>
      </c>
      <c r="F107" s="366">
        <v>0</v>
      </c>
      <c r="G107" s="367">
        <v>0</v>
      </c>
      <c r="H107" s="367">
        <v>0</v>
      </c>
      <c r="I107" s="367">
        <v>0</v>
      </c>
      <c r="J107" s="367">
        <v>0</v>
      </c>
      <c r="K107" s="369">
        <v>0</v>
      </c>
      <c r="L107" s="124"/>
      <c r="M107" s="365" t="str">
        <f t="shared" si="1"/>
        <v/>
      </c>
    </row>
    <row r="108" spans="1:13" ht="14.45" customHeight="1" x14ac:dyDescent="0.2">
      <c r="A108" s="370" t="s">
        <v>309</v>
      </c>
      <c r="B108" s="366">
        <v>0</v>
      </c>
      <c r="C108" s="367">
        <v>559.58506999999997</v>
      </c>
      <c r="D108" s="367">
        <v>559.58506999999997</v>
      </c>
      <c r="E108" s="368">
        <v>0</v>
      </c>
      <c r="F108" s="366">
        <v>0</v>
      </c>
      <c r="G108" s="367">
        <v>0</v>
      </c>
      <c r="H108" s="367">
        <v>0</v>
      </c>
      <c r="I108" s="367">
        <v>337.83199999999999</v>
      </c>
      <c r="J108" s="367">
        <v>337.83199999999999</v>
      </c>
      <c r="K108" s="369">
        <v>0</v>
      </c>
      <c r="L108" s="124"/>
      <c r="M108" s="365" t="str">
        <f t="shared" si="1"/>
        <v/>
      </c>
    </row>
    <row r="109" spans="1:13" ht="14.45" customHeight="1" x14ac:dyDescent="0.2">
      <c r="A109" s="370" t="s">
        <v>310</v>
      </c>
      <c r="B109" s="366">
        <v>0</v>
      </c>
      <c r="C109" s="367">
        <v>0.67759999999999998</v>
      </c>
      <c r="D109" s="367">
        <v>0.67759999999999998</v>
      </c>
      <c r="E109" s="368">
        <v>0</v>
      </c>
      <c r="F109" s="366">
        <v>0.55037409999999998</v>
      </c>
      <c r="G109" s="367">
        <v>0.22932254166666666</v>
      </c>
      <c r="H109" s="367">
        <v>0</v>
      </c>
      <c r="I109" s="367">
        <v>0</v>
      </c>
      <c r="J109" s="367">
        <v>-0.22932254166666666</v>
      </c>
      <c r="K109" s="369">
        <v>0</v>
      </c>
      <c r="L109" s="124"/>
      <c r="M109" s="365" t="str">
        <f t="shared" si="1"/>
        <v/>
      </c>
    </row>
    <row r="110" spans="1:13" ht="14.45" customHeight="1" x14ac:dyDescent="0.2">
      <c r="A110" s="370" t="s">
        <v>311</v>
      </c>
      <c r="B110" s="366">
        <v>37116.629715999996</v>
      </c>
      <c r="C110" s="367">
        <v>39418.598869999994</v>
      </c>
      <c r="D110" s="367">
        <v>2301.9691539999985</v>
      </c>
      <c r="E110" s="368">
        <v>1.0620198862777588</v>
      </c>
      <c r="F110" s="366">
        <v>40731.4789179</v>
      </c>
      <c r="G110" s="367">
        <v>16971.449549124998</v>
      </c>
      <c r="H110" s="367">
        <v>2804.1569100000002</v>
      </c>
      <c r="I110" s="367">
        <v>14337.992689999999</v>
      </c>
      <c r="J110" s="367">
        <v>-2633.456859124999</v>
      </c>
      <c r="K110" s="369">
        <v>0.35201257285305626</v>
      </c>
      <c r="L110" s="124"/>
      <c r="M110" s="365" t="str">
        <f t="shared" si="1"/>
        <v/>
      </c>
    </row>
    <row r="111" spans="1:13" ht="14.45" customHeight="1" x14ac:dyDescent="0.2">
      <c r="A111" s="370" t="s">
        <v>312</v>
      </c>
      <c r="B111" s="366">
        <v>26853.48</v>
      </c>
      <c r="C111" s="367">
        <v>29041.713</v>
      </c>
      <c r="D111" s="367">
        <v>2188.2330000000002</v>
      </c>
      <c r="E111" s="368">
        <v>1.0814878741973109</v>
      </c>
      <c r="F111" s="366">
        <v>29903.7142594</v>
      </c>
      <c r="G111" s="367">
        <v>12459.880941416666</v>
      </c>
      <c r="H111" s="367">
        <v>2070.0250000000001</v>
      </c>
      <c r="I111" s="367">
        <v>10584.081</v>
      </c>
      <c r="J111" s="367">
        <v>-1875.7999414166661</v>
      </c>
      <c r="K111" s="369">
        <v>0.35393867491470482</v>
      </c>
      <c r="L111" s="124"/>
      <c r="M111" s="365" t="str">
        <f t="shared" si="1"/>
        <v/>
      </c>
    </row>
    <row r="112" spans="1:13" ht="14.45" customHeight="1" x14ac:dyDescent="0.2">
      <c r="A112" s="370" t="s">
        <v>313</v>
      </c>
      <c r="B112" s="366">
        <v>26715.040000000001</v>
      </c>
      <c r="C112" s="367">
        <v>28900.953000000001</v>
      </c>
      <c r="D112" s="367">
        <v>2185.9130000000005</v>
      </c>
      <c r="E112" s="368">
        <v>1.0818233100156316</v>
      </c>
      <c r="F112" s="366">
        <v>29739.916405100001</v>
      </c>
      <c r="G112" s="367">
        <v>12391.631835458335</v>
      </c>
      <c r="H112" s="367">
        <v>2049.473</v>
      </c>
      <c r="I112" s="367">
        <v>10479.224</v>
      </c>
      <c r="J112" s="367">
        <v>-1912.4078354583344</v>
      </c>
      <c r="K112" s="369">
        <v>0.35236225473057997</v>
      </c>
      <c r="L112" s="124"/>
      <c r="M112" s="365" t="str">
        <f t="shared" si="1"/>
        <v>X</v>
      </c>
    </row>
    <row r="113" spans="1:13" ht="14.45" customHeight="1" x14ac:dyDescent="0.2">
      <c r="A113" s="370" t="s">
        <v>314</v>
      </c>
      <c r="B113" s="366">
        <v>26715.040000000001</v>
      </c>
      <c r="C113" s="367">
        <v>28900.953000000001</v>
      </c>
      <c r="D113" s="367">
        <v>2185.9130000000005</v>
      </c>
      <c r="E113" s="368">
        <v>1.0818233100156316</v>
      </c>
      <c r="F113" s="366">
        <v>29739.916405100001</v>
      </c>
      <c r="G113" s="367">
        <v>12391.631835458335</v>
      </c>
      <c r="H113" s="367">
        <v>2049.473</v>
      </c>
      <c r="I113" s="367">
        <v>10479.224</v>
      </c>
      <c r="J113" s="367">
        <v>-1912.4078354583344</v>
      </c>
      <c r="K113" s="369">
        <v>0.35236225473057997</v>
      </c>
      <c r="L113" s="124"/>
      <c r="M113" s="365" t="str">
        <f t="shared" si="1"/>
        <v/>
      </c>
    </row>
    <row r="114" spans="1:13" ht="14.45" customHeight="1" x14ac:dyDescent="0.2">
      <c r="A114" s="370" t="s">
        <v>315</v>
      </c>
      <c r="B114" s="366">
        <v>116.6</v>
      </c>
      <c r="C114" s="367">
        <v>120.26</v>
      </c>
      <c r="D114" s="367">
        <v>3.6600000000000108</v>
      </c>
      <c r="E114" s="368">
        <v>1.0313893653516295</v>
      </c>
      <c r="F114" s="366">
        <v>135.42874909999998</v>
      </c>
      <c r="G114" s="367">
        <v>56.428645458333328</v>
      </c>
      <c r="H114" s="367">
        <v>20.552</v>
      </c>
      <c r="I114" s="367">
        <v>104.107</v>
      </c>
      <c r="J114" s="367">
        <v>47.678354541666671</v>
      </c>
      <c r="K114" s="369">
        <v>0.76872156533859637</v>
      </c>
      <c r="L114" s="124"/>
      <c r="M114" s="365" t="str">
        <f t="shared" si="1"/>
        <v>X</v>
      </c>
    </row>
    <row r="115" spans="1:13" ht="14.45" customHeight="1" x14ac:dyDescent="0.2">
      <c r="A115" s="370" t="s">
        <v>316</v>
      </c>
      <c r="B115" s="366">
        <v>116.6</v>
      </c>
      <c r="C115" s="367">
        <v>120.26</v>
      </c>
      <c r="D115" s="367">
        <v>3.6600000000000108</v>
      </c>
      <c r="E115" s="368">
        <v>1.0313893653516295</v>
      </c>
      <c r="F115" s="366">
        <v>135.42874909999998</v>
      </c>
      <c r="G115" s="367">
        <v>56.428645458333328</v>
      </c>
      <c r="H115" s="367">
        <v>20.552</v>
      </c>
      <c r="I115" s="367">
        <v>104.107</v>
      </c>
      <c r="J115" s="367">
        <v>47.678354541666671</v>
      </c>
      <c r="K115" s="369">
        <v>0.76872156533859637</v>
      </c>
      <c r="L115" s="124"/>
      <c r="M115" s="365" t="str">
        <f t="shared" si="1"/>
        <v/>
      </c>
    </row>
    <row r="116" spans="1:13" ht="14.45" customHeight="1" x14ac:dyDescent="0.2">
      <c r="A116" s="370" t="s">
        <v>317</v>
      </c>
      <c r="B116" s="366">
        <v>21.84</v>
      </c>
      <c r="C116" s="367">
        <v>20.5</v>
      </c>
      <c r="D116" s="367">
        <v>-1.3399999999999999</v>
      </c>
      <c r="E116" s="368">
        <v>0.93864468864468864</v>
      </c>
      <c r="F116" s="366">
        <v>28.369105200000003</v>
      </c>
      <c r="G116" s="367">
        <v>11.820460500000001</v>
      </c>
      <c r="H116" s="367">
        <v>0</v>
      </c>
      <c r="I116" s="367">
        <v>0.75</v>
      </c>
      <c r="J116" s="367">
        <v>-11.070460500000001</v>
      </c>
      <c r="K116" s="369">
        <v>2.6437210293118442E-2</v>
      </c>
      <c r="L116" s="124"/>
      <c r="M116" s="365" t="str">
        <f t="shared" si="1"/>
        <v>X</v>
      </c>
    </row>
    <row r="117" spans="1:13" ht="14.45" customHeight="1" x14ac:dyDescent="0.2">
      <c r="A117" s="370" t="s">
        <v>318</v>
      </c>
      <c r="B117" s="366">
        <v>21.84</v>
      </c>
      <c r="C117" s="367">
        <v>20.5</v>
      </c>
      <c r="D117" s="367">
        <v>-1.3399999999999999</v>
      </c>
      <c r="E117" s="368">
        <v>0.93864468864468864</v>
      </c>
      <c r="F117" s="366">
        <v>28.369105200000003</v>
      </c>
      <c r="G117" s="367">
        <v>11.820460500000001</v>
      </c>
      <c r="H117" s="367">
        <v>0</v>
      </c>
      <c r="I117" s="367">
        <v>0.75</v>
      </c>
      <c r="J117" s="367">
        <v>-11.070460500000001</v>
      </c>
      <c r="K117" s="369">
        <v>2.6437210293118442E-2</v>
      </c>
      <c r="L117" s="124"/>
      <c r="M117" s="365" t="str">
        <f t="shared" si="1"/>
        <v/>
      </c>
    </row>
    <row r="118" spans="1:13" ht="14.45" customHeight="1" x14ac:dyDescent="0.2">
      <c r="A118" s="370" t="s">
        <v>319</v>
      </c>
      <c r="B118" s="366">
        <v>9581.1</v>
      </c>
      <c r="C118" s="367">
        <v>9796.4384000000009</v>
      </c>
      <c r="D118" s="367">
        <v>215.33840000000055</v>
      </c>
      <c r="E118" s="368">
        <v>1.0224753316425046</v>
      </c>
      <c r="F118" s="366">
        <v>10104.0727049</v>
      </c>
      <c r="G118" s="367">
        <v>4210.0302937083334</v>
      </c>
      <c r="H118" s="367">
        <v>692.7273100000001</v>
      </c>
      <c r="I118" s="367">
        <v>3542.23981</v>
      </c>
      <c r="J118" s="367">
        <v>-667.79048370833334</v>
      </c>
      <c r="K118" s="369">
        <v>0.35057544749081038</v>
      </c>
      <c r="L118" s="124"/>
      <c r="M118" s="365" t="str">
        <f t="shared" si="1"/>
        <v/>
      </c>
    </row>
    <row r="119" spans="1:13" ht="14.45" customHeight="1" x14ac:dyDescent="0.2">
      <c r="A119" s="370" t="s">
        <v>320</v>
      </c>
      <c r="B119" s="366">
        <v>2538.6799999999998</v>
      </c>
      <c r="C119" s="367">
        <v>2602.9155599999999</v>
      </c>
      <c r="D119" s="367">
        <v>64.235560000000078</v>
      </c>
      <c r="E119" s="368">
        <v>1.0253027400066177</v>
      </c>
      <c r="F119" s="366">
        <v>2691.3342831</v>
      </c>
      <c r="G119" s="367">
        <v>1121.3892846250001</v>
      </c>
      <c r="H119" s="367">
        <v>184.458</v>
      </c>
      <c r="I119" s="367">
        <v>943.20619999999997</v>
      </c>
      <c r="J119" s="367">
        <v>-178.18308462500011</v>
      </c>
      <c r="K119" s="369">
        <v>0.35046044109896768</v>
      </c>
      <c r="L119" s="124"/>
      <c r="M119" s="365" t="str">
        <f t="shared" si="1"/>
        <v>X</v>
      </c>
    </row>
    <row r="120" spans="1:13" ht="14.45" customHeight="1" x14ac:dyDescent="0.2">
      <c r="A120" s="370" t="s">
        <v>321</v>
      </c>
      <c r="B120" s="366">
        <v>2538.6799999999998</v>
      </c>
      <c r="C120" s="367">
        <v>2602.9155599999999</v>
      </c>
      <c r="D120" s="367">
        <v>64.235560000000078</v>
      </c>
      <c r="E120" s="368">
        <v>1.0253027400066177</v>
      </c>
      <c r="F120" s="366">
        <v>2691.3342831</v>
      </c>
      <c r="G120" s="367">
        <v>1121.3892846250001</v>
      </c>
      <c r="H120" s="367">
        <v>184.458</v>
      </c>
      <c r="I120" s="367">
        <v>943.20619999999997</v>
      </c>
      <c r="J120" s="367">
        <v>-178.18308462500011</v>
      </c>
      <c r="K120" s="369">
        <v>0.35046044109896768</v>
      </c>
      <c r="L120" s="124"/>
      <c r="M120" s="365" t="str">
        <f t="shared" si="1"/>
        <v/>
      </c>
    </row>
    <row r="121" spans="1:13" ht="14.45" customHeight="1" x14ac:dyDescent="0.2">
      <c r="A121" s="370" t="s">
        <v>322</v>
      </c>
      <c r="B121" s="366">
        <v>7042.42</v>
      </c>
      <c r="C121" s="367">
        <v>7193.5228399999996</v>
      </c>
      <c r="D121" s="367">
        <v>151.10283999999956</v>
      </c>
      <c r="E121" s="368">
        <v>1.0214560960578891</v>
      </c>
      <c r="F121" s="366">
        <v>7412.7384217999997</v>
      </c>
      <c r="G121" s="367">
        <v>3088.6410090833333</v>
      </c>
      <c r="H121" s="367">
        <v>508.26931000000002</v>
      </c>
      <c r="I121" s="367">
        <v>2599.03361</v>
      </c>
      <c r="J121" s="367">
        <v>-489.60739908333335</v>
      </c>
      <c r="K121" s="369">
        <v>0.35061720272720603</v>
      </c>
      <c r="L121" s="124"/>
      <c r="M121" s="365" t="str">
        <f t="shared" si="1"/>
        <v>X</v>
      </c>
    </row>
    <row r="122" spans="1:13" ht="14.45" customHeight="1" x14ac:dyDescent="0.2">
      <c r="A122" s="370" t="s">
        <v>323</v>
      </c>
      <c r="B122" s="366">
        <v>7042.42</v>
      </c>
      <c r="C122" s="367">
        <v>7193.5228399999996</v>
      </c>
      <c r="D122" s="367">
        <v>151.10283999999956</v>
      </c>
      <c r="E122" s="368">
        <v>1.0214560960578891</v>
      </c>
      <c r="F122" s="366">
        <v>7412.7384217999997</v>
      </c>
      <c r="G122" s="367">
        <v>3088.6410090833333</v>
      </c>
      <c r="H122" s="367">
        <v>508.26931000000002</v>
      </c>
      <c r="I122" s="367">
        <v>2599.03361</v>
      </c>
      <c r="J122" s="367">
        <v>-489.60739908333335</v>
      </c>
      <c r="K122" s="369">
        <v>0.35061720272720603</v>
      </c>
      <c r="L122" s="124"/>
      <c r="M122" s="365" t="str">
        <f t="shared" si="1"/>
        <v/>
      </c>
    </row>
    <row r="123" spans="1:13" ht="14.45" customHeight="1" x14ac:dyDescent="0.2">
      <c r="A123" s="370" t="s">
        <v>324</v>
      </c>
      <c r="B123" s="366">
        <v>117.88971600000001</v>
      </c>
      <c r="C123" s="367">
        <v>0</v>
      </c>
      <c r="D123" s="367">
        <v>-117.88971600000001</v>
      </c>
      <c r="E123" s="368">
        <v>0</v>
      </c>
      <c r="F123" s="366">
        <v>125.6176687</v>
      </c>
      <c r="G123" s="367">
        <v>52.34069529166667</v>
      </c>
      <c r="H123" s="367">
        <v>0</v>
      </c>
      <c r="I123" s="367">
        <v>0</v>
      </c>
      <c r="J123" s="367">
        <v>-52.34069529166667</v>
      </c>
      <c r="K123" s="369">
        <v>0</v>
      </c>
      <c r="L123" s="124"/>
      <c r="M123" s="365" t="str">
        <f t="shared" si="1"/>
        <v/>
      </c>
    </row>
    <row r="124" spans="1:13" ht="14.45" customHeight="1" x14ac:dyDescent="0.2">
      <c r="A124" s="370" t="s">
        <v>325</v>
      </c>
      <c r="B124" s="366">
        <v>117.88971600000001</v>
      </c>
      <c r="C124" s="367">
        <v>0</v>
      </c>
      <c r="D124" s="367">
        <v>-117.88971600000001</v>
      </c>
      <c r="E124" s="368">
        <v>0</v>
      </c>
      <c r="F124" s="366">
        <v>125.6176687</v>
      </c>
      <c r="G124" s="367">
        <v>52.34069529166667</v>
      </c>
      <c r="H124" s="367">
        <v>0</v>
      </c>
      <c r="I124" s="367">
        <v>0</v>
      </c>
      <c r="J124" s="367">
        <v>-52.34069529166667</v>
      </c>
      <c r="K124" s="369">
        <v>0</v>
      </c>
      <c r="L124" s="124"/>
      <c r="M124" s="365" t="str">
        <f t="shared" si="1"/>
        <v>X</v>
      </c>
    </row>
    <row r="125" spans="1:13" ht="14.45" customHeight="1" x14ac:dyDescent="0.2">
      <c r="A125" s="370" t="s">
        <v>326</v>
      </c>
      <c r="B125" s="366">
        <v>117.88971600000001</v>
      </c>
      <c r="C125" s="367">
        <v>0</v>
      </c>
      <c r="D125" s="367">
        <v>-117.88971600000001</v>
      </c>
      <c r="E125" s="368">
        <v>0</v>
      </c>
      <c r="F125" s="366">
        <v>125.6176687</v>
      </c>
      <c r="G125" s="367">
        <v>52.34069529166667</v>
      </c>
      <c r="H125" s="367">
        <v>0</v>
      </c>
      <c r="I125" s="367">
        <v>0</v>
      </c>
      <c r="J125" s="367">
        <v>-52.34069529166667</v>
      </c>
      <c r="K125" s="369">
        <v>0</v>
      </c>
      <c r="L125" s="124"/>
      <c r="M125" s="365" t="str">
        <f t="shared" si="1"/>
        <v/>
      </c>
    </row>
    <row r="126" spans="1:13" ht="14.45" customHeight="1" x14ac:dyDescent="0.2">
      <c r="A126" s="370" t="s">
        <v>327</v>
      </c>
      <c r="B126" s="366">
        <v>564.16</v>
      </c>
      <c r="C126" s="367">
        <v>580.44746999999995</v>
      </c>
      <c r="D126" s="367">
        <v>16.287469999999985</v>
      </c>
      <c r="E126" s="368">
        <v>1.0288703027509927</v>
      </c>
      <c r="F126" s="366">
        <v>598.07428489999995</v>
      </c>
      <c r="G126" s="367">
        <v>249.19761870833329</v>
      </c>
      <c r="H126" s="367">
        <v>41.404600000000002</v>
      </c>
      <c r="I126" s="367">
        <v>211.67188000000002</v>
      </c>
      <c r="J126" s="367">
        <v>-37.525738708333279</v>
      </c>
      <c r="K126" s="369">
        <v>0.35392238948275845</v>
      </c>
      <c r="L126" s="124"/>
      <c r="M126" s="365" t="str">
        <f t="shared" si="1"/>
        <v/>
      </c>
    </row>
    <row r="127" spans="1:13" ht="14.45" customHeight="1" x14ac:dyDescent="0.2">
      <c r="A127" s="370" t="s">
        <v>328</v>
      </c>
      <c r="B127" s="366">
        <v>564.16</v>
      </c>
      <c r="C127" s="367">
        <v>580.44746999999995</v>
      </c>
      <c r="D127" s="367">
        <v>16.287469999999985</v>
      </c>
      <c r="E127" s="368">
        <v>1.0288703027509927</v>
      </c>
      <c r="F127" s="366">
        <v>598.07428489999995</v>
      </c>
      <c r="G127" s="367">
        <v>249.19761870833329</v>
      </c>
      <c r="H127" s="367">
        <v>41.404600000000002</v>
      </c>
      <c r="I127" s="367">
        <v>211.67188000000002</v>
      </c>
      <c r="J127" s="367">
        <v>-37.525738708333279</v>
      </c>
      <c r="K127" s="369">
        <v>0.35392238948275845</v>
      </c>
      <c r="L127" s="124"/>
      <c r="M127" s="365" t="str">
        <f t="shared" si="1"/>
        <v>X</v>
      </c>
    </row>
    <row r="128" spans="1:13" ht="14.45" customHeight="1" x14ac:dyDescent="0.2">
      <c r="A128" s="370" t="s">
        <v>329</v>
      </c>
      <c r="B128" s="366">
        <v>564.16</v>
      </c>
      <c r="C128" s="367">
        <v>580.44746999999995</v>
      </c>
      <c r="D128" s="367">
        <v>16.287469999999985</v>
      </c>
      <c r="E128" s="368">
        <v>1.0288703027509927</v>
      </c>
      <c r="F128" s="366">
        <v>598.07428489999995</v>
      </c>
      <c r="G128" s="367">
        <v>249.19761870833329</v>
      </c>
      <c r="H128" s="367">
        <v>41.404600000000002</v>
      </c>
      <c r="I128" s="367">
        <v>211.67188000000002</v>
      </c>
      <c r="J128" s="367">
        <v>-37.525738708333279</v>
      </c>
      <c r="K128" s="369">
        <v>0.35392238948275845</v>
      </c>
      <c r="L128" s="124"/>
      <c r="M128" s="365" t="str">
        <f t="shared" si="1"/>
        <v/>
      </c>
    </row>
    <row r="129" spans="1:13" ht="14.45" customHeight="1" x14ac:dyDescent="0.2">
      <c r="A129" s="370" t="s">
        <v>330</v>
      </c>
      <c r="B129" s="366">
        <v>0</v>
      </c>
      <c r="C129" s="367">
        <v>29.140999999999998</v>
      </c>
      <c r="D129" s="367">
        <v>29.140999999999998</v>
      </c>
      <c r="E129" s="368">
        <v>0</v>
      </c>
      <c r="F129" s="366">
        <v>28.659198</v>
      </c>
      <c r="G129" s="367">
        <v>11.9413325</v>
      </c>
      <c r="H129" s="367">
        <v>5.4</v>
      </c>
      <c r="I129" s="367">
        <v>10.8</v>
      </c>
      <c r="J129" s="367">
        <v>-1.141332499999999</v>
      </c>
      <c r="K129" s="369">
        <v>0.37684236662868237</v>
      </c>
      <c r="L129" s="124"/>
      <c r="M129" s="365" t="str">
        <f t="shared" si="1"/>
        <v/>
      </c>
    </row>
    <row r="130" spans="1:13" ht="14.45" customHeight="1" x14ac:dyDescent="0.2">
      <c r="A130" s="370" t="s">
        <v>331</v>
      </c>
      <c r="B130" s="366">
        <v>0</v>
      </c>
      <c r="C130" s="367">
        <v>29.140999999999998</v>
      </c>
      <c r="D130" s="367">
        <v>29.140999999999998</v>
      </c>
      <c r="E130" s="368">
        <v>0</v>
      </c>
      <c r="F130" s="366">
        <v>28.659198</v>
      </c>
      <c r="G130" s="367">
        <v>11.9413325</v>
      </c>
      <c r="H130" s="367">
        <v>5.4</v>
      </c>
      <c r="I130" s="367">
        <v>10.8</v>
      </c>
      <c r="J130" s="367">
        <v>-1.141332499999999</v>
      </c>
      <c r="K130" s="369">
        <v>0.37684236662868237</v>
      </c>
      <c r="L130" s="124"/>
      <c r="M130" s="365" t="str">
        <f t="shared" si="1"/>
        <v/>
      </c>
    </row>
    <row r="131" spans="1:13" ht="14.45" customHeight="1" x14ac:dyDescent="0.2">
      <c r="A131" s="370" t="s">
        <v>332</v>
      </c>
      <c r="B131" s="366">
        <v>0</v>
      </c>
      <c r="C131" s="367">
        <v>23.954000000000001</v>
      </c>
      <c r="D131" s="367">
        <v>23.954000000000001</v>
      </c>
      <c r="E131" s="368">
        <v>0</v>
      </c>
      <c r="F131" s="366">
        <v>26.5753044</v>
      </c>
      <c r="G131" s="367">
        <v>11.073043499999999</v>
      </c>
      <c r="H131" s="367">
        <v>5.4</v>
      </c>
      <c r="I131" s="367">
        <v>10.8</v>
      </c>
      <c r="J131" s="367">
        <v>-0.27304349999999822</v>
      </c>
      <c r="K131" s="369">
        <v>0.40639233468196889</v>
      </c>
      <c r="L131" s="124"/>
      <c r="M131" s="365" t="str">
        <f t="shared" si="1"/>
        <v>X</v>
      </c>
    </row>
    <row r="132" spans="1:13" ht="14.45" customHeight="1" x14ac:dyDescent="0.2">
      <c r="A132" s="370" t="s">
        <v>333</v>
      </c>
      <c r="B132" s="366">
        <v>0</v>
      </c>
      <c r="C132" s="367">
        <v>0.30599999999999999</v>
      </c>
      <c r="D132" s="367">
        <v>0.30599999999999999</v>
      </c>
      <c r="E132" s="368">
        <v>0</v>
      </c>
      <c r="F132" s="366">
        <v>0.32636160000000003</v>
      </c>
      <c r="G132" s="367">
        <v>0.13598400000000002</v>
      </c>
      <c r="H132" s="367">
        <v>0</v>
      </c>
      <c r="I132" s="367">
        <v>0</v>
      </c>
      <c r="J132" s="367">
        <v>-0.13598400000000002</v>
      </c>
      <c r="K132" s="369">
        <v>0</v>
      </c>
      <c r="L132" s="124"/>
      <c r="M132" s="365" t="str">
        <f t="shared" si="1"/>
        <v/>
      </c>
    </row>
    <row r="133" spans="1:13" ht="14.45" customHeight="1" x14ac:dyDescent="0.2">
      <c r="A133" s="370" t="s">
        <v>334</v>
      </c>
      <c r="B133" s="366">
        <v>0</v>
      </c>
      <c r="C133" s="367">
        <v>23.648</v>
      </c>
      <c r="D133" s="367">
        <v>23.648</v>
      </c>
      <c r="E133" s="368">
        <v>0</v>
      </c>
      <c r="F133" s="366">
        <v>26.248942800000002</v>
      </c>
      <c r="G133" s="367">
        <v>10.937059500000002</v>
      </c>
      <c r="H133" s="367">
        <v>5.4</v>
      </c>
      <c r="I133" s="367">
        <v>10.8</v>
      </c>
      <c r="J133" s="367">
        <v>-0.13705950000000122</v>
      </c>
      <c r="K133" s="369">
        <v>0.4114451420877796</v>
      </c>
      <c r="L133" s="124"/>
      <c r="M133" s="365" t="str">
        <f t="shared" si="1"/>
        <v/>
      </c>
    </row>
    <row r="134" spans="1:13" ht="14.45" customHeight="1" x14ac:dyDescent="0.2">
      <c r="A134" s="370" t="s">
        <v>335</v>
      </c>
      <c r="B134" s="366">
        <v>0</v>
      </c>
      <c r="C134" s="367">
        <v>5.1870000000000003</v>
      </c>
      <c r="D134" s="367">
        <v>5.1870000000000003</v>
      </c>
      <c r="E134" s="368">
        <v>0</v>
      </c>
      <c r="F134" s="366">
        <v>2.0838935999999997</v>
      </c>
      <c r="G134" s="367">
        <v>0.86828899999999987</v>
      </c>
      <c r="H134" s="367">
        <v>0</v>
      </c>
      <c r="I134" s="367">
        <v>0</v>
      </c>
      <c r="J134" s="367">
        <v>-0.86828899999999987</v>
      </c>
      <c r="K134" s="369">
        <v>0</v>
      </c>
      <c r="L134" s="124"/>
      <c r="M134" s="365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370" t="s">
        <v>336</v>
      </c>
      <c r="B135" s="366">
        <v>0</v>
      </c>
      <c r="C135" s="367">
        <v>5.1870000000000003</v>
      </c>
      <c r="D135" s="367">
        <v>5.1870000000000003</v>
      </c>
      <c r="E135" s="368">
        <v>0</v>
      </c>
      <c r="F135" s="366">
        <v>2.0838935999999997</v>
      </c>
      <c r="G135" s="367">
        <v>0.86828899999999987</v>
      </c>
      <c r="H135" s="367">
        <v>0</v>
      </c>
      <c r="I135" s="367">
        <v>0</v>
      </c>
      <c r="J135" s="367">
        <v>-0.86828899999999987</v>
      </c>
      <c r="K135" s="369">
        <v>0</v>
      </c>
      <c r="L135" s="124"/>
      <c r="M135" s="365" t="str">
        <f t="shared" si="2"/>
        <v/>
      </c>
    </row>
    <row r="136" spans="1:13" ht="14.45" customHeight="1" x14ac:dyDescent="0.2">
      <c r="A136" s="370" t="s">
        <v>337</v>
      </c>
      <c r="B136" s="366">
        <v>16615.324988</v>
      </c>
      <c r="C136" s="367">
        <v>17153.723040000001</v>
      </c>
      <c r="D136" s="367">
        <v>538.39805200000046</v>
      </c>
      <c r="E136" s="368">
        <v>1.0324037027496511</v>
      </c>
      <c r="F136" s="366">
        <v>14284.0063875</v>
      </c>
      <c r="G136" s="367">
        <v>5951.669328125</v>
      </c>
      <c r="H136" s="367">
        <v>1233.4435100000001</v>
      </c>
      <c r="I136" s="367">
        <v>6874.2263700000003</v>
      </c>
      <c r="J136" s="367">
        <v>922.55704187500032</v>
      </c>
      <c r="K136" s="369">
        <v>0.48125338112531701</v>
      </c>
      <c r="L136" s="124"/>
      <c r="M136" s="365" t="str">
        <f t="shared" si="2"/>
        <v/>
      </c>
    </row>
    <row r="137" spans="1:13" ht="14.45" customHeight="1" x14ac:dyDescent="0.2">
      <c r="A137" s="370" t="s">
        <v>338</v>
      </c>
      <c r="B137" s="366">
        <v>15461.999988</v>
      </c>
      <c r="C137" s="367">
        <v>15521.356210000002</v>
      </c>
      <c r="D137" s="367">
        <v>59.356222000002163</v>
      </c>
      <c r="E137" s="368">
        <v>1.0038388450424309</v>
      </c>
      <c r="F137" s="366">
        <v>14284.0063875</v>
      </c>
      <c r="G137" s="367">
        <v>5951.669328125</v>
      </c>
      <c r="H137" s="367">
        <v>1233.4435100000001</v>
      </c>
      <c r="I137" s="367">
        <v>6227.1382400000002</v>
      </c>
      <c r="J137" s="367">
        <v>275.46891187500023</v>
      </c>
      <c r="K137" s="369">
        <v>0.43595179609058404</v>
      </c>
      <c r="L137" s="124"/>
      <c r="M137" s="365" t="str">
        <f t="shared" si="2"/>
        <v/>
      </c>
    </row>
    <row r="138" spans="1:13" ht="14.45" customHeight="1" x14ac:dyDescent="0.2">
      <c r="A138" s="370" t="s">
        <v>339</v>
      </c>
      <c r="B138" s="366">
        <v>15461.999988</v>
      </c>
      <c r="C138" s="367">
        <v>15462.817210000001</v>
      </c>
      <c r="D138" s="367">
        <v>0.81722200000149314</v>
      </c>
      <c r="E138" s="368">
        <v>1.0000528535765512</v>
      </c>
      <c r="F138" s="366">
        <v>14284.0063875</v>
      </c>
      <c r="G138" s="367">
        <v>5951.669328125</v>
      </c>
      <c r="H138" s="367">
        <v>1233.4435100000001</v>
      </c>
      <c r="I138" s="367">
        <v>6178.2572399999999</v>
      </c>
      <c r="J138" s="367">
        <v>226.58791187499992</v>
      </c>
      <c r="K138" s="369">
        <v>0.43252971697118686</v>
      </c>
      <c r="L138" s="124"/>
      <c r="M138" s="365" t="str">
        <f t="shared" si="2"/>
        <v>X</v>
      </c>
    </row>
    <row r="139" spans="1:13" ht="14.45" customHeight="1" x14ac:dyDescent="0.2">
      <c r="A139" s="370" t="s">
        <v>340</v>
      </c>
      <c r="B139" s="366">
        <v>375.99999600000001</v>
      </c>
      <c r="C139" s="367">
        <v>385.56943000000001</v>
      </c>
      <c r="D139" s="367">
        <v>9.5694340000000011</v>
      </c>
      <c r="E139" s="368">
        <v>1.0254506226111768</v>
      </c>
      <c r="F139" s="366">
        <v>487.37593079999999</v>
      </c>
      <c r="G139" s="367">
        <v>203.07330449999998</v>
      </c>
      <c r="H139" s="367">
        <v>33.674469999999999</v>
      </c>
      <c r="I139" s="367">
        <v>169.05059</v>
      </c>
      <c r="J139" s="367">
        <v>-34.022714499999978</v>
      </c>
      <c r="K139" s="369">
        <v>0.34685871688926662</v>
      </c>
      <c r="L139" s="124"/>
      <c r="M139" s="365" t="str">
        <f t="shared" si="2"/>
        <v/>
      </c>
    </row>
    <row r="140" spans="1:13" ht="14.45" customHeight="1" x14ac:dyDescent="0.2">
      <c r="A140" s="370" t="s">
        <v>341</v>
      </c>
      <c r="B140" s="366">
        <v>9461.9999999999909</v>
      </c>
      <c r="C140" s="367">
        <v>9459.459859999999</v>
      </c>
      <c r="D140" s="367">
        <v>-2.5401399999918794</v>
      </c>
      <c r="E140" s="368">
        <v>0.99973154301416278</v>
      </c>
      <c r="F140" s="366">
        <v>8552.0116971000007</v>
      </c>
      <c r="G140" s="367">
        <v>3563.3382071250003</v>
      </c>
      <c r="H140" s="367">
        <v>764.12699999999995</v>
      </c>
      <c r="I140" s="367">
        <v>3830.7710000000002</v>
      </c>
      <c r="J140" s="367">
        <v>267.4327928749999</v>
      </c>
      <c r="K140" s="369">
        <v>0.44793799817872326</v>
      </c>
      <c r="L140" s="124"/>
      <c r="M140" s="365" t="str">
        <f t="shared" si="2"/>
        <v/>
      </c>
    </row>
    <row r="141" spans="1:13" ht="14.45" customHeight="1" x14ac:dyDescent="0.2">
      <c r="A141" s="370" t="s">
        <v>342</v>
      </c>
      <c r="B141" s="366">
        <v>393.99999600000001</v>
      </c>
      <c r="C141" s="367">
        <v>393.98399999999998</v>
      </c>
      <c r="D141" s="367">
        <v>-1.5996000000029653E-2</v>
      </c>
      <c r="E141" s="368">
        <v>0.99995940101481617</v>
      </c>
      <c r="F141" s="366">
        <v>393.97199999999998</v>
      </c>
      <c r="G141" s="367">
        <v>164.15499999999997</v>
      </c>
      <c r="H141" s="367">
        <v>32.83</v>
      </c>
      <c r="I141" s="367">
        <v>164.15299999999999</v>
      </c>
      <c r="J141" s="367">
        <v>-1.999999999981128E-3</v>
      </c>
      <c r="K141" s="369">
        <v>0.41666159016376797</v>
      </c>
      <c r="L141" s="124"/>
      <c r="M141" s="365" t="str">
        <f t="shared" si="2"/>
        <v/>
      </c>
    </row>
    <row r="142" spans="1:13" ht="14.45" customHeight="1" x14ac:dyDescent="0.2">
      <c r="A142" s="370" t="s">
        <v>343</v>
      </c>
      <c r="B142" s="366">
        <v>2175.999996</v>
      </c>
      <c r="C142" s="367">
        <v>2170.0507799999996</v>
      </c>
      <c r="D142" s="367">
        <v>-5.9492160000004333</v>
      </c>
      <c r="E142" s="368">
        <v>0.99726598528909172</v>
      </c>
      <c r="F142" s="366">
        <v>2177.0287595999998</v>
      </c>
      <c r="G142" s="367">
        <v>907.09531649999985</v>
      </c>
      <c r="H142" s="367">
        <v>180.17404000000002</v>
      </c>
      <c r="I142" s="367">
        <v>901.08365000000003</v>
      </c>
      <c r="J142" s="367">
        <v>-6.0116664999998193</v>
      </c>
      <c r="K142" s="369">
        <v>0.413905257809071</v>
      </c>
      <c r="L142" s="124"/>
      <c r="M142" s="365" t="str">
        <f t="shared" si="2"/>
        <v/>
      </c>
    </row>
    <row r="143" spans="1:13" ht="14.45" customHeight="1" x14ac:dyDescent="0.2">
      <c r="A143" s="370" t="s">
        <v>344</v>
      </c>
      <c r="B143" s="366">
        <v>2669.000004</v>
      </c>
      <c r="C143" s="367">
        <v>2668.7711400000003</v>
      </c>
      <c r="D143" s="367">
        <v>-0.22886399999970308</v>
      </c>
      <c r="E143" s="368">
        <v>0.99991425103047704</v>
      </c>
      <c r="F143" s="366">
        <v>2294.2080000000001</v>
      </c>
      <c r="G143" s="367">
        <v>955.92</v>
      </c>
      <c r="H143" s="367">
        <v>191.17500000000001</v>
      </c>
      <c r="I143" s="367">
        <v>955.88400000000001</v>
      </c>
      <c r="J143" s="367">
        <v>-3.5999999999944521E-2</v>
      </c>
      <c r="K143" s="369">
        <v>0.4166509749769855</v>
      </c>
      <c r="L143" s="124"/>
      <c r="M143" s="365" t="str">
        <f t="shared" si="2"/>
        <v/>
      </c>
    </row>
    <row r="144" spans="1:13" ht="14.45" customHeight="1" x14ac:dyDescent="0.2">
      <c r="A144" s="370" t="s">
        <v>345</v>
      </c>
      <c r="B144" s="366">
        <v>384.99999600000001</v>
      </c>
      <c r="C144" s="367">
        <v>384.98200000000003</v>
      </c>
      <c r="D144" s="367">
        <v>-1.7995999999982359E-2</v>
      </c>
      <c r="E144" s="368">
        <v>0.9999532571423716</v>
      </c>
      <c r="F144" s="366">
        <v>379.41</v>
      </c>
      <c r="G144" s="367">
        <v>158.08750000000001</v>
      </c>
      <c r="H144" s="367">
        <v>31.463000000000001</v>
      </c>
      <c r="I144" s="367">
        <v>157.315</v>
      </c>
      <c r="J144" s="367">
        <v>-0.77250000000000796</v>
      </c>
      <c r="K144" s="369">
        <v>0.41463061068501089</v>
      </c>
      <c r="L144" s="124"/>
      <c r="M144" s="365" t="str">
        <f t="shared" si="2"/>
        <v/>
      </c>
    </row>
    <row r="145" spans="1:13" ht="14.45" customHeight="1" x14ac:dyDescent="0.2">
      <c r="A145" s="370" t="s">
        <v>346</v>
      </c>
      <c r="B145" s="366">
        <v>0</v>
      </c>
      <c r="C145" s="367">
        <v>58.539000000000001</v>
      </c>
      <c r="D145" s="367">
        <v>58.539000000000001</v>
      </c>
      <c r="E145" s="368">
        <v>0</v>
      </c>
      <c r="F145" s="366">
        <v>0</v>
      </c>
      <c r="G145" s="367">
        <v>0</v>
      </c>
      <c r="H145" s="367">
        <v>0</v>
      </c>
      <c r="I145" s="367">
        <v>48.881</v>
      </c>
      <c r="J145" s="367">
        <v>48.881</v>
      </c>
      <c r="K145" s="369">
        <v>0</v>
      </c>
      <c r="L145" s="124"/>
      <c r="M145" s="365" t="str">
        <f t="shared" si="2"/>
        <v>X</v>
      </c>
    </row>
    <row r="146" spans="1:13" ht="14.45" customHeight="1" x14ac:dyDescent="0.2">
      <c r="A146" s="370" t="s">
        <v>347</v>
      </c>
      <c r="B146" s="366">
        <v>0</v>
      </c>
      <c r="C146" s="367">
        <v>58.539000000000001</v>
      </c>
      <c r="D146" s="367">
        <v>58.539000000000001</v>
      </c>
      <c r="E146" s="368">
        <v>0</v>
      </c>
      <c r="F146" s="366">
        <v>0</v>
      </c>
      <c r="G146" s="367">
        <v>0</v>
      </c>
      <c r="H146" s="367">
        <v>0</v>
      </c>
      <c r="I146" s="367">
        <v>48.881</v>
      </c>
      <c r="J146" s="367">
        <v>48.881</v>
      </c>
      <c r="K146" s="369">
        <v>0</v>
      </c>
      <c r="L146" s="124"/>
      <c r="M146" s="365" t="str">
        <f t="shared" si="2"/>
        <v/>
      </c>
    </row>
    <row r="147" spans="1:13" ht="14.45" customHeight="1" x14ac:dyDescent="0.2">
      <c r="A147" s="370" t="s">
        <v>348</v>
      </c>
      <c r="B147" s="366">
        <v>1153.325</v>
      </c>
      <c r="C147" s="367">
        <v>1632.3668300000002</v>
      </c>
      <c r="D147" s="367">
        <v>479.04183000000012</v>
      </c>
      <c r="E147" s="368">
        <v>1.4153571889970304</v>
      </c>
      <c r="F147" s="366">
        <v>0</v>
      </c>
      <c r="G147" s="367">
        <v>0</v>
      </c>
      <c r="H147" s="367">
        <v>0</v>
      </c>
      <c r="I147" s="367">
        <v>647.08812999999998</v>
      </c>
      <c r="J147" s="367">
        <v>647.08812999999998</v>
      </c>
      <c r="K147" s="369">
        <v>0</v>
      </c>
      <c r="L147" s="124"/>
      <c r="M147" s="365" t="str">
        <f t="shared" si="2"/>
        <v/>
      </c>
    </row>
    <row r="148" spans="1:13" ht="14.45" customHeight="1" x14ac:dyDescent="0.2">
      <c r="A148" s="370" t="s">
        <v>349</v>
      </c>
      <c r="B148" s="366">
        <v>1153.325</v>
      </c>
      <c r="C148" s="367">
        <v>1568.5840000000001</v>
      </c>
      <c r="D148" s="367">
        <v>415.25900000000001</v>
      </c>
      <c r="E148" s="368">
        <v>1.3600537576138556</v>
      </c>
      <c r="F148" s="366">
        <v>0</v>
      </c>
      <c r="G148" s="367">
        <v>0</v>
      </c>
      <c r="H148" s="367">
        <v>0</v>
      </c>
      <c r="I148" s="367">
        <v>528.35808999999995</v>
      </c>
      <c r="J148" s="367">
        <v>528.35808999999995</v>
      </c>
      <c r="K148" s="369">
        <v>0</v>
      </c>
      <c r="L148" s="124"/>
      <c r="M148" s="365" t="str">
        <f t="shared" si="2"/>
        <v>X</v>
      </c>
    </row>
    <row r="149" spans="1:13" ht="14.45" customHeight="1" x14ac:dyDescent="0.2">
      <c r="A149" s="370" t="s">
        <v>350</v>
      </c>
      <c r="B149" s="366">
        <v>1153.325</v>
      </c>
      <c r="C149" s="367">
        <v>409.22071</v>
      </c>
      <c r="D149" s="367">
        <v>-744.10428999999999</v>
      </c>
      <c r="E149" s="368">
        <v>0.35481820822404786</v>
      </c>
      <c r="F149" s="366">
        <v>0</v>
      </c>
      <c r="G149" s="367">
        <v>0</v>
      </c>
      <c r="H149" s="367">
        <v>0</v>
      </c>
      <c r="I149" s="367">
        <v>210.77343999999999</v>
      </c>
      <c r="J149" s="367">
        <v>210.77343999999999</v>
      </c>
      <c r="K149" s="369">
        <v>0</v>
      </c>
      <c r="L149" s="124"/>
      <c r="M149" s="365" t="str">
        <f t="shared" si="2"/>
        <v/>
      </c>
    </row>
    <row r="150" spans="1:13" ht="14.45" customHeight="1" x14ac:dyDescent="0.2">
      <c r="A150" s="370" t="s">
        <v>351</v>
      </c>
      <c r="B150" s="366">
        <v>0</v>
      </c>
      <c r="C150" s="367">
        <v>1159.36329</v>
      </c>
      <c r="D150" s="367">
        <v>1159.36329</v>
      </c>
      <c r="E150" s="368">
        <v>0</v>
      </c>
      <c r="F150" s="366">
        <v>0</v>
      </c>
      <c r="G150" s="367">
        <v>0</v>
      </c>
      <c r="H150" s="367">
        <v>0</v>
      </c>
      <c r="I150" s="367">
        <v>317.58465000000001</v>
      </c>
      <c r="J150" s="367">
        <v>317.58465000000001</v>
      </c>
      <c r="K150" s="369">
        <v>0</v>
      </c>
      <c r="L150" s="124"/>
      <c r="M150" s="365" t="str">
        <f t="shared" si="2"/>
        <v/>
      </c>
    </row>
    <row r="151" spans="1:13" ht="14.45" customHeight="1" x14ac:dyDescent="0.2">
      <c r="A151" s="370" t="s">
        <v>352</v>
      </c>
      <c r="B151" s="366">
        <v>0</v>
      </c>
      <c r="C151" s="367">
        <v>4.1139999999999999</v>
      </c>
      <c r="D151" s="367">
        <v>4.1139999999999999</v>
      </c>
      <c r="E151" s="368">
        <v>0</v>
      </c>
      <c r="F151" s="366">
        <v>0</v>
      </c>
      <c r="G151" s="367">
        <v>0</v>
      </c>
      <c r="H151" s="367">
        <v>0</v>
      </c>
      <c r="I151" s="367">
        <v>11.040040000000001</v>
      </c>
      <c r="J151" s="367">
        <v>11.040040000000001</v>
      </c>
      <c r="K151" s="369">
        <v>0</v>
      </c>
      <c r="L151" s="124"/>
      <c r="M151" s="365" t="str">
        <f t="shared" si="2"/>
        <v>X</v>
      </c>
    </row>
    <row r="152" spans="1:13" ht="14.45" customHeight="1" x14ac:dyDescent="0.2">
      <c r="A152" s="370" t="s">
        <v>353</v>
      </c>
      <c r="B152" s="366">
        <v>0</v>
      </c>
      <c r="C152" s="367">
        <v>4.1139999999999999</v>
      </c>
      <c r="D152" s="367">
        <v>4.1139999999999999</v>
      </c>
      <c r="E152" s="368">
        <v>0</v>
      </c>
      <c r="F152" s="366">
        <v>0</v>
      </c>
      <c r="G152" s="367">
        <v>0</v>
      </c>
      <c r="H152" s="367">
        <v>0</v>
      </c>
      <c r="I152" s="367">
        <v>0</v>
      </c>
      <c r="J152" s="367">
        <v>0</v>
      </c>
      <c r="K152" s="369">
        <v>0</v>
      </c>
      <c r="L152" s="124"/>
      <c r="M152" s="365" t="str">
        <f t="shared" si="2"/>
        <v/>
      </c>
    </row>
    <row r="153" spans="1:13" ht="14.45" customHeight="1" x14ac:dyDescent="0.2">
      <c r="A153" s="370" t="s">
        <v>354</v>
      </c>
      <c r="B153" s="366">
        <v>0</v>
      </c>
      <c r="C153" s="367">
        <v>0</v>
      </c>
      <c r="D153" s="367">
        <v>0</v>
      </c>
      <c r="E153" s="368">
        <v>0</v>
      </c>
      <c r="F153" s="366">
        <v>0</v>
      </c>
      <c r="G153" s="367">
        <v>0</v>
      </c>
      <c r="H153" s="367">
        <v>0</v>
      </c>
      <c r="I153" s="367">
        <v>11.040040000000001</v>
      </c>
      <c r="J153" s="367">
        <v>11.040040000000001</v>
      </c>
      <c r="K153" s="369">
        <v>0</v>
      </c>
      <c r="L153" s="124"/>
      <c r="M153" s="365" t="str">
        <f t="shared" si="2"/>
        <v/>
      </c>
    </row>
    <row r="154" spans="1:13" ht="14.45" customHeight="1" x14ac:dyDescent="0.2">
      <c r="A154" s="370" t="s">
        <v>355</v>
      </c>
      <c r="B154" s="366">
        <v>0</v>
      </c>
      <c r="C154" s="367">
        <v>59.66883</v>
      </c>
      <c r="D154" s="367">
        <v>59.66883</v>
      </c>
      <c r="E154" s="368">
        <v>0</v>
      </c>
      <c r="F154" s="366">
        <v>0</v>
      </c>
      <c r="G154" s="367">
        <v>0</v>
      </c>
      <c r="H154" s="367">
        <v>0</v>
      </c>
      <c r="I154" s="367">
        <v>107.69</v>
      </c>
      <c r="J154" s="367">
        <v>107.69</v>
      </c>
      <c r="K154" s="369">
        <v>0</v>
      </c>
      <c r="L154" s="124"/>
      <c r="M154" s="365" t="str">
        <f t="shared" si="2"/>
        <v>X</v>
      </c>
    </row>
    <row r="155" spans="1:13" ht="14.45" customHeight="1" x14ac:dyDescent="0.2">
      <c r="A155" s="370" t="s">
        <v>356</v>
      </c>
      <c r="B155" s="366">
        <v>0</v>
      </c>
      <c r="C155" s="367">
        <v>0</v>
      </c>
      <c r="D155" s="367">
        <v>0</v>
      </c>
      <c r="E155" s="368">
        <v>0</v>
      </c>
      <c r="F155" s="366">
        <v>0</v>
      </c>
      <c r="G155" s="367">
        <v>0</v>
      </c>
      <c r="H155" s="367">
        <v>0</v>
      </c>
      <c r="I155" s="367">
        <v>107.69</v>
      </c>
      <c r="J155" s="367">
        <v>107.69</v>
      </c>
      <c r="K155" s="369">
        <v>0</v>
      </c>
      <c r="L155" s="124"/>
      <c r="M155" s="365" t="str">
        <f t="shared" si="2"/>
        <v/>
      </c>
    </row>
    <row r="156" spans="1:13" ht="14.45" customHeight="1" x14ac:dyDescent="0.2">
      <c r="A156" s="370" t="s">
        <v>357</v>
      </c>
      <c r="B156" s="366">
        <v>0</v>
      </c>
      <c r="C156" s="367">
        <v>59.66883</v>
      </c>
      <c r="D156" s="367">
        <v>59.66883</v>
      </c>
      <c r="E156" s="368">
        <v>0</v>
      </c>
      <c r="F156" s="366">
        <v>0</v>
      </c>
      <c r="G156" s="367">
        <v>0</v>
      </c>
      <c r="H156" s="367">
        <v>0</v>
      </c>
      <c r="I156" s="367">
        <v>0</v>
      </c>
      <c r="J156" s="367">
        <v>0</v>
      </c>
      <c r="K156" s="369">
        <v>0</v>
      </c>
      <c r="L156" s="124"/>
      <c r="M156" s="365" t="str">
        <f t="shared" si="2"/>
        <v/>
      </c>
    </row>
    <row r="157" spans="1:13" ht="14.45" customHeight="1" x14ac:dyDescent="0.2">
      <c r="A157" s="370" t="s">
        <v>358</v>
      </c>
      <c r="B157" s="366">
        <v>0</v>
      </c>
      <c r="C157" s="367">
        <v>105.91957000000001</v>
      </c>
      <c r="D157" s="367">
        <v>105.91957000000001</v>
      </c>
      <c r="E157" s="368">
        <v>0</v>
      </c>
      <c r="F157" s="366">
        <v>123.8579424</v>
      </c>
      <c r="G157" s="367">
        <v>51.607475999999998</v>
      </c>
      <c r="H157" s="367">
        <v>7.4875200000000008</v>
      </c>
      <c r="I157" s="367">
        <v>237.11702</v>
      </c>
      <c r="J157" s="367">
        <v>185.50954400000001</v>
      </c>
      <c r="K157" s="369">
        <v>1.9144272495196883</v>
      </c>
      <c r="L157" s="124"/>
      <c r="M157" s="365" t="str">
        <f t="shared" si="2"/>
        <v/>
      </c>
    </row>
    <row r="158" spans="1:13" ht="14.45" customHeight="1" x14ac:dyDescent="0.2">
      <c r="A158" s="370" t="s">
        <v>359</v>
      </c>
      <c r="B158" s="366">
        <v>0</v>
      </c>
      <c r="C158" s="367">
        <v>105.91957000000001</v>
      </c>
      <c r="D158" s="367">
        <v>105.91957000000001</v>
      </c>
      <c r="E158" s="368">
        <v>0</v>
      </c>
      <c r="F158" s="366">
        <v>123.8579424</v>
      </c>
      <c r="G158" s="367">
        <v>51.607475999999998</v>
      </c>
      <c r="H158" s="367">
        <v>7.4875200000000008</v>
      </c>
      <c r="I158" s="367">
        <v>237.11702</v>
      </c>
      <c r="J158" s="367">
        <v>185.50954400000001</v>
      </c>
      <c r="K158" s="369">
        <v>1.9144272495196883</v>
      </c>
      <c r="L158" s="124"/>
      <c r="M158" s="365" t="str">
        <f t="shared" si="2"/>
        <v/>
      </c>
    </row>
    <row r="159" spans="1:13" ht="14.45" customHeight="1" x14ac:dyDescent="0.2">
      <c r="A159" s="370" t="s">
        <v>360</v>
      </c>
      <c r="B159" s="366">
        <v>0</v>
      </c>
      <c r="C159" s="367">
        <v>105.91957000000001</v>
      </c>
      <c r="D159" s="367">
        <v>105.91957000000001</v>
      </c>
      <c r="E159" s="368">
        <v>0</v>
      </c>
      <c r="F159" s="366">
        <v>123.8579424</v>
      </c>
      <c r="G159" s="367">
        <v>51.607475999999998</v>
      </c>
      <c r="H159" s="367">
        <v>7.4875200000000008</v>
      </c>
      <c r="I159" s="367">
        <v>237.11702</v>
      </c>
      <c r="J159" s="367">
        <v>185.50954400000001</v>
      </c>
      <c r="K159" s="369">
        <v>1.9144272495196883</v>
      </c>
      <c r="L159" s="124"/>
      <c r="M159" s="365" t="str">
        <f t="shared" si="2"/>
        <v>X</v>
      </c>
    </row>
    <row r="160" spans="1:13" ht="14.45" customHeight="1" x14ac:dyDescent="0.2">
      <c r="A160" s="370" t="s">
        <v>361</v>
      </c>
      <c r="B160" s="366">
        <v>0</v>
      </c>
      <c r="C160" s="367">
        <v>105.91957000000001</v>
      </c>
      <c r="D160" s="367">
        <v>105.91957000000001</v>
      </c>
      <c r="E160" s="368">
        <v>0</v>
      </c>
      <c r="F160" s="366">
        <v>123.8579424</v>
      </c>
      <c r="G160" s="367">
        <v>51.607475999999998</v>
      </c>
      <c r="H160" s="367">
        <v>7.4875200000000008</v>
      </c>
      <c r="I160" s="367">
        <v>237.11702</v>
      </c>
      <c r="J160" s="367">
        <v>185.50954400000001</v>
      </c>
      <c r="K160" s="369">
        <v>1.9144272495196883</v>
      </c>
      <c r="L160" s="124"/>
      <c r="M160" s="365" t="str">
        <f t="shared" si="2"/>
        <v/>
      </c>
    </row>
    <row r="161" spans="1:13" ht="14.45" customHeight="1" x14ac:dyDescent="0.2">
      <c r="A161" s="370" t="s">
        <v>362</v>
      </c>
      <c r="B161" s="366">
        <v>1.8816379999999999</v>
      </c>
      <c r="C161" s="367">
        <v>2065.6889499999997</v>
      </c>
      <c r="D161" s="367">
        <v>2063.8073119999999</v>
      </c>
      <c r="E161" s="368">
        <v>1097.8142182502691</v>
      </c>
      <c r="F161" s="366">
        <v>20.5463594</v>
      </c>
      <c r="G161" s="367">
        <v>8.5609830833333334</v>
      </c>
      <c r="H161" s="367">
        <v>5.1562900000000003</v>
      </c>
      <c r="I161" s="367">
        <v>64.929270000000002</v>
      </c>
      <c r="J161" s="367">
        <v>56.368286916666669</v>
      </c>
      <c r="K161" s="369">
        <v>3.1601350261594279</v>
      </c>
      <c r="L161" s="124"/>
      <c r="M161" s="365" t="str">
        <f t="shared" si="2"/>
        <v/>
      </c>
    </row>
    <row r="162" spans="1:13" ht="14.45" customHeight="1" x14ac:dyDescent="0.2">
      <c r="A162" s="370" t="s">
        <v>363</v>
      </c>
      <c r="B162" s="366">
        <v>0</v>
      </c>
      <c r="C162" s="367">
        <v>1985.2051200000001</v>
      </c>
      <c r="D162" s="367">
        <v>1985.2051200000001</v>
      </c>
      <c r="E162" s="368">
        <v>0</v>
      </c>
      <c r="F162" s="366">
        <v>3.5311754</v>
      </c>
      <c r="G162" s="367">
        <v>1.4713230833333333</v>
      </c>
      <c r="H162" s="367">
        <v>0</v>
      </c>
      <c r="I162" s="367">
        <v>27.940099999999997</v>
      </c>
      <c r="J162" s="367">
        <v>26.468776916666663</v>
      </c>
      <c r="K162" s="369">
        <v>7.9124078628323016</v>
      </c>
      <c r="L162" s="124"/>
      <c r="M162" s="365" t="str">
        <f t="shared" si="2"/>
        <v/>
      </c>
    </row>
    <row r="163" spans="1:13" ht="14.45" customHeight="1" x14ac:dyDescent="0.2">
      <c r="A163" s="370" t="s">
        <v>364</v>
      </c>
      <c r="B163" s="366">
        <v>0</v>
      </c>
      <c r="C163" s="367">
        <v>20.5</v>
      </c>
      <c r="D163" s="367">
        <v>20.5</v>
      </c>
      <c r="E163" s="368">
        <v>0</v>
      </c>
      <c r="F163" s="366">
        <v>0</v>
      </c>
      <c r="G163" s="367">
        <v>0</v>
      </c>
      <c r="H163" s="367">
        <v>0</v>
      </c>
      <c r="I163" s="367">
        <v>0.75</v>
      </c>
      <c r="J163" s="367">
        <v>0.75</v>
      </c>
      <c r="K163" s="369">
        <v>0</v>
      </c>
      <c r="L163" s="124"/>
      <c r="M163" s="365" t="str">
        <f t="shared" si="2"/>
        <v/>
      </c>
    </row>
    <row r="164" spans="1:13" ht="14.45" customHeight="1" x14ac:dyDescent="0.2">
      <c r="A164" s="370" t="s">
        <v>365</v>
      </c>
      <c r="B164" s="366">
        <v>0</v>
      </c>
      <c r="C164" s="367">
        <v>20.5</v>
      </c>
      <c r="D164" s="367">
        <v>20.5</v>
      </c>
      <c r="E164" s="368">
        <v>0</v>
      </c>
      <c r="F164" s="366">
        <v>0</v>
      </c>
      <c r="G164" s="367">
        <v>0</v>
      </c>
      <c r="H164" s="367">
        <v>0</v>
      </c>
      <c r="I164" s="367">
        <v>0.75</v>
      </c>
      <c r="J164" s="367">
        <v>0.75</v>
      </c>
      <c r="K164" s="369">
        <v>0</v>
      </c>
      <c r="L164" s="124"/>
      <c r="M164" s="365" t="str">
        <f t="shared" si="2"/>
        <v>X</v>
      </c>
    </row>
    <row r="165" spans="1:13" ht="14.45" customHeight="1" x14ac:dyDescent="0.2">
      <c r="A165" s="370" t="s">
        <v>366</v>
      </c>
      <c r="B165" s="366">
        <v>0</v>
      </c>
      <c r="C165" s="367">
        <v>20.5</v>
      </c>
      <c r="D165" s="367">
        <v>20.5</v>
      </c>
      <c r="E165" s="368">
        <v>0</v>
      </c>
      <c r="F165" s="366">
        <v>0</v>
      </c>
      <c r="G165" s="367">
        <v>0</v>
      </c>
      <c r="H165" s="367">
        <v>0</v>
      </c>
      <c r="I165" s="367">
        <v>0.75</v>
      </c>
      <c r="J165" s="367">
        <v>0.75</v>
      </c>
      <c r="K165" s="369">
        <v>0</v>
      </c>
      <c r="L165" s="124"/>
      <c r="M165" s="365" t="str">
        <f t="shared" si="2"/>
        <v/>
      </c>
    </row>
    <row r="166" spans="1:13" ht="14.45" customHeight="1" x14ac:dyDescent="0.2">
      <c r="A166" s="370" t="s">
        <v>367</v>
      </c>
      <c r="B166" s="366">
        <v>0</v>
      </c>
      <c r="C166" s="367">
        <v>1964.7051200000001</v>
      </c>
      <c r="D166" s="367">
        <v>1964.7051200000001</v>
      </c>
      <c r="E166" s="368">
        <v>0</v>
      </c>
      <c r="F166" s="366">
        <v>3.5311754</v>
      </c>
      <c r="G166" s="367">
        <v>1.4713230833333333</v>
      </c>
      <c r="H166" s="367">
        <v>0</v>
      </c>
      <c r="I166" s="367">
        <v>27.190099999999997</v>
      </c>
      <c r="J166" s="367">
        <v>25.718776916666663</v>
      </c>
      <c r="K166" s="369">
        <v>7.7000139953399076</v>
      </c>
      <c r="L166" s="124"/>
      <c r="M166" s="365" t="str">
        <f t="shared" si="2"/>
        <v/>
      </c>
    </row>
    <row r="167" spans="1:13" ht="14.45" customHeight="1" x14ac:dyDescent="0.2">
      <c r="A167" s="370" t="s">
        <v>368</v>
      </c>
      <c r="B167" s="366">
        <v>0</v>
      </c>
      <c r="C167" s="367">
        <v>360.00002000000001</v>
      </c>
      <c r="D167" s="367">
        <v>360.00002000000001</v>
      </c>
      <c r="E167" s="368">
        <v>0</v>
      </c>
      <c r="F167" s="366">
        <v>0</v>
      </c>
      <c r="G167" s="367">
        <v>0</v>
      </c>
      <c r="H167" s="367">
        <v>0</v>
      </c>
      <c r="I167" s="367">
        <v>20.000040000000002</v>
      </c>
      <c r="J167" s="367">
        <v>20.000040000000002</v>
      </c>
      <c r="K167" s="369">
        <v>0</v>
      </c>
      <c r="L167" s="124"/>
      <c r="M167" s="365" t="str">
        <f t="shared" si="2"/>
        <v>X</v>
      </c>
    </row>
    <row r="168" spans="1:13" ht="14.45" customHeight="1" x14ac:dyDescent="0.2">
      <c r="A168" s="370" t="s">
        <v>369</v>
      </c>
      <c r="B168" s="366">
        <v>0</v>
      </c>
      <c r="C168" s="367">
        <v>2.0000000000000002E-5</v>
      </c>
      <c r="D168" s="367">
        <v>2.0000000000000002E-5</v>
      </c>
      <c r="E168" s="368">
        <v>0</v>
      </c>
      <c r="F168" s="366">
        <v>0</v>
      </c>
      <c r="G168" s="367">
        <v>0</v>
      </c>
      <c r="H168" s="367">
        <v>0</v>
      </c>
      <c r="I168" s="367">
        <v>4.0000000000000003E-5</v>
      </c>
      <c r="J168" s="367">
        <v>4.0000000000000003E-5</v>
      </c>
      <c r="K168" s="369">
        <v>0</v>
      </c>
      <c r="L168" s="124"/>
      <c r="M168" s="365" t="str">
        <f t="shared" si="2"/>
        <v/>
      </c>
    </row>
    <row r="169" spans="1:13" ht="14.45" customHeight="1" x14ac:dyDescent="0.2">
      <c r="A169" s="370" t="s">
        <v>370</v>
      </c>
      <c r="B169" s="366">
        <v>0</v>
      </c>
      <c r="C169" s="367">
        <v>360</v>
      </c>
      <c r="D169" s="367">
        <v>360</v>
      </c>
      <c r="E169" s="368">
        <v>0</v>
      </c>
      <c r="F169" s="366">
        <v>0</v>
      </c>
      <c r="G169" s="367">
        <v>0</v>
      </c>
      <c r="H169" s="367">
        <v>0</v>
      </c>
      <c r="I169" s="367">
        <v>20</v>
      </c>
      <c r="J169" s="367">
        <v>20</v>
      </c>
      <c r="K169" s="369">
        <v>0</v>
      </c>
      <c r="L169" s="124"/>
      <c r="M169" s="365" t="str">
        <f t="shared" si="2"/>
        <v/>
      </c>
    </row>
    <row r="170" spans="1:13" ht="14.45" customHeight="1" x14ac:dyDescent="0.2">
      <c r="A170" s="370" t="s">
        <v>371</v>
      </c>
      <c r="B170" s="366">
        <v>0</v>
      </c>
      <c r="C170" s="367">
        <v>1604.7051000000001</v>
      </c>
      <c r="D170" s="367">
        <v>1604.7051000000001</v>
      </c>
      <c r="E170" s="368">
        <v>0</v>
      </c>
      <c r="F170" s="366">
        <v>3.5311754</v>
      </c>
      <c r="G170" s="367">
        <v>1.4713230833333333</v>
      </c>
      <c r="H170" s="367">
        <v>0</v>
      </c>
      <c r="I170" s="367">
        <v>7.1900600000000008</v>
      </c>
      <c r="J170" s="367">
        <v>5.7187369166666677</v>
      </c>
      <c r="K170" s="369">
        <v>2.0361662012031463</v>
      </c>
      <c r="L170" s="124"/>
      <c r="M170" s="365" t="str">
        <f t="shared" si="2"/>
        <v>X</v>
      </c>
    </row>
    <row r="171" spans="1:13" ht="14.45" customHeight="1" x14ac:dyDescent="0.2">
      <c r="A171" s="370" t="s">
        <v>372</v>
      </c>
      <c r="B171" s="366">
        <v>0</v>
      </c>
      <c r="C171" s="367">
        <v>1600.2423000000001</v>
      </c>
      <c r="D171" s="367">
        <v>1600.2423000000001</v>
      </c>
      <c r="E171" s="368">
        <v>0</v>
      </c>
      <c r="F171" s="366">
        <v>0</v>
      </c>
      <c r="G171" s="367">
        <v>0</v>
      </c>
      <c r="H171" s="367">
        <v>0</v>
      </c>
      <c r="I171" s="367">
        <v>0</v>
      </c>
      <c r="J171" s="367">
        <v>0</v>
      </c>
      <c r="K171" s="369">
        <v>0</v>
      </c>
      <c r="L171" s="124"/>
      <c r="M171" s="365" t="str">
        <f t="shared" si="2"/>
        <v/>
      </c>
    </row>
    <row r="172" spans="1:13" ht="14.45" customHeight="1" x14ac:dyDescent="0.2">
      <c r="A172" s="370" t="s">
        <v>373</v>
      </c>
      <c r="B172" s="366">
        <v>0</v>
      </c>
      <c r="C172" s="367">
        <v>4.4628000000000005</v>
      </c>
      <c r="D172" s="367">
        <v>4.4628000000000005</v>
      </c>
      <c r="E172" s="368">
        <v>0</v>
      </c>
      <c r="F172" s="366">
        <v>3.5311754</v>
      </c>
      <c r="G172" s="367">
        <v>1.4713230833333333</v>
      </c>
      <c r="H172" s="367">
        <v>0</v>
      </c>
      <c r="I172" s="367">
        <v>7.1900600000000008</v>
      </c>
      <c r="J172" s="367">
        <v>5.7187369166666677</v>
      </c>
      <c r="K172" s="369">
        <v>2.0361662012031463</v>
      </c>
      <c r="L172" s="124"/>
      <c r="M172" s="365" t="str">
        <f t="shared" si="2"/>
        <v/>
      </c>
    </row>
    <row r="173" spans="1:13" ht="14.45" customHeight="1" x14ac:dyDescent="0.2">
      <c r="A173" s="370" t="s">
        <v>374</v>
      </c>
      <c r="B173" s="366">
        <v>0</v>
      </c>
      <c r="C173" s="367">
        <v>18.606369999999998</v>
      </c>
      <c r="D173" s="367">
        <v>18.606369999999998</v>
      </c>
      <c r="E173" s="368">
        <v>0</v>
      </c>
      <c r="F173" s="366">
        <v>17.015184000000001</v>
      </c>
      <c r="G173" s="367">
        <v>7.0896600000000012</v>
      </c>
      <c r="H173" s="367">
        <v>0</v>
      </c>
      <c r="I173" s="367">
        <v>11.20772</v>
      </c>
      <c r="J173" s="367">
        <v>4.1180599999999989</v>
      </c>
      <c r="K173" s="369">
        <v>0.65868932125565016</v>
      </c>
      <c r="L173" s="124"/>
      <c r="M173" s="365" t="str">
        <f t="shared" si="2"/>
        <v/>
      </c>
    </row>
    <row r="174" spans="1:13" ht="14.45" customHeight="1" x14ac:dyDescent="0.2">
      <c r="A174" s="370" t="s">
        <v>375</v>
      </c>
      <c r="B174" s="366">
        <v>0</v>
      </c>
      <c r="C174" s="367">
        <v>18.606369999999998</v>
      </c>
      <c r="D174" s="367">
        <v>18.606369999999998</v>
      </c>
      <c r="E174" s="368">
        <v>0</v>
      </c>
      <c r="F174" s="366">
        <v>17.015184000000001</v>
      </c>
      <c r="G174" s="367">
        <v>7.0896600000000012</v>
      </c>
      <c r="H174" s="367">
        <v>0</v>
      </c>
      <c r="I174" s="367">
        <v>11.20772</v>
      </c>
      <c r="J174" s="367">
        <v>4.1180599999999989</v>
      </c>
      <c r="K174" s="369">
        <v>0.65868932125565016</v>
      </c>
      <c r="L174" s="124"/>
      <c r="M174" s="365" t="str">
        <f t="shared" si="2"/>
        <v/>
      </c>
    </row>
    <row r="175" spans="1:13" ht="14.45" customHeight="1" x14ac:dyDescent="0.2">
      <c r="A175" s="370" t="s">
        <v>376</v>
      </c>
      <c r="B175" s="366">
        <v>0</v>
      </c>
      <c r="C175" s="367">
        <v>18.606369999999998</v>
      </c>
      <c r="D175" s="367">
        <v>18.606369999999998</v>
      </c>
      <c r="E175" s="368">
        <v>0</v>
      </c>
      <c r="F175" s="366">
        <v>17.015184000000001</v>
      </c>
      <c r="G175" s="367">
        <v>7.0896600000000012</v>
      </c>
      <c r="H175" s="367">
        <v>0</v>
      </c>
      <c r="I175" s="367">
        <v>11.20772</v>
      </c>
      <c r="J175" s="367">
        <v>4.1180599999999989</v>
      </c>
      <c r="K175" s="369">
        <v>0.65868932125565016</v>
      </c>
      <c r="L175" s="124"/>
      <c r="M175" s="365" t="str">
        <f t="shared" si="2"/>
        <v>X</v>
      </c>
    </row>
    <row r="176" spans="1:13" ht="14.45" customHeight="1" x14ac:dyDescent="0.2">
      <c r="A176" s="370" t="s">
        <v>377</v>
      </c>
      <c r="B176" s="366">
        <v>0</v>
      </c>
      <c r="C176" s="367">
        <v>18.606369999999998</v>
      </c>
      <c r="D176" s="367">
        <v>18.606369999999998</v>
      </c>
      <c r="E176" s="368">
        <v>0</v>
      </c>
      <c r="F176" s="366">
        <v>17.015184000000001</v>
      </c>
      <c r="G176" s="367">
        <v>7.0896600000000012</v>
      </c>
      <c r="H176" s="367">
        <v>0</v>
      </c>
      <c r="I176" s="367">
        <v>11.20772</v>
      </c>
      <c r="J176" s="367">
        <v>4.1180599999999989</v>
      </c>
      <c r="K176" s="369">
        <v>0.65868932125565016</v>
      </c>
      <c r="L176" s="124"/>
      <c r="M176" s="365" t="str">
        <f t="shared" si="2"/>
        <v/>
      </c>
    </row>
    <row r="177" spans="1:13" ht="14.45" customHeight="1" x14ac:dyDescent="0.2">
      <c r="A177" s="370" t="s">
        <v>378</v>
      </c>
      <c r="B177" s="366">
        <v>1.8816379999999999</v>
      </c>
      <c r="C177" s="367">
        <v>61.877459999999999</v>
      </c>
      <c r="D177" s="367">
        <v>59.995821999999997</v>
      </c>
      <c r="E177" s="368">
        <v>32.884890717555663</v>
      </c>
      <c r="F177" s="366">
        <v>0</v>
      </c>
      <c r="G177" s="367">
        <v>0</v>
      </c>
      <c r="H177" s="367">
        <v>5.1562900000000003</v>
      </c>
      <c r="I177" s="367">
        <v>25.78145</v>
      </c>
      <c r="J177" s="367">
        <v>25.78145</v>
      </c>
      <c r="K177" s="369">
        <v>0</v>
      </c>
      <c r="L177" s="124"/>
      <c r="M177" s="365" t="str">
        <f t="shared" si="2"/>
        <v/>
      </c>
    </row>
    <row r="178" spans="1:13" ht="14.45" customHeight="1" x14ac:dyDescent="0.2">
      <c r="A178" s="370" t="s">
        <v>379</v>
      </c>
      <c r="B178" s="366">
        <v>1.8816379999999999</v>
      </c>
      <c r="C178" s="367">
        <v>61.877459999999999</v>
      </c>
      <c r="D178" s="367">
        <v>59.995821999999997</v>
      </c>
      <c r="E178" s="368">
        <v>32.884890717555663</v>
      </c>
      <c r="F178" s="366">
        <v>0</v>
      </c>
      <c r="G178" s="367">
        <v>0</v>
      </c>
      <c r="H178" s="367">
        <v>5.1562900000000003</v>
      </c>
      <c r="I178" s="367">
        <v>25.78145</v>
      </c>
      <c r="J178" s="367">
        <v>25.78145</v>
      </c>
      <c r="K178" s="369">
        <v>0</v>
      </c>
      <c r="L178" s="124"/>
      <c r="M178" s="365" t="str">
        <f t="shared" si="2"/>
        <v/>
      </c>
    </row>
    <row r="179" spans="1:13" ht="14.45" customHeight="1" x14ac:dyDescent="0.2">
      <c r="A179" s="370" t="s">
        <v>380</v>
      </c>
      <c r="B179" s="366">
        <v>1.8816379999999999</v>
      </c>
      <c r="C179" s="367">
        <v>0</v>
      </c>
      <c r="D179" s="367">
        <v>-1.8816379999999999</v>
      </c>
      <c r="E179" s="368">
        <v>0</v>
      </c>
      <c r="F179" s="366">
        <v>0</v>
      </c>
      <c r="G179" s="367">
        <v>0</v>
      </c>
      <c r="H179" s="367">
        <v>0</v>
      </c>
      <c r="I179" s="367">
        <v>0</v>
      </c>
      <c r="J179" s="367">
        <v>0</v>
      </c>
      <c r="K179" s="369">
        <v>0</v>
      </c>
      <c r="L179" s="124"/>
      <c r="M179" s="365" t="str">
        <f t="shared" si="2"/>
        <v>X</v>
      </c>
    </row>
    <row r="180" spans="1:13" ht="14.45" customHeight="1" x14ac:dyDescent="0.2">
      <c r="A180" s="370" t="s">
        <v>381</v>
      </c>
      <c r="B180" s="366">
        <v>1.8816379999999999</v>
      </c>
      <c r="C180" s="367">
        <v>0</v>
      </c>
      <c r="D180" s="367">
        <v>-1.8816379999999999</v>
      </c>
      <c r="E180" s="368">
        <v>0</v>
      </c>
      <c r="F180" s="366">
        <v>0</v>
      </c>
      <c r="G180" s="367">
        <v>0</v>
      </c>
      <c r="H180" s="367">
        <v>0</v>
      </c>
      <c r="I180" s="367">
        <v>0</v>
      </c>
      <c r="J180" s="367">
        <v>0</v>
      </c>
      <c r="K180" s="369">
        <v>0</v>
      </c>
      <c r="L180" s="124"/>
      <c r="M180" s="365" t="str">
        <f t="shared" si="2"/>
        <v/>
      </c>
    </row>
    <row r="181" spans="1:13" ht="14.45" customHeight="1" x14ac:dyDescent="0.2">
      <c r="A181" s="370" t="s">
        <v>382</v>
      </c>
      <c r="B181" s="366">
        <v>0</v>
      </c>
      <c r="C181" s="367">
        <v>61.877459999999999</v>
      </c>
      <c r="D181" s="367">
        <v>61.877459999999999</v>
      </c>
      <c r="E181" s="368">
        <v>0</v>
      </c>
      <c r="F181" s="366">
        <v>0</v>
      </c>
      <c r="G181" s="367">
        <v>0</v>
      </c>
      <c r="H181" s="367">
        <v>5.1562900000000003</v>
      </c>
      <c r="I181" s="367">
        <v>25.78145</v>
      </c>
      <c r="J181" s="367">
        <v>25.78145</v>
      </c>
      <c r="K181" s="369">
        <v>0</v>
      </c>
      <c r="L181" s="124"/>
      <c r="M181" s="365" t="str">
        <f t="shared" si="2"/>
        <v>X</v>
      </c>
    </row>
    <row r="182" spans="1:13" ht="14.45" customHeight="1" x14ac:dyDescent="0.2">
      <c r="A182" s="370" t="s">
        <v>383</v>
      </c>
      <c r="B182" s="366">
        <v>0</v>
      </c>
      <c r="C182" s="367">
        <v>61.877459999999999</v>
      </c>
      <c r="D182" s="367">
        <v>61.877459999999999</v>
      </c>
      <c r="E182" s="368">
        <v>0</v>
      </c>
      <c r="F182" s="366">
        <v>0</v>
      </c>
      <c r="G182" s="367">
        <v>0</v>
      </c>
      <c r="H182" s="367">
        <v>5.1562900000000003</v>
      </c>
      <c r="I182" s="367">
        <v>25.78145</v>
      </c>
      <c r="J182" s="367">
        <v>25.78145</v>
      </c>
      <c r="K182" s="369">
        <v>0</v>
      </c>
      <c r="L182" s="124"/>
      <c r="M182" s="365" t="str">
        <f t="shared" si="2"/>
        <v/>
      </c>
    </row>
    <row r="183" spans="1:13" ht="14.45" customHeight="1" x14ac:dyDescent="0.2">
      <c r="A183" s="370" t="s">
        <v>384</v>
      </c>
      <c r="B183" s="366">
        <v>0</v>
      </c>
      <c r="C183" s="367">
        <v>5095.5812300000007</v>
      </c>
      <c r="D183" s="367">
        <v>5095.5812300000007</v>
      </c>
      <c r="E183" s="368">
        <v>0</v>
      </c>
      <c r="F183" s="366">
        <v>0</v>
      </c>
      <c r="G183" s="367">
        <v>0</v>
      </c>
      <c r="H183" s="367">
        <v>249.79101</v>
      </c>
      <c r="I183" s="367">
        <v>1900.1856499999999</v>
      </c>
      <c r="J183" s="367">
        <v>1900.1856499999999</v>
      </c>
      <c r="K183" s="369">
        <v>0</v>
      </c>
      <c r="L183" s="124"/>
      <c r="M183" s="365" t="str">
        <f t="shared" si="2"/>
        <v/>
      </c>
    </row>
    <row r="184" spans="1:13" ht="14.45" customHeight="1" x14ac:dyDescent="0.2">
      <c r="A184" s="370" t="s">
        <v>385</v>
      </c>
      <c r="B184" s="366">
        <v>0</v>
      </c>
      <c r="C184" s="367">
        <v>5095.5812300000007</v>
      </c>
      <c r="D184" s="367">
        <v>5095.5812300000007</v>
      </c>
      <c r="E184" s="368">
        <v>0</v>
      </c>
      <c r="F184" s="366">
        <v>0</v>
      </c>
      <c r="G184" s="367">
        <v>0</v>
      </c>
      <c r="H184" s="367">
        <v>249.79101</v>
      </c>
      <c r="I184" s="367">
        <v>1900.1856499999999</v>
      </c>
      <c r="J184" s="367">
        <v>1900.1856499999999</v>
      </c>
      <c r="K184" s="369">
        <v>0</v>
      </c>
      <c r="L184" s="124"/>
      <c r="M184" s="365" t="str">
        <f t="shared" si="2"/>
        <v/>
      </c>
    </row>
    <row r="185" spans="1:13" ht="14.45" customHeight="1" x14ac:dyDescent="0.2">
      <c r="A185" s="370" t="s">
        <v>386</v>
      </c>
      <c r="B185" s="366">
        <v>0</v>
      </c>
      <c r="C185" s="367">
        <v>5095.5812300000007</v>
      </c>
      <c r="D185" s="367">
        <v>5095.5812300000007</v>
      </c>
      <c r="E185" s="368">
        <v>0</v>
      </c>
      <c r="F185" s="366">
        <v>0</v>
      </c>
      <c r="G185" s="367">
        <v>0</v>
      </c>
      <c r="H185" s="367">
        <v>249.79101</v>
      </c>
      <c r="I185" s="367">
        <v>1900.1856499999999</v>
      </c>
      <c r="J185" s="367">
        <v>1900.1856499999999</v>
      </c>
      <c r="K185" s="369">
        <v>0</v>
      </c>
      <c r="L185" s="124"/>
      <c r="M185" s="365" t="str">
        <f t="shared" si="2"/>
        <v/>
      </c>
    </row>
    <row r="186" spans="1:13" ht="14.45" customHeight="1" x14ac:dyDescent="0.2">
      <c r="A186" s="370" t="s">
        <v>387</v>
      </c>
      <c r="B186" s="366">
        <v>0</v>
      </c>
      <c r="C186" s="367">
        <v>13.100790000000002</v>
      </c>
      <c r="D186" s="367">
        <v>13.100790000000002</v>
      </c>
      <c r="E186" s="368">
        <v>0</v>
      </c>
      <c r="F186" s="366">
        <v>0</v>
      </c>
      <c r="G186" s="367">
        <v>0</v>
      </c>
      <c r="H186" s="367">
        <v>3.6509</v>
      </c>
      <c r="I186" s="367">
        <v>8.1912099999999999</v>
      </c>
      <c r="J186" s="367">
        <v>8.1912099999999999</v>
      </c>
      <c r="K186" s="369">
        <v>0</v>
      </c>
      <c r="L186" s="124"/>
      <c r="M186" s="365" t="str">
        <f t="shared" si="2"/>
        <v>X</v>
      </c>
    </row>
    <row r="187" spans="1:13" ht="14.45" customHeight="1" x14ac:dyDescent="0.2">
      <c r="A187" s="370" t="s">
        <v>388</v>
      </c>
      <c r="B187" s="366">
        <v>0</v>
      </c>
      <c r="C187" s="367">
        <v>13.100790000000002</v>
      </c>
      <c r="D187" s="367">
        <v>13.100790000000002</v>
      </c>
      <c r="E187" s="368">
        <v>0</v>
      </c>
      <c r="F187" s="366">
        <v>0</v>
      </c>
      <c r="G187" s="367">
        <v>0</v>
      </c>
      <c r="H187" s="367">
        <v>3.6509</v>
      </c>
      <c r="I187" s="367">
        <v>8.1912099999999999</v>
      </c>
      <c r="J187" s="367">
        <v>8.1912099999999999</v>
      </c>
      <c r="K187" s="369">
        <v>0</v>
      </c>
      <c r="L187" s="124"/>
      <c r="M187" s="365" t="str">
        <f t="shared" si="2"/>
        <v/>
      </c>
    </row>
    <row r="188" spans="1:13" ht="14.45" customHeight="1" x14ac:dyDescent="0.2">
      <c r="A188" s="370" t="s">
        <v>389</v>
      </c>
      <c r="B188" s="366">
        <v>0</v>
      </c>
      <c r="C188" s="367">
        <v>40.945</v>
      </c>
      <c r="D188" s="367">
        <v>40.945</v>
      </c>
      <c r="E188" s="368">
        <v>0</v>
      </c>
      <c r="F188" s="366">
        <v>0</v>
      </c>
      <c r="G188" s="367">
        <v>0</v>
      </c>
      <c r="H188" s="367">
        <v>2.04</v>
      </c>
      <c r="I188" s="367">
        <v>17.52</v>
      </c>
      <c r="J188" s="367">
        <v>17.52</v>
      </c>
      <c r="K188" s="369">
        <v>0</v>
      </c>
      <c r="L188" s="124"/>
      <c r="M188" s="365" t="str">
        <f t="shared" si="2"/>
        <v>X</v>
      </c>
    </row>
    <row r="189" spans="1:13" ht="14.45" customHeight="1" x14ac:dyDescent="0.2">
      <c r="A189" s="370" t="s">
        <v>390</v>
      </c>
      <c r="B189" s="366">
        <v>0</v>
      </c>
      <c r="C189" s="367">
        <v>40.945</v>
      </c>
      <c r="D189" s="367">
        <v>40.945</v>
      </c>
      <c r="E189" s="368">
        <v>0</v>
      </c>
      <c r="F189" s="366">
        <v>0</v>
      </c>
      <c r="G189" s="367">
        <v>0</v>
      </c>
      <c r="H189" s="367">
        <v>2.04</v>
      </c>
      <c r="I189" s="367">
        <v>17.52</v>
      </c>
      <c r="J189" s="367">
        <v>17.52</v>
      </c>
      <c r="K189" s="369">
        <v>0</v>
      </c>
      <c r="L189" s="124"/>
      <c r="M189" s="365" t="str">
        <f t="shared" si="2"/>
        <v/>
      </c>
    </row>
    <row r="190" spans="1:13" ht="14.45" customHeight="1" x14ac:dyDescent="0.2">
      <c r="A190" s="370" t="s">
        <v>391</v>
      </c>
      <c r="B190" s="366">
        <v>0</v>
      </c>
      <c r="C190" s="367">
        <v>147.58279999999999</v>
      </c>
      <c r="D190" s="367">
        <v>147.58279999999999</v>
      </c>
      <c r="E190" s="368">
        <v>0</v>
      </c>
      <c r="F190" s="366">
        <v>0</v>
      </c>
      <c r="G190" s="367">
        <v>0</v>
      </c>
      <c r="H190" s="367">
        <v>11.324</v>
      </c>
      <c r="I190" s="367">
        <v>63.290999999999997</v>
      </c>
      <c r="J190" s="367">
        <v>63.290999999999997</v>
      </c>
      <c r="K190" s="369">
        <v>0</v>
      </c>
      <c r="L190" s="124"/>
      <c r="M190" s="365" t="str">
        <f t="shared" si="2"/>
        <v>X</v>
      </c>
    </row>
    <row r="191" spans="1:13" ht="14.45" customHeight="1" x14ac:dyDescent="0.2">
      <c r="A191" s="370" t="s">
        <v>392</v>
      </c>
      <c r="B191" s="366">
        <v>0</v>
      </c>
      <c r="C191" s="367">
        <v>3.21</v>
      </c>
      <c r="D191" s="367">
        <v>3.21</v>
      </c>
      <c r="E191" s="368">
        <v>0</v>
      </c>
      <c r="F191" s="366">
        <v>0</v>
      </c>
      <c r="G191" s="367">
        <v>0</v>
      </c>
      <c r="H191" s="367">
        <v>0.74</v>
      </c>
      <c r="I191" s="367">
        <v>1.1100000000000001</v>
      </c>
      <c r="J191" s="367">
        <v>1.1100000000000001</v>
      </c>
      <c r="K191" s="369">
        <v>0</v>
      </c>
      <c r="L191" s="124"/>
      <c r="M191" s="365" t="str">
        <f t="shared" si="2"/>
        <v/>
      </c>
    </row>
    <row r="192" spans="1:13" ht="14.45" customHeight="1" x14ac:dyDescent="0.2">
      <c r="A192" s="370" t="s">
        <v>393</v>
      </c>
      <c r="B192" s="366">
        <v>0</v>
      </c>
      <c r="C192" s="367">
        <v>144.37279999999998</v>
      </c>
      <c r="D192" s="367">
        <v>144.37279999999998</v>
      </c>
      <c r="E192" s="368">
        <v>0</v>
      </c>
      <c r="F192" s="366">
        <v>0</v>
      </c>
      <c r="G192" s="367">
        <v>0</v>
      </c>
      <c r="H192" s="367">
        <v>10.584</v>
      </c>
      <c r="I192" s="367">
        <v>62.180999999999997</v>
      </c>
      <c r="J192" s="367">
        <v>62.180999999999997</v>
      </c>
      <c r="K192" s="369">
        <v>0</v>
      </c>
      <c r="L192" s="124"/>
      <c r="M192" s="365" t="str">
        <f t="shared" si="2"/>
        <v/>
      </c>
    </row>
    <row r="193" spans="1:13" ht="14.45" customHeight="1" x14ac:dyDescent="0.2">
      <c r="A193" s="370" t="s">
        <v>394</v>
      </c>
      <c r="B193" s="366">
        <v>0</v>
      </c>
      <c r="C193" s="367">
        <v>3.14045</v>
      </c>
      <c r="D193" s="367">
        <v>3.14045</v>
      </c>
      <c r="E193" s="368">
        <v>0</v>
      </c>
      <c r="F193" s="366">
        <v>0</v>
      </c>
      <c r="G193" s="367">
        <v>0</v>
      </c>
      <c r="H193" s="367">
        <v>0.57080999999999993</v>
      </c>
      <c r="I193" s="367">
        <v>2.5853899999999999</v>
      </c>
      <c r="J193" s="367">
        <v>2.5853899999999999</v>
      </c>
      <c r="K193" s="369">
        <v>0</v>
      </c>
      <c r="L193" s="124"/>
      <c r="M193" s="365" t="str">
        <f t="shared" si="2"/>
        <v>X</v>
      </c>
    </row>
    <row r="194" spans="1:13" ht="14.45" customHeight="1" x14ac:dyDescent="0.2">
      <c r="A194" s="370" t="s">
        <v>395</v>
      </c>
      <c r="B194" s="366">
        <v>0</v>
      </c>
      <c r="C194" s="367">
        <v>3.14045</v>
      </c>
      <c r="D194" s="367">
        <v>3.14045</v>
      </c>
      <c r="E194" s="368">
        <v>0</v>
      </c>
      <c r="F194" s="366">
        <v>0</v>
      </c>
      <c r="G194" s="367">
        <v>0</v>
      </c>
      <c r="H194" s="367">
        <v>0.57080999999999993</v>
      </c>
      <c r="I194" s="367">
        <v>2.5853899999999999</v>
      </c>
      <c r="J194" s="367">
        <v>2.5853899999999999</v>
      </c>
      <c r="K194" s="369">
        <v>0</v>
      </c>
      <c r="L194" s="124"/>
      <c r="M194" s="365" t="str">
        <f t="shared" si="2"/>
        <v/>
      </c>
    </row>
    <row r="195" spans="1:13" ht="14.45" customHeight="1" x14ac:dyDescent="0.2">
      <c r="A195" s="370" t="s">
        <v>396</v>
      </c>
      <c r="B195" s="366">
        <v>0</v>
      </c>
      <c r="C195" s="367">
        <v>20.606939999999998</v>
      </c>
      <c r="D195" s="367">
        <v>20.606939999999998</v>
      </c>
      <c r="E195" s="368">
        <v>0</v>
      </c>
      <c r="F195" s="366">
        <v>0</v>
      </c>
      <c r="G195" s="367">
        <v>0</v>
      </c>
      <c r="H195" s="367">
        <v>0</v>
      </c>
      <c r="I195" s="367">
        <v>0</v>
      </c>
      <c r="J195" s="367">
        <v>0</v>
      </c>
      <c r="K195" s="369">
        <v>0</v>
      </c>
      <c r="L195" s="124"/>
      <c r="M195" s="365" t="str">
        <f t="shared" si="2"/>
        <v>X</v>
      </c>
    </row>
    <row r="196" spans="1:13" ht="14.45" customHeight="1" x14ac:dyDescent="0.2">
      <c r="A196" s="370" t="s">
        <v>397</v>
      </c>
      <c r="B196" s="366">
        <v>0</v>
      </c>
      <c r="C196" s="367">
        <v>20.606939999999998</v>
      </c>
      <c r="D196" s="367">
        <v>20.606939999999998</v>
      </c>
      <c r="E196" s="368">
        <v>0</v>
      </c>
      <c r="F196" s="366">
        <v>0</v>
      </c>
      <c r="G196" s="367">
        <v>0</v>
      </c>
      <c r="H196" s="367">
        <v>0</v>
      </c>
      <c r="I196" s="367">
        <v>0</v>
      </c>
      <c r="J196" s="367">
        <v>0</v>
      </c>
      <c r="K196" s="369">
        <v>0</v>
      </c>
      <c r="L196" s="124"/>
      <c r="M196" s="365" t="str">
        <f t="shared" si="2"/>
        <v/>
      </c>
    </row>
    <row r="197" spans="1:13" ht="14.45" customHeight="1" x14ac:dyDescent="0.2">
      <c r="A197" s="370" t="s">
        <v>398</v>
      </c>
      <c r="B197" s="366">
        <v>0</v>
      </c>
      <c r="C197" s="367">
        <v>854.19988999999998</v>
      </c>
      <c r="D197" s="367">
        <v>854.19988999999998</v>
      </c>
      <c r="E197" s="368">
        <v>0</v>
      </c>
      <c r="F197" s="366">
        <v>0</v>
      </c>
      <c r="G197" s="367">
        <v>0</v>
      </c>
      <c r="H197" s="367">
        <v>0</v>
      </c>
      <c r="I197" s="367">
        <v>362.70067</v>
      </c>
      <c r="J197" s="367">
        <v>362.70067</v>
      </c>
      <c r="K197" s="369">
        <v>0</v>
      </c>
      <c r="L197" s="124"/>
      <c r="M197" s="365" t="str">
        <f t="shared" si="2"/>
        <v>X</v>
      </c>
    </row>
    <row r="198" spans="1:13" ht="14.45" customHeight="1" x14ac:dyDescent="0.2">
      <c r="A198" s="370" t="s">
        <v>399</v>
      </c>
      <c r="B198" s="366">
        <v>0</v>
      </c>
      <c r="C198" s="367">
        <v>854.19988999999998</v>
      </c>
      <c r="D198" s="367">
        <v>854.19988999999998</v>
      </c>
      <c r="E198" s="368">
        <v>0</v>
      </c>
      <c r="F198" s="366">
        <v>0</v>
      </c>
      <c r="G198" s="367">
        <v>0</v>
      </c>
      <c r="H198" s="367">
        <v>0</v>
      </c>
      <c r="I198" s="367">
        <v>362.70067</v>
      </c>
      <c r="J198" s="367">
        <v>362.70067</v>
      </c>
      <c r="K198" s="369">
        <v>0</v>
      </c>
      <c r="L198" s="124"/>
      <c r="M198" s="365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370" t="s">
        <v>400</v>
      </c>
      <c r="B199" s="366">
        <v>0</v>
      </c>
      <c r="C199" s="367">
        <v>4016.0053599999997</v>
      </c>
      <c r="D199" s="367">
        <v>4016.0053599999997</v>
      </c>
      <c r="E199" s="368">
        <v>0</v>
      </c>
      <c r="F199" s="366">
        <v>0</v>
      </c>
      <c r="G199" s="367">
        <v>0</v>
      </c>
      <c r="H199" s="367">
        <v>232.20529999999999</v>
      </c>
      <c r="I199" s="367">
        <v>1445.8973799999999</v>
      </c>
      <c r="J199" s="367">
        <v>1445.8973799999999</v>
      </c>
      <c r="K199" s="369">
        <v>0</v>
      </c>
      <c r="L199" s="124"/>
      <c r="M199" s="365" t="str">
        <f t="shared" si="3"/>
        <v>X</v>
      </c>
    </row>
    <row r="200" spans="1:13" ht="14.45" customHeight="1" x14ac:dyDescent="0.2">
      <c r="A200" s="370" t="s">
        <v>401</v>
      </c>
      <c r="B200" s="366">
        <v>0</v>
      </c>
      <c r="C200" s="367">
        <v>4016.0053599999997</v>
      </c>
      <c r="D200" s="367">
        <v>4016.0053599999997</v>
      </c>
      <c r="E200" s="368">
        <v>0</v>
      </c>
      <c r="F200" s="366">
        <v>0</v>
      </c>
      <c r="G200" s="367">
        <v>0</v>
      </c>
      <c r="H200" s="367">
        <v>232.20529999999999</v>
      </c>
      <c r="I200" s="367">
        <v>1445.8973799999999</v>
      </c>
      <c r="J200" s="367">
        <v>1445.8973799999999</v>
      </c>
      <c r="K200" s="369">
        <v>0</v>
      </c>
      <c r="L200" s="124"/>
      <c r="M200" s="365" t="str">
        <f t="shared" si="3"/>
        <v/>
      </c>
    </row>
    <row r="201" spans="1:13" ht="14.45" customHeight="1" x14ac:dyDescent="0.2">
      <c r="A201" s="370"/>
      <c r="B201" s="366"/>
      <c r="C201" s="367"/>
      <c r="D201" s="367"/>
      <c r="E201" s="368"/>
      <c r="F201" s="366"/>
      <c r="G201" s="367"/>
      <c r="H201" s="367"/>
      <c r="I201" s="367"/>
      <c r="J201" s="367"/>
      <c r="K201" s="369"/>
      <c r="L201" s="124"/>
      <c r="M201" s="365" t="str">
        <f t="shared" si="3"/>
        <v/>
      </c>
    </row>
    <row r="202" spans="1:13" ht="14.45" customHeight="1" x14ac:dyDescent="0.2">
      <c r="A202" s="370"/>
      <c r="B202" s="366"/>
      <c r="C202" s="367"/>
      <c r="D202" s="367"/>
      <c r="E202" s="368"/>
      <c r="F202" s="366"/>
      <c r="G202" s="367"/>
      <c r="H202" s="367"/>
      <c r="I202" s="367"/>
      <c r="J202" s="367"/>
      <c r="K202" s="369"/>
      <c r="L202" s="124"/>
      <c r="M202" s="365" t="str">
        <f t="shared" si="3"/>
        <v/>
      </c>
    </row>
    <row r="203" spans="1:13" ht="14.45" customHeight="1" x14ac:dyDescent="0.2">
      <c r="A203" s="370"/>
      <c r="B203" s="366"/>
      <c r="C203" s="367"/>
      <c r="D203" s="367"/>
      <c r="E203" s="368"/>
      <c r="F203" s="366"/>
      <c r="G203" s="367"/>
      <c r="H203" s="367"/>
      <c r="I203" s="367"/>
      <c r="J203" s="367"/>
      <c r="K203" s="369"/>
      <c r="L203" s="124"/>
      <c r="M203" s="365" t="str">
        <f t="shared" si="3"/>
        <v/>
      </c>
    </row>
    <row r="204" spans="1:13" ht="14.45" customHeight="1" x14ac:dyDescent="0.2">
      <c r="A204" s="370"/>
      <c r="B204" s="366"/>
      <c r="C204" s="367"/>
      <c r="D204" s="367"/>
      <c r="E204" s="368"/>
      <c r="F204" s="366"/>
      <c r="G204" s="367"/>
      <c r="H204" s="367"/>
      <c r="I204" s="367"/>
      <c r="J204" s="367"/>
      <c r="K204" s="369"/>
      <c r="L204" s="124"/>
      <c r="M204" s="365" t="str">
        <f t="shared" si="3"/>
        <v/>
      </c>
    </row>
    <row r="205" spans="1:13" ht="14.45" customHeight="1" x14ac:dyDescent="0.2">
      <c r="A205" s="370"/>
      <c r="B205" s="366"/>
      <c r="C205" s="367"/>
      <c r="D205" s="367"/>
      <c r="E205" s="368"/>
      <c r="F205" s="366"/>
      <c r="G205" s="367"/>
      <c r="H205" s="367"/>
      <c r="I205" s="367"/>
      <c r="J205" s="367"/>
      <c r="K205" s="369"/>
      <c r="L205" s="124"/>
      <c r="M205" s="365" t="str">
        <f t="shared" si="3"/>
        <v/>
      </c>
    </row>
    <row r="206" spans="1:13" ht="14.45" customHeight="1" x14ac:dyDescent="0.2">
      <c r="A206" s="370"/>
      <c r="B206" s="366"/>
      <c r="C206" s="367"/>
      <c r="D206" s="367"/>
      <c r="E206" s="368"/>
      <c r="F206" s="366"/>
      <c r="G206" s="367"/>
      <c r="H206" s="367"/>
      <c r="I206" s="367"/>
      <c r="J206" s="367"/>
      <c r="K206" s="369"/>
      <c r="L206" s="124"/>
      <c r="M206" s="365" t="str">
        <f t="shared" si="3"/>
        <v/>
      </c>
    </row>
    <row r="207" spans="1:13" ht="14.45" customHeight="1" x14ac:dyDescent="0.2">
      <c r="A207" s="370"/>
      <c r="B207" s="366"/>
      <c r="C207" s="367"/>
      <c r="D207" s="367"/>
      <c r="E207" s="368"/>
      <c r="F207" s="366"/>
      <c r="G207" s="367"/>
      <c r="H207" s="367"/>
      <c r="I207" s="367"/>
      <c r="J207" s="367"/>
      <c r="K207" s="369"/>
      <c r="L207" s="124"/>
      <c r="M207" s="365" t="str">
        <f t="shared" si="3"/>
        <v/>
      </c>
    </row>
    <row r="208" spans="1:13" ht="14.45" customHeight="1" x14ac:dyDescent="0.2">
      <c r="A208" s="370"/>
      <c r="B208" s="366"/>
      <c r="C208" s="367"/>
      <c r="D208" s="367"/>
      <c r="E208" s="368"/>
      <c r="F208" s="366"/>
      <c r="G208" s="367"/>
      <c r="H208" s="367"/>
      <c r="I208" s="367"/>
      <c r="J208" s="367"/>
      <c r="K208" s="369"/>
      <c r="L208" s="124"/>
      <c r="M208" s="365" t="str">
        <f t="shared" si="3"/>
        <v/>
      </c>
    </row>
    <row r="209" spans="1:13" ht="14.45" customHeight="1" x14ac:dyDescent="0.2">
      <c r="A209" s="370"/>
      <c r="B209" s="366"/>
      <c r="C209" s="367"/>
      <c r="D209" s="367"/>
      <c r="E209" s="368"/>
      <c r="F209" s="366"/>
      <c r="G209" s="367"/>
      <c r="H209" s="367"/>
      <c r="I209" s="367"/>
      <c r="J209" s="367"/>
      <c r="K209" s="369"/>
      <c r="L209" s="124"/>
      <c r="M209" s="365" t="str">
        <f t="shared" si="3"/>
        <v/>
      </c>
    </row>
    <row r="210" spans="1:13" ht="14.45" customHeight="1" x14ac:dyDescent="0.2">
      <c r="A210" s="370"/>
      <c r="B210" s="366"/>
      <c r="C210" s="367"/>
      <c r="D210" s="367"/>
      <c r="E210" s="368"/>
      <c r="F210" s="366"/>
      <c r="G210" s="367"/>
      <c r="H210" s="367"/>
      <c r="I210" s="367"/>
      <c r="J210" s="367"/>
      <c r="K210" s="369"/>
      <c r="L210" s="124"/>
      <c r="M210" s="365" t="str">
        <f t="shared" si="3"/>
        <v/>
      </c>
    </row>
    <row r="211" spans="1:13" ht="14.45" customHeight="1" x14ac:dyDescent="0.2">
      <c r="A211" s="370"/>
      <c r="B211" s="366"/>
      <c r="C211" s="367"/>
      <c r="D211" s="367"/>
      <c r="E211" s="368"/>
      <c r="F211" s="366"/>
      <c r="G211" s="367"/>
      <c r="H211" s="367"/>
      <c r="I211" s="367"/>
      <c r="J211" s="367"/>
      <c r="K211" s="369"/>
      <c r="L211" s="124"/>
      <c r="M211" s="365" t="str">
        <f t="shared" si="3"/>
        <v/>
      </c>
    </row>
    <row r="212" spans="1:13" ht="14.45" customHeight="1" x14ac:dyDescent="0.2">
      <c r="A212" s="370"/>
      <c r="B212" s="366"/>
      <c r="C212" s="367"/>
      <c r="D212" s="367"/>
      <c r="E212" s="368"/>
      <c r="F212" s="366"/>
      <c r="G212" s="367"/>
      <c r="H212" s="367"/>
      <c r="I212" s="367"/>
      <c r="J212" s="367"/>
      <c r="K212" s="369"/>
      <c r="L212" s="124"/>
      <c r="M212" s="365" t="str">
        <f t="shared" si="3"/>
        <v/>
      </c>
    </row>
    <row r="213" spans="1:13" ht="14.45" customHeight="1" x14ac:dyDescent="0.2">
      <c r="A213" s="370"/>
      <c r="B213" s="366"/>
      <c r="C213" s="367"/>
      <c r="D213" s="367"/>
      <c r="E213" s="368"/>
      <c r="F213" s="366"/>
      <c r="G213" s="367"/>
      <c r="H213" s="367"/>
      <c r="I213" s="367"/>
      <c r="J213" s="367"/>
      <c r="K213" s="369"/>
      <c r="L213" s="124"/>
      <c r="M213" s="365" t="str">
        <f t="shared" si="3"/>
        <v/>
      </c>
    </row>
    <row r="214" spans="1:13" ht="14.45" customHeight="1" x14ac:dyDescent="0.2">
      <c r="A214" s="370"/>
      <c r="B214" s="366"/>
      <c r="C214" s="367"/>
      <c r="D214" s="367"/>
      <c r="E214" s="368"/>
      <c r="F214" s="366"/>
      <c r="G214" s="367"/>
      <c r="H214" s="367"/>
      <c r="I214" s="367"/>
      <c r="J214" s="367"/>
      <c r="K214" s="369"/>
      <c r="L214" s="124"/>
      <c r="M214" s="365" t="str">
        <f t="shared" si="3"/>
        <v/>
      </c>
    </row>
    <row r="215" spans="1:13" ht="14.45" customHeight="1" x14ac:dyDescent="0.2">
      <c r="A215" s="370"/>
      <c r="B215" s="366"/>
      <c r="C215" s="367"/>
      <c r="D215" s="367"/>
      <c r="E215" s="368"/>
      <c r="F215" s="366"/>
      <c r="G215" s="367"/>
      <c r="H215" s="367"/>
      <c r="I215" s="367"/>
      <c r="J215" s="367"/>
      <c r="K215" s="369"/>
      <c r="L215" s="124"/>
      <c r="M215" s="365" t="str">
        <f t="shared" si="3"/>
        <v/>
      </c>
    </row>
    <row r="216" spans="1:13" ht="14.45" customHeight="1" x14ac:dyDescent="0.2">
      <c r="A216" s="370"/>
      <c r="B216" s="366"/>
      <c r="C216" s="367"/>
      <c r="D216" s="367"/>
      <c r="E216" s="368"/>
      <c r="F216" s="366"/>
      <c r="G216" s="367"/>
      <c r="H216" s="367"/>
      <c r="I216" s="367"/>
      <c r="J216" s="367"/>
      <c r="K216" s="369"/>
      <c r="L216" s="124"/>
      <c r="M216" s="365" t="str">
        <f t="shared" si="3"/>
        <v/>
      </c>
    </row>
    <row r="217" spans="1:13" ht="14.45" customHeight="1" x14ac:dyDescent="0.2">
      <c r="A217" s="370"/>
      <c r="B217" s="366"/>
      <c r="C217" s="367"/>
      <c r="D217" s="367"/>
      <c r="E217" s="368"/>
      <c r="F217" s="366"/>
      <c r="G217" s="367"/>
      <c r="H217" s="367"/>
      <c r="I217" s="367"/>
      <c r="J217" s="367"/>
      <c r="K217" s="369"/>
      <c r="L217" s="124"/>
      <c r="M217" s="365" t="str">
        <f t="shared" si="3"/>
        <v/>
      </c>
    </row>
    <row r="218" spans="1:13" ht="14.45" customHeight="1" x14ac:dyDescent="0.2">
      <c r="A218" s="370"/>
      <c r="B218" s="366"/>
      <c r="C218" s="367"/>
      <c r="D218" s="367"/>
      <c r="E218" s="368"/>
      <c r="F218" s="366"/>
      <c r="G218" s="367"/>
      <c r="H218" s="367"/>
      <c r="I218" s="367"/>
      <c r="J218" s="367"/>
      <c r="K218" s="369"/>
      <c r="L218" s="124"/>
      <c r="M218" s="365" t="str">
        <f t="shared" si="3"/>
        <v/>
      </c>
    </row>
    <row r="219" spans="1:13" ht="14.45" customHeight="1" x14ac:dyDescent="0.2">
      <c r="A219" s="370"/>
      <c r="B219" s="366"/>
      <c r="C219" s="367"/>
      <c r="D219" s="367"/>
      <c r="E219" s="368"/>
      <c r="F219" s="366"/>
      <c r="G219" s="367"/>
      <c r="H219" s="367"/>
      <c r="I219" s="367"/>
      <c r="J219" s="367"/>
      <c r="K219" s="369"/>
      <c r="L219" s="124"/>
      <c r="M219" s="365" t="str">
        <f t="shared" si="3"/>
        <v/>
      </c>
    </row>
    <row r="220" spans="1:13" ht="14.45" customHeight="1" x14ac:dyDescent="0.2">
      <c r="A220" s="370"/>
      <c r="B220" s="366"/>
      <c r="C220" s="367"/>
      <c r="D220" s="367"/>
      <c r="E220" s="368"/>
      <c r="F220" s="366"/>
      <c r="G220" s="367"/>
      <c r="H220" s="367"/>
      <c r="I220" s="367"/>
      <c r="J220" s="367"/>
      <c r="K220" s="369"/>
      <c r="L220" s="124"/>
      <c r="M220" s="365" t="str">
        <f t="shared" si="3"/>
        <v/>
      </c>
    </row>
    <row r="221" spans="1:13" ht="14.45" customHeight="1" x14ac:dyDescent="0.2">
      <c r="A221" s="370"/>
      <c r="B221" s="366"/>
      <c r="C221" s="367"/>
      <c r="D221" s="367"/>
      <c r="E221" s="368"/>
      <c r="F221" s="366"/>
      <c r="G221" s="367"/>
      <c r="H221" s="367"/>
      <c r="I221" s="367"/>
      <c r="J221" s="367"/>
      <c r="K221" s="369"/>
      <c r="L221" s="124"/>
      <c r="M221" s="365" t="str">
        <f t="shared" si="3"/>
        <v/>
      </c>
    </row>
    <row r="222" spans="1:13" ht="14.45" customHeight="1" x14ac:dyDescent="0.2">
      <c r="A222" s="370"/>
      <c r="B222" s="366"/>
      <c r="C222" s="367"/>
      <c r="D222" s="367"/>
      <c r="E222" s="368"/>
      <c r="F222" s="366"/>
      <c r="G222" s="367"/>
      <c r="H222" s="367"/>
      <c r="I222" s="367"/>
      <c r="J222" s="367"/>
      <c r="K222" s="369"/>
      <c r="L222" s="124"/>
      <c r="M222" s="365" t="str">
        <f t="shared" si="3"/>
        <v/>
      </c>
    </row>
    <row r="223" spans="1:13" ht="14.45" customHeight="1" x14ac:dyDescent="0.2">
      <c r="A223" s="370"/>
      <c r="B223" s="366"/>
      <c r="C223" s="367"/>
      <c r="D223" s="367"/>
      <c r="E223" s="368"/>
      <c r="F223" s="366"/>
      <c r="G223" s="367"/>
      <c r="H223" s="367"/>
      <c r="I223" s="367"/>
      <c r="J223" s="367"/>
      <c r="K223" s="369"/>
      <c r="L223" s="124"/>
      <c r="M223" s="365" t="str">
        <f t="shared" si="3"/>
        <v/>
      </c>
    </row>
    <row r="224" spans="1:13" ht="14.45" customHeight="1" x14ac:dyDescent="0.2">
      <c r="A224" s="370"/>
      <c r="B224" s="366"/>
      <c r="C224" s="367"/>
      <c r="D224" s="367"/>
      <c r="E224" s="368"/>
      <c r="F224" s="366"/>
      <c r="G224" s="367"/>
      <c r="H224" s="367"/>
      <c r="I224" s="367"/>
      <c r="J224" s="367"/>
      <c r="K224" s="369"/>
      <c r="L224" s="124"/>
      <c r="M224" s="365" t="str">
        <f t="shared" si="3"/>
        <v/>
      </c>
    </row>
    <row r="225" spans="1:13" ht="14.45" customHeight="1" x14ac:dyDescent="0.2">
      <c r="A225" s="370"/>
      <c r="B225" s="366"/>
      <c r="C225" s="367"/>
      <c r="D225" s="367"/>
      <c r="E225" s="368"/>
      <c r="F225" s="366"/>
      <c r="G225" s="367"/>
      <c r="H225" s="367"/>
      <c r="I225" s="367"/>
      <c r="J225" s="367"/>
      <c r="K225" s="369"/>
      <c r="L225" s="124"/>
      <c r="M225" s="365" t="str">
        <f t="shared" si="3"/>
        <v/>
      </c>
    </row>
    <row r="226" spans="1:13" ht="14.45" customHeight="1" x14ac:dyDescent="0.2">
      <c r="A226" s="370"/>
      <c r="B226" s="366"/>
      <c r="C226" s="367"/>
      <c r="D226" s="367"/>
      <c r="E226" s="368"/>
      <c r="F226" s="366"/>
      <c r="G226" s="367"/>
      <c r="H226" s="367"/>
      <c r="I226" s="367"/>
      <c r="J226" s="367"/>
      <c r="K226" s="369"/>
      <c r="L226" s="124"/>
      <c r="M226" s="365" t="str">
        <f t="shared" si="3"/>
        <v/>
      </c>
    </row>
    <row r="227" spans="1:13" ht="14.45" customHeight="1" x14ac:dyDescent="0.2">
      <c r="A227" s="370"/>
      <c r="B227" s="366"/>
      <c r="C227" s="367"/>
      <c r="D227" s="367"/>
      <c r="E227" s="368"/>
      <c r="F227" s="366"/>
      <c r="G227" s="367"/>
      <c r="H227" s="367"/>
      <c r="I227" s="367"/>
      <c r="J227" s="367"/>
      <c r="K227" s="369"/>
      <c r="L227" s="124"/>
      <c r="M227" s="365" t="str">
        <f t="shared" si="3"/>
        <v/>
      </c>
    </row>
    <row r="228" spans="1:13" ht="14.45" customHeight="1" x14ac:dyDescent="0.2">
      <c r="A228" s="370"/>
      <c r="B228" s="366"/>
      <c r="C228" s="367"/>
      <c r="D228" s="367"/>
      <c r="E228" s="368"/>
      <c r="F228" s="366"/>
      <c r="G228" s="367"/>
      <c r="H228" s="367"/>
      <c r="I228" s="367"/>
      <c r="J228" s="367"/>
      <c r="K228" s="369"/>
      <c r="L228" s="124"/>
      <c r="M228" s="365" t="str">
        <f t="shared" si="3"/>
        <v/>
      </c>
    </row>
    <row r="229" spans="1:13" ht="14.45" customHeight="1" x14ac:dyDescent="0.2">
      <c r="A229" s="370"/>
      <c r="B229" s="366"/>
      <c r="C229" s="367"/>
      <c r="D229" s="367"/>
      <c r="E229" s="368"/>
      <c r="F229" s="366"/>
      <c r="G229" s="367"/>
      <c r="H229" s="367"/>
      <c r="I229" s="367"/>
      <c r="J229" s="367"/>
      <c r="K229" s="369"/>
      <c r="L229" s="124"/>
      <c r="M229" s="365" t="str">
        <f t="shared" si="3"/>
        <v/>
      </c>
    </row>
    <row r="230" spans="1:13" ht="14.45" customHeight="1" x14ac:dyDescent="0.2">
      <c r="A230" s="370"/>
      <c r="B230" s="366"/>
      <c r="C230" s="367"/>
      <c r="D230" s="367"/>
      <c r="E230" s="368"/>
      <c r="F230" s="366"/>
      <c r="G230" s="367"/>
      <c r="H230" s="367"/>
      <c r="I230" s="367"/>
      <c r="J230" s="367"/>
      <c r="K230" s="369"/>
      <c r="L230" s="124"/>
      <c r="M230" s="365" t="str">
        <f t="shared" si="3"/>
        <v/>
      </c>
    </row>
    <row r="231" spans="1:13" ht="14.45" customHeight="1" x14ac:dyDescent="0.2">
      <c r="A231" s="370"/>
      <c r="B231" s="366"/>
      <c r="C231" s="367"/>
      <c r="D231" s="367"/>
      <c r="E231" s="368"/>
      <c r="F231" s="366"/>
      <c r="G231" s="367"/>
      <c r="H231" s="367"/>
      <c r="I231" s="367"/>
      <c r="J231" s="367"/>
      <c r="K231" s="369"/>
      <c r="L231" s="124"/>
      <c r="M231" s="365" t="str">
        <f t="shared" si="3"/>
        <v/>
      </c>
    </row>
    <row r="232" spans="1:13" ht="14.45" customHeight="1" x14ac:dyDescent="0.2">
      <c r="A232" s="370"/>
      <c r="B232" s="366"/>
      <c r="C232" s="367"/>
      <c r="D232" s="367"/>
      <c r="E232" s="368"/>
      <c r="F232" s="366"/>
      <c r="G232" s="367"/>
      <c r="H232" s="367"/>
      <c r="I232" s="367"/>
      <c r="J232" s="367"/>
      <c r="K232" s="369"/>
      <c r="L232" s="124"/>
      <c r="M232" s="365" t="str">
        <f t="shared" si="3"/>
        <v/>
      </c>
    </row>
    <row r="233" spans="1:13" ht="14.45" customHeight="1" x14ac:dyDescent="0.2">
      <c r="A233" s="370"/>
      <c r="B233" s="366"/>
      <c r="C233" s="367"/>
      <c r="D233" s="367"/>
      <c r="E233" s="368"/>
      <c r="F233" s="366"/>
      <c r="G233" s="367"/>
      <c r="H233" s="367"/>
      <c r="I233" s="367"/>
      <c r="J233" s="367"/>
      <c r="K233" s="369"/>
      <c r="L233" s="124"/>
      <c r="M233" s="365" t="str">
        <f t="shared" si="3"/>
        <v/>
      </c>
    </row>
    <row r="234" spans="1:13" ht="14.45" customHeight="1" x14ac:dyDescent="0.2">
      <c r="A234" s="370"/>
      <c r="B234" s="366"/>
      <c r="C234" s="367"/>
      <c r="D234" s="367"/>
      <c r="E234" s="368"/>
      <c r="F234" s="366"/>
      <c r="G234" s="367"/>
      <c r="H234" s="367"/>
      <c r="I234" s="367"/>
      <c r="J234" s="367"/>
      <c r="K234" s="369"/>
      <c r="L234" s="124"/>
      <c r="M234" s="365" t="str">
        <f t="shared" si="3"/>
        <v/>
      </c>
    </row>
    <row r="235" spans="1:13" ht="14.45" customHeight="1" x14ac:dyDescent="0.2">
      <c r="A235" s="370"/>
      <c r="B235" s="366"/>
      <c r="C235" s="367"/>
      <c r="D235" s="367"/>
      <c r="E235" s="368"/>
      <c r="F235" s="366"/>
      <c r="G235" s="367"/>
      <c r="H235" s="367"/>
      <c r="I235" s="367"/>
      <c r="J235" s="367"/>
      <c r="K235" s="369"/>
      <c r="L235" s="124"/>
      <c r="M235" s="365" t="str">
        <f t="shared" si="3"/>
        <v/>
      </c>
    </row>
    <row r="236" spans="1:13" ht="14.45" customHeight="1" x14ac:dyDescent="0.2">
      <c r="A236" s="370"/>
      <c r="B236" s="366"/>
      <c r="C236" s="367"/>
      <c r="D236" s="367"/>
      <c r="E236" s="368"/>
      <c r="F236" s="366"/>
      <c r="G236" s="367"/>
      <c r="H236" s="367"/>
      <c r="I236" s="367"/>
      <c r="J236" s="367"/>
      <c r="K236" s="369"/>
      <c r="L236" s="124"/>
      <c r="M236" s="365" t="str">
        <f t="shared" si="3"/>
        <v/>
      </c>
    </row>
    <row r="237" spans="1:13" ht="14.45" customHeight="1" x14ac:dyDescent="0.2">
      <c r="A237" s="370"/>
      <c r="B237" s="366"/>
      <c r="C237" s="367"/>
      <c r="D237" s="367"/>
      <c r="E237" s="368"/>
      <c r="F237" s="366"/>
      <c r="G237" s="367"/>
      <c r="H237" s="367"/>
      <c r="I237" s="367"/>
      <c r="J237" s="367"/>
      <c r="K237" s="369"/>
      <c r="L237" s="124"/>
      <c r="M237" s="365" t="str">
        <f t="shared" si="3"/>
        <v/>
      </c>
    </row>
    <row r="238" spans="1:13" ht="14.45" customHeight="1" x14ac:dyDescent="0.2">
      <c r="A238" s="370"/>
      <c r="B238" s="366"/>
      <c r="C238" s="367"/>
      <c r="D238" s="367"/>
      <c r="E238" s="368"/>
      <c r="F238" s="366"/>
      <c r="G238" s="367"/>
      <c r="H238" s="367"/>
      <c r="I238" s="367"/>
      <c r="J238" s="367"/>
      <c r="K238" s="369"/>
      <c r="L238" s="124"/>
      <c r="M238" s="365" t="str">
        <f t="shared" si="3"/>
        <v/>
      </c>
    </row>
    <row r="239" spans="1:13" ht="14.45" customHeight="1" x14ac:dyDescent="0.2">
      <c r="A239" s="370"/>
      <c r="B239" s="366"/>
      <c r="C239" s="367"/>
      <c r="D239" s="367"/>
      <c r="E239" s="368"/>
      <c r="F239" s="366"/>
      <c r="G239" s="367"/>
      <c r="H239" s="367"/>
      <c r="I239" s="367"/>
      <c r="J239" s="367"/>
      <c r="K239" s="369"/>
      <c r="L239" s="124"/>
      <c r="M239" s="365" t="str">
        <f t="shared" si="3"/>
        <v/>
      </c>
    </row>
    <row r="240" spans="1:13" ht="14.45" customHeight="1" x14ac:dyDescent="0.2">
      <c r="A240" s="370"/>
      <c r="B240" s="366"/>
      <c r="C240" s="367"/>
      <c r="D240" s="367"/>
      <c r="E240" s="368"/>
      <c r="F240" s="366"/>
      <c r="G240" s="367"/>
      <c r="H240" s="367"/>
      <c r="I240" s="367"/>
      <c r="J240" s="367"/>
      <c r="K240" s="369"/>
      <c r="L240" s="124"/>
      <c r="M240" s="365" t="str">
        <f t="shared" si="3"/>
        <v/>
      </c>
    </row>
    <row r="241" spans="1:13" ht="14.45" customHeight="1" x14ac:dyDescent="0.2">
      <c r="A241" s="370"/>
      <c r="B241" s="366"/>
      <c r="C241" s="367"/>
      <c r="D241" s="367"/>
      <c r="E241" s="368"/>
      <c r="F241" s="366"/>
      <c r="G241" s="367"/>
      <c r="H241" s="367"/>
      <c r="I241" s="367"/>
      <c r="J241" s="367"/>
      <c r="K241" s="369"/>
      <c r="L241" s="124"/>
      <c r="M241" s="365" t="str">
        <f t="shared" si="3"/>
        <v/>
      </c>
    </row>
    <row r="242" spans="1:13" ht="14.45" customHeight="1" x14ac:dyDescent="0.2">
      <c r="A242" s="370"/>
      <c r="B242" s="366"/>
      <c r="C242" s="367"/>
      <c r="D242" s="367"/>
      <c r="E242" s="368"/>
      <c r="F242" s="366"/>
      <c r="G242" s="367"/>
      <c r="H242" s="367"/>
      <c r="I242" s="367"/>
      <c r="J242" s="367"/>
      <c r="K242" s="369"/>
      <c r="L242" s="124"/>
      <c r="M242" s="365" t="str">
        <f t="shared" si="3"/>
        <v/>
      </c>
    </row>
    <row r="243" spans="1:13" ht="14.45" customHeight="1" x14ac:dyDescent="0.2">
      <c r="A243" s="370"/>
      <c r="B243" s="366"/>
      <c r="C243" s="367"/>
      <c r="D243" s="367"/>
      <c r="E243" s="368"/>
      <c r="F243" s="366"/>
      <c r="G243" s="367"/>
      <c r="H243" s="367"/>
      <c r="I243" s="367"/>
      <c r="J243" s="367"/>
      <c r="K243" s="369"/>
      <c r="L243" s="124"/>
      <c r="M243" s="365" t="str">
        <f t="shared" si="3"/>
        <v/>
      </c>
    </row>
    <row r="244" spans="1:13" ht="14.45" customHeight="1" x14ac:dyDescent="0.2">
      <c r="A244" s="370"/>
      <c r="B244" s="366"/>
      <c r="C244" s="367"/>
      <c r="D244" s="367"/>
      <c r="E244" s="368"/>
      <c r="F244" s="366"/>
      <c r="G244" s="367"/>
      <c r="H244" s="367"/>
      <c r="I244" s="367"/>
      <c r="J244" s="367"/>
      <c r="K244" s="369"/>
      <c r="L244" s="124"/>
      <c r="M244" s="365" t="str">
        <f t="shared" si="3"/>
        <v/>
      </c>
    </row>
    <row r="245" spans="1:13" ht="14.45" customHeight="1" x14ac:dyDescent="0.2">
      <c r="A245" s="370"/>
      <c r="B245" s="366"/>
      <c r="C245" s="367"/>
      <c r="D245" s="367"/>
      <c r="E245" s="368"/>
      <c r="F245" s="366"/>
      <c r="G245" s="367"/>
      <c r="H245" s="367"/>
      <c r="I245" s="367"/>
      <c r="J245" s="367"/>
      <c r="K245" s="369"/>
      <c r="L245" s="124"/>
      <c r="M245" s="365" t="str">
        <f t="shared" si="3"/>
        <v/>
      </c>
    </row>
    <row r="246" spans="1:13" ht="14.45" customHeight="1" x14ac:dyDescent="0.2">
      <c r="A246" s="370"/>
      <c r="B246" s="366"/>
      <c r="C246" s="367"/>
      <c r="D246" s="367"/>
      <c r="E246" s="368"/>
      <c r="F246" s="366"/>
      <c r="G246" s="367"/>
      <c r="H246" s="367"/>
      <c r="I246" s="367"/>
      <c r="J246" s="367"/>
      <c r="K246" s="369"/>
      <c r="L246" s="124"/>
      <c r="M246" s="365" t="str">
        <f t="shared" si="3"/>
        <v/>
      </c>
    </row>
    <row r="247" spans="1:13" ht="14.45" customHeight="1" x14ac:dyDescent="0.2">
      <c r="A247" s="370"/>
      <c r="B247" s="366"/>
      <c r="C247" s="367"/>
      <c r="D247" s="367"/>
      <c r="E247" s="368"/>
      <c r="F247" s="366"/>
      <c r="G247" s="367"/>
      <c r="H247" s="367"/>
      <c r="I247" s="367"/>
      <c r="J247" s="367"/>
      <c r="K247" s="369"/>
      <c r="L247" s="124"/>
      <c r="M247" s="365" t="str">
        <f t="shared" si="3"/>
        <v/>
      </c>
    </row>
    <row r="248" spans="1:13" ht="14.45" customHeight="1" x14ac:dyDescent="0.2">
      <c r="A248" s="370"/>
      <c r="B248" s="366"/>
      <c r="C248" s="367"/>
      <c r="D248" s="367"/>
      <c r="E248" s="368"/>
      <c r="F248" s="366"/>
      <c r="G248" s="367"/>
      <c r="H248" s="367"/>
      <c r="I248" s="367"/>
      <c r="J248" s="367"/>
      <c r="K248" s="369"/>
      <c r="L248" s="124"/>
      <c r="M248" s="365" t="str">
        <f t="shared" si="3"/>
        <v/>
      </c>
    </row>
    <row r="249" spans="1:13" ht="14.45" customHeight="1" x14ac:dyDescent="0.2">
      <c r="A249" s="370"/>
      <c r="B249" s="366"/>
      <c r="C249" s="367"/>
      <c r="D249" s="367"/>
      <c r="E249" s="368"/>
      <c r="F249" s="366"/>
      <c r="G249" s="367"/>
      <c r="H249" s="367"/>
      <c r="I249" s="367"/>
      <c r="J249" s="367"/>
      <c r="K249" s="369"/>
      <c r="L249" s="124"/>
      <c r="M249" s="365" t="str">
        <f t="shared" si="3"/>
        <v/>
      </c>
    </row>
    <row r="250" spans="1:13" ht="14.45" customHeight="1" x14ac:dyDescent="0.2">
      <c r="A250" s="370"/>
      <c r="B250" s="366"/>
      <c r="C250" s="367"/>
      <c r="D250" s="367"/>
      <c r="E250" s="368"/>
      <c r="F250" s="366"/>
      <c r="G250" s="367"/>
      <c r="H250" s="367"/>
      <c r="I250" s="367"/>
      <c r="J250" s="367"/>
      <c r="K250" s="369"/>
      <c r="L250" s="124"/>
      <c r="M250" s="365" t="str">
        <f t="shared" si="3"/>
        <v/>
      </c>
    </row>
    <row r="251" spans="1:13" ht="14.45" customHeight="1" x14ac:dyDescent="0.2">
      <c r="A251" s="370"/>
      <c r="B251" s="366"/>
      <c r="C251" s="367"/>
      <c r="D251" s="367"/>
      <c r="E251" s="368"/>
      <c r="F251" s="366"/>
      <c r="G251" s="367"/>
      <c r="H251" s="367"/>
      <c r="I251" s="367"/>
      <c r="J251" s="367"/>
      <c r="K251" s="369"/>
      <c r="L251" s="124"/>
      <c r="M251" s="365" t="str">
        <f t="shared" si="3"/>
        <v/>
      </c>
    </row>
    <row r="252" spans="1:13" ht="14.45" customHeight="1" x14ac:dyDescent="0.2">
      <c r="A252" s="370"/>
      <c r="B252" s="366"/>
      <c r="C252" s="367"/>
      <c r="D252" s="367"/>
      <c r="E252" s="368"/>
      <c r="F252" s="366"/>
      <c r="G252" s="367"/>
      <c r="H252" s="367"/>
      <c r="I252" s="367"/>
      <c r="J252" s="367"/>
      <c r="K252" s="369"/>
      <c r="L252" s="124"/>
      <c r="M252" s="365" t="str">
        <f t="shared" si="3"/>
        <v/>
      </c>
    </row>
    <row r="253" spans="1:13" ht="14.45" customHeight="1" x14ac:dyDescent="0.2">
      <c r="A253" s="370"/>
      <c r="B253" s="366"/>
      <c r="C253" s="367"/>
      <c r="D253" s="367"/>
      <c r="E253" s="368"/>
      <c r="F253" s="366"/>
      <c r="G253" s="367"/>
      <c r="H253" s="367"/>
      <c r="I253" s="367"/>
      <c r="J253" s="367"/>
      <c r="K253" s="369"/>
      <c r="L253" s="124"/>
      <c r="M253" s="365" t="str">
        <f t="shared" si="3"/>
        <v/>
      </c>
    </row>
    <row r="254" spans="1:13" ht="14.45" customHeight="1" x14ac:dyDescent="0.2">
      <c r="A254" s="370"/>
      <c r="B254" s="366"/>
      <c r="C254" s="367"/>
      <c r="D254" s="367"/>
      <c r="E254" s="368"/>
      <c r="F254" s="366"/>
      <c r="G254" s="367"/>
      <c r="H254" s="367"/>
      <c r="I254" s="367"/>
      <c r="J254" s="367"/>
      <c r="K254" s="369"/>
      <c r="L254" s="124"/>
      <c r="M254" s="365" t="str">
        <f t="shared" si="3"/>
        <v/>
      </c>
    </row>
    <row r="255" spans="1:13" ht="14.45" customHeight="1" x14ac:dyDescent="0.2">
      <c r="A255" s="370"/>
      <c r="B255" s="366"/>
      <c r="C255" s="367"/>
      <c r="D255" s="367"/>
      <c r="E255" s="368"/>
      <c r="F255" s="366"/>
      <c r="G255" s="367"/>
      <c r="H255" s="367"/>
      <c r="I255" s="367"/>
      <c r="J255" s="367"/>
      <c r="K255" s="369"/>
      <c r="L255" s="124"/>
      <c r="M255" s="365" t="str">
        <f t="shared" si="3"/>
        <v/>
      </c>
    </row>
    <row r="256" spans="1:13" ht="14.45" customHeight="1" x14ac:dyDescent="0.2">
      <c r="A256" s="370"/>
      <c r="B256" s="366"/>
      <c r="C256" s="367"/>
      <c r="D256" s="367"/>
      <c r="E256" s="368"/>
      <c r="F256" s="366"/>
      <c r="G256" s="367"/>
      <c r="H256" s="367"/>
      <c r="I256" s="367"/>
      <c r="J256" s="367"/>
      <c r="K256" s="369"/>
      <c r="L256" s="124"/>
      <c r="M256" s="365" t="str">
        <f t="shared" si="3"/>
        <v/>
      </c>
    </row>
    <row r="257" spans="1:13" ht="14.45" customHeight="1" x14ac:dyDescent="0.2">
      <c r="A257" s="370"/>
      <c r="B257" s="366"/>
      <c r="C257" s="367"/>
      <c r="D257" s="367"/>
      <c r="E257" s="368"/>
      <c r="F257" s="366"/>
      <c r="G257" s="367"/>
      <c r="H257" s="367"/>
      <c r="I257" s="367"/>
      <c r="J257" s="367"/>
      <c r="K257" s="369"/>
      <c r="L257" s="124"/>
      <c r="M257" s="365" t="str">
        <f t="shared" si="3"/>
        <v/>
      </c>
    </row>
    <row r="258" spans="1:13" ht="14.45" customHeight="1" x14ac:dyDescent="0.2">
      <c r="A258" s="370"/>
      <c r="B258" s="366"/>
      <c r="C258" s="367"/>
      <c r="D258" s="367"/>
      <c r="E258" s="368"/>
      <c r="F258" s="366"/>
      <c r="G258" s="367"/>
      <c r="H258" s="367"/>
      <c r="I258" s="367"/>
      <c r="J258" s="367"/>
      <c r="K258" s="369"/>
      <c r="L258" s="124"/>
      <c r="M258" s="365" t="str">
        <f t="shared" si="3"/>
        <v/>
      </c>
    </row>
    <row r="259" spans="1:13" ht="14.45" customHeight="1" x14ac:dyDescent="0.2">
      <c r="A259" s="370"/>
      <c r="B259" s="366"/>
      <c r="C259" s="367"/>
      <c r="D259" s="367"/>
      <c r="E259" s="368"/>
      <c r="F259" s="366"/>
      <c r="G259" s="367"/>
      <c r="H259" s="367"/>
      <c r="I259" s="367"/>
      <c r="J259" s="367"/>
      <c r="K259" s="369"/>
      <c r="L259" s="124"/>
      <c r="M259" s="365" t="str">
        <f t="shared" si="3"/>
        <v/>
      </c>
    </row>
    <row r="260" spans="1:13" ht="14.45" customHeight="1" x14ac:dyDescent="0.2">
      <c r="A260" s="370"/>
      <c r="B260" s="366"/>
      <c r="C260" s="367"/>
      <c r="D260" s="367"/>
      <c r="E260" s="368"/>
      <c r="F260" s="366"/>
      <c r="G260" s="367"/>
      <c r="H260" s="367"/>
      <c r="I260" s="367"/>
      <c r="J260" s="367"/>
      <c r="K260" s="369"/>
      <c r="L260" s="124"/>
      <c r="M260" s="365" t="str">
        <f t="shared" si="3"/>
        <v/>
      </c>
    </row>
    <row r="261" spans="1:13" ht="14.45" customHeight="1" x14ac:dyDescent="0.2">
      <c r="A261" s="370"/>
      <c r="B261" s="366"/>
      <c r="C261" s="367"/>
      <c r="D261" s="367"/>
      <c r="E261" s="368"/>
      <c r="F261" s="366"/>
      <c r="G261" s="367"/>
      <c r="H261" s="367"/>
      <c r="I261" s="367"/>
      <c r="J261" s="367"/>
      <c r="K261" s="369"/>
      <c r="L261" s="124"/>
      <c r="M261" s="365" t="str">
        <f t="shared" si="3"/>
        <v/>
      </c>
    </row>
    <row r="262" spans="1:13" ht="14.45" customHeight="1" x14ac:dyDescent="0.2">
      <c r="A262" s="370"/>
      <c r="B262" s="366"/>
      <c r="C262" s="367"/>
      <c r="D262" s="367"/>
      <c r="E262" s="368"/>
      <c r="F262" s="366"/>
      <c r="G262" s="367"/>
      <c r="H262" s="367"/>
      <c r="I262" s="367"/>
      <c r="J262" s="367"/>
      <c r="K262" s="369"/>
      <c r="L262" s="124"/>
      <c r="M262" s="365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370"/>
      <c r="B263" s="366"/>
      <c r="C263" s="367"/>
      <c r="D263" s="367"/>
      <c r="E263" s="368"/>
      <c r="F263" s="366"/>
      <c r="G263" s="367"/>
      <c r="H263" s="367"/>
      <c r="I263" s="367"/>
      <c r="J263" s="367"/>
      <c r="K263" s="369"/>
      <c r="L263" s="124"/>
      <c r="M263" s="365" t="str">
        <f t="shared" si="4"/>
        <v/>
      </c>
    </row>
    <row r="264" spans="1:13" ht="14.45" customHeight="1" x14ac:dyDescent="0.2">
      <c r="A264" s="370"/>
      <c r="B264" s="366"/>
      <c r="C264" s="367"/>
      <c r="D264" s="367"/>
      <c r="E264" s="368"/>
      <c r="F264" s="366"/>
      <c r="G264" s="367"/>
      <c r="H264" s="367"/>
      <c r="I264" s="367"/>
      <c r="J264" s="367"/>
      <c r="K264" s="369"/>
      <c r="L264" s="124"/>
      <c r="M264" s="365" t="str">
        <f t="shared" si="4"/>
        <v/>
      </c>
    </row>
    <row r="265" spans="1:13" ht="14.45" customHeight="1" x14ac:dyDescent="0.2">
      <c r="A265" s="370"/>
      <c r="B265" s="366"/>
      <c r="C265" s="367"/>
      <c r="D265" s="367"/>
      <c r="E265" s="368"/>
      <c r="F265" s="366"/>
      <c r="G265" s="367"/>
      <c r="H265" s="367"/>
      <c r="I265" s="367"/>
      <c r="J265" s="367"/>
      <c r="K265" s="369"/>
      <c r="L265" s="124"/>
      <c r="M265" s="365" t="str">
        <f t="shared" si="4"/>
        <v/>
      </c>
    </row>
    <row r="266" spans="1:13" ht="14.45" customHeight="1" x14ac:dyDescent="0.2">
      <c r="A266" s="370"/>
      <c r="B266" s="366"/>
      <c r="C266" s="367"/>
      <c r="D266" s="367"/>
      <c r="E266" s="368"/>
      <c r="F266" s="366"/>
      <c r="G266" s="367"/>
      <c r="H266" s="367"/>
      <c r="I266" s="367"/>
      <c r="J266" s="367"/>
      <c r="K266" s="369"/>
      <c r="L266" s="124"/>
      <c r="M266" s="365" t="str">
        <f t="shared" si="4"/>
        <v/>
      </c>
    </row>
    <row r="267" spans="1:13" ht="14.45" customHeight="1" x14ac:dyDescent="0.2">
      <c r="A267" s="370"/>
      <c r="B267" s="366"/>
      <c r="C267" s="367"/>
      <c r="D267" s="367"/>
      <c r="E267" s="368"/>
      <c r="F267" s="366"/>
      <c r="G267" s="367"/>
      <c r="H267" s="367"/>
      <c r="I267" s="367"/>
      <c r="J267" s="367"/>
      <c r="K267" s="369"/>
      <c r="L267" s="124"/>
      <c r="M267" s="365" t="str">
        <f t="shared" si="4"/>
        <v/>
      </c>
    </row>
    <row r="268" spans="1:13" ht="14.45" customHeight="1" x14ac:dyDescent="0.2">
      <c r="A268" s="370"/>
      <c r="B268" s="366"/>
      <c r="C268" s="367"/>
      <c r="D268" s="367"/>
      <c r="E268" s="368"/>
      <c r="F268" s="366"/>
      <c r="G268" s="367"/>
      <c r="H268" s="367"/>
      <c r="I268" s="367"/>
      <c r="J268" s="367"/>
      <c r="K268" s="369"/>
      <c r="L268" s="124"/>
      <c r="M268" s="365" t="str">
        <f t="shared" si="4"/>
        <v/>
      </c>
    </row>
    <row r="269" spans="1:13" ht="14.45" customHeight="1" x14ac:dyDescent="0.2">
      <c r="A269" s="370"/>
      <c r="B269" s="366"/>
      <c r="C269" s="367"/>
      <c r="D269" s="367"/>
      <c r="E269" s="368"/>
      <c r="F269" s="366"/>
      <c r="G269" s="367"/>
      <c r="H269" s="367"/>
      <c r="I269" s="367"/>
      <c r="J269" s="367"/>
      <c r="K269" s="369"/>
      <c r="L269" s="124"/>
      <c r="M269" s="365" t="str">
        <f t="shared" si="4"/>
        <v/>
      </c>
    </row>
    <row r="270" spans="1:13" ht="14.45" customHeight="1" x14ac:dyDescent="0.2">
      <c r="A270" s="370"/>
      <c r="B270" s="366"/>
      <c r="C270" s="367"/>
      <c r="D270" s="367"/>
      <c r="E270" s="368"/>
      <c r="F270" s="366"/>
      <c r="G270" s="367"/>
      <c r="H270" s="367"/>
      <c r="I270" s="367"/>
      <c r="J270" s="367"/>
      <c r="K270" s="369"/>
      <c r="L270" s="124"/>
      <c r="M270" s="365" t="str">
        <f t="shared" si="4"/>
        <v/>
      </c>
    </row>
    <row r="271" spans="1:13" ht="14.45" customHeight="1" x14ac:dyDescent="0.2">
      <c r="A271" s="370"/>
      <c r="B271" s="366"/>
      <c r="C271" s="367"/>
      <c r="D271" s="367"/>
      <c r="E271" s="368"/>
      <c r="F271" s="366"/>
      <c r="G271" s="367"/>
      <c r="H271" s="367"/>
      <c r="I271" s="367"/>
      <c r="J271" s="367"/>
      <c r="K271" s="369"/>
      <c r="L271" s="124"/>
      <c r="M271" s="365" t="str">
        <f t="shared" si="4"/>
        <v/>
      </c>
    </row>
    <row r="272" spans="1:13" ht="14.45" customHeight="1" x14ac:dyDescent="0.2">
      <c r="A272" s="370"/>
      <c r="B272" s="366"/>
      <c r="C272" s="367"/>
      <c r="D272" s="367"/>
      <c r="E272" s="368"/>
      <c r="F272" s="366"/>
      <c r="G272" s="367"/>
      <c r="H272" s="367"/>
      <c r="I272" s="367"/>
      <c r="J272" s="367"/>
      <c r="K272" s="369"/>
      <c r="L272" s="124"/>
      <c r="M272" s="365" t="str">
        <f t="shared" si="4"/>
        <v/>
      </c>
    </row>
    <row r="273" spans="1:13" ht="14.45" customHeight="1" x14ac:dyDescent="0.2">
      <c r="A273" s="370"/>
      <c r="B273" s="366"/>
      <c r="C273" s="367"/>
      <c r="D273" s="367"/>
      <c r="E273" s="368"/>
      <c r="F273" s="366"/>
      <c r="G273" s="367"/>
      <c r="H273" s="367"/>
      <c r="I273" s="367"/>
      <c r="J273" s="367"/>
      <c r="K273" s="369"/>
      <c r="L273" s="124"/>
      <c r="M273" s="365" t="str">
        <f t="shared" si="4"/>
        <v/>
      </c>
    </row>
    <row r="274" spans="1:13" ht="14.45" customHeight="1" x14ac:dyDescent="0.2">
      <c r="A274" s="370"/>
      <c r="B274" s="366"/>
      <c r="C274" s="367"/>
      <c r="D274" s="367"/>
      <c r="E274" s="368"/>
      <c r="F274" s="366"/>
      <c r="G274" s="367"/>
      <c r="H274" s="367"/>
      <c r="I274" s="367"/>
      <c r="J274" s="367"/>
      <c r="K274" s="369"/>
      <c r="L274" s="124"/>
      <c r="M274" s="365" t="str">
        <f t="shared" si="4"/>
        <v/>
      </c>
    </row>
    <row r="275" spans="1:13" ht="14.45" customHeight="1" x14ac:dyDescent="0.2">
      <c r="A275" s="370"/>
      <c r="B275" s="366"/>
      <c r="C275" s="367"/>
      <c r="D275" s="367"/>
      <c r="E275" s="368"/>
      <c r="F275" s="366"/>
      <c r="G275" s="367"/>
      <c r="H275" s="367"/>
      <c r="I275" s="367"/>
      <c r="J275" s="367"/>
      <c r="K275" s="369"/>
      <c r="L275" s="124"/>
      <c r="M275" s="365" t="str">
        <f t="shared" si="4"/>
        <v/>
      </c>
    </row>
    <row r="276" spans="1:13" ht="14.45" customHeight="1" x14ac:dyDescent="0.2">
      <c r="A276" s="370"/>
      <c r="B276" s="366"/>
      <c r="C276" s="367"/>
      <c r="D276" s="367"/>
      <c r="E276" s="368"/>
      <c r="F276" s="366"/>
      <c r="G276" s="367"/>
      <c r="H276" s="367"/>
      <c r="I276" s="367"/>
      <c r="J276" s="367"/>
      <c r="K276" s="369"/>
      <c r="L276" s="124"/>
      <c r="M276" s="365" t="str">
        <f t="shared" si="4"/>
        <v/>
      </c>
    </row>
    <row r="277" spans="1:13" ht="14.45" customHeight="1" x14ac:dyDescent="0.2">
      <c r="A277" s="370"/>
      <c r="B277" s="366"/>
      <c r="C277" s="367"/>
      <c r="D277" s="367"/>
      <c r="E277" s="368"/>
      <c r="F277" s="366"/>
      <c r="G277" s="367"/>
      <c r="H277" s="367"/>
      <c r="I277" s="367"/>
      <c r="J277" s="367"/>
      <c r="K277" s="369"/>
      <c r="L277" s="124"/>
      <c r="M277" s="365" t="str">
        <f t="shared" si="4"/>
        <v/>
      </c>
    </row>
    <row r="278" spans="1:13" ht="14.45" customHeight="1" x14ac:dyDescent="0.2">
      <c r="A278" s="370"/>
      <c r="B278" s="366"/>
      <c r="C278" s="367"/>
      <c r="D278" s="367"/>
      <c r="E278" s="368"/>
      <c r="F278" s="366"/>
      <c r="G278" s="367"/>
      <c r="H278" s="367"/>
      <c r="I278" s="367"/>
      <c r="J278" s="367"/>
      <c r="K278" s="369"/>
      <c r="L278" s="124"/>
      <c r="M278" s="365" t="str">
        <f t="shared" si="4"/>
        <v/>
      </c>
    </row>
    <row r="279" spans="1:13" ht="14.45" customHeight="1" x14ac:dyDescent="0.2">
      <c r="A279" s="370"/>
      <c r="B279" s="366"/>
      <c r="C279" s="367"/>
      <c r="D279" s="367"/>
      <c r="E279" s="368"/>
      <c r="F279" s="366"/>
      <c r="G279" s="367"/>
      <c r="H279" s="367"/>
      <c r="I279" s="367"/>
      <c r="J279" s="367"/>
      <c r="K279" s="369"/>
      <c r="L279" s="124"/>
      <c r="M279" s="365" t="str">
        <f t="shared" si="4"/>
        <v/>
      </c>
    </row>
    <row r="280" spans="1:13" ht="14.45" customHeight="1" x14ac:dyDescent="0.2">
      <c r="A280" s="370"/>
      <c r="B280" s="366"/>
      <c r="C280" s="367"/>
      <c r="D280" s="367"/>
      <c r="E280" s="368"/>
      <c r="F280" s="366"/>
      <c r="G280" s="367"/>
      <c r="H280" s="367"/>
      <c r="I280" s="367"/>
      <c r="J280" s="367"/>
      <c r="K280" s="369"/>
      <c r="L280" s="124"/>
      <c r="M280" s="365" t="str">
        <f t="shared" si="4"/>
        <v/>
      </c>
    </row>
    <row r="281" spans="1:13" ht="14.45" customHeight="1" x14ac:dyDescent="0.2">
      <c r="A281" s="370"/>
      <c r="B281" s="366"/>
      <c r="C281" s="367"/>
      <c r="D281" s="367"/>
      <c r="E281" s="368"/>
      <c r="F281" s="366"/>
      <c r="G281" s="367"/>
      <c r="H281" s="367"/>
      <c r="I281" s="367"/>
      <c r="J281" s="367"/>
      <c r="K281" s="369"/>
      <c r="L281" s="124"/>
      <c r="M281" s="365" t="str">
        <f t="shared" si="4"/>
        <v/>
      </c>
    </row>
    <row r="282" spans="1:13" ht="14.45" customHeight="1" x14ac:dyDescent="0.2">
      <c r="A282" s="370"/>
      <c r="B282" s="366"/>
      <c r="C282" s="367"/>
      <c r="D282" s="367"/>
      <c r="E282" s="368"/>
      <c r="F282" s="366"/>
      <c r="G282" s="367"/>
      <c r="H282" s="367"/>
      <c r="I282" s="367"/>
      <c r="J282" s="367"/>
      <c r="K282" s="369"/>
      <c r="L282" s="124"/>
      <c r="M282" s="365" t="str">
        <f t="shared" si="4"/>
        <v/>
      </c>
    </row>
    <row r="283" spans="1:13" ht="14.45" customHeight="1" x14ac:dyDescent="0.2">
      <c r="A283" s="370"/>
      <c r="B283" s="366"/>
      <c r="C283" s="367"/>
      <c r="D283" s="367"/>
      <c r="E283" s="368"/>
      <c r="F283" s="366"/>
      <c r="G283" s="367"/>
      <c r="H283" s="367"/>
      <c r="I283" s="367"/>
      <c r="J283" s="367"/>
      <c r="K283" s="369"/>
      <c r="L283" s="124"/>
      <c r="M283" s="365" t="str">
        <f t="shared" si="4"/>
        <v/>
      </c>
    </row>
    <row r="284" spans="1:13" ht="14.45" customHeight="1" x14ac:dyDescent="0.2">
      <c r="A284" s="370"/>
      <c r="B284" s="366"/>
      <c r="C284" s="367"/>
      <c r="D284" s="367"/>
      <c r="E284" s="368"/>
      <c r="F284" s="366"/>
      <c r="G284" s="367"/>
      <c r="H284" s="367"/>
      <c r="I284" s="367"/>
      <c r="J284" s="367"/>
      <c r="K284" s="369"/>
      <c r="L284" s="124"/>
      <c r="M284" s="365" t="str">
        <f t="shared" si="4"/>
        <v/>
      </c>
    </row>
    <row r="285" spans="1:13" ht="14.45" customHeight="1" x14ac:dyDescent="0.2">
      <c r="A285" s="370"/>
      <c r="B285" s="366"/>
      <c r="C285" s="367"/>
      <c r="D285" s="367"/>
      <c r="E285" s="368"/>
      <c r="F285" s="366"/>
      <c r="G285" s="367"/>
      <c r="H285" s="367"/>
      <c r="I285" s="367"/>
      <c r="J285" s="367"/>
      <c r="K285" s="369"/>
      <c r="L285" s="124"/>
      <c r="M285" s="365" t="str">
        <f t="shared" si="4"/>
        <v/>
      </c>
    </row>
    <row r="286" spans="1:13" ht="14.45" customHeight="1" x14ac:dyDescent="0.2">
      <c r="A286" s="370"/>
      <c r="B286" s="366"/>
      <c r="C286" s="367"/>
      <c r="D286" s="367"/>
      <c r="E286" s="368"/>
      <c r="F286" s="366"/>
      <c r="G286" s="367"/>
      <c r="H286" s="367"/>
      <c r="I286" s="367"/>
      <c r="J286" s="367"/>
      <c r="K286" s="369"/>
      <c r="L286" s="124"/>
      <c r="M286" s="365" t="str">
        <f t="shared" si="4"/>
        <v/>
      </c>
    </row>
    <row r="287" spans="1:13" ht="14.45" customHeight="1" x14ac:dyDescent="0.2">
      <c r="A287" s="370"/>
      <c r="B287" s="366"/>
      <c r="C287" s="367"/>
      <c r="D287" s="367"/>
      <c r="E287" s="368"/>
      <c r="F287" s="366"/>
      <c r="G287" s="367"/>
      <c r="H287" s="367"/>
      <c r="I287" s="367"/>
      <c r="J287" s="367"/>
      <c r="K287" s="369"/>
      <c r="L287" s="124"/>
      <c r="M287" s="365" t="str">
        <f t="shared" si="4"/>
        <v/>
      </c>
    </row>
    <row r="288" spans="1:13" ht="14.45" customHeight="1" x14ac:dyDescent="0.2">
      <c r="A288" s="370"/>
      <c r="B288" s="366"/>
      <c r="C288" s="367"/>
      <c r="D288" s="367"/>
      <c r="E288" s="368"/>
      <c r="F288" s="366"/>
      <c r="G288" s="367"/>
      <c r="H288" s="367"/>
      <c r="I288" s="367"/>
      <c r="J288" s="367"/>
      <c r="K288" s="369"/>
      <c r="L288" s="124"/>
      <c r="M288" s="365" t="str">
        <f t="shared" si="4"/>
        <v/>
      </c>
    </row>
    <row r="289" spans="1:13" ht="14.45" customHeight="1" x14ac:dyDescent="0.2">
      <c r="A289" s="370"/>
      <c r="B289" s="366"/>
      <c r="C289" s="367"/>
      <c r="D289" s="367"/>
      <c r="E289" s="368"/>
      <c r="F289" s="366"/>
      <c r="G289" s="367"/>
      <c r="H289" s="367"/>
      <c r="I289" s="367"/>
      <c r="J289" s="367"/>
      <c r="K289" s="369"/>
      <c r="L289" s="124"/>
      <c r="M289" s="365" t="str">
        <f t="shared" si="4"/>
        <v/>
      </c>
    </row>
    <row r="290" spans="1:13" ht="14.45" customHeight="1" x14ac:dyDescent="0.2">
      <c r="A290" s="370"/>
      <c r="B290" s="366"/>
      <c r="C290" s="367"/>
      <c r="D290" s="367"/>
      <c r="E290" s="368"/>
      <c r="F290" s="366"/>
      <c r="G290" s="367"/>
      <c r="H290" s="367"/>
      <c r="I290" s="367"/>
      <c r="J290" s="367"/>
      <c r="K290" s="369"/>
      <c r="L290" s="124"/>
      <c r="M290" s="365" t="str">
        <f t="shared" si="4"/>
        <v/>
      </c>
    </row>
    <row r="291" spans="1:13" ht="14.45" customHeight="1" x14ac:dyDescent="0.2">
      <c r="A291" s="370"/>
      <c r="B291" s="366"/>
      <c r="C291" s="367"/>
      <c r="D291" s="367"/>
      <c r="E291" s="368"/>
      <c r="F291" s="366"/>
      <c r="G291" s="367"/>
      <c r="H291" s="367"/>
      <c r="I291" s="367"/>
      <c r="J291" s="367"/>
      <c r="K291" s="369"/>
      <c r="L291" s="124"/>
      <c r="M291" s="365" t="str">
        <f t="shared" si="4"/>
        <v/>
      </c>
    </row>
    <row r="292" spans="1:13" ht="14.45" customHeight="1" x14ac:dyDescent="0.2">
      <c r="A292" s="370"/>
      <c r="B292" s="366"/>
      <c r="C292" s="367"/>
      <c r="D292" s="367"/>
      <c r="E292" s="368"/>
      <c r="F292" s="366"/>
      <c r="G292" s="367"/>
      <c r="H292" s="367"/>
      <c r="I292" s="367"/>
      <c r="J292" s="367"/>
      <c r="K292" s="369"/>
      <c r="L292" s="124"/>
      <c r="M292" s="365" t="str">
        <f t="shared" si="4"/>
        <v/>
      </c>
    </row>
    <row r="293" spans="1:13" ht="14.45" customHeight="1" x14ac:dyDescent="0.2">
      <c r="A293" s="370"/>
      <c r="B293" s="366"/>
      <c r="C293" s="367"/>
      <c r="D293" s="367"/>
      <c r="E293" s="368"/>
      <c r="F293" s="366"/>
      <c r="G293" s="367"/>
      <c r="H293" s="367"/>
      <c r="I293" s="367"/>
      <c r="J293" s="367"/>
      <c r="K293" s="369"/>
      <c r="L293" s="124"/>
      <c r="M293" s="365" t="str">
        <f t="shared" si="4"/>
        <v/>
      </c>
    </row>
    <row r="294" spans="1:13" ht="14.45" customHeight="1" x14ac:dyDescent="0.2">
      <c r="A294" s="370"/>
      <c r="B294" s="366"/>
      <c r="C294" s="367"/>
      <c r="D294" s="367"/>
      <c r="E294" s="368"/>
      <c r="F294" s="366"/>
      <c r="G294" s="367"/>
      <c r="H294" s="367"/>
      <c r="I294" s="367"/>
      <c r="J294" s="367"/>
      <c r="K294" s="369"/>
      <c r="L294" s="124"/>
      <c r="M294" s="365" t="str">
        <f t="shared" si="4"/>
        <v/>
      </c>
    </row>
    <row r="295" spans="1:13" ht="14.45" customHeight="1" x14ac:dyDescent="0.2">
      <c r="A295" s="370"/>
      <c r="B295" s="366"/>
      <c r="C295" s="367"/>
      <c r="D295" s="367"/>
      <c r="E295" s="368"/>
      <c r="F295" s="366"/>
      <c r="G295" s="367"/>
      <c r="H295" s="367"/>
      <c r="I295" s="367"/>
      <c r="J295" s="367"/>
      <c r="K295" s="369"/>
      <c r="L295" s="124"/>
      <c r="M295" s="365" t="str">
        <f t="shared" si="4"/>
        <v/>
      </c>
    </row>
    <row r="296" spans="1:13" ht="14.45" customHeight="1" x14ac:dyDescent="0.2">
      <c r="A296" s="370"/>
      <c r="B296" s="366"/>
      <c r="C296" s="367"/>
      <c r="D296" s="367"/>
      <c r="E296" s="368"/>
      <c r="F296" s="366"/>
      <c r="G296" s="367"/>
      <c r="H296" s="367"/>
      <c r="I296" s="367"/>
      <c r="J296" s="367"/>
      <c r="K296" s="369"/>
      <c r="L296" s="124"/>
      <c r="M296" s="365" t="str">
        <f t="shared" si="4"/>
        <v/>
      </c>
    </row>
    <row r="297" spans="1:13" ht="14.45" customHeight="1" x14ac:dyDescent="0.2">
      <c r="A297" s="370"/>
      <c r="B297" s="366"/>
      <c r="C297" s="367"/>
      <c r="D297" s="367"/>
      <c r="E297" s="368"/>
      <c r="F297" s="366"/>
      <c r="G297" s="367"/>
      <c r="H297" s="367"/>
      <c r="I297" s="367"/>
      <c r="J297" s="367"/>
      <c r="K297" s="369"/>
      <c r="L297" s="124"/>
      <c r="M297" s="365" t="str">
        <f t="shared" si="4"/>
        <v/>
      </c>
    </row>
    <row r="298" spans="1:13" ht="14.45" customHeight="1" x14ac:dyDescent="0.2">
      <c r="A298" s="370"/>
      <c r="B298" s="366"/>
      <c r="C298" s="367"/>
      <c r="D298" s="367"/>
      <c r="E298" s="368"/>
      <c r="F298" s="366"/>
      <c r="G298" s="367"/>
      <c r="H298" s="367"/>
      <c r="I298" s="367"/>
      <c r="J298" s="367"/>
      <c r="K298" s="369"/>
      <c r="L298" s="124"/>
      <c r="M298" s="365" t="str">
        <f t="shared" si="4"/>
        <v/>
      </c>
    </row>
    <row r="299" spans="1:13" ht="14.45" customHeight="1" x14ac:dyDescent="0.2">
      <c r="A299" s="370"/>
      <c r="B299" s="366"/>
      <c r="C299" s="367"/>
      <c r="D299" s="367"/>
      <c r="E299" s="368"/>
      <c r="F299" s="366"/>
      <c r="G299" s="367"/>
      <c r="H299" s="367"/>
      <c r="I299" s="367"/>
      <c r="J299" s="367"/>
      <c r="K299" s="369"/>
      <c r="L299" s="124"/>
      <c r="M299" s="365" t="str">
        <f t="shared" si="4"/>
        <v/>
      </c>
    </row>
    <row r="300" spans="1:13" ht="14.45" customHeight="1" x14ac:dyDescent="0.2">
      <c r="A300" s="370"/>
      <c r="B300" s="366"/>
      <c r="C300" s="367"/>
      <c r="D300" s="367"/>
      <c r="E300" s="368"/>
      <c r="F300" s="366"/>
      <c r="G300" s="367"/>
      <c r="H300" s="367"/>
      <c r="I300" s="367"/>
      <c r="J300" s="367"/>
      <c r="K300" s="369"/>
      <c r="L300" s="124"/>
      <c r="M300" s="365" t="str">
        <f t="shared" si="4"/>
        <v/>
      </c>
    </row>
    <row r="301" spans="1:13" ht="14.45" customHeight="1" x14ac:dyDescent="0.2">
      <c r="A301" s="370"/>
      <c r="B301" s="366"/>
      <c r="C301" s="367"/>
      <c r="D301" s="367"/>
      <c r="E301" s="368"/>
      <c r="F301" s="366"/>
      <c r="G301" s="367"/>
      <c r="H301" s="367"/>
      <c r="I301" s="367"/>
      <c r="J301" s="367"/>
      <c r="K301" s="369"/>
      <c r="L301" s="124"/>
      <c r="M301" s="365" t="str">
        <f t="shared" si="4"/>
        <v/>
      </c>
    </row>
    <row r="302" spans="1:13" ht="14.45" customHeight="1" x14ac:dyDescent="0.2">
      <c r="A302" s="370"/>
      <c r="B302" s="366"/>
      <c r="C302" s="367"/>
      <c r="D302" s="367"/>
      <c r="E302" s="368"/>
      <c r="F302" s="366"/>
      <c r="G302" s="367"/>
      <c r="H302" s="367"/>
      <c r="I302" s="367"/>
      <c r="J302" s="367"/>
      <c r="K302" s="369"/>
      <c r="L302" s="124"/>
      <c r="M302" s="365" t="str">
        <f t="shared" si="4"/>
        <v/>
      </c>
    </row>
    <row r="303" spans="1:13" ht="14.45" customHeight="1" x14ac:dyDescent="0.2">
      <c r="A303" s="370"/>
      <c r="B303" s="366"/>
      <c r="C303" s="367"/>
      <c r="D303" s="367"/>
      <c r="E303" s="368"/>
      <c r="F303" s="366"/>
      <c r="G303" s="367"/>
      <c r="H303" s="367"/>
      <c r="I303" s="367"/>
      <c r="J303" s="367"/>
      <c r="K303" s="369"/>
      <c r="L303" s="124"/>
      <c r="M303" s="365" t="str">
        <f t="shared" si="4"/>
        <v/>
      </c>
    </row>
    <row r="304" spans="1:13" ht="14.45" customHeight="1" x14ac:dyDescent="0.2">
      <c r="A304" s="370"/>
      <c r="B304" s="366"/>
      <c r="C304" s="367"/>
      <c r="D304" s="367"/>
      <c r="E304" s="368"/>
      <c r="F304" s="366"/>
      <c r="G304" s="367"/>
      <c r="H304" s="367"/>
      <c r="I304" s="367"/>
      <c r="J304" s="367"/>
      <c r="K304" s="369"/>
      <c r="L304" s="124"/>
      <c r="M304" s="365" t="str">
        <f t="shared" si="4"/>
        <v/>
      </c>
    </row>
    <row r="305" spans="1:13" ht="14.45" customHeight="1" x14ac:dyDescent="0.2">
      <c r="A305" s="370"/>
      <c r="B305" s="366"/>
      <c r="C305" s="367"/>
      <c r="D305" s="367"/>
      <c r="E305" s="368"/>
      <c r="F305" s="366"/>
      <c r="G305" s="367"/>
      <c r="H305" s="367"/>
      <c r="I305" s="367"/>
      <c r="J305" s="367"/>
      <c r="K305" s="369"/>
      <c r="L305" s="124"/>
      <c r="M305" s="365" t="str">
        <f t="shared" si="4"/>
        <v/>
      </c>
    </row>
    <row r="306" spans="1:13" ht="14.45" customHeight="1" x14ac:dyDescent="0.2">
      <c r="A306" s="370"/>
      <c r="B306" s="366"/>
      <c r="C306" s="367"/>
      <c r="D306" s="367"/>
      <c r="E306" s="368"/>
      <c r="F306" s="366"/>
      <c r="G306" s="367"/>
      <c r="H306" s="367"/>
      <c r="I306" s="367"/>
      <c r="J306" s="367"/>
      <c r="K306" s="369"/>
      <c r="L306" s="124"/>
      <c r="M306" s="365" t="str">
        <f t="shared" si="4"/>
        <v/>
      </c>
    </row>
    <row r="307" spans="1:13" ht="14.45" customHeight="1" x14ac:dyDescent="0.2">
      <c r="A307" s="370"/>
      <c r="B307" s="366"/>
      <c r="C307" s="367"/>
      <c r="D307" s="367"/>
      <c r="E307" s="368"/>
      <c r="F307" s="366"/>
      <c r="G307" s="367"/>
      <c r="H307" s="367"/>
      <c r="I307" s="367"/>
      <c r="J307" s="367"/>
      <c r="K307" s="369"/>
      <c r="L307" s="124"/>
      <c r="M307" s="365" t="str">
        <f t="shared" si="4"/>
        <v/>
      </c>
    </row>
    <row r="308" spans="1:13" ht="14.45" customHeight="1" x14ac:dyDescent="0.2">
      <c r="A308" s="370"/>
      <c r="B308" s="366"/>
      <c r="C308" s="367"/>
      <c r="D308" s="367"/>
      <c r="E308" s="368"/>
      <c r="F308" s="366"/>
      <c r="G308" s="367"/>
      <c r="H308" s="367"/>
      <c r="I308" s="367"/>
      <c r="J308" s="367"/>
      <c r="K308" s="369"/>
      <c r="L308" s="124"/>
      <c r="M308" s="365" t="str">
        <f t="shared" si="4"/>
        <v/>
      </c>
    </row>
    <row r="309" spans="1:13" ht="14.45" customHeight="1" x14ac:dyDescent="0.2">
      <c r="A309" s="370"/>
      <c r="B309" s="366"/>
      <c r="C309" s="367"/>
      <c r="D309" s="367"/>
      <c r="E309" s="368"/>
      <c r="F309" s="366"/>
      <c r="G309" s="367"/>
      <c r="H309" s="367"/>
      <c r="I309" s="367"/>
      <c r="J309" s="367"/>
      <c r="K309" s="369"/>
      <c r="L309" s="124"/>
      <c r="M309" s="365" t="str">
        <f t="shared" si="4"/>
        <v/>
      </c>
    </row>
    <row r="310" spans="1:13" ht="14.45" customHeight="1" x14ac:dyDescent="0.2">
      <c r="A310" s="370"/>
      <c r="B310" s="366"/>
      <c r="C310" s="367"/>
      <c r="D310" s="367"/>
      <c r="E310" s="368"/>
      <c r="F310" s="366"/>
      <c r="G310" s="367"/>
      <c r="H310" s="367"/>
      <c r="I310" s="367"/>
      <c r="J310" s="367"/>
      <c r="K310" s="369"/>
      <c r="L310" s="124"/>
      <c r="M310" s="365" t="str">
        <f t="shared" si="4"/>
        <v/>
      </c>
    </row>
    <row r="311" spans="1:13" ht="14.45" customHeight="1" x14ac:dyDescent="0.2">
      <c r="A311" s="370"/>
      <c r="B311" s="366"/>
      <c r="C311" s="367"/>
      <c r="D311" s="367"/>
      <c r="E311" s="368"/>
      <c r="F311" s="366"/>
      <c r="G311" s="367"/>
      <c r="H311" s="367"/>
      <c r="I311" s="367"/>
      <c r="J311" s="367"/>
      <c r="K311" s="369"/>
      <c r="L311" s="124"/>
      <c r="M311" s="365" t="str">
        <f t="shared" si="4"/>
        <v/>
      </c>
    </row>
    <row r="312" spans="1:13" ht="14.45" customHeight="1" x14ac:dyDescent="0.2">
      <c r="A312" s="370"/>
      <c r="B312" s="366"/>
      <c r="C312" s="367"/>
      <c r="D312" s="367"/>
      <c r="E312" s="368"/>
      <c r="F312" s="366"/>
      <c r="G312" s="367"/>
      <c r="H312" s="367"/>
      <c r="I312" s="367"/>
      <c r="J312" s="367"/>
      <c r="K312" s="369"/>
      <c r="L312" s="124"/>
      <c r="M312" s="365" t="str">
        <f t="shared" si="4"/>
        <v/>
      </c>
    </row>
    <row r="313" spans="1:13" ht="14.45" customHeight="1" x14ac:dyDescent="0.2">
      <c r="A313" s="370"/>
      <c r="B313" s="366"/>
      <c r="C313" s="367"/>
      <c r="D313" s="367"/>
      <c r="E313" s="368"/>
      <c r="F313" s="366"/>
      <c r="G313" s="367"/>
      <c r="H313" s="367"/>
      <c r="I313" s="367"/>
      <c r="J313" s="367"/>
      <c r="K313" s="369"/>
      <c r="L313" s="124"/>
      <c r="M313" s="365" t="str">
        <f t="shared" si="4"/>
        <v/>
      </c>
    </row>
    <row r="314" spans="1:13" ht="14.45" customHeight="1" x14ac:dyDescent="0.2">
      <c r="A314" s="370"/>
      <c r="B314" s="366"/>
      <c r="C314" s="367"/>
      <c r="D314" s="367"/>
      <c r="E314" s="368"/>
      <c r="F314" s="366"/>
      <c r="G314" s="367"/>
      <c r="H314" s="367"/>
      <c r="I314" s="367"/>
      <c r="J314" s="367"/>
      <c r="K314" s="369"/>
      <c r="L314" s="124"/>
      <c r="M314" s="365" t="str">
        <f t="shared" si="4"/>
        <v/>
      </c>
    </row>
    <row r="315" spans="1:13" ht="14.45" customHeight="1" x14ac:dyDescent="0.2">
      <c r="A315" s="370"/>
      <c r="B315" s="366"/>
      <c r="C315" s="367"/>
      <c r="D315" s="367"/>
      <c r="E315" s="368"/>
      <c r="F315" s="366"/>
      <c r="G315" s="367"/>
      <c r="H315" s="367"/>
      <c r="I315" s="367"/>
      <c r="J315" s="367"/>
      <c r="K315" s="369"/>
      <c r="L315" s="124"/>
      <c r="M315" s="365" t="str">
        <f t="shared" si="4"/>
        <v/>
      </c>
    </row>
    <row r="316" spans="1:13" ht="14.45" customHeight="1" x14ac:dyDescent="0.2">
      <c r="A316" s="370"/>
      <c r="B316" s="366"/>
      <c r="C316" s="367"/>
      <c r="D316" s="367"/>
      <c r="E316" s="368"/>
      <c r="F316" s="366"/>
      <c r="G316" s="367"/>
      <c r="H316" s="367"/>
      <c r="I316" s="367"/>
      <c r="J316" s="367"/>
      <c r="K316" s="369"/>
      <c r="L316" s="124"/>
      <c r="M316" s="365" t="str">
        <f t="shared" si="4"/>
        <v/>
      </c>
    </row>
    <row r="317" spans="1:13" ht="14.45" customHeight="1" x14ac:dyDescent="0.2">
      <c r="A317" s="370"/>
      <c r="B317" s="366"/>
      <c r="C317" s="367"/>
      <c r="D317" s="367"/>
      <c r="E317" s="368"/>
      <c r="F317" s="366"/>
      <c r="G317" s="367"/>
      <c r="H317" s="367"/>
      <c r="I317" s="367"/>
      <c r="J317" s="367"/>
      <c r="K317" s="369"/>
      <c r="L317" s="124"/>
      <c r="M317" s="365" t="str">
        <f t="shared" si="4"/>
        <v/>
      </c>
    </row>
    <row r="318" spans="1:13" ht="14.45" customHeight="1" x14ac:dyDescent="0.2">
      <c r="A318" s="370"/>
      <c r="B318" s="366"/>
      <c r="C318" s="367"/>
      <c r="D318" s="367"/>
      <c r="E318" s="368"/>
      <c r="F318" s="366"/>
      <c r="G318" s="367"/>
      <c r="H318" s="367"/>
      <c r="I318" s="367"/>
      <c r="J318" s="367"/>
      <c r="K318" s="369"/>
      <c r="L318" s="124"/>
      <c r="M318" s="365" t="str">
        <f t="shared" si="4"/>
        <v/>
      </c>
    </row>
    <row r="319" spans="1:13" ht="14.45" customHeight="1" x14ac:dyDescent="0.2">
      <c r="A319" s="370"/>
      <c r="B319" s="366"/>
      <c r="C319" s="367"/>
      <c r="D319" s="367"/>
      <c r="E319" s="368"/>
      <c r="F319" s="366"/>
      <c r="G319" s="367"/>
      <c r="H319" s="367"/>
      <c r="I319" s="367"/>
      <c r="J319" s="367"/>
      <c r="K319" s="369"/>
      <c r="L319" s="124"/>
      <c r="M319" s="365" t="str">
        <f t="shared" si="4"/>
        <v/>
      </c>
    </row>
    <row r="320" spans="1:13" ht="14.45" customHeight="1" x14ac:dyDescent="0.2">
      <c r="A320" s="370"/>
      <c r="B320" s="366"/>
      <c r="C320" s="367"/>
      <c r="D320" s="367"/>
      <c r="E320" s="368"/>
      <c r="F320" s="366"/>
      <c r="G320" s="367"/>
      <c r="H320" s="367"/>
      <c r="I320" s="367"/>
      <c r="J320" s="367"/>
      <c r="K320" s="369"/>
      <c r="L320" s="124"/>
      <c r="M320" s="365" t="str">
        <f t="shared" si="4"/>
        <v/>
      </c>
    </row>
    <row r="321" spans="1:13" ht="14.45" customHeight="1" x14ac:dyDescent="0.2">
      <c r="A321" s="370"/>
      <c r="B321" s="366"/>
      <c r="C321" s="367"/>
      <c r="D321" s="367"/>
      <c r="E321" s="368"/>
      <c r="F321" s="366"/>
      <c r="G321" s="367"/>
      <c r="H321" s="367"/>
      <c r="I321" s="367"/>
      <c r="J321" s="367"/>
      <c r="K321" s="369"/>
      <c r="L321" s="124"/>
      <c r="M321" s="365" t="str">
        <f t="shared" si="4"/>
        <v/>
      </c>
    </row>
    <row r="322" spans="1:13" ht="14.45" customHeight="1" x14ac:dyDescent="0.2">
      <c r="A322" s="370"/>
      <c r="B322" s="366"/>
      <c r="C322" s="367"/>
      <c r="D322" s="367"/>
      <c r="E322" s="368"/>
      <c r="F322" s="366"/>
      <c r="G322" s="367"/>
      <c r="H322" s="367"/>
      <c r="I322" s="367"/>
      <c r="J322" s="367"/>
      <c r="K322" s="369"/>
      <c r="L322" s="124"/>
      <c r="M322" s="365" t="str">
        <f t="shared" si="4"/>
        <v/>
      </c>
    </row>
    <row r="323" spans="1:13" ht="14.45" customHeight="1" x14ac:dyDescent="0.2">
      <c r="A323" s="370"/>
      <c r="B323" s="366"/>
      <c r="C323" s="367"/>
      <c r="D323" s="367"/>
      <c r="E323" s="368"/>
      <c r="F323" s="366"/>
      <c r="G323" s="367"/>
      <c r="H323" s="367"/>
      <c r="I323" s="367"/>
      <c r="J323" s="367"/>
      <c r="K323" s="369"/>
      <c r="L323" s="124"/>
      <c r="M323" s="365" t="str">
        <f t="shared" si="4"/>
        <v/>
      </c>
    </row>
    <row r="324" spans="1:13" ht="14.45" customHeight="1" x14ac:dyDescent="0.2">
      <c r="A324" s="370"/>
      <c r="B324" s="366"/>
      <c r="C324" s="367"/>
      <c r="D324" s="367"/>
      <c r="E324" s="368"/>
      <c r="F324" s="366"/>
      <c r="G324" s="367"/>
      <c r="H324" s="367"/>
      <c r="I324" s="367"/>
      <c r="J324" s="367"/>
      <c r="K324" s="369"/>
      <c r="L324" s="124"/>
      <c r="M324" s="365" t="str">
        <f t="shared" si="4"/>
        <v/>
      </c>
    </row>
    <row r="325" spans="1:13" ht="14.45" customHeight="1" x14ac:dyDescent="0.2">
      <c r="A325" s="370"/>
      <c r="B325" s="366"/>
      <c r="C325" s="367"/>
      <c r="D325" s="367"/>
      <c r="E325" s="368"/>
      <c r="F325" s="366"/>
      <c r="G325" s="367"/>
      <c r="H325" s="367"/>
      <c r="I325" s="367"/>
      <c r="J325" s="367"/>
      <c r="K325" s="369"/>
      <c r="L325" s="124"/>
      <c r="M325" s="365" t="str">
        <f t="shared" si="4"/>
        <v/>
      </c>
    </row>
    <row r="326" spans="1:13" ht="14.45" customHeight="1" x14ac:dyDescent="0.2">
      <c r="A326" s="370"/>
      <c r="B326" s="366"/>
      <c r="C326" s="367"/>
      <c r="D326" s="367"/>
      <c r="E326" s="368"/>
      <c r="F326" s="366"/>
      <c r="G326" s="367"/>
      <c r="H326" s="367"/>
      <c r="I326" s="367"/>
      <c r="J326" s="367"/>
      <c r="K326" s="369"/>
      <c r="L326" s="124"/>
      <c r="M326" s="365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370"/>
      <c r="B327" s="366"/>
      <c r="C327" s="367"/>
      <c r="D327" s="367"/>
      <c r="E327" s="368"/>
      <c r="F327" s="366"/>
      <c r="G327" s="367"/>
      <c r="H327" s="367"/>
      <c r="I327" s="367"/>
      <c r="J327" s="367"/>
      <c r="K327" s="369"/>
      <c r="L327" s="124"/>
      <c r="M327" s="365" t="str">
        <f t="shared" si="5"/>
        <v/>
      </c>
    </row>
    <row r="328" spans="1:13" ht="14.45" customHeight="1" x14ac:dyDescent="0.2">
      <c r="A328" s="370"/>
      <c r="B328" s="366"/>
      <c r="C328" s="367"/>
      <c r="D328" s="367"/>
      <c r="E328" s="368"/>
      <c r="F328" s="366"/>
      <c r="G328" s="367"/>
      <c r="H328" s="367"/>
      <c r="I328" s="367"/>
      <c r="J328" s="367"/>
      <c r="K328" s="369"/>
      <c r="L328" s="124"/>
      <c r="M328" s="365" t="str">
        <f t="shared" si="5"/>
        <v/>
      </c>
    </row>
    <row r="329" spans="1:13" ht="14.45" customHeight="1" x14ac:dyDescent="0.2">
      <c r="A329" s="370"/>
      <c r="B329" s="366"/>
      <c r="C329" s="367"/>
      <c r="D329" s="367"/>
      <c r="E329" s="368"/>
      <c r="F329" s="366"/>
      <c r="G329" s="367"/>
      <c r="H329" s="367"/>
      <c r="I329" s="367"/>
      <c r="J329" s="367"/>
      <c r="K329" s="369"/>
      <c r="L329" s="124"/>
      <c r="M329" s="365" t="str">
        <f t="shared" si="5"/>
        <v/>
      </c>
    </row>
    <row r="330" spans="1:13" ht="14.45" customHeight="1" x14ac:dyDescent="0.2">
      <c r="A330" s="370"/>
      <c r="B330" s="366"/>
      <c r="C330" s="367"/>
      <c r="D330" s="367"/>
      <c r="E330" s="368"/>
      <c r="F330" s="366"/>
      <c r="G330" s="367"/>
      <c r="H330" s="367"/>
      <c r="I330" s="367"/>
      <c r="J330" s="367"/>
      <c r="K330" s="369"/>
      <c r="L330" s="124"/>
      <c r="M330" s="365" t="str">
        <f t="shared" si="5"/>
        <v/>
      </c>
    </row>
    <row r="331" spans="1:13" ht="14.45" customHeight="1" x14ac:dyDescent="0.2">
      <c r="A331" s="370"/>
      <c r="B331" s="366"/>
      <c r="C331" s="367"/>
      <c r="D331" s="367"/>
      <c r="E331" s="368"/>
      <c r="F331" s="366"/>
      <c r="G331" s="367"/>
      <c r="H331" s="367"/>
      <c r="I331" s="367"/>
      <c r="J331" s="367"/>
      <c r="K331" s="369"/>
      <c r="L331" s="124"/>
      <c r="M331" s="365" t="str">
        <f t="shared" si="5"/>
        <v/>
      </c>
    </row>
    <row r="332" spans="1:13" ht="14.45" customHeight="1" x14ac:dyDescent="0.2">
      <c r="A332" s="370"/>
      <c r="B332" s="366"/>
      <c r="C332" s="367"/>
      <c r="D332" s="367"/>
      <c r="E332" s="368"/>
      <c r="F332" s="366"/>
      <c r="G332" s="367"/>
      <c r="H332" s="367"/>
      <c r="I332" s="367"/>
      <c r="J332" s="367"/>
      <c r="K332" s="369"/>
      <c r="L332" s="124"/>
      <c r="M332" s="365" t="str">
        <f t="shared" si="5"/>
        <v/>
      </c>
    </row>
    <row r="333" spans="1:13" ht="14.45" customHeight="1" x14ac:dyDescent="0.2">
      <c r="A333" s="370"/>
      <c r="B333" s="366"/>
      <c r="C333" s="367"/>
      <c r="D333" s="367"/>
      <c r="E333" s="368"/>
      <c r="F333" s="366"/>
      <c r="G333" s="367"/>
      <c r="H333" s="367"/>
      <c r="I333" s="367"/>
      <c r="J333" s="367"/>
      <c r="K333" s="369"/>
      <c r="L333" s="124"/>
      <c r="M333" s="365" t="str">
        <f t="shared" si="5"/>
        <v/>
      </c>
    </row>
    <row r="334" spans="1:13" ht="14.45" customHeight="1" x14ac:dyDescent="0.2">
      <c r="A334" s="370"/>
      <c r="B334" s="366"/>
      <c r="C334" s="367"/>
      <c r="D334" s="367"/>
      <c r="E334" s="368"/>
      <c r="F334" s="366"/>
      <c r="G334" s="367"/>
      <c r="H334" s="367"/>
      <c r="I334" s="367"/>
      <c r="J334" s="367"/>
      <c r="K334" s="369"/>
      <c r="L334" s="124"/>
      <c r="M334" s="365" t="str">
        <f t="shared" si="5"/>
        <v/>
      </c>
    </row>
    <row r="335" spans="1:13" ht="14.45" customHeight="1" x14ac:dyDescent="0.2">
      <c r="A335" s="370"/>
      <c r="B335" s="366"/>
      <c r="C335" s="367"/>
      <c r="D335" s="367"/>
      <c r="E335" s="368"/>
      <c r="F335" s="366"/>
      <c r="G335" s="367"/>
      <c r="H335" s="367"/>
      <c r="I335" s="367"/>
      <c r="J335" s="367"/>
      <c r="K335" s="369"/>
      <c r="L335" s="124"/>
      <c r="M335" s="365" t="str">
        <f t="shared" si="5"/>
        <v/>
      </c>
    </row>
    <row r="336" spans="1:13" ht="14.45" customHeight="1" x14ac:dyDescent="0.2">
      <c r="A336" s="370"/>
      <c r="B336" s="366"/>
      <c r="C336" s="367"/>
      <c r="D336" s="367"/>
      <c r="E336" s="368"/>
      <c r="F336" s="366"/>
      <c r="G336" s="367"/>
      <c r="H336" s="367"/>
      <c r="I336" s="367"/>
      <c r="J336" s="367"/>
      <c r="K336" s="369"/>
      <c r="L336" s="124"/>
      <c r="M336" s="365" t="str">
        <f t="shared" si="5"/>
        <v/>
      </c>
    </row>
    <row r="337" spans="1:13" ht="14.45" customHeight="1" x14ac:dyDescent="0.2">
      <c r="A337" s="370"/>
      <c r="B337" s="366"/>
      <c r="C337" s="367"/>
      <c r="D337" s="367"/>
      <c r="E337" s="368"/>
      <c r="F337" s="366"/>
      <c r="G337" s="367"/>
      <c r="H337" s="367"/>
      <c r="I337" s="367"/>
      <c r="J337" s="367"/>
      <c r="K337" s="369"/>
      <c r="L337" s="124"/>
      <c r="M337" s="365" t="str">
        <f t="shared" si="5"/>
        <v/>
      </c>
    </row>
    <row r="338" spans="1:13" ht="14.45" customHeight="1" x14ac:dyDescent="0.2">
      <c r="A338" s="370"/>
      <c r="B338" s="366"/>
      <c r="C338" s="367"/>
      <c r="D338" s="367"/>
      <c r="E338" s="368"/>
      <c r="F338" s="366"/>
      <c r="G338" s="367"/>
      <c r="H338" s="367"/>
      <c r="I338" s="367"/>
      <c r="J338" s="367"/>
      <c r="K338" s="369"/>
      <c r="L338" s="124"/>
      <c r="M338" s="365" t="str">
        <f t="shared" si="5"/>
        <v/>
      </c>
    </row>
    <row r="339" spans="1:13" ht="14.45" customHeight="1" x14ac:dyDescent="0.2">
      <c r="A339" s="370"/>
      <c r="B339" s="366"/>
      <c r="C339" s="367"/>
      <c r="D339" s="367"/>
      <c r="E339" s="368"/>
      <c r="F339" s="366"/>
      <c r="G339" s="367"/>
      <c r="H339" s="367"/>
      <c r="I339" s="367"/>
      <c r="J339" s="367"/>
      <c r="K339" s="369"/>
      <c r="L339" s="124"/>
      <c r="M339" s="365" t="str">
        <f t="shared" si="5"/>
        <v/>
      </c>
    </row>
    <row r="340" spans="1:13" ht="14.45" customHeight="1" x14ac:dyDescent="0.2">
      <c r="A340" s="370"/>
      <c r="B340" s="366"/>
      <c r="C340" s="367"/>
      <c r="D340" s="367"/>
      <c r="E340" s="368"/>
      <c r="F340" s="366"/>
      <c r="G340" s="367"/>
      <c r="H340" s="367"/>
      <c r="I340" s="367"/>
      <c r="J340" s="367"/>
      <c r="K340" s="369"/>
      <c r="L340" s="124"/>
      <c r="M340" s="365" t="str">
        <f t="shared" si="5"/>
        <v/>
      </c>
    </row>
    <row r="341" spans="1:13" ht="14.45" customHeight="1" x14ac:dyDescent="0.2">
      <c r="A341" s="370"/>
      <c r="B341" s="366"/>
      <c r="C341" s="367"/>
      <c r="D341" s="367"/>
      <c r="E341" s="368"/>
      <c r="F341" s="366"/>
      <c r="G341" s="367"/>
      <c r="H341" s="367"/>
      <c r="I341" s="367"/>
      <c r="J341" s="367"/>
      <c r="K341" s="369"/>
      <c r="L341" s="124"/>
      <c r="M341" s="365" t="str">
        <f t="shared" si="5"/>
        <v/>
      </c>
    </row>
    <row r="342" spans="1:13" ht="14.45" customHeight="1" x14ac:dyDescent="0.2">
      <c r="A342" s="370"/>
      <c r="B342" s="366"/>
      <c r="C342" s="367"/>
      <c r="D342" s="367"/>
      <c r="E342" s="368"/>
      <c r="F342" s="366"/>
      <c r="G342" s="367"/>
      <c r="H342" s="367"/>
      <c r="I342" s="367"/>
      <c r="J342" s="367"/>
      <c r="K342" s="369"/>
      <c r="L342" s="124"/>
      <c r="M342" s="365" t="str">
        <f t="shared" si="5"/>
        <v/>
      </c>
    </row>
    <row r="343" spans="1:13" ht="14.45" customHeight="1" x14ac:dyDescent="0.2">
      <c r="A343" s="370"/>
      <c r="B343" s="366"/>
      <c r="C343" s="367"/>
      <c r="D343" s="367"/>
      <c r="E343" s="368"/>
      <c r="F343" s="366"/>
      <c r="G343" s="367"/>
      <c r="H343" s="367"/>
      <c r="I343" s="367"/>
      <c r="J343" s="367"/>
      <c r="K343" s="369"/>
      <c r="L343" s="124"/>
      <c r="M343" s="365" t="str">
        <f t="shared" si="5"/>
        <v/>
      </c>
    </row>
    <row r="344" spans="1:13" ht="14.45" customHeight="1" x14ac:dyDescent="0.2">
      <c r="A344" s="370"/>
      <c r="B344" s="366"/>
      <c r="C344" s="367"/>
      <c r="D344" s="367"/>
      <c r="E344" s="368"/>
      <c r="F344" s="366"/>
      <c r="G344" s="367"/>
      <c r="H344" s="367"/>
      <c r="I344" s="367"/>
      <c r="J344" s="367"/>
      <c r="K344" s="369"/>
      <c r="L344" s="124"/>
      <c r="M344" s="365" t="str">
        <f t="shared" si="5"/>
        <v/>
      </c>
    </row>
    <row r="345" spans="1:13" ht="14.45" customHeight="1" x14ac:dyDescent="0.2">
      <c r="A345" s="370"/>
      <c r="B345" s="366"/>
      <c r="C345" s="367"/>
      <c r="D345" s="367"/>
      <c r="E345" s="368"/>
      <c r="F345" s="366"/>
      <c r="G345" s="367"/>
      <c r="H345" s="367"/>
      <c r="I345" s="367"/>
      <c r="J345" s="367"/>
      <c r="K345" s="369"/>
      <c r="L345" s="124"/>
      <c r="M345" s="365" t="str">
        <f t="shared" si="5"/>
        <v/>
      </c>
    </row>
    <row r="346" spans="1:13" ht="14.45" customHeight="1" x14ac:dyDescent="0.2">
      <c r="A346" s="370"/>
      <c r="B346" s="366"/>
      <c r="C346" s="367"/>
      <c r="D346" s="367"/>
      <c r="E346" s="368"/>
      <c r="F346" s="366"/>
      <c r="G346" s="367"/>
      <c r="H346" s="367"/>
      <c r="I346" s="367"/>
      <c r="J346" s="367"/>
      <c r="K346" s="369"/>
      <c r="L346" s="124"/>
      <c r="M346" s="365" t="str">
        <f t="shared" si="5"/>
        <v/>
      </c>
    </row>
    <row r="347" spans="1:13" ht="14.45" customHeight="1" x14ac:dyDescent="0.2">
      <c r="A347" s="370"/>
      <c r="B347" s="366"/>
      <c r="C347" s="367"/>
      <c r="D347" s="367"/>
      <c r="E347" s="368"/>
      <c r="F347" s="366"/>
      <c r="G347" s="367"/>
      <c r="H347" s="367"/>
      <c r="I347" s="367"/>
      <c r="J347" s="367"/>
      <c r="K347" s="369"/>
      <c r="L347" s="124"/>
      <c r="M347" s="365" t="str">
        <f t="shared" si="5"/>
        <v/>
      </c>
    </row>
    <row r="348" spans="1:13" ht="14.45" customHeight="1" x14ac:dyDescent="0.2">
      <c r="A348" s="370"/>
      <c r="B348" s="366"/>
      <c r="C348" s="367"/>
      <c r="D348" s="367"/>
      <c r="E348" s="368"/>
      <c r="F348" s="366"/>
      <c r="G348" s="367"/>
      <c r="H348" s="367"/>
      <c r="I348" s="367"/>
      <c r="J348" s="367"/>
      <c r="K348" s="369"/>
      <c r="L348" s="124"/>
      <c r="M348" s="365" t="str">
        <f t="shared" si="5"/>
        <v/>
      </c>
    </row>
    <row r="349" spans="1:13" ht="14.45" customHeight="1" x14ac:dyDescent="0.2">
      <c r="A349" s="370"/>
      <c r="B349" s="366"/>
      <c r="C349" s="367"/>
      <c r="D349" s="367"/>
      <c r="E349" s="368"/>
      <c r="F349" s="366"/>
      <c r="G349" s="367"/>
      <c r="H349" s="367"/>
      <c r="I349" s="367"/>
      <c r="J349" s="367"/>
      <c r="K349" s="369"/>
      <c r="L349" s="124"/>
      <c r="M349" s="365" t="str">
        <f t="shared" si="5"/>
        <v/>
      </c>
    </row>
    <row r="350" spans="1:13" ht="14.45" customHeight="1" x14ac:dyDescent="0.2">
      <c r="A350" s="370"/>
      <c r="B350" s="366"/>
      <c r="C350" s="367"/>
      <c r="D350" s="367"/>
      <c r="E350" s="368"/>
      <c r="F350" s="366"/>
      <c r="G350" s="367"/>
      <c r="H350" s="367"/>
      <c r="I350" s="367"/>
      <c r="J350" s="367"/>
      <c r="K350" s="369"/>
      <c r="L350" s="124"/>
      <c r="M350" s="365" t="str">
        <f t="shared" si="5"/>
        <v/>
      </c>
    </row>
    <row r="351" spans="1:13" ht="14.45" customHeight="1" x14ac:dyDescent="0.2">
      <c r="A351" s="370"/>
      <c r="B351" s="366"/>
      <c r="C351" s="367"/>
      <c r="D351" s="367"/>
      <c r="E351" s="368"/>
      <c r="F351" s="366"/>
      <c r="G351" s="367"/>
      <c r="H351" s="367"/>
      <c r="I351" s="367"/>
      <c r="J351" s="367"/>
      <c r="K351" s="369"/>
      <c r="L351" s="124"/>
      <c r="M351" s="365" t="str">
        <f t="shared" si="5"/>
        <v/>
      </c>
    </row>
    <row r="352" spans="1:13" ht="14.45" customHeight="1" x14ac:dyDescent="0.2">
      <c r="A352" s="370"/>
      <c r="B352" s="366"/>
      <c r="C352" s="367"/>
      <c r="D352" s="367"/>
      <c r="E352" s="368"/>
      <c r="F352" s="366"/>
      <c r="G352" s="367"/>
      <c r="H352" s="367"/>
      <c r="I352" s="367"/>
      <c r="J352" s="367"/>
      <c r="K352" s="369"/>
      <c r="L352" s="124"/>
      <c r="M352" s="365" t="str">
        <f t="shared" si="5"/>
        <v/>
      </c>
    </row>
    <row r="353" spans="1:13" ht="14.45" customHeight="1" x14ac:dyDescent="0.2">
      <c r="A353" s="370"/>
      <c r="B353" s="366"/>
      <c r="C353" s="367"/>
      <c r="D353" s="367"/>
      <c r="E353" s="368"/>
      <c r="F353" s="366"/>
      <c r="G353" s="367"/>
      <c r="H353" s="367"/>
      <c r="I353" s="367"/>
      <c r="J353" s="367"/>
      <c r="K353" s="369"/>
      <c r="L353" s="124"/>
      <c r="M353" s="365" t="str">
        <f t="shared" si="5"/>
        <v/>
      </c>
    </row>
    <row r="354" spans="1:13" ht="14.45" customHeight="1" x14ac:dyDescent="0.2">
      <c r="A354" s="370"/>
      <c r="B354" s="366"/>
      <c r="C354" s="367"/>
      <c r="D354" s="367"/>
      <c r="E354" s="368"/>
      <c r="F354" s="366"/>
      <c r="G354" s="367"/>
      <c r="H354" s="367"/>
      <c r="I354" s="367"/>
      <c r="J354" s="367"/>
      <c r="K354" s="369"/>
      <c r="L354" s="124"/>
      <c r="M354" s="365" t="str">
        <f t="shared" si="5"/>
        <v/>
      </c>
    </row>
    <row r="355" spans="1:13" ht="14.45" customHeight="1" x14ac:dyDescent="0.2">
      <c r="A355" s="370"/>
      <c r="B355" s="366"/>
      <c r="C355" s="367"/>
      <c r="D355" s="367"/>
      <c r="E355" s="368"/>
      <c r="F355" s="366"/>
      <c r="G355" s="367"/>
      <c r="H355" s="367"/>
      <c r="I355" s="367"/>
      <c r="J355" s="367"/>
      <c r="K355" s="369"/>
      <c r="L355" s="124"/>
      <c r="M355" s="365" t="str">
        <f t="shared" si="5"/>
        <v/>
      </c>
    </row>
    <row r="356" spans="1:13" ht="14.45" customHeight="1" x14ac:dyDescent="0.2">
      <c r="A356" s="370"/>
      <c r="B356" s="366"/>
      <c r="C356" s="367"/>
      <c r="D356" s="367"/>
      <c r="E356" s="368"/>
      <c r="F356" s="366"/>
      <c r="G356" s="367"/>
      <c r="H356" s="367"/>
      <c r="I356" s="367"/>
      <c r="J356" s="367"/>
      <c r="K356" s="369"/>
      <c r="L356" s="124"/>
      <c r="M356" s="365" t="str">
        <f t="shared" si="5"/>
        <v/>
      </c>
    </row>
    <row r="357" spans="1:13" ht="14.45" customHeight="1" x14ac:dyDescent="0.2">
      <c r="A357" s="370"/>
      <c r="B357" s="366"/>
      <c r="C357" s="367"/>
      <c r="D357" s="367"/>
      <c r="E357" s="368"/>
      <c r="F357" s="366"/>
      <c r="G357" s="367"/>
      <c r="H357" s="367"/>
      <c r="I357" s="367"/>
      <c r="J357" s="367"/>
      <c r="K357" s="369"/>
      <c r="L357" s="124"/>
      <c r="M357" s="365" t="str">
        <f t="shared" si="5"/>
        <v/>
      </c>
    </row>
    <row r="358" spans="1:13" ht="14.45" customHeight="1" x14ac:dyDescent="0.2">
      <c r="A358" s="370"/>
      <c r="B358" s="366"/>
      <c r="C358" s="367"/>
      <c r="D358" s="367"/>
      <c r="E358" s="368"/>
      <c r="F358" s="366"/>
      <c r="G358" s="367"/>
      <c r="H358" s="367"/>
      <c r="I358" s="367"/>
      <c r="J358" s="367"/>
      <c r="K358" s="369"/>
      <c r="L358" s="124"/>
      <c r="M358" s="365" t="str">
        <f t="shared" si="5"/>
        <v/>
      </c>
    </row>
    <row r="359" spans="1:13" ht="14.45" customHeight="1" x14ac:dyDescent="0.2">
      <c r="A359" s="370"/>
      <c r="B359" s="366"/>
      <c r="C359" s="367"/>
      <c r="D359" s="367"/>
      <c r="E359" s="368"/>
      <c r="F359" s="366"/>
      <c r="G359" s="367"/>
      <c r="H359" s="367"/>
      <c r="I359" s="367"/>
      <c r="J359" s="367"/>
      <c r="K359" s="369"/>
      <c r="L359" s="124"/>
      <c r="M359" s="365" t="str">
        <f t="shared" si="5"/>
        <v/>
      </c>
    </row>
    <row r="360" spans="1:13" ht="14.45" customHeight="1" x14ac:dyDescent="0.2">
      <c r="A360" s="370"/>
      <c r="B360" s="366"/>
      <c r="C360" s="367"/>
      <c r="D360" s="367"/>
      <c r="E360" s="368"/>
      <c r="F360" s="366"/>
      <c r="G360" s="367"/>
      <c r="H360" s="367"/>
      <c r="I360" s="367"/>
      <c r="J360" s="367"/>
      <c r="K360" s="369"/>
      <c r="L360" s="124"/>
      <c r="M360" s="365" t="str">
        <f t="shared" si="5"/>
        <v/>
      </c>
    </row>
    <row r="361" spans="1:13" ht="14.45" customHeight="1" x14ac:dyDescent="0.2">
      <c r="A361" s="370"/>
      <c r="B361" s="366"/>
      <c r="C361" s="367"/>
      <c r="D361" s="367"/>
      <c r="E361" s="368"/>
      <c r="F361" s="366"/>
      <c r="G361" s="367"/>
      <c r="H361" s="367"/>
      <c r="I361" s="367"/>
      <c r="J361" s="367"/>
      <c r="K361" s="369"/>
      <c r="L361" s="124"/>
      <c r="M361" s="365" t="str">
        <f t="shared" si="5"/>
        <v/>
      </c>
    </row>
    <row r="362" spans="1:13" ht="14.45" customHeight="1" x14ac:dyDescent="0.2">
      <c r="A362" s="370"/>
      <c r="B362" s="366"/>
      <c r="C362" s="367"/>
      <c r="D362" s="367"/>
      <c r="E362" s="368"/>
      <c r="F362" s="366"/>
      <c r="G362" s="367"/>
      <c r="H362" s="367"/>
      <c r="I362" s="367"/>
      <c r="J362" s="367"/>
      <c r="K362" s="369"/>
      <c r="L362" s="124"/>
      <c r="M362" s="365" t="str">
        <f t="shared" si="5"/>
        <v/>
      </c>
    </row>
    <row r="363" spans="1:13" ht="14.45" customHeight="1" x14ac:dyDescent="0.2">
      <c r="A363" s="370"/>
      <c r="B363" s="366"/>
      <c r="C363" s="367"/>
      <c r="D363" s="367"/>
      <c r="E363" s="368"/>
      <c r="F363" s="366"/>
      <c r="G363" s="367"/>
      <c r="H363" s="367"/>
      <c r="I363" s="367"/>
      <c r="J363" s="367"/>
      <c r="K363" s="369"/>
      <c r="L363" s="124"/>
      <c r="M363" s="365" t="str">
        <f t="shared" si="5"/>
        <v/>
      </c>
    </row>
    <row r="364" spans="1:13" ht="14.45" customHeight="1" x14ac:dyDescent="0.2">
      <c r="A364" s="370"/>
      <c r="B364" s="366"/>
      <c r="C364" s="367"/>
      <c r="D364" s="367"/>
      <c r="E364" s="368"/>
      <c r="F364" s="366"/>
      <c r="G364" s="367"/>
      <c r="H364" s="367"/>
      <c r="I364" s="367"/>
      <c r="J364" s="367"/>
      <c r="K364" s="369"/>
      <c r="L364" s="124"/>
      <c r="M364" s="365" t="str">
        <f t="shared" si="5"/>
        <v/>
      </c>
    </row>
    <row r="365" spans="1:13" ht="14.45" customHeight="1" x14ac:dyDescent="0.2">
      <c r="A365" s="370"/>
      <c r="B365" s="366"/>
      <c r="C365" s="367"/>
      <c r="D365" s="367"/>
      <c r="E365" s="368"/>
      <c r="F365" s="366"/>
      <c r="G365" s="367"/>
      <c r="H365" s="367"/>
      <c r="I365" s="367"/>
      <c r="J365" s="367"/>
      <c r="K365" s="369"/>
      <c r="L365" s="124"/>
      <c r="M365" s="365" t="str">
        <f t="shared" si="5"/>
        <v/>
      </c>
    </row>
    <row r="366" spans="1:13" ht="14.45" customHeight="1" x14ac:dyDescent="0.2">
      <c r="A366" s="370"/>
      <c r="B366" s="366"/>
      <c r="C366" s="367"/>
      <c r="D366" s="367"/>
      <c r="E366" s="368"/>
      <c r="F366" s="366"/>
      <c r="G366" s="367"/>
      <c r="H366" s="367"/>
      <c r="I366" s="367"/>
      <c r="J366" s="367"/>
      <c r="K366" s="369"/>
      <c r="L366" s="124"/>
      <c r="M366" s="365" t="str">
        <f t="shared" si="5"/>
        <v/>
      </c>
    </row>
    <row r="367" spans="1:13" ht="14.45" customHeight="1" x14ac:dyDescent="0.2">
      <c r="A367" s="370"/>
      <c r="B367" s="366"/>
      <c r="C367" s="367"/>
      <c r="D367" s="367"/>
      <c r="E367" s="368"/>
      <c r="F367" s="366"/>
      <c r="G367" s="367"/>
      <c r="H367" s="367"/>
      <c r="I367" s="367"/>
      <c r="J367" s="367"/>
      <c r="K367" s="369"/>
      <c r="L367" s="124"/>
      <c r="M367" s="365" t="str">
        <f t="shared" si="5"/>
        <v/>
      </c>
    </row>
    <row r="368" spans="1:13" ht="14.45" customHeight="1" x14ac:dyDescent="0.2">
      <c r="A368" s="370"/>
      <c r="B368" s="366"/>
      <c r="C368" s="367"/>
      <c r="D368" s="367"/>
      <c r="E368" s="368"/>
      <c r="F368" s="366"/>
      <c r="G368" s="367"/>
      <c r="H368" s="367"/>
      <c r="I368" s="367"/>
      <c r="J368" s="367"/>
      <c r="K368" s="369"/>
      <c r="L368" s="124"/>
      <c r="M368" s="365" t="str">
        <f t="shared" si="5"/>
        <v/>
      </c>
    </row>
    <row r="369" spans="1:13" ht="14.45" customHeight="1" x14ac:dyDescent="0.2">
      <c r="A369" s="370"/>
      <c r="B369" s="366"/>
      <c r="C369" s="367"/>
      <c r="D369" s="367"/>
      <c r="E369" s="368"/>
      <c r="F369" s="366"/>
      <c r="G369" s="367"/>
      <c r="H369" s="367"/>
      <c r="I369" s="367"/>
      <c r="J369" s="367"/>
      <c r="K369" s="369"/>
      <c r="L369" s="124"/>
      <c r="M369" s="365" t="str">
        <f t="shared" si="5"/>
        <v/>
      </c>
    </row>
    <row r="370" spans="1:13" ht="14.45" customHeight="1" x14ac:dyDescent="0.2">
      <c r="A370" s="370"/>
      <c r="B370" s="366"/>
      <c r="C370" s="367"/>
      <c r="D370" s="367"/>
      <c r="E370" s="368"/>
      <c r="F370" s="366"/>
      <c r="G370" s="367"/>
      <c r="H370" s="367"/>
      <c r="I370" s="367"/>
      <c r="J370" s="367"/>
      <c r="K370" s="369"/>
      <c r="L370" s="124"/>
      <c r="M370" s="365" t="str">
        <f t="shared" si="5"/>
        <v/>
      </c>
    </row>
    <row r="371" spans="1:13" ht="14.45" customHeight="1" x14ac:dyDescent="0.2">
      <c r="A371" s="370"/>
      <c r="B371" s="366"/>
      <c r="C371" s="367"/>
      <c r="D371" s="367"/>
      <c r="E371" s="368"/>
      <c r="F371" s="366"/>
      <c r="G371" s="367"/>
      <c r="H371" s="367"/>
      <c r="I371" s="367"/>
      <c r="J371" s="367"/>
      <c r="K371" s="369"/>
      <c r="L371" s="124"/>
      <c r="M371" s="365" t="str">
        <f t="shared" si="5"/>
        <v/>
      </c>
    </row>
    <row r="372" spans="1:13" ht="14.45" customHeight="1" x14ac:dyDescent="0.2">
      <c r="A372" s="370"/>
      <c r="B372" s="366"/>
      <c r="C372" s="367"/>
      <c r="D372" s="367"/>
      <c r="E372" s="368"/>
      <c r="F372" s="366"/>
      <c r="G372" s="367"/>
      <c r="H372" s="367"/>
      <c r="I372" s="367"/>
      <c r="J372" s="367"/>
      <c r="K372" s="369"/>
      <c r="L372" s="124"/>
      <c r="M372" s="365" t="str">
        <f t="shared" si="5"/>
        <v/>
      </c>
    </row>
    <row r="373" spans="1:13" ht="14.45" customHeight="1" x14ac:dyDescent="0.2">
      <c r="A373" s="370"/>
      <c r="B373" s="366"/>
      <c r="C373" s="367"/>
      <c r="D373" s="367"/>
      <c r="E373" s="368"/>
      <c r="F373" s="366"/>
      <c r="G373" s="367"/>
      <c r="H373" s="367"/>
      <c r="I373" s="367"/>
      <c r="J373" s="367"/>
      <c r="K373" s="369"/>
      <c r="L373" s="124"/>
      <c r="M373" s="365" t="str">
        <f t="shared" si="5"/>
        <v/>
      </c>
    </row>
    <row r="374" spans="1:13" ht="14.45" customHeight="1" x14ac:dyDescent="0.2">
      <c r="A374" s="370"/>
      <c r="B374" s="366"/>
      <c r="C374" s="367"/>
      <c r="D374" s="367"/>
      <c r="E374" s="368"/>
      <c r="F374" s="366"/>
      <c r="G374" s="367"/>
      <c r="H374" s="367"/>
      <c r="I374" s="367"/>
      <c r="J374" s="367"/>
      <c r="K374" s="369"/>
      <c r="L374" s="124"/>
      <c r="M374" s="365" t="str">
        <f t="shared" si="5"/>
        <v/>
      </c>
    </row>
    <row r="375" spans="1:13" ht="14.45" customHeight="1" x14ac:dyDescent="0.2">
      <c r="A375" s="370"/>
      <c r="B375" s="366"/>
      <c r="C375" s="367"/>
      <c r="D375" s="367"/>
      <c r="E375" s="368"/>
      <c r="F375" s="366"/>
      <c r="G375" s="367"/>
      <c r="H375" s="367"/>
      <c r="I375" s="367"/>
      <c r="J375" s="367"/>
      <c r="K375" s="369"/>
      <c r="L375" s="124"/>
      <c r="M375" s="365" t="str">
        <f t="shared" si="5"/>
        <v/>
      </c>
    </row>
    <row r="376" spans="1:13" ht="14.45" customHeight="1" x14ac:dyDescent="0.2">
      <c r="A376" s="370"/>
      <c r="B376" s="366"/>
      <c r="C376" s="367"/>
      <c r="D376" s="367"/>
      <c r="E376" s="368"/>
      <c r="F376" s="366"/>
      <c r="G376" s="367"/>
      <c r="H376" s="367"/>
      <c r="I376" s="367"/>
      <c r="J376" s="367"/>
      <c r="K376" s="369"/>
      <c r="L376" s="124"/>
      <c r="M376" s="365" t="str">
        <f t="shared" si="5"/>
        <v/>
      </c>
    </row>
    <row r="377" spans="1:13" ht="14.45" customHeight="1" x14ac:dyDescent="0.2">
      <c r="A377" s="370"/>
      <c r="B377" s="366"/>
      <c r="C377" s="367"/>
      <c r="D377" s="367"/>
      <c r="E377" s="368"/>
      <c r="F377" s="366"/>
      <c r="G377" s="367"/>
      <c r="H377" s="367"/>
      <c r="I377" s="367"/>
      <c r="J377" s="367"/>
      <c r="K377" s="369"/>
      <c r="L377" s="124"/>
      <c r="M377" s="365" t="str">
        <f t="shared" si="5"/>
        <v/>
      </c>
    </row>
    <row r="378" spans="1:13" ht="14.45" customHeight="1" x14ac:dyDescent="0.2">
      <c r="A378" s="370"/>
      <c r="B378" s="366"/>
      <c r="C378" s="367"/>
      <c r="D378" s="367"/>
      <c r="E378" s="368"/>
      <c r="F378" s="366"/>
      <c r="G378" s="367"/>
      <c r="H378" s="367"/>
      <c r="I378" s="367"/>
      <c r="J378" s="367"/>
      <c r="K378" s="369"/>
      <c r="L378" s="124"/>
      <c r="M378" s="365" t="str">
        <f t="shared" si="5"/>
        <v/>
      </c>
    </row>
    <row r="379" spans="1:13" ht="14.45" customHeight="1" x14ac:dyDescent="0.2">
      <c r="A379" s="370"/>
      <c r="B379" s="366"/>
      <c r="C379" s="367"/>
      <c r="D379" s="367"/>
      <c r="E379" s="368"/>
      <c r="F379" s="366"/>
      <c r="G379" s="367"/>
      <c r="H379" s="367"/>
      <c r="I379" s="367"/>
      <c r="J379" s="367"/>
      <c r="K379" s="369"/>
      <c r="L379" s="124"/>
      <c r="M379" s="365" t="str">
        <f t="shared" si="5"/>
        <v/>
      </c>
    </row>
    <row r="380" spans="1:13" ht="14.45" customHeight="1" x14ac:dyDescent="0.2">
      <c r="A380" s="370"/>
      <c r="B380" s="366"/>
      <c r="C380" s="367"/>
      <c r="D380" s="367"/>
      <c r="E380" s="368"/>
      <c r="F380" s="366"/>
      <c r="G380" s="367"/>
      <c r="H380" s="367"/>
      <c r="I380" s="367"/>
      <c r="J380" s="367"/>
      <c r="K380" s="369"/>
      <c r="L380" s="124"/>
      <c r="M380" s="365" t="str">
        <f t="shared" si="5"/>
        <v/>
      </c>
    </row>
    <row r="381" spans="1:13" ht="14.45" customHeight="1" x14ac:dyDescent="0.2">
      <c r="A381" s="370"/>
      <c r="B381" s="366"/>
      <c r="C381" s="367"/>
      <c r="D381" s="367"/>
      <c r="E381" s="368"/>
      <c r="F381" s="366"/>
      <c r="G381" s="367"/>
      <c r="H381" s="367"/>
      <c r="I381" s="367"/>
      <c r="J381" s="367"/>
      <c r="K381" s="369"/>
      <c r="L381" s="124"/>
      <c r="M381" s="365" t="str">
        <f t="shared" si="5"/>
        <v/>
      </c>
    </row>
    <row r="382" spans="1:13" ht="14.45" customHeight="1" x14ac:dyDescent="0.2">
      <c r="A382" s="370"/>
      <c r="B382" s="366"/>
      <c r="C382" s="367"/>
      <c r="D382" s="367"/>
      <c r="E382" s="368"/>
      <c r="F382" s="366"/>
      <c r="G382" s="367"/>
      <c r="H382" s="367"/>
      <c r="I382" s="367"/>
      <c r="J382" s="367"/>
      <c r="K382" s="369"/>
      <c r="L382" s="124"/>
      <c r="M382" s="365" t="str">
        <f t="shared" si="5"/>
        <v/>
      </c>
    </row>
    <row r="383" spans="1:13" ht="14.45" customHeight="1" x14ac:dyDescent="0.2">
      <c r="A383" s="370"/>
      <c r="B383" s="366"/>
      <c r="C383" s="367"/>
      <c r="D383" s="367"/>
      <c r="E383" s="368"/>
      <c r="F383" s="366"/>
      <c r="G383" s="367"/>
      <c r="H383" s="367"/>
      <c r="I383" s="367"/>
      <c r="J383" s="367"/>
      <c r="K383" s="369"/>
      <c r="L383" s="124"/>
      <c r="M383" s="365" t="str">
        <f t="shared" si="5"/>
        <v/>
      </c>
    </row>
    <row r="384" spans="1:13" ht="14.45" customHeight="1" x14ac:dyDescent="0.2">
      <c r="A384" s="370"/>
      <c r="B384" s="366"/>
      <c r="C384" s="367"/>
      <c r="D384" s="367"/>
      <c r="E384" s="368"/>
      <c r="F384" s="366"/>
      <c r="G384" s="367"/>
      <c r="H384" s="367"/>
      <c r="I384" s="367"/>
      <c r="J384" s="367"/>
      <c r="K384" s="369"/>
      <c r="L384" s="124"/>
      <c r="M384" s="365" t="str">
        <f t="shared" si="5"/>
        <v/>
      </c>
    </row>
    <row r="385" spans="1:13" ht="14.45" customHeight="1" x14ac:dyDescent="0.2">
      <c r="A385" s="370"/>
      <c r="B385" s="366"/>
      <c r="C385" s="367"/>
      <c r="D385" s="367"/>
      <c r="E385" s="368"/>
      <c r="F385" s="366"/>
      <c r="G385" s="367"/>
      <c r="H385" s="367"/>
      <c r="I385" s="367"/>
      <c r="J385" s="367"/>
      <c r="K385" s="369"/>
      <c r="L385" s="124"/>
      <c r="M385" s="365" t="str">
        <f t="shared" si="5"/>
        <v/>
      </c>
    </row>
    <row r="386" spans="1:13" ht="14.45" customHeight="1" x14ac:dyDescent="0.2">
      <c r="A386" s="370"/>
      <c r="B386" s="366"/>
      <c r="C386" s="367"/>
      <c r="D386" s="367"/>
      <c r="E386" s="368"/>
      <c r="F386" s="366"/>
      <c r="G386" s="367"/>
      <c r="H386" s="367"/>
      <c r="I386" s="367"/>
      <c r="J386" s="367"/>
      <c r="K386" s="369"/>
      <c r="L386" s="124"/>
      <c r="M386" s="365" t="str">
        <f t="shared" si="5"/>
        <v/>
      </c>
    </row>
    <row r="387" spans="1:13" ht="14.45" customHeight="1" x14ac:dyDescent="0.2">
      <c r="A387" s="370"/>
      <c r="B387" s="366"/>
      <c r="C387" s="367"/>
      <c r="D387" s="367"/>
      <c r="E387" s="368"/>
      <c r="F387" s="366"/>
      <c r="G387" s="367"/>
      <c r="H387" s="367"/>
      <c r="I387" s="367"/>
      <c r="J387" s="367"/>
      <c r="K387" s="369"/>
      <c r="L387" s="124"/>
      <c r="M387" s="365" t="str">
        <f t="shared" si="5"/>
        <v/>
      </c>
    </row>
    <row r="388" spans="1:13" ht="14.45" customHeight="1" x14ac:dyDescent="0.2">
      <c r="A388" s="370"/>
      <c r="B388" s="366"/>
      <c r="C388" s="367"/>
      <c r="D388" s="367"/>
      <c r="E388" s="368"/>
      <c r="F388" s="366"/>
      <c r="G388" s="367"/>
      <c r="H388" s="367"/>
      <c r="I388" s="367"/>
      <c r="J388" s="367"/>
      <c r="K388" s="369"/>
      <c r="L388" s="124"/>
      <c r="M388" s="365" t="str">
        <f t="shared" si="5"/>
        <v/>
      </c>
    </row>
    <row r="389" spans="1:13" ht="14.45" customHeight="1" x14ac:dyDescent="0.2">
      <c r="A389" s="370"/>
      <c r="B389" s="366"/>
      <c r="C389" s="367"/>
      <c r="D389" s="367"/>
      <c r="E389" s="368"/>
      <c r="F389" s="366"/>
      <c r="G389" s="367"/>
      <c r="H389" s="367"/>
      <c r="I389" s="367"/>
      <c r="J389" s="367"/>
      <c r="K389" s="369"/>
      <c r="L389" s="124"/>
      <c r="M389" s="365" t="str">
        <f t="shared" si="5"/>
        <v/>
      </c>
    </row>
    <row r="390" spans="1:13" ht="14.45" customHeight="1" x14ac:dyDescent="0.2">
      <c r="A390" s="370"/>
      <c r="B390" s="366"/>
      <c r="C390" s="367"/>
      <c r="D390" s="367"/>
      <c r="E390" s="368"/>
      <c r="F390" s="366"/>
      <c r="G390" s="367"/>
      <c r="H390" s="367"/>
      <c r="I390" s="367"/>
      <c r="J390" s="367"/>
      <c r="K390" s="369"/>
      <c r="L390" s="124"/>
      <c r="M390" s="365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370"/>
      <c r="B391" s="366"/>
      <c r="C391" s="367"/>
      <c r="D391" s="367"/>
      <c r="E391" s="368"/>
      <c r="F391" s="366"/>
      <c r="G391" s="367"/>
      <c r="H391" s="367"/>
      <c r="I391" s="367"/>
      <c r="J391" s="367"/>
      <c r="K391" s="369"/>
      <c r="L391" s="124"/>
      <c r="M391" s="365" t="str">
        <f t="shared" si="6"/>
        <v/>
      </c>
    </row>
    <row r="392" spans="1:13" ht="14.45" customHeight="1" x14ac:dyDescent="0.2">
      <c r="A392" s="370"/>
      <c r="B392" s="366"/>
      <c r="C392" s="367"/>
      <c r="D392" s="367"/>
      <c r="E392" s="368"/>
      <c r="F392" s="366"/>
      <c r="G392" s="367"/>
      <c r="H392" s="367"/>
      <c r="I392" s="367"/>
      <c r="J392" s="367"/>
      <c r="K392" s="369"/>
      <c r="L392" s="124"/>
      <c r="M392" s="365" t="str">
        <f t="shared" si="6"/>
        <v/>
      </c>
    </row>
    <row r="393" spans="1:13" ht="14.45" customHeight="1" x14ac:dyDescent="0.2">
      <c r="A393" s="370"/>
      <c r="B393" s="366"/>
      <c r="C393" s="367"/>
      <c r="D393" s="367"/>
      <c r="E393" s="368"/>
      <c r="F393" s="366"/>
      <c r="G393" s="367"/>
      <c r="H393" s="367"/>
      <c r="I393" s="367"/>
      <c r="J393" s="367"/>
      <c r="K393" s="369"/>
      <c r="L393" s="124"/>
      <c r="M393" s="365" t="str">
        <f t="shared" si="6"/>
        <v/>
      </c>
    </row>
    <row r="394" spans="1:13" ht="14.45" customHeight="1" x14ac:dyDescent="0.2">
      <c r="A394" s="370"/>
      <c r="B394" s="366"/>
      <c r="C394" s="367"/>
      <c r="D394" s="367"/>
      <c r="E394" s="368"/>
      <c r="F394" s="366"/>
      <c r="G394" s="367"/>
      <c r="H394" s="367"/>
      <c r="I394" s="367"/>
      <c r="J394" s="367"/>
      <c r="K394" s="369"/>
      <c r="L394" s="124"/>
      <c r="M394" s="365" t="str">
        <f t="shared" si="6"/>
        <v/>
      </c>
    </row>
    <row r="395" spans="1:13" ht="14.45" customHeight="1" x14ac:dyDescent="0.2">
      <c r="A395" s="370"/>
      <c r="B395" s="366"/>
      <c r="C395" s="367"/>
      <c r="D395" s="367"/>
      <c r="E395" s="368"/>
      <c r="F395" s="366"/>
      <c r="G395" s="367"/>
      <c r="H395" s="367"/>
      <c r="I395" s="367"/>
      <c r="J395" s="367"/>
      <c r="K395" s="369"/>
      <c r="L395" s="124"/>
      <c r="M395" s="365" t="str">
        <f t="shared" si="6"/>
        <v/>
      </c>
    </row>
    <row r="396" spans="1:13" ht="14.45" customHeight="1" x14ac:dyDescent="0.2">
      <c r="A396" s="370"/>
      <c r="B396" s="366"/>
      <c r="C396" s="367"/>
      <c r="D396" s="367"/>
      <c r="E396" s="368"/>
      <c r="F396" s="366"/>
      <c r="G396" s="367"/>
      <c r="H396" s="367"/>
      <c r="I396" s="367"/>
      <c r="J396" s="367"/>
      <c r="K396" s="369"/>
      <c r="L396" s="124"/>
      <c r="M396" s="365" t="str">
        <f t="shared" si="6"/>
        <v/>
      </c>
    </row>
    <row r="397" spans="1:13" ht="14.45" customHeight="1" x14ac:dyDescent="0.2">
      <c r="A397" s="370"/>
      <c r="B397" s="366"/>
      <c r="C397" s="367"/>
      <c r="D397" s="367"/>
      <c r="E397" s="368"/>
      <c r="F397" s="366"/>
      <c r="G397" s="367"/>
      <c r="H397" s="367"/>
      <c r="I397" s="367"/>
      <c r="J397" s="367"/>
      <c r="K397" s="369"/>
      <c r="L397" s="124"/>
      <c r="M397" s="365" t="str">
        <f t="shared" si="6"/>
        <v/>
      </c>
    </row>
    <row r="398" spans="1:13" ht="14.45" customHeight="1" x14ac:dyDescent="0.2">
      <c r="A398" s="370"/>
      <c r="B398" s="366"/>
      <c r="C398" s="367"/>
      <c r="D398" s="367"/>
      <c r="E398" s="368"/>
      <c r="F398" s="366"/>
      <c r="G398" s="367"/>
      <c r="H398" s="367"/>
      <c r="I398" s="367"/>
      <c r="J398" s="367"/>
      <c r="K398" s="369"/>
      <c r="L398" s="124"/>
      <c r="M398" s="365" t="str">
        <f t="shared" si="6"/>
        <v/>
      </c>
    </row>
    <row r="399" spans="1:13" ht="14.45" customHeight="1" x14ac:dyDescent="0.2">
      <c r="A399" s="370"/>
      <c r="B399" s="366"/>
      <c r="C399" s="367"/>
      <c r="D399" s="367"/>
      <c r="E399" s="368"/>
      <c r="F399" s="366"/>
      <c r="G399" s="367"/>
      <c r="H399" s="367"/>
      <c r="I399" s="367"/>
      <c r="J399" s="367"/>
      <c r="K399" s="369"/>
      <c r="L399" s="124"/>
      <c r="M399" s="365" t="str">
        <f t="shared" si="6"/>
        <v/>
      </c>
    </row>
    <row r="400" spans="1:13" ht="14.45" customHeight="1" x14ac:dyDescent="0.2">
      <c r="A400" s="370"/>
      <c r="B400" s="366"/>
      <c r="C400" s="367"/>
      <c r="D400" s="367"/>
      <c r="E400" s="368"/>
      <c r="F400" s="366"/>
      <c r="G400" s="367"/>
      <c r="H400" s="367"/>
      <c r="I400" s="367"/>
      <c r="J400" s="367"/>
      <c r="K400" s="369"/>
      <c r="L400" s="124"/>
      <c r="M400" s="365" t="str">
        <f t="shared" si="6"/>
        <v/>
      </c>
    </row>
    <row r="401" spans="1:13" ht="14.45" customHeight="1" x14ac:dyDescent="0.2">
      <c r="A401" s="370"/>
      <c r="B401" s="366"/>
      <c r="C401" s="367"/>
      <c r="D401" s="367"/>
      <c r="E401" s="368"/>
      <c r="F401" s="366"/>
      <c r="G401" s="367"/>
      <c r="H401" s="367"/>
      <c r="I401" s="367"/>
      <c r="J401" s="367"/>
      <c r="K401" s="369"/>
      <c r="L401" s="124"/>
      <c r="M401" s="365" t="str">
        <f t="shared" si="6"/>
        <v/>
      </c>
    </row>
    <row r="402" spans="1:13" ht="14.45" customHeight="1" x14ac:dyDescent="0.2">
      <c r="A402" s="370"/>
      <c r="B402" s="366"/>
      <c r="C402" s="367"/>
      <c r="D402" s="367"/>
      <c r="E402" s="368"/>
      <c r="F402" s="366"/>
      <c r="G402" s="367"/>
      <c r="H402" s="367"/>
      <c r="I402" s="367"/>
      <c r="J402" s="367"/>
      <c r="K402" s="369"/>
      <c r="L402" s="124"/>
      <c r="M402" s="365" t="str">
        <f t="shared" si="6"/>
        <v/>
      </c>
    </row>
    <row r="403" spans="1:13" ht="14.45" customHeight="1" x14ac:dyDescent="0.2">
      <c r="A403" s="370"/>
      <c r="B403" s="366"/>
      <c r="C403" s="367"/>
      <c r="D403" s="367"/>
      <c r="E403" s="368"/>
      <c r="F403" s="366"/>
      <c r="G403" s="367"/>
      <c r="H403" s="367"/>
      <c r="I403" s="367"/>
      <c r="J403" s="367"/>
      <c r="K403" s="369"/>
      <c r="L403" s="124"/>
      <c r="M403" s="365" t="str">
        <f t="shared" si="6"/>
        <v/>
      </c>
    </row>
    <row r="404" spans="1:13" ht="14.45" customHeight="1" x14ac:dyDescent="0.2">
      <c r="A404" s="370"/>
      <c r="B404" s="366"/>
      <c r="C404" s="367"/>
      <c r="D404" s="367"/>
      <c r="E404" s="368"/>
      <c r="F404" s="366"/>
      <c r="G404" s="367"/>
      <c r="H404" s="367"/>
      <c r="I404" s="367"/>
      <c r="J404" s="367"/>
      <c r="K404" s="369"/>
      <c r="L404" s="124"/>
      <c r="M404" s="365" t="str">
        <f t="shared" si="6"/>
        <v/>
      </c>
    </row>
    <row r="405" spans="1:13" ht="14.45" customHeight="1" x14ac:dyDescent="0.2">
      <c r="A405" s="370"/>
      <c r="B405" s="366"/>
      <c r="C405" s="367"/>
      <c r="D405" s="367"/>
      <c r="E405" s="368"/>
      <c r="F405" s="366"/>
      <c r="G405" s="367"/>
      <c r="H405" s="367"/>
      <c r="I405" s="367"/>
      <c r="J405" s="367"/>
      <c r="K405" s="369"/>
      <c r="L405" s="124"/>
      <c r="M405" s="365" t="str">
        <f t="shared" si="6"/>
        <v/>
      </c>
    </row>
    <row r="406" spans="1:13" ht="14.45" customHeight="1" x14ac:dyDescent="0.2">
      <c r="A406" s="370"/>
      <c r="B406" s="366"/>
      <c r="C406" s="367"/>
      <c r="D406" s="367"/>
      <c r="E406" s="368"/>
      <c r="F406" s="366"/>
      <c r="G406" s="367"/>
      <c r="H406" s="367"/>
      <c r="I406" s="367"/>
      <c r="J406" s="367"/>
      <c r="K406" s="369"/>
      <c r="L406" s="124"/>
      <c r="M406" s="365" t="str">
        <f t="shared" si="6"/>
        <v/>
      </c>
    </row>
    <row r="407" spans="1:13" ht="14.45" customHeight="1" x14ac:dyDescent="0.2">
      <c r="A407" s="370"/>
      <c r="B407" s="366"/>
      <c r="C407" s="367"/>
      <c r="D407" s="367"/>
      <c r="E407" s="368"/>
      <c r="F407" s="366"/>
      <c r="G407" s="367"/>
      <c r="H407" s="367"/>
      <c r="I407" s="367"/>
      <c r="J407" s="367"/>
      <c r="K407" s="369"/>
      <c r="L407" s="124"/>
      <c r="M407" s="365" t="str">
        <f t="shared" si="6"/>
        <v/>
      </c>
    </row>
    <row r="408" spans="1:13" ht="14.45" customHeight="1" x14ac:dyDescent="0.2">
      <c r="A408" s="370"/>
      <c r="B408" s="366"/>
      <c r="C408" s="367"/>
      <c r="D408" s="367"/>
      <c r="E408" s="368"/>
      <c r="F408" s="366"/>
      <c r="G408" s="367"/>
      <c r="H408" s="367"/>
      <c r="I408" s="367"/>
      <c r="J408" s="367"/>
      <c r="K408" s="369"/>
      <c r="L408" s="124"/>
      <c r="M408" s="365" t="str">
        <f t="shared" si="6"/>
        <v/>
      </c>
    </row>
    <row r="409" spans="1:13" ht="14.45" customHeight="1" x14ac:dyDescent="0.2">
      <c r="A409" s="370"/>
      <c r="B409" s="366"/>
      <c r="C409" s="367"/>
      <c r="D409" s="367"/>
      <c r="E409" s="368"/>
      <c r="F409" s="366"/>
      <c r="G409" s="367"/>
      <c r="H409" s="367"/>
      <c r="I409" s="367"/>
      <c r="J409" s="367"/>
      <c r="K409" s="369"/>
      <c r="L409" s="124"/>
      <c r="M409" s="365" t="str">
        <f t="shared" si="6"/>
        <v/>
      </c>
    </row>
    <row r="410" spans="1:13" ht="14.45" customHeight="1" x14ac:dyDescent="0.2">
      <c r="A410" s="370"/>
      <c r="B410" s="366"/>
      <c r="C410" s="367"/>
      <c r="D410" s="367"/>
      <c r="E410" s="368"/>
      <c r="F410" s="366"/>
      <c r="G410" s="367"/>
      <c r="H410" s="367"/>
      <c r="I410" s="367"/>
      <c r="J410" s="367"/>
      <c r="K410" s="369"/>
      <c r="L410" s="124"/>
      <c r="M410" s="365" t="str">
        <f t="shared" si="6"/>
        <v/>
      </c>
    </row>
    <row r="411" spans="1:13" ht="14.45" customHeight="1" x14ac:dyDescent="0.2">
      <c r="A411" s="370"/>
      <c r="B411" s="366"/>
      <c r="C411" s="367"/>
      <c r="D411" s="367"/>
      <c r="E411" s="368"/>
      <c r="F411" s="366"/>
      <c r="G411" s="367"/>
      <c r="H411" s="367"/>
      <c r="I411" s="367"/>
      <c r="J411" s="367"/>
      <c r="K411" s="369"/>
      <c r="L411" s="124"/>
      <c r="M411" s="365" t="str">
        <f t="shared" si="6"/>
        <v/>
      </c>
    </row>
    <row r="412" spans="1:13" ht="14.45" customHeight="1" x14ac:dyDescent="0.2">
      <c r="A412" s="370"/>
      <c r="B412" s="366"/>
      <c r="C412" s="367"/>
      <c r="D412" s="367"/>
      <c r="E412" s="368"/>
      <c r="F412" s="366"/>
      <c r="G412" s="367"/>
      <c r="H412" s="367"/>
      <c r="I412" s="367"/>
      <c r="J412" s="367"/>
      <c r="K412" s="369"/>
      <c r="L412" s="124"/>
      <c r="M412" s="365" t="str">
        <f t="shared" si="6"/>
        <v/>
      </c>
    </row>
    <row r="413" spans="1:13" ht="14.45" customHeight="1" x14ac:dyDescent="0.2">
      <c r="A413" s="370"/>
      <c r="B413" s="366"/>
      <c r="C413" s="367"/>
      <c r="D413" s="367"/>
      <c r="E413" s="368"/>
      <c r="F413" s="366"/>
      <c r="G413" s="367"/>
      <c r="H413" s="367"/>
      <c r="I413" s="367"/>
      <c r="J413" s="367"/>
      <c r="K413" s="369"/>
      <c r="L413" s="124"/>
      <c r="M413" s="365" t="str">
        <f t="shared" si="6"/>
        <v/>
      </c>
    </row>
    <row r="414" spans="1:13" ht="14.45" customHeight="1" x14ac:dyDescent="0.2">
      <c r="A414" s="370"/>
      <c r="B414" s="366"/>
      <c r="C414" s="367"/>
      <c r="D414" s="367"/>
      <c r="E414" s="368"/>
      <c r="F414" s="366"/>
      <c r="G414" s="367"/>
      <c r="H414" s="367"/>
      <c r="I414" s="367"/>
      <c r="J414" s="367"/>
      <c r="K414" s="369"/>
      <c r="L414" s="124"/>
      <c r="M414" s="365" t="str">
        <f t="shared" si="6"/>
        <v/>
      </c>
    </row>
    <row r="415" spans="1:13" ht="14.45" customHeight="1" x14ac:dyDescent="0.2">
      <c r="A415" s="370"/>
      <c r="B415" s="366"/>
      <c r="C415" s="367"/>
      <c r="D415" s="367"/>
      <c r="E415" s="368"/>
      <c r="F415" s="366"/>
      <c r="G415" s="367"/>
      <c r="H415" s="367"/>
      <c r="I415" s="367"/>
      <c r="J415" s="367"/>
      <c r="K415" s="369"/>
      <c r="L415" s="124"/>
      <c r="M415" s="365" t="str">
        <f t="shared" si="6"/>
        <v/>
      </c>
    </row>
    <row r="416" spans="1:13" ht="14.45" customHeight="1" x14ac:dyDescent="0.2">
      <c r="A416" s="370"/>
      <c r="B416" s="366"/>
      <c r="C416" s="367"/>
      <c r="D416" s="367"/>
      <c r="E416" s="368"/>
      <c r="F416" s="366"/>
      <c r="G416" s="367"/>
      <c r="H416" s="367"/>
      <c r="I416" s="367"/>
      <c r="J416" s="367"/>
      <c r="K416" s="369"/>
      <c r="L416" s="124"/>
      <c r="M416" s="365" t="str">
        <f t="shared" si="6"/>
        <v/>
      </c>
    </row>
    <row r="417" spans="1:13" ht="14.45" customHeight="1" x14ac:dyDescent="0.2">
      <c r="A417" s="370"/>
      <c r="B417" s="366"/>
      <c r="C417" s="367"/>
      <c r="D417" s="367"/>
      <c r="E417" s="368"/>
      <c r="F417" s="366"/>
      <c r="G417" s="367"/>
      <c r="H417" s="367"/>
      <c r="I417" s="367"/>
      <c r="J417" s="367"/>
      <c r="K417" s="369"/>
      <c r="L417" s="124"/>
      <c r="M417" s="365" t="str">
        <f t="shared" si="6"/>
        <v/>
      </c>
    </row>
    <row r="418" spans="1:13" ht="14.45" customHeight="1" x14ac:dyDescent="0.2">
      <c r="A418" s="370"/>
      <c r="B418" s="366"/>
      <c r="C418" s="367"/>
      <c r="D418" s="367"/>
      <c r="E418" s="368"/>
      <c r="F418" s="366"/>
      <c r="G418" s="367"/>
      <c r="H418" s="367"/>
      <c r="I418" s="367"/>
      <c r="J418" s="367"/>
      <c r="K418" s="369"/>
      <c r="L418" s="124"/>
      <c r="M418" s="365" t="str">
        <f t="shared" si="6"/>
        <v/>
      </c>
    </row>
    <row r="419" spans="1:13" ht="14.45" customHeight="1" x14ac:dyDescent="0.2">
      <c r="A419" s="370"/>
      <c r="B419" s="366"/>
      <c r="C419" s="367"/>
      <c r="D419" s="367"/>
      <c r="E419" s="368"/>
      <c r="F419" s="366"/>
      <c r="G419" s="367"/>
      <c r="H419" s="367"/>
      <c r="I419" s="367"/>
      <c r="J419" s="367"/>
      <c r="K419" s="369"/>
      <c r="L419" s="124"/>
      <c r="M419" s="365" t="str">
        <f t="shared" si="6"/>
        <v/>
      </c>
    </row>
    <row r="420" spans="1:13" ht="14.45" customHeight="1" x14ac:dyDescent="0.2">
      <c r="A420" s="370"/>
      <c r="B420" s="366"/>
      <c r="C420" s="367"/>
      <c r="D420" s="367"/>
      <c r="E420" s="368"/>
      <c r="F420" s="366"/>
      <c r="G420" s="367"/>
      <c r="H420" s="367"/>
      <c r="I420" s="367"/>
      <c r="J420" s="367"/>
      <c r="K420" s="369"/>
      <c r="L420" s="124"/>
      <c r="M420" s="365" t="str">
        <f t="shared" si="6"/>
        <v/>
      </c>
    </row>
    <row r="421" spans="1:13" ht="14.45" customHeight="1" x14ac:dyDescent="0.2">
      <c r="A421" s="370"/>
      <c r="B421" s="366"/>
      <c r="C421" s="367"/>
      <c r="D421" s="367"/>
      <c r="E421" s="368"/>
      <c r="F421" s="366"/>
      <c r="G421" s="367"/>
      <c r="H421" s="367"/>
      <c r="I421" s="367"/>
      <c r="J421" s="367"/>
      <c r="K421" s="369"/>
      <c r="L421" s="124"/>
      <c r="M421" s="365" t="str">
        <f t="shared" si="6"/>
        <v/>
      </c>
    </row>
    <row r="422" spans="1:13" ht="14.45" customHeight="1" x14ac:dyDescent="0.2">
      <c r="A422" s="370"/>
      <c r="B422" s="366"/>
      <c r="C422" s="367"/>
      <c r="D422" s="367"/>
      <c r="E422" s="368"/>
      <c r="F422" s="366"/>
      <c r="G422" s="367"/>
      <c r="H422" s="367"/>
      <c r="I422" s="367"/>
      <c r="J422" s="367"/>
      <c r="K422" s="369"/>
      <c r="L422" s="124"/>
      <c r="M422" s="365" t="str">
        <f t="shared" si="6"/>
        <v/>
      </c>
    </row>
    <row r="423" spans="1:13" ht="14.45" customHeight="1" x14ac:dyDescent="0.2">
      <c r="A423" s="370"/>
      <c r="B423" s="366"/>
      <c r="C423" s="367"/>
      <c r="D423" s="367"/>
      <c r="E423" s="368"/>
      <c r="F423" s="366"/>
      <c r="G423" s="367"/>
      <c r="H423" s="367"/>
      <c r="I423" s="367"/>
      <c r="J423" s="367"/>
      <c r="K423" s="369"/>
      <c r="L423" s="124"/>
      <c r="M423" s="365" t="str">
        <f t="shared" si="6"/>
        <v/>
      </c>
    </row>
    <row r="424" spans="1:13" ht="14.45" customHeight="1" x14ac:dyDescent="0.2">
      <c r="A424" s="370"/>
      <c r="B424" s="366"/>
      <c r="C424" s="367"/>
      <c r="D424" s="367"/>
      <c r="E424" s="368"/>
      <c r="F424" s="366"/>
      <c r="G424" s="367"/>
      <c r="H424" s="367"/>
      <c r="I424" s="367"/>
      <c r="J424" s="367"/>
      <c r="K424" s="369"/>
      <c r="L424" s="124"/>
      <c r="M424" s="365" t="str">
        <f t="shared" si="6"/>
        <v/>
      </c>
    </row>
    <row r="425" spans="1:13" ht="14.45" customHeight="1" x14ac:dyDescent="0.2">
      <c r="A425" s="370"/>
      <c r="B425" s="366"/>
      <c r="C425" s="367"/>
      <c r="D425" s="367"/>
      <c r="E425" s="368"/>
      <c r="F425" s="366"/>
      <c r="G425" s="367"/>
      <c r="H425" s="367"/>
      <c r="I425" s="367"/>
      <c r="J425" s="367"/>
      <c r="K425" s="369"/>
      <c r="L425" s="124"/>
      <c r="M425" s="365" t="str">
        <f t="shared" si="6"/>
        <v/>
      </c>
    </row>
    <row r="426" spans="1:13" ht="14.45" customHeight="1" x14ac:dyDescent="0.2">
      <c r="A426" s="370"/>
      <c r="B426" s="366"/>
      <c r="C426" s="367"/>
      <c r="D426" s="367"/>
      <c r="E426" s="368"/>
      <c r="F426" s="366"/>
      <c r="G426" s="367"/>
      <c r="H426" s="367"/>
      <c r="I426" s="367"/>
      <c r="J426" s="367"/>
      <c r="K426" s="369"/>
      <c r="L426" s="124"/>
      <c r="M426" s="365" t="str">
        <f t="shared" si="6"/>
        <v/>
      </c>
    </row>
    <row r="427" spans="1:13" ht="14.45" customHeight="1" x14ac:dyDescent="0.2">
      <c r="A427" s="370"/>
      <c r="B427" s="366"/>
      <c r="C427" s="367"/>
      <c r="D427" s="367"/>
      <c r="E427" s="368"/>
      <c r="F427" s="366"/>
      <c r="G427" s="367"/>
      <c r="H427" s="367"/>
      <c r="I427" s="367"/>
      <c r="J427" s="367"/>
      <c r="K427" s="369"/>
      <c r="L427" s="124"/>
      <c r="M427" s="365" t="str">
        <f t="shared" si="6"/>
        <v/>
      </c>
    </row>
    <row r="428" spans="1:13" ht="14.45" customHeight="1" x14ac:dyDescent="0.2">
      <c r="A428" s="370"/>
      <c r="B428" s="366"/>
      <c r="C428" s="367"/>
      <c r="D428" s="367"/>
      <c r="E428" s="368"/>
      <c r="F428" s="366"/>
      <c r="G428" s="367"/>
      <c r="H428" s="367"/>
      <c r="I428" s="367"/>
      <c r="J428" s="367"/>
      <c r="K428" s="369"/>
      <c r="L428" s="124"/>
      <c r="M428" s="365" t="str">
        <f t="shared" si="6"/>
        <v/>
      </c>
    </row>
    <row r="429" spans="1:13" ht="14.45" customHeight="1" x14ac:dyDescent="0.2">
      <c r="A429" s="370"/>
      <c r="B429" s="366"/>
      <c r="C429" s="367"/>
      <c r="D429" s="367"/>
      <c r="E429" s="368"/>
      <c r="F429" s="366"/>
      <c r="G429" s="367"/>
      <c r="H429" s="367"/>
      <c r="I429" s="367"/>
      <c r="J429" s="367"/>
      <c r="K429" s="369"/>
      <c r="L429" s="124"/>
      <c r="M429" s="365" t="str">
        <f t="shared" si="6"/>
        <v/>
      </c>
    </row>
    <row r="430" spans="1:13" ht="14.45" customHeight="1" x14ac:dyDescent="0.2">
      <c r="A430" s="370"/>
      <c r="B430" s="366"/>
      <c r="C430" s="367"/>
      <c r="D430" s="367"/>
      <c r="E430" s="368"/>
      <c r="F430" s="366"/>
      <c r="G430" s="367"/>
      <c r="H430" s="367"/>
      <c r="I430" s="367"/>
      <c r="J430" s="367"/>
      <c r="K430" s="369"/>
      <c r="L430" s="124"/>
      <c r="M430" s="365" t="str">
        <f t="shared" si="6"/>
        <v/>
      </c>
    </row>
    <row r="431" spans="1:13" ht="14.45" customHeight="1" x14ac:dyDescent="0.2">
      <c r="A431" s="370"/>
      <c r="B431" s="366"/>
      <c r="C431" s="367"/>
      <c r="D431" s="367"/>
      <c r="E431" s="368"/>
      <c r="F431" s="366"/>
      <c r="G431" s="367"/>
      <c r="H431" s="367"/>
      <c r="I431" s="367"/>
      <c r="J431" s="367"/>
      <c r="K431" s="369"/>
      <c r="L431" s="124"/>
      <c r="M431" s="365" t="str">
        <f t="shared" si="6"/>
        <v/>
      </c>
    </row>
    <row r="432" spans="1:13" ht="14.45" customHeight="1" x14ac:dyDescent="0.2">
      <c r="A432" s="370"/>
      <c r="B432" s="366"/>
      <c r="C432" s="367"/>
      <c r="D432" s="367"/>
      <c r="E432" s="368"/>
      <c r="F432" s="366"/>
      <c r="G432" s="367"/>
      <c r="H432" s="367"/>
      <c r="I432" s="367"/>
      <c r="J432" s="367"/>
      <c r="K432" s="369"/>
      <c r="L432" s="124"/>
      <c r="M432" s="365" t="str">
        <f t="shared" si="6"/>
        <v/>
      </c>
    </row>
    <row r="433" spans="1:13" ht="14.45" customHeight="1" x14ac:dyDescent="0.2">
      <c r="A433" s="370"/>
      <c r="B433" s="366"/>
      <c r="C433" s="367"/>
      <c r="D433" s="367"/>
      <c r="E433" s="368"/>
      <c r="F433" s="366"/>
      <c r="G433" s="367"/>
      <c r="H433" s="367"/>
      <c r="I433" s="367"/>
      <c r="J433" s="367"/>
      <c r="K433" s="369"/>
      <c r="L433" s="124"/>
      <c r="M433" s="365" t="str">
        <f t="shared" si="6"/>
        <v/>
      </c>
    </row>
    <row r="434" spans="1:13" ht="14.45" customHeight="1" x14ac:dyDescent="0.2">
      <c r="A434" s="370"/>
      <c r="B434" s="366"/>
      <c r="C434" s="367"/>
      <c r="D434" s="367"/>
      <c r="E434" s="368"/>
      <c r="F434" s="366"/>
      <c r="G434" s="367"/>
      <c r="H434" s="367"/>
      <c r="I434" s="367"/>
      <c r="J434" s="367"/>
      <c r="K434" s="369"/>
      <c r="L434" s="124"/>
      <c r="M434" s="365" t="str">
        <f t="shared" si="6"/>
        <v/>
      </c>
    </row>
    <row r="435" spans="1:13" ht="14.45" customHeight="1" x14ac:dyDescent="0.2">
      <c r="A435" s="370"/>
      <c r="B435" s="366"/>
      <c r="C435" s="367"/>
      <c r="D435" s="367"/>
      <c r="E435" s="368"/>
      <c r="F435" s="366"/>
      <c r="G435" s="367"/>
      <c r="H435" s="367"/>
      <c r="I435" s="367"/>
      <c r="J435" s="367"/>
      <c r="K435" s="369"/>
      <c r="L435" s="124"/>
      <c r="M435" s="365" t="str">
        <f t="shared" si="6"/>
        <v/>
      </c>
    </row>
    <row r="436" spans="1:13" ht="14.45" customHeight="1" x14ac:dyDescent="0.2">
      <c r="A436" s="370"/>
      <c r="B436" s="366"/>
      <c r="C436" s="367"/>
      <c r="D436" s="367"/>
      <c r="E436" s="368"/>
      <c r="F436" s="366"/>
      <c r="G436" s="367"/>
      <c r="H436" s="367"/>
      <c r="I436" s="367"/>
      <c r="J436" s="367"/>
      <c r="K436" s="369"/>
      <c r="L436" s="124"/>
      <c r="M436" s="365" t="str">
        <f t="shared" si="6"/>
        <v/>
      </c>
    </row>
    <row r="437" spans="1:13" ht="14.45" customHeight="1" x14ac:dyDescent="0.2">
      <c r="A437" s="370"/>
      <c r="B437" s="366"/>
      <c r="C437" s="367"/>
      <c r="D437" s="367"/>
      <c r="E437" s="368"/>
      <c r="F437" s="366"/>
      <c r="G437" s="367"/>
      <c r="H437" s="367"/>
      <c r="I437" s="367"/>
      <c r="J437" s="367"/>
      <c r="K437" s="369"/>
      <c r="L437" s="124"/>
      <c r="M437" s="365" t="str">
        <f t="shared" si="6"/>
        <v/>
      </c>
    </row>
    <row r="438" spans="1:13" ht="14.45" customHeight="1" x14ac:dyDescent="0.2">
      <c r="A438" s="370"/>
      <c r="B438" s="366"/>
      <c r="C438" s="367"/>
      <c r="D438" s="367"/>
      <c r="E438" s="368"/>
      <c r="F438" s="366"/>
      <c r="G438" s="367"/>
      <c r="H438" s="367"/>
      <c r="I438" s="367"/>
      <c r="J438" s="367"/>
      <c r="K438" s="369"/>
      <c r="L438" s="124"/>
      <c r="M438" s="365" t="str">
        <f t="shared" si="6"/>
        <v/>
      </c>
    </row>
    <row r="439" spans="1:13" ht="14.45" customHeight="1" x14ac:dyDescent="0.2">
      <c r="A439" s="370"/>
      <c r="B439" s="366"/>
      <c r="C439" s="367"/>
      <c r="D439" s="367"/>
      <c r="E439" s="368"/>
      <c r="F439" s="366"/>
      <c r="G439" s="367"/>
      <c r="H439" s="367"/>
      <c r="I439" s="367"/>
      <c r="J439" s="367"/>
      <c r="K439" s="369"/>
      <c r="L439" s="124"/>
      <c r="M439" s="365" t="str">
        <f t="shared" si="6"/>
        <v/>
      </c>
    </row>
    <row r="440" spans="1:13" ht="14.45" customHeight="1" x14ac:dyDescent="0.2">
      <c r="A440" s="370"/>
      <c r="B440" s="366"/>
      <c r="C440" s="367"/>
      <c r="D440" s="367"/>
      <c r="E440" s="368"/>
      <c r="F440" s="366"/>
      <c r="G440" s="367"/>
      <c r="H440" s="367"/>
      <c r="I440" s="367"/>
      <c r="J440" s="367"/>
      <c r="K440" s="369"/>
      <c r="L440" s="124"/>
      <c r="M440" s="365" t="str">
        <f t="shared" si="6"/>
        <v/>
      </c>
    </row>
    <row r="441" spans="1:13" ht="14.45" customHeight="1" x14ac:dyDescent="0.2">
      <c r="A441" s="370"/>
      <c r="B441" s="366"/>
      <c r="C441" s="367"/>
      <c r="D441" s="367"/>
      <c r="E441" s="368"/>
      <c r="F441" s="366"/>
      <c r="G441" s="367"/>
      <c r="H441" s="367"/>
      <c r="I441" s="367"/>
      <c r="J441" s="367"/>
      <c r="K441" s="369"/>
      <c r="L441" s="124"/>
      <c r="M441" s="365" t="str">
        <f t="shared" si="6"/>
        <v/>
      </c>
    </row>
    <row r="442" spans="1:13" ht="14.45" customHeight="1" x14ac:dyDescent="0.2">
      <c r="A442" s="370"/>
      <c r="B442" s="366"/>
      <c r="C442" s="367"/>
      <c r="D442" s="367"/>
      <c r="E442" s="368"/>
      <c r="F442" s="366"/>
      <c r="G442" s="367"/>
      <c r="H442" s="367"/>
      <c r="I442" s="367"/>
      <c r="J442" s="367"/>
      <c r="K442" s="369"/>
      <c r="L442" s="124"/>
      <c r="M442" s="365" t="str">
        <f t="shared" si="6"/>
        <v/>
      </c>
    </row>
    <row r="443" spans="1:13" ht="14.45" customHeight="1" x14ac:dyDescent="0.2">
      <c r="A443" s="370"/>
      <c r="B443" s="366"/>
      <c r="C443" s="367"/>
      <c r="D443" s="367"/>
      <c r="E443" s="368"/>
      <c r="F443" s="366"/>
      <c r="G443" s="367"/>
      <c r="H443" s="367"/>
      <c r="I443" s="367"/>
      <c r="J443" s="367"/>
      <c r="K443" s="369"/>
      <c r="L443" s="124"/>
      <c r="M443" s="365" t="str">
        <f t="shared" si="6"/>
        <v/>
      </c>
    </row>
    <row r="444" spans="1:13" ht="14.45" customHeight="1" x14ac:dyDescent="0.2">
      <c r="A444" s="370"/>
      <c r="B444" s="366"/>
      <c r="C444" s="367"/>
      <c r="D444" s="367"/>
      <c r="E444" s="368"/>
      <c r="F444" s="366"/>
      <c r="G444" s="367"/>
      <c r="H444" s="367"/>
      <c r="I444" s="367"/>
      <c r="J444" s="367"/>
      <c r="K444" s="369"/>
      <c r="L444" s="124"/>
      <c r="M444" s="365" t="str">
        <f t="shared" si="6"/>
        <v/>
      </c>
    </row>
    <row r="445" spans="1:13" ht="14.45" customHeight="1" x14ac:dyDescent="0.2">
      <c r="A445" s="370"/>
      <c r="B445" s="366"/>
      <c r="C445" s="367"/>
      <c r="D445" s="367"/>
      <c r="E445" s="368"/>
      <c r="F445" s="366"/>
      <c r="G445" s="367"/>
      <c r="H445" s="367"/>
      <c r="I445" s="367"/>
      <c r="J445" s="367"/>
      <c r="K445" s="369"/>
      <c r="L445" s="124"/>
      <c r="M445" s="365" t="str">
        <f t="shared" si="6"/>
        <v/>
      </c>
    </row>
    <row r="446" spans="1:13" ht="14.45" customHeight="1" x14ac:dyDescent="0.2">
      <c r="A446" s="370"/>
      <c r="B446" s="366"/>
      <c r="C446" s="367"/>
      <c r="D446" s="367"/>
      <c r="E446" s="368"/>
      <c r="F446" s="366"/>
      <c r="G446" s="367"/>
      <c r="H446" s="367"/>
      <c r="I446" s="367"/>
      <c r="J446" s="367"/>
      <c r="K446" s="369"/>
      <c r="L446" s="124"/>
      <c r="M446" s="365" t="str">
        <f t="shared" si="6"/>
        <v/>
      </c>
    </row>
    <row r="447" spans="1:13" ht="14.45" customHeight="1" x14ac:dyDescent="0.2">
      <c r="A447" s="370"/>
      <c r="B447" s="366"/>
      <c r="C447" s="367"/>
      <c r="D447" s="367"/>
      <c r="E447" s="368"/>
      <c r="F447" s="366"/>
      <c r="G447" s="367"/>
      <c r="H447" s="367"/>
      <c r="I447" s="367"/>
      <c r="J447" s="367"/>
      <c r="K447" s="369"/>
      <c r="L447" s="124"/>
      <c r="M447" s="365" t="str">
        <f t="shared" si="6"/>
        <v/>
      </c>
    </row>
    <row r="448" spans="1:13" ht="14.45" customHeight="1" x14ac:dyDescent="0.2">
      <c r="A448" s="370"/>
      <c r="B448" s="366"/>
      <c r="C448" s="367"/>
      <c r="D448" s="367"/>
      <c r="E448" s="368"/>
      <c r="F448" s="366"/>
      <c r="G448" s="367"/>
      <c r="H448" s="367"/>
      <c r="I448" s="367"/>
      <c r="J448" s="367"/>
      <c r="K448" s="369"/>
      <c r="L448" s="124"/>
      <c r="M448" s="365" t="str">
        <f t="shared" si="6"/>
        <v/>
      </c>
    </row>
    <row r="449" spans="1:13" ht="14.45" customHeight="1" x14ac:dyDescent="0.2">
      <c r="A449" s="370"/>
      <c r="B449" s="366"/>
      <c r="C449" s="367"/>
      <c r="D449" s="367"/>
      <c r="E449" s="368"/>
      <c r="F449" s="366"/>
      <c r="G449" s="367"/>
      <c r="H449" s="367"/>
      <c r="I449" s="367"/>
      <c r="J449" s="367"/>
      <c r="K449" s="369"/>
      <c r="L449" s="124"/>
      <c r="M449" s="365" t="str">
        <f t="shared" si="6"/>
        <v/>
      </c>
    </row>
    <row r="450" spans="1:13" ht="14.45" customHeight="1" x14ac:dyDescent="0.2">
      <c r="A450" s="370"/>
      <c r="B450" s="366"/>
      <c r="C450" s="367"/>
      <c r="D450" s="367"/>
      <c r="E450" s="368"/>
      <c r="F450" s="366"/>
      <c r="G450" s="367"/>
      <c r="H450" s="367"/>
      <c r="I450" s="367"/>
      <c r="J450" s="367"/>
      <c r="K450" s="369"/>
      <c r="L450" s="124"/>
      <c r="M450" s="365" t="str">
        <f t="shared" si="6"/>
        <v/>
      </c>
    </row>
    <row r="451" spans="1:13" ht="14.45" customHeight="1" x14ac:dyDescent="0.2">
      <c r="A451" s="370"/>
      <c r="B451" s="366"/>
      <c r="C451" s="367"/>
      <c r="D451" s="367"/>
      <c r="E451" s="368"/>
      <c r="F451" s="366"/>
      <c r="G451" s="367"/>
      <c r="H451" s="367"/>
      <c r="I451" s="367"/>
      <c r="J451" s="367"/>
      <c r="K451" s="369"/>
      <c r="L451" s="124"/>
      <c r="M451" s="365" t="str">
        <f t="shared" si="6"/>
        <v/>
      </c>
    </row>
    <row r="452" spans="1:13" ht="14.45" customHeight="1" x14ac:dyDescent="0.2">
      <c r="A452" s="370"/>
      <c r="B452" s="366"/>
      <c r="C452" s="367"/>
      <c r="D452" s="367"/>
      <c r="E452" s="368"/>
      <c r="F452" s="366"/>
      <c r="G452" s="367"/>
      <c r="H452" s="367"/>
      <c r="I452" s="367"/>
      <c r="J452" s="367"/>
      <c r="K452" s="369"/>
      <c r="L452" s="124"/>
      <c r="M452" s="365" t="str">
        <f t="shared" si="6"/>
        <v/>
      </c>
    </row>
    <row r="453" spans="1:13" ht="14.45" customHeight="1" x14ac:dyDescent="0.2">
      <c r="A453" s="370"/>
      <c r="B453" s="366"/>
      <c r="C453" s="367"/>
      <c r="D453" s="367"/>
      <c r="E453" s="368"/>
      <c r="F453" s="366"/>
      <c r="G453" s="367"/>
      <c r="H453" s="367"/>
      <c r="I453" s="367"/>
      <c r="J453" s="367"/>
      <c r="K453" s="369"/>
      <c r="L453" s="124"/>
      <c r="M453" s="365" t="str">
        <f t="shared" si="6"/>
        <v/>
      </c>
    </row>
    <row r="454" spans="1:13" ht="14.45" customHeight="1" x14ac:dyDescent="0.2">
      <c r="A454" s="370"/>
      <c r="B454" s="366"/>
      <c r="C454" s="367"/>
      <c r="D454" s="367"/>
      <c r="E454" s="368"/>
      <c r="F454" s="366"/>
      <c r="G454" s="367"/>
      <c r="H454" s="367"/>
      <c r="I454" s="367"/>
      <c r="J454" s="367"/>
      <c r="K454" s="369"/>
      <c r="L454" s="124"/>
      <c r="M454" s="365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370"/>
      <c r="B455" s="366"/>
      <c r="C455" s="367"/>
      <c r="D455" s="367"/>
      <c r="E455" s="368"/>
      <c r="F455" s="366"/>
      <c r="G455" s="367"/>
      <c r="H455" s="367"/>
      <c r="I455" s="367"/>
      <c r="J455" s="367"/>
      <c r="K455" s="369"/>
      <c r="L455" s="124"/>
      <c r="M455" s="365" t="str">
        <f t="shared" si="7"/>
        <v/>
      </c>
    </row>
    <row r="456" spans="1:13" ht="14.45" customHeight="1" x14ac:dyDescent="0.2">
      <c r="A456" s="370"/>
      <c r="B456" s="366"/>
      <c r="C456" s="367"/>
      <c r="D456" s="367"/>
      <c r="E456" s="368"/>
      <c r="F456" s="366"/>
      <c r="G456" s="367"/>
      <c r="H456" s="367"/>
      <c r="I456" s="367"/>
      <c r="J456" s="367"/>
      <c r="K456" s="369"/>
      <c r="L456" s="124"/>
      <c r="M456" s="365" t="str">
        <f t="shared" si="7"/>
        <v/>
      </c>
    </row>
    <row r="457" spans="1:13" ht="14.45" customHeight="1" x14ac:dyDescent="0.2">
      <c r="A457" s="370"/>
      <c r="B457" s="366"/>
      <c r="C457" s="367"/>
      <c r="D457" s="367"/>
      <c r="E457" s="368"/>
      <c r="F457" s="366"/>
      <c r="G457" s="367"/>
      <c r="H457" s="367"/>
      <c r="I457" s="367"/>
      <c r="J457" s="367"/>
      <c r="K457" s="369"/>
      <c r="L457" s="124"/>
      <c r="M457" s="365" t="str">
        <f t="shared" si="7"/>
        <v/>
      </c>
    </row>
    <row r="458" spans="1:13" ht="14.45" customHeight="1" x14ac:dyDescent="0.2">
      <c r="A458" s="370"/>
      <c r="B458" s="366"/>
      <c r="C458" s="367"/>
      <c r="D458" s="367"/>
      <c r="E458" s="368"/>
      <c r="F458" s="366"/>
      <c r="G458" s="367"/>
      <c r="H458" s="367"/>
      <c r="I458" s="367"/>
      <c r="J458" s="367"/>
      <c r="K458" s="369"/>
      <c r="L458" s="124"/>
      <c r="M458" s="365" t="str">
        <f t="shared" si="7"/>
        <v/>
      </c>
    </row>
    <row r="459" spans="1:13" ht="14.45" customHeight="1" x14ac:dyDescent="0.2">
      <c r="A459" s="370"/>
      <c r="B459" s="366"/>
      <c r="C459" s="367"/>
      <c r="D459" s="367"/>
      <c r="E459" s="368"/>
      <c r="F459" s="366"/>
      <c r="G459" s="367"/>
      <c r="H459" s="367"/>
      <c r="I459" s="367"/>
      <c r="J459" s="367"/>
      <c r="K459" s="369"/>
      <c r="L459" s="124"/>
      <c r="M459" s="365" t="str">
        <f t="shared" si="7"/>
        <v/>
      </c>
    </row>
    <row r="460" spans="1:13" ht="14.45" customHeight="1" x14ac:dyDescent="0.2">
      <c r="A460" s="370"/>
      <c r="B460" s="366"/>
      <c r="C460" s="367"/>
      <c r="D460" s="367"/>
      <c r="E460" s="368"/>
      <c r="F460" s="366"/>
      <c r="G460" s="367"/>
      <c r="H460" s="367"/>
      <c r="I460" s="367"/>
      <c r="J460" s="367"/>
      <c r="K460" s="369"/>
      <c r="L460" s="124"/>
      <c r="M460" s="365" t="str">
        <f t="shared" si="7"/>
        <v/>
      </c>
    </row>
    <row r="461" spans="1:13" ht="14.45" customHeight="1" x14ac:dyDescent="0.2">
      <c r="A461" s="370"/>
      <c r="B461" s="366"/>
      <c r="C461" s="367"/>
      <c r="D461" s="367"/>
      <c r="E461" s="368"/>
      <c r="F461" s="366"/>
      <c r="G461" s="367"/>
      <c r="H461" s="367"/>
      <c r="I461" s="367"/>
      <c r="J461" s="367"/>
      <c r="K461" s="369"/>
      <c r="L461" s="124"/>
      <c r="M461" s="365" t="str">
        <f t="shared" si="7"/>
        <v/>
      </c>
    </row>
    <row r="462" spans="1:13" ht="14.45" customHeight="1" x14ac:dyDescent="0.2">
      <c r="A462" s="370"/>
      <c r="B462" s="366"/>
      <c r="C462" s="367"/>
      <c r="D462" s="367"/>
      <c r="E462" s="368"/>
      <c r="F462" s="366"/>
      <c r="G462" s="367"/>
      <c r="H462" s="367"/>
      <c r="I462" s="367"/>
      <c r="J462" s="367"/>
      <c r="K462" s="369"/>
      <c r="L462" s="124"/>
      <c r="M462" s="365" t="str">
        <f t="shared" si="7"/>
        <v/>
      </c>
    </row>
    <row r="463" spans="1:13" ht="14.45" customHeight="1" x14ac:dyDescent="0.2">
      <c r="A463" s="370"/>
      <c r="B463" s="366"/>
      <c r="C463" s="367"/>
      <c r="D463" s="367"/>
      <c r="E463" s="368"/>
      <c r="F463" s="366"/>
      <c r="G463" s="367"/>
      <c r="H463" s="367"/>
      <c r="I463" s="367"/>
      <c r="J463" s="367"/>
      <c r="K463" s="369"/>
      <c r="L463" s="124"/>
      <c r="M463" s="365" t="str">
        <f t="shared" si="7"/>
        <v/>
      </c>
    </row>
    <row r="464" spans="1:13" ht="14.45" customHeight="1" x14ac:dyDescent="0.2">
      <c r="A464" s="370"/>
      <c r="B464" s="366"/>
      <c r="C464" s="367"/>
      <c r="D464" s="367"/>
      <c r="E464" s="368"/>
      <c r="F464" s="366"/>
      <c r="G464" s="367"/>
      <c r="H464" s="367"/>
      <c r="I464" s="367"/>
      <c r="J464" s="367"/>
      <c r="K464" s="369"/>
      <c r="L464" s="124"/>
      <c r="M464" s="365" t="str">
        <f t="shared" si="7"/>
        <v/>
      </c>
    </row>
    <row r="465" spans="1:13" ht="14.45" customHeight="1" x14ac:dyDescent="0.2">
      <c r="A465" s="370"/>
      <c r="B465" s="366"/>
      <c r="C465" s="367"/>
      <c r="D465" s="367"/>
      <c r="E465" s="368"/>
      <c r="F465" s="366"/>
      <c r="G465" s="367"/>
      <c r="H465" s="367"/>
      <c r="I465" s="367"/>
      <c r="J465" s="367"/>
      <c r="K465" s="369"/>
      <c r="L465" s="124"/>
      <c r="M465" s="365" t="str">
        <f t="shared" si="7"/>
        <v/>
      </c>
    </row>
    <row r="466" spans="1:13" ht="14.45" customHeight="1" x14ac:dyDescent="0.2">
      <c r="A466" s="370"/>
      <c r="B466" s="366"/>
      <c r="C466" s="367"/>
      <c r="D466" s="367"/>
      <c r="E466" s="368"/>
      <c r="F466" s="366"/>
      <c r="G466" s="367"/>
      <c r="H466" s="367"/>
      <c r="I466" s="367"/>
      <c r="J466" s="367"/>
      <c r="K466" s="369"/>
      <c r="L466" s="124"/>
      <c r="M466" s="365" t="str">
        <f t="shared" si="7"/>
        <v/>
      </c>
    </row>
    <row r="467" spans="1:13" ht="14.45" customHeight="1" x14ac:dyDescent="0.2">
      <c r="A467" s="370"/>
      <c r="B467" s="366"/>
      <c r="C467" s="367"/>
      <c r="D467" s="367"/>
      <c r="E467" s="368"/>
      <c r="F467" s="366"/>
      <c r="G467" s="367"/>
      <c r="H467" s="367"/>
      <c r="I467" s="367"/>
      <c r="J467" s="367"/>
      <c r="K467" s="369"/>
      <c r="L467" s="124"/>
      <c r="M467" s="365" t="str">
        <f t="shared" si="7"/>
        <v/>
      </c>
    </row>
    <row r="468" spans="1:13" ht="14.45" customHeight="1" x14ac:dyDescent="0.2">
      <c r="A468" s="370"/>
      <c r="B468" s="366"/>
      <c r="C468" s="367"/>
      <c r="D468" s="367"/>
      <c r="E468" s="368"/>
      <c r="F468" s="366"/>
      <c r="G468" s="367"/>
      <c r="H468" s="367"/>
      <c r="I468" s="367"/>
      <c r="J468" s="367"/>
      <c r="K468" s="369"/>
      <c r="L468" s="124"/>
      <c r="M468" s="365" t="str">
        <f t="shared" si="7"/>
        <v/>
      </c>
    </row>
    <row r="469" spans="1:13" ht="14.45" customHeight="1" x14ac:dyDescent="0.2">
      <c r="A469" s="370"/>
      <c r="B469" s="366"/>
      <c r="C469" s="367"/>
      <c r="D469" s="367"/>
      <c r="E469" s="368"/>
      <c r="F469" s="366"/>
      <c r="G469" s="367"/>
      <c r="H469" s="367"/>
      <c r="I469" s="367"/>
      <c r="J469" s="367"/>
      <c r="K469" s="369"/>
      <c r="L469" s="124"/>
      <c r="M469" s="365" t="str">
        <f t="shared" si="7"/>
        <v/>
      </c>
    </row>
    <row r="470" spans="1:13" ht="14.45" customHeight="1" x14ac:dyDescent="0.2">
      <c r="A470" s="370"/>
      <c r="B470" s="366"/>
      <c r="C470" s="367"/>
      <c r="D470" s="367"/>
      <c r="E470" s="368"/>
      <c r="F470" s="366"/>
      <c r="G470" s="367"/>
      <c r="H470" s="367"/>
      <c r="I470" s="367"/>
      <c r="J470" s="367"/>
      <c r="K470" s="369"/>
      <c r="L470" s="124"/>
      <c r="M470" s="365" t="str">
        <f t="shared" si="7"/>
        <v/>
      </c>
    </row>
    <row r="471" spans="1:13" ht="14.45" customHeight="1" x14ac:dyDescent="0.2">
      <c r="A471" s="370"/>
      <c r="B471" s="366"/>
      <c r="C471" s="367"/>
      <c r="D471" s="367"/>
      <c r="E471" s="368"/>
      <c r="F471" s="366"/>
      <c r="G471" s="367"/>
      <c r="H471" s="367"/>
      <c r="I471" s="367"/>
      <c r="J471" s="367"/>
      <c r="K471" s="369"/>
      <c r="L471" s="124"/>
      <c r="M471" s="365" t="str">
        <f t="shared" si="7"/>
        <v/>
      </c>
    </row>
    <row r="472" spans="1:13" ht="14.45" customHeight="1" x14ac:dyDescent="0.2">
      <c r="A472" s="370"/>
      <c r="B472" s="366"/>
      <c r="C472" s="367"/>
      <c r="D472" s="367"/>
      <c r="E472" s="368"/>
      <c r="F472" s="366"/>
      <c r="G472" s="367"/>
      <c r="H472" s="367"/>
      <c r="I472" s="367"/>
      <c r="J472" s="367"/>
      <c r="K472" s="369"/>
      <c r="L472" s="124"/>
      <c r="M472" s="365" t="str">
        <f t="shared" si="7"/>
        <v/>
      </c>
    </row>
    <row r="473" spans="1:13" ht="14.45" customHeight="1" x14ac:dyDescent="0.2">
      <c r="A473" s="370"/>
      <c r="B473" s="366"/>
      <c r="C473" s="367"/>
      <c r="D473" s="367"/>
      <c r="E473" s="368"/>
      <c r="F473" s="366"/>
      <c r="G473" s="367"/>
      <c r="H473" s="367"/>
      <c r="I473" s="367"/>
      <c r="J473" s="367"/>
      <c r="K473" s="369"/>
      <c r="L473" s="124"/>
      <c r="M473" s="365" t="str">
        <f t="shared" si="7"/>
        <v/>
      </c>
    </row>
    <row r="474" spans="1:13" ht="14.45" customHeight="1" x14ac:dyDescent="0.2">
      <c r="A474" s="370"/>
      <c r="B474" s="366"/>
      <c r="C474" s="367"/>
      <c r="D474" s="367"/>
      <c r="E474" s="368"/>
      <c r="F474" s="366"/>
      <c r="G474" s="367"/>
      <c r="H474" s="367"/>
      <c r="I474" s="367"/>
      <c r="J474" s="367"/>
      <c r="K474" s="369"/>
      <c r="L474" s="124"/>
      <c r="M474" s="365" t="str">
        <f t="shared" si="7"/>
        <v/>
      </c>
    </row>
    <row r="475" spans="1:13" ht="14.45" customHeight="1" x14ac:dyDescent="0.2">
      <c r="A475" s="370"/>
      <c r="B475" s="366"/>
      <c r="C475" s="367"/>
      <c r="D475" s="367"/>
      <c r="E475" s="368"/>
      <c r="F475" s="366"/>
      <c r="G475" s="367"/>
      <c r="H475" s="367"/>
      <c r="I475" s="367"/>
      <c r="J475" s="367"/>
      <c r="K475" s="369"/>
      <c r="L475" s="124"/>
      <c r="M475" s="365" t="str">
        <f t="shared" si="7"/>
        <v/>
      </c>
    </row>
    <row r="476" spans="1:13" ht="14.45" customHeight="1" x14ac:dyDescent="0.2">
      <c r="A476" s="370"/>
      <c r="B476" s="366"/>
      <c r="C476" s="367"/>
      <c r="D476" s="367"/>
      <c r="E476" s="368"/>
      <c r="F476" s="366"/>
      <c r="G476" s="367"/>
      <c r="H476" s="367"/>
      <c r="I476" s="367"/>
      <c r="J476" s="367"/>
      <c r="K476" s="369"/>
      <c r="L476" s="124"/>
      <c r="M476" s="365" t="str">
        <f t="shared" si="7"/>
        <v/>
      </c>
    </row>
    <row r="477" spans="1:13" ht="14.45" customHeight="1" x14ac:dyDescent="0.2">
      <c r="A477" s="370"/>
      <c r="B477" s="366"/>
      <c r="C477" s="367"/>
      <c r="D477" s="367"/>
      <c r="E477" s="368"/>
      <c r="F477" s="366"/>
      <c r="G477" s="367"/>
      <c r="H477" s="367"/>
      <c r="I477" s="367"/>
      <c r="J477" s="367"/>
      <c r="K477" s="369"/>
      <c r="L477" s="124"/>
      <c r="M477" s="365" t="str">
        <f t="shared" si="7"/>
        <v/>
      </c>
    </row>
    <row r="478" spans="1:13" ht="14.45" customHeight="1" x14ac:dyDescent="0.2">
      <c r="A478" s="370"/>
      <c r="B478" s="366"/>
      <c r="C478" s="367"/>
      <c r="D478" s="367"/>
      <c r="E478" s="368"/>
      <c r="F478" s="366"/>
      <c r="G478" s="367"/>
      <c r="H478" s="367"/>
      <c r="I478" s="367"/>
      <c r="J478" s="367"/>
      <c r="K478" s="369"/>
      <c r="L478" s="124"/>
      <c r="M478" s="365" t="str">
        <f t="shared" si="7"/>
        <v/>
      </c>
    </row>
    <row r="479" spans="1:13" ht="14.45" customHeight="1" x14ac:dyDescent="0.2">
      <c r="A479" s="370"/>
      <c r="B479" s="366"/>
      <c r="C479" s="367"/>
      <c r="D479" s="367"/>
      <c r="E479" s="368"/>
      <c r="F479" s="366"/>
      <c r="G479" s="367"/>
      <c r="H479" s="367"/>
      <c r="I479" s="367"/>
      <c r="J479" s="367"/>
      <c r="K479" s="369"/>
      <c r="L479" s="124"/>
      <c r="M479" s="365" t="str">
        <f t="shared" si="7"/>
        <v/>
      </c>
    </row>
    <row r="480" spans="1:13" ht="14.45" customHeight="1" x14ac:dyDescent="0.2">
      <c r="A480" s="370"/>
      <c r="B480" s="366"/>
      <c r="C480" s="367"/>
      <c r="D480" s="367"/>
      <c r="E480" s="368"/>
      <c r="F480" s="366"/>
      <c r="G480" s="367"/>
      <c r="H480" s="367"/>
      <c r="I480" s="367"/>
      <c r="J480" s="367"/>
      <c r="K480" s="369"/>
      <c r="L480" s="124"/>
      <c r="M480" s="365" t="str">
        <f t="shared" si="7"/>
        <v/>
      </c>
    </row>
    <row r="481" spans="1:13" ht="14.45" customHeight="1" x14ac:dyDescent="0.2">
      <c r="A481" s="370"/>
      <c r="B481" s="366"/>
      <c r="C481" s="367"/>
      <c r="D481" s="367"/>
      <c r="E481" s="368"/>
      <c r="F481" s="366"/>
      <c r="G481" s="367"/>
      <c r="H481" s="367"/>
      <c r="I481" s="367"/>
      <c r="J481" s="367"/>
      <c r="K481" s="369"/>
      <c r="L481" s="124"/>
      <c r="M481" s="365" t="str">
        <f t="shared" si="7"/>
        <v/>
      </c>
    </row>
    <row r="482" spans="1:13" ht="14.45" customHeight="1" x14ac:dyDescent="0.2">
      <c r="A482" s="370"/>
      <c r="B482" s="366"/>
      <c r="C482" s="367"/>
      <c r="D482" s="367"/>
      <c r="E482" s="368"/>
      <c r="F482" s="366"/>
      <c r="G482" s="367"/>
      <c r="H482" s="367"/>
      <c r="I482" s="367"/>
      <c r="J482" s="367"/>
      <c r="K482" s="369"/>
      <c r="L482" s="124"/>
      <c r="M482" s="365" t="str">
        <f t="shared" si="7"/>
        <v/>
      </c>
    </row>
    <row r="483" spans="1:13" ht="14.45" customHeight="1" x14ac:dyDescent="0.2">
      <c r="A483" s="370"/>
      <c r="B483" s="366"/>
      <c r="C483" s="367"/>
      <c r="D483" s="367"/>
      <c r="E483" s="368"/>
      <c r="F483" s="366"/>
      <c r="G483" s="367"/>
      <c r="H483" s="367"/>
      <c r="I483" s="367"/>
      <c r="J483" s="367"/>
      <c r="K483" s="369"/>
      <c r="L483" s="124"/>
      <c r="M483" s="365" t="str">
        <f t="shared" si="7"/>
        <v/>
      </c>
    </row>
    <row r="484" spans="1:13" ht="14.45" customHeight="1" x14ac:dyDescent="0.2">
      <c r="A484" s="370"/>
      <c r="B484" s="366"/>
      <c r="C484" s="367"/>
      <c r="D484" s="367"/>
      <c r="E484" s="368"/>
      <c r="F484" s="366"/>
      <c r="G484" s="367"/>
      <c r="H484" s="367"/>
      <c r="I484" s="367"/>
      <c r="J484" s="367"/>
      <c r="K484" s="369"/>
      <c r="L484" s="124"/>
      <c r="M484" s="365" t="str">
        <f t="shared" si="7"/>
        <v/>
      </c>
    </row>
    <row r="485" spans="1:13" ht="14.45" customHeight="1" x14ac:dyDescent="0.2">
      <c r="A485" s="370"/>
      <c r="B485" s="366"/>
      <c r="C485" s="367"/>
      <c r="D485" s="367"/>
      <c r="E485" s="368"/>
      <c r="F485" s="366"/>
      <c r="G485" s="367"/>
      <c r="H485" s="367"/>
      <c r="I485" s="367"/>
      <c r="J485" s="367"/>
      <c r="K485" s="369"/>
      <c r="L485" s="124"/>
      <c r="M485" s="365" t="str">
        <f t="shared" si="7"/>
        <v/>
      </c>
    </row>
    <row r="486" spans="1:13" ht="14.45" customHeight="1" x14ac:dyDescent="0.2">
      <c r="A486" s="370"/>
      <c r="B486" s="366"/>
      <c r="C486" s="367"/>
      <c r="D486" s="367"/>
      <c r="E486" s="368"/>
      <c r="F486" s="366"/>
      <c r="G486" s="367"/>
      <c r="H486" s="367"/>
      <c r="I486" s="367"/>
      <c r="J486" s="367"/>
      <c r="K486" s="369"/>
      <c r="L486" s="124"/>
      <c r="M486" s="365" t="str">
        <f t="shared" si="7"/>
        <v/>
      </c>
    </row>
    <row r="487" spans="1:13" ht="14.45" customHeight="1" x14ac:dyDescent="0.2">
      <c r="A487" s="370"/>
      <c r="B487" s="366"/>
      <c r="C487" s="367"/>
      <c r="D487" s="367"/>
      <c r="E487" s="368"/>
      <c r="F487" s="366"/>
      <c r="G487" s="367"/>
      <c r="H487" s="367"/>
      <c r="I487" s="367"/>
      <c r="J487" s="367"/>
      <c r="K487" s="369"/>
      <c r="L487" s="124"/>
      <c r="M487" s="365" t="str">
        <f t="shared" si="7"/>
        <v/>
      </c>
    </row>
    <row r="488" spans="1:13" ht="14.45" customHeight="1" x14ac:dyDescent="0.2">
      <c r="A488" s="370"/>
      <c r="B488" s="366"/>
      <c r="C488" s="367"/>
      <c r="D488" s="367"/>
      <c r="E488" s="368"/>
      <c r="F488" s="366"/>
      <c r="G488" s="367"/>
      <c r="H488" s="367"/>
      <c r="I488" s="367"/>
      <c r="J488" s="367"/>
      <c r="K488" s="369"/>
      <c r="L488" s="124"/>
      <c r="M488" s="365" t="str">
        <f t="shared" si="7"/>
        <v/>
      </c>
    </row>
    <row r="489" spans="1:13" ht="14.45" customHeight="1" x14ac:dyDescent="0.2">
      <c r="A489" s="370"/>
      <c r="B489" s="366"/>
      <c r="C489" s="367"/>
      <c r="D489" s="367"/>
      <c r="E489" s="368"/>
      <c r="F489" s="366"/>
      <c r="G489" s="367"/>
      <c r="H489" s="367"/>
      <c r="I489" s="367"/>
      <c r="J489" s="367"/>
      <c r="K489" s="369"/>
      <c r="L489" s="124"/>
      <c r="M489" s="365" t="str">
        <f t="shared" si="7"/>
        <v/>
      </c>
    </row>
    <row r="490" spans="1:13" ht="14.45" customHeight="1" x14ac:dyDescent="0.2">
      <c r="A490" s="370"/>
      <c r="B490" s="366"/>
      <c r="C490" s="367"/>
      <c r="D490" s="367"/>
      <c r="E490" s="368"/>
      <c r="F490" s="366"/>
      <c r="G490" s="367"/>
      <c r="H490" s="367"/>
      <c r="I490" s="367"/>
      <c r="J490" s="367"/>
      <c r="K490" s="369"/>
      <c r="L490" s="124"/>
      <c r="M490" s="365" t="str">
        <f t="shared" si="7"/>
        <v/>
      </c>
    </row>
    <row r="491" spans="1:13" ht="14.45" customHeight="1" x14ac:dyDescent="0.2">
      <c r="A491" s="370"/>
      <c r="B491" s="366"/>
      <c r="C491" s="367"/>
      <c r="D491" s="367"/>
      <c r="E491" s="368"/>
      <c r="F491" s="366"/>
      <c r="G491" s="367"/>
      <c r="H491" s="367"/>
      <c r="I491" s="367"/>
      <c r="J491" s="367"/>
      <c r="K491" s="369"/>
      <c r="L491" s="124"/>
      <c r="M491" s="365" t="str">
        <f t="shared" si="7"/>
        <v/>
      </c>
    </row>
    <row r="492" spans="1:13" ht="14.45" customHeight="1" x14ac:dyDescent="0.2">
      <c r="A492" s="370"/>
      <c r="B492" s="366"/>
      <c r="C492" s="367"/>
      <c r="D492" s="367"/>
      <c r="E492" s="368"/>
      <c r="F492" s="366"/>
      <c r="G492" s="367"/>
      <c r="H492" s="367"/>
      <c r="I492" s="367"/>
      <c r="J492" s="367"/>
      <c r="K492" s="369"/>
      <c r="L492" s="124"/>
      <c r="M492" s="365" t="str">
        <f t="shared" si="7"/>
        <v/>
      </c>
    </row>
    <row r="493" spans="1:13" ht="14.45" customHeight="1" x14ac:dyDescent="0.2">
      <c r="A493" s="370"/>
      <c r="B493" s="366"/>
      <c r="C493" s="367"/>
      <c r="D493" s="367"/>
      <c r="E493" s="368"/>
      <c r="F493" s="366"/>
      <c r="G493" s="367"/>
      <c r="H493" s="367"/>
      <c r="I493" s="367"/>
      <c r="J493" s="367"/>
      <c r="K493" s="369"/>
      <c r="L493" s="124"/>
      <c r="M493" s="365" t="str">
        <f t="shared" si="7"/>
        <v/>
      </c>
    </row>
    <row r="494" spans="1:13" ht="14.45" customHeight="1" x14ac:dyDescent="0.2">
      <c r="A494" s="370"/>
      <c r="B494" s="366"/>
      <c r="C494" s="367"/>
      <c r="D494" s="367"/>
      <c r="E494" s="368"/>
      <c r="F494" s="366"/>
      <c r="G494" s="367"/>
      <c r="H494" s="367"/>
      <c r="I494" s="367"/>
      <c r="J494" s="367"/>
      <c r="K494" s="369"/>
      <c r="L494" s="124"/>
      <c r="M494" s="365" t="str">
        <f t="shared" si="7"/>
        <v/>
      </c>
    </row>
    <row r="495" spans="1:13" ht="14.45" customHeight="1" x14ac:dyDescent="0.2">
      <c r="A495" s="370"/>
      <c r="B495" s="366"/>
      <c r="C495" s="367"/>
      <c r="D495" s="367"/>
      <c r="E495" s="368"/>
      <c r="F495" s="366"/>
      <c r="G495" s="367"/>
      <c r="H495" s="367"/>
      <c r="I495" s="367"/>
      <c r="J495" s="367"/>
      <c r="K495" s="369"/>
      <c r="L495" s="124"/>
      <c r="M495" s="365" t="str">
        <f t="shared" si="7"/>
        <v/>
      </c>
    </row>
    <row r="496" spans="1:13" ht="14.45" customHeight="1" x14ac:dyDescent="0.2">
      <c r="A496" s="370"/>
      <c r="B496" s="366"/>
      <c r="C496" s="367"/>
      <c r="D496" s="367"/>
      <c r="E496" s="368"/>
      <c r="F496" s="366"/>
      <c r="G496" s="367"/>
      <c r="H496" s="367"/>
      <c r="I496" s="367"/>
      <c r="J496" s="367"/>
      <c r="K496" s="369"/>
      <c r="L496" s="124"/>
      <c r="M496" s="365" t="str">
        <f t="shared" si="7"/>
        <v/>
      </c>
    </row>
    <row r="497" spans="1:13" ht="14.45" customHeight="1" x14ac:dyDescent="0.2">
      <c r="A497" s="370"/>
      <c r="B497" s="366"/>
      <c r="C497" s="367"/>
      <c r="D497" s="367"/>
      <c r="E497" s="368"/>
      <c r="F497" s="366"/>
      <c r="G497" s="367"/>
      <c r="H497" s="367"/>
      <c r="I497" s="367"/>
      <c r="J497" s="367"/>
      <c r="K497" s="369"/>
      <c r="L497" s="124"/>
      <c r="M497" s="365" t="str">
        <f t="shared" si="7"/>
        <v/>
      </c>
    </row>
    <row r="498" spans="1:13" ht="14.45" customHeight="1" x14ac:dyDescent="0.2">
      <c r="A498" s="370"/>
      <c r="B498" s="366"/>
      <c r="C498" s="367"/>
      <c r="D498" s="367"/>
      <c r="E498" s="368"/>
      <c r="F498" s="366"/>
      <c r="G498" s="367"/>
      <c r="H498" s="367"/>
      <c r="I498" s="367"/>
      <c r="J498" s="367"/>
      <c r="K498" s="369"/>
      <c r="L498" s="124"/>
      <c r="M498" s="365" t="str">
        <f t="shared" si="7"/>
        <v/>
      </c>
    </row>
    <row r="499" spans="1:13" ht="14.45" customHeight="1" x14ac:dyDescent="0.2">
      <c r="A499" s="370"/>
      <c r="B499" s="366"/>
      <c r="C499" s="367"/>
      <c r="D499" s="367"/>
      <c r="E499" s="368"/>
      <c r="F499" s="366"/>
      <c r="G499" s="367"/>
      <c r="H499" s="367"/>
      <c r="I499" s="367"/>
      <c r="J499" s="367"/>
      <c r="K499" s="369"/>
      <c r="L499" s="124"/>
      <c r="M499" s="365" t="str">
        <f t="shared" si="7"/>
        <v/>
      </c>
    </row>
    <row r="500" spans="1:13" ht="14.45" customHeight="1" x14ac:dyDescent="0.2">
      <c r="A500" s="370"/>
      <c r="B500" s="366"/>
      <c r="C500" s="367"/>
      <c r="D500" s="367"/>
      <c r="E500" s="368"/>
      <c r="F500" s="366"/>
      <c r="G500" s="367"/>
      <c r="H500" s="367"/>
      <c r="I500" s="367"/>
      <c r="J500" s="367"/>
      <c r="K500" s="369"/>
      <c r="L500" s="124"/>
      <c r="M500" s="365" t="str">
        <f t="shared" si="7"/>
        <v/>
      </c>
    </row>
    <row r="501" spans="1:13" ht="14.45" customHeight="1" x14ac:dyDescent="0.2">
      <c r="A501" s="370"/>
      <c r="B501" s="366"/>
      <c r="C501" s="367"/>
      <c r="D501" s="367"/>
      <c r="E501" s="368"/>
      <c r="F501" s="366"/>
      <c r="G501" s="367"/>
      <c r="H501" s="367"/>
      <c r="I501" s="367"/>
      <c r="J501" s="367"/>
      <c r="K501" s="369"/>
      <c r="L501" s="124"/>
      <c r="M501" s="365" t="str">
        <f t="shared" si="7"/>
        <v/>
      </c>
    </row>
    <row r="502" spans="1:13" ht="14.45" customHeight="1" x14ac:dyDescent="0.2">
      <c r="A502" s="370"/>
      <c r="B502" s="366"/>
      <c r="C502" s="367"/>
      <c r="D502" s="367"/>
      <c r="E502" s="368"/>
      <c r="F502" s="366"/>
      <c r="G502" s="367"/>
      <c r="H502" s="367"/>
      <c r="I502" s="367"/>
      <c r="J502" s="367"/>
      <c r="K502" s="369"/>
      <c r="L502" s="124"/>
      <c r="M502" s="365" t="str">
        <f t="shared" si="7"/>
        <v/>
      </c>
    </row>
    <row r="503" spans="1:13" ht="14.45" customHeight="1" x14ac:dyDescent="0.2">
      <c r="A503" s="370"/>
      <c r="B503" s="366"/>
      <c r="C503" s="367"/>
      <c r="D503" s="367"/>
      <c r="E503" s="368"/>
      <c r="F503" s="366"/>
      <c r="G503" s="367"/>
      <c r="H503" s="367"/>
      <c r="I503" s="367"/>
      <c r="J503" s="367"/>
      <c r="K503" s="369"/>
      <c r="L503" s="124"/>
      <c r="M503" s="365" t="str">
        <f t="shared" si="7"/>
        <v/>
      </c>
    </row>
    <row r="504" spans="1:13" ht="14.45" customHeight="1" x14ac:dyDescent="0.2">
      <c r="A504" s="370"/>
      <c r="B504" s="366"/>
      <c r="C504" s="367"/>
      <c r="D504" s="367"/>
      <c r="E504" s="368"/>
      <c r="F504" s="366"/>
      <c r="G504" s="367"/>
      <c r="H504" s="367"/>
      <c r="I504" s="367"/>
      <c r="J504" s="367"/>
      <c r="K504" s="369"/>
      <c r="L504" s="124"/>
      <c r="M504" s="365" t="str">
        <f t="shared" si="7"/>
        <v/>
      </c>
    </row>
    <row r="505" spans="1:13" ht="14.45" customHeight="1" x14ac:dyDescent="0.2">
      <c r="A505" s="370"/>
      <c r="B505" s="366"/>
      <c r="C505" s="367"/>
      <c r="D505" s="367"/>
      <c r="E505" s="368"/>
      <c r="F505" s="366"/>
      <c r="G505" s="367"/>
      <c r="H505" s="367"/>
      <c r="I505" s="367"/>
      <c r="J505" s="367"/>
      <c r="K505" s="369"/>
      <c r="L505" s="124"/>
      <c r="M505" s="365" t="str">
        <f t="shared" si="7"/>
        <v/>
      </c>
    </row>
    <row r="506" spans="1:13" ht="14.45" customHeight="1" x14ac:dyDescent="0.2">
      <c r="A506" s="370"/>
      <c r="B506" s="366"/>
      <c r="C506" s="367"/>
      <c r="D506" s="367"/>
      <c r="E506" s="368"/>
      <c r="F506" s="366"/>
      <c r="G506" s="367"/>
      <c r="H506" s="367"/>
      <c r="I506" s="367"/>
      <c r="J506" s="367"/>
      <c r="K506" s="369"/>
      <c r="L506" s="124"/>
      <c r="M506" s="365" t="str">
        <f t="shared" si="7"/>
        <v/>
      </c>
    </row>
    <row r="507" spans="1:13" ht="14.45" customHeight="1" x14ac:dyDescent="0.2">
      <c r="A507" s="370"/>
      <c r="B507" s="366"/>
      <c r="C507" s="367"/>
      <c r="D507" s="367"/>
      <c r="E507" s="368"/>
      <c r="F507" s="366"/>
      <c r="G507" s="367"/>
      <c r="H507" s="367"/>
      <c r="I507" s="367"/>
      <c r="J507" s="367"/>
      <c r="K507" s="369"/>
      <c r="L507" s="124"/>
      <c r="M507" s="365" t="str">
        <f t="shared" si="7"/>
        <v/>
      </c>
    </row>
    <row r="508" spans="1:13" ht="14.45" customHeight="1" x14ac:dyDescent="0.2">
      <c r="A508" s="370"/>
      <c r="B508" s="366"/>
      <c r="C508" s="367"/>
      <c r="D508" s="367"/>
      <c r="E508" s="368"/>
      <c r="F508" s="366"/>
      <c r="G508" s="367"/>
      <c r="H508" s="367"/>
      <c r="I508" s="367"/>
      <c r="J508" s="367"/>
      <c r="K508" s="369"/>
      <c r="L508" s="124"/>
      <c r="M508" s="365" t="str">
        <f t="shared" si="7"/>
        <v/>
      </c>
    </row>
    <row r="509" spans="1:13" ht="14.45" customHeight="1" x14ac:dyDescent="0.2">
      <c r="A509" s="370"/>
      <c r="B509" s="366"/>
      <c r="C509" s="367"/>
      <c r="D509" s="367"/>
      <c r="E509" s="368"/>
      <c r="F509" s="366"/>
      <c r="G509" s="367"/>
      <c r="H509" s="367"/>
      <c r="I509" s="367"/>
      <c r="J509" s="367"/>
      <c r="K509" s="369"/>
      <c r="L509" s="124"/>
      <c r="M509" s="365" t="str">
        <f t="shared" si="7"/>
        <v/>
      </c>
    </row>
    <row r="510" spans="1:13" ht="14.45" customHeight="1" x14ac:dyDescent="0.2">
      <c r="A510" s="370"/>
      <c r="B510" s="366"/>
      <c r="C510" s="367"/>
      <c r="D510" s="367"/>
      <c r="E510" s="368"/>
      <c r="F510" s="366"/>
      <c r="G510" s="367"/>
      <c r="H510" s="367"/>
      <c r="I510" s="367"/>
      <c r="J510" s="367"/>
      <c r="K510" s="369"/>
      <c r="L510" s="124"/>
      <c r="M510" s="365" t="str">
        <f t="shared" si="7"/>
        <v/>
      </c>
    </row>
    <row r="511" spans="1:13" ht="14.45" customHeight="1" x14ac:dyDescent="0.2">
      <c r="A511" s="370"/>
      <c r="B511" s="366"/>
      <c r="C511" s="367"/>
      <c r="D511" s="367"/>
      <c r="E511" s="368"/>
      <c r="F511" s="366"/>
      <c r="G511" s="367"/>
      <c r="H511" s="367"/>
      <c r="I511" s="367"/>
      <c r="J511" s="367"/>
      <c r="K511" s="369"/>
      <c r="L511" s="124"/>
      <c r="M511" s="365" t="str">
        <f t="shared" si="7"/>
        <v/>
      </c>
    </row>
    <row r="512" spans="1:13" ht="14.45" customHeight="1" x14ac:dyDescent="0.2">
      <c r="A512" s="370"/>
      <c r="B512" s="366"/>
      <c r="C512" s="367"/>
      <c r="D512" s="367"/>
      <c r="E512" s="368"/>
      <c r="F512" s="366"/>
      <c r="G512" s="367"/>
      <c r="H512" s="367"/>
      <c r="I512" s="367"/>
      <c r="J512" s="367"/>
      <c r="K512" s="369"/>
      <c r="L512" s="124"/>
      <c r="M512" s="365" t="str">
        <f t="shared" si="7"/>
        <v/>
      </c>
    </row>
    <row r="513" spans="1:13" ht="14.45" customHeight="1" x14ac:dyDescent="0.2">
      <c r="A513" s="370"/>
      <c r="B513" s="366"/>
      <c r="C513" s="367"/>
      <c r="D513" s="367"/>
      <c r="E513" s="368"/>
      <c r="F513" s="366"/>
      <c r="G513" s="367"/>
      <c r="H513" s="367"/>
      <c r="I513" s="367"/>
      <c r="J513" s="367"/>
      <c r="K513" s="369"/>
      <c r="L513" s="124"/>
      <c r="M513" s="365" t="str">
        <f t="shared" si="7"/>
        <v/>
      </c>
    </row>
    <row r="514" spans="1:13" ht="14.45" customHeight="1" x14ac:dyDescent="0.2">
      <c r="A514" s="370"/>
      <c r="B514" s="366"/>
      <c r="C514" s="367"/>
      <c r="D514" s="367"/>
      <c r="E514" s="368"/>
      <c r="F514" s="366"/>
      <c r="G514" s="367"/>
      <c r="H514" s="367"/>
      <c r="I514" s="367"/>
      <c r="J514" s="367"/>
      <c r="K514" s="369"/>
      <c r="L514" s="124"/>
      <c r="M514" s="365" t="str">
        <f t="shared" si="7"/>
        <v/>
      </c>
    </row>
    <row r="515" spans="1:13" ht="14.45" customHeight="1" x14ac:dyDescent="0.2">
      <c r="A515" s="370"/>
      <c r="B515" s="366"/>
      <c r="C515" s="367"/>
      <c r="D515" s="367"/>
      <c r="E515" s="368"/>
      <c r="F515" s="366"/>
      <c r="G515" s="367"/>
      <c r="H515" s="367"/>
      <c r="I515" s="367"/>
      <c r="J515" s="367"/>
      <c r="K515" s="369"/>
      <c r="L515" s="124"/>
      <c r="M515" s="365" t="str">
        <f t="shared" si="7"/>
        <v/>
      </c>
    </row>
    <row r="516" spans="1:13" ht="14.45" customHeight="1" x14ac:dyDescent="0.2">
      <c r="A516" s="370"/>
      <c r="B516" s="366"/>
      <c r="C516" s="367"/>
      <c r="D516" s="367"/>
      <c r="E516" s="368"/>
      <c r="F516" s="366"/>
      <c r="G516" s="367"/>
      <c r="H516" s="367"/>
      <c r="I516" s="367"/>
      <c r="J516" s="367"/>
      <c r="K516" s="369"/>
      <c r="L516" s="124"/>
      <c r="M516" s="365" t="str">
        <f t="shared" si="7"/>
        <v/>
      </c>
    </row>
    <row r="517" spans="1:13" ht="14.45" customHeight="1" x14ac:dyDescent="0.2">
      <c r="A517" s="370"/>
      <c r="B517" s="366"/>
      <c r="C517" s="367"/>
      <c r="D517" s="367"/>
      <c r="E517" s="368"/>
      <c r="F517" s="366"/>
      <c r="G517" s="367"/>
      <c r="H517" s="367"/>
      <c r="I517" s="367"/>
      <c r="J517" s="367"/>
      <c r="K517" s="369"/>
      <c r="L517" s="124"/>
      <c r="M517" s="365" t="str">
        <f t="shared" si="7"/>
        <v/>
      </c>
    </row>
    <row r="518" spans="1:13" ht="14.45" customHeight="1" x14ac:dyDescent="0.2">
      <c r="A518" s="370"/>
      <c r="B518" s="366"/>
      <c r="C518" s="367"/>
      <c r="D518" s="367"/>
      <c r="E518" s="368"/>
      <c r="F518" s="366"/>
      <c r="G518" s="367"/>
      <c r="H518" s="367"/>
      <c r="I518" s="367"/>
      <c r="J518" s="367"/>
      <c r="K518" s="369"/>
      <c r="L518" s="124"/>
      <c r="M518" s="365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370"/>
      <c r="B519" s="366"/>
      <c r="C519" s="367"/>
      <c r="D519" s="367"/>
      <c r="E519" s="368"/>
      <c r="F519" s="366"/>
      <c r="G519" s="367"/>
      <c r="H519" s="367"/>
      <c r="I519" s="367"/>
      <c r="J519" s="367"/>
      <c r="K519" s="369"/>
      <c r="L519" s="124"/>
      <c r="M519" s="365" t="str">
        <f t="shared" si="8"/>
        <v/>
      </c>
    </row>
    <row r="520" spans="1:13" ht="14.45" customHeight="1" x14ac:dyDescent="0.2">
      <c r="A520" s="370"/>
      <c r="B520" s="366"/>
      <c r="C520" s="367"/>
      <c r="D520" s="367"/>
      <c r="E520" s="368"/>
      <c r="F520" s="366"/>
      <c r="G520" s="367"/>
      <c r="H520" s="367"/>
      <c r="I520" s="367"/>
      <c r="J520" s="367"/>
      <c r="K520" s="369"/>
      <c r="L520" s="124"/>
      <c r="M520" s="365" t="str">
        <f t="shared" si="8"/>
        <v/>
      </c>
    </row>
    <row r="521" spans="1:13" ht="14.45" customHeight="1" x14ac:dyDescent="0.2">
      <c r="A521" s="370"/>
      <c r="B521" s="366"/>
      <c r="C521" s="367"/>
      <c r="D521" s="367"/>
      <c r="E521" s="368"/>
      <c r="F521" s="366"/>
      <c r="G521" s="367"/>
      <c r="H521" s="367"/>
      <c r="I521" s="367"/>
      <c r="J521" s="367"/>
      <c r="K521" s="369"/>
      <c r="L521" s="124"/>
      <c r="M521" s="365" t="str">
        <f t="shared" si="8"/>
        <v/>
      </c>
    </row>
    <row r="522" spans="1:13" ht="14.45" customHeight="1" x14ac:dyDescent="0.2">
      <c r="A522" s="370"/>
      <c r="B522" s="366"/>
      <c r="C522" s="367"/>
      <c r="D522" s="367"/>
      <c r="E522" s="368"/>
      <c r="F522" s="366"/>
      <c r="G522" s="367"/>
      <c r="H522" s="367"/>
      <c r="I522" s="367"/>
      <c r="J522" s="367"/>
      <c r="K522" s="369"/>
      <c r="L522" s="124"/>
      <c r="M522" s="365" t="str">
        <f t="shared" si="8"/>
        <v/>
      </c>
    </row>
    <row r="523" spans="1:13" ht="14.45" customHeight="1" x14ac:dyDescent="0.2">
      <c r="A523" s="370"/>
      <c r="B523" s="366"/>
      <c r="C523" s="367"/>
      <c r="D523" s="367"/>
      <c r="E523" s="368"/>
      <c r="F523" s="366"/>
      <c r="G523" s="367"/>
      <c r="H523" s="367"/>
      <c r="I523" s="367"/>
      <c r="J523" s="367"/>
      <c r="K523" s="369"/>
      <c r="L523" s="124"/>
      <c r="M523" s="365" t="str">
        <f t="shared" si="8"/>
        <v/>
      </c>
    </row>
    <row r="524" spans="1:13" ht="14.45" customHeight="1" x14ac:dyDescent="0.2">
      <c r="A524" s="370"/>
      <c r="B524" s="366"/>
      <c r="C524" s="367"/>
      <c r="D524" s="367"/>
      <c r="E524" s="368"/>
      <c r="F524" s="366"/>
      <c r="G524" s="367"/>
      <c r="H524" s="367"/>
      <c r="I524" s="367"/>
      <c r="J524" s="367"/>
      <c r="K524" s="369"/>
      <c r="L524" s="124"/>
      <c r="M524" s="365" t="str">
        <f t="shared" si="8"/>
        <v/>
      </c>
    </row>
    <row r="525" spans="1:13" ht="14.45" customHeight="1" x14ac:dyDescent="0.2">
      <c r="A525" s="370"/>
      <c r="B525" s="366"/>
      <c r="C525" s="367"/>
      <c r="D525" s="367"/>
      <c r="E525" s="368"/>
      <c r="F525" s="366"/>
      <c r="G525" s="367"/>
      <c r="H525" s="367"/>
      <c r="I525" s="367"/>
      <c r="J525" s="367"/>
      <c r="K525" s="369"/>
      <c r="L525" s="124"/>
      <c r="M525" s="365" t="str">
        <f t="shared" si="8"/>
        <v/>
      </c>
    </row>
    <row r="526" spans="1:13" ht="14.45" customHeight="1" x14ac:dyDescent="0.2">
      <c r="A526" s="370"/>
      <c r="B526" s="366"/>
      <c r="C526" s="367"/>
      <c r="D526" s="367"/>
      <c r="E526" s="368"/>
      <c r="F526" s="366"/>
      <c r="G526" s="367"/>
      <c r="H526" s="367"/>
      <c r="I526" s="367"/>
      <c r="J526" s="367"/>
      <c r="K526" s="369"/>
      <c r="L526" s="124"/>
      <c r="M526" s="365" t="str">
        <f t="shared" si="8"/>
        <v/>
      </c>
    </row>
    <row r="527" spans="1:13" ht="14.45" customHeight="1" x14ac:dyDescent="0.2">
      <c r="A527" s="370"/>
      <c r="B527" s="366"/>
      <c r="C527" s="367"/>
      <c r="D527" s="367"/>
      <c r="E527" s="368"/>
      <c r="F527" s="366"/>
      <c r="G527" s="367"/>
      <c r="H527" s="367"/>
      <c r="I527" s="367"/>
      <c r="J527" s="367"/>
      <c r="K527" s="369"/>
      <c r="L527" s="124"/>
      <c r="M527" s="365" t="str">
        <f t="shared" si="8"/>
        <v/>
      </c>
    </row>
    <row r="528" spans="1:13" ht="14.45" customHeight="1" x14ac:dyDescent="0.2">
      <c r="A528" s="370"/>
      <c r="B528" s="366"/>
      <c r="C528" s="367"/>
      <c r="D528" s="367"/>
      <c r="E528" s="368"/>
      <c r="F528" s="366"/>
      <c r="G528" s="367"/>
      <c r="H528" s="367"/>
      <c r="I528" s="367"/>
      <c r="J528" s="367"/>
      <c r="K528" s="369"/>
      <c r="L528" s="124"/>
      <c r="M528" s="365" t="str">
        <f t="shared" si="8"/>
        <v/>
      </c>
    </row>
    <row r="529" spans="1:13" ht="14.45" customHeight="1" x14ac:dyDescent="0.2">
      <c r="A529" s="370"/>
      <c r="B529" s="366"/>
      <c r="C529" s="367"/>
      <c r="D529" s="367"/>
      <c r="E529" s="368"/>
      <c r="F529" s="366"/>
      <c r="G529" s="367"/>
      <c r="H529" s="367"/>
      <c r="I529" s="367"/>
      <c r="J529" s="367"/>
      <c r="K529" s="369"/>
      <c r="L529" s="124"/>
      <c r="M529" s="365" t="str">
        <f t="shared" si="8"/>
        <v/>
      </c>
    </row>
    <row r="530" spans="1:13" ht="14.45" customHeight="1" x14ac:dyDescent="0.2">
      <c r="A530" s="370"/>
      <c r="B530" s="366"/>
      <c r="C530" s="367"/>
      <c r="D530" s="367"/>
      <c r="E530" s="368"/>
      <c r="F530" s="366"/>
      <c r="G530" s="367"/>
      <c r="H530" s="367"/>
      <c r="I530" s="367"/>
      <c r="J530" s="367"/>
      <c r="K530" s="369"/>
      <c r="L530" s="124"/>
      <c r="M530" s="365" t="str">
        <f t="shared" si="8"/>
        <v/>
      </c>
    </row>
    <row r="531" spans="1:13" ht="14.45" customHeight="1" x14ac:dyDescent="0.2">
      <c r="A531" s="370"/>
      <c r="B531" s="366"/>
      <c r="C531" s="367"/>
      <c r="D531" s="367"/>
      <c r="E531" s="368"/>
      <c r="F531" s="366"/>
      <c r="G531" s="367"/>
      <c r="H531" s="367"/>
      <c r="I531" s="367"/>
      <c r="J531" s="367"/>
      <c r="K531" s="369"/>
      <c r="L531" s="124"/>
      <c r="M531" s="365" t="str">
        <f t="shared" si="8"/>
        <v/>
      </c>
    </row>
    <row r="532" spans="1:13" ht="14.45" customHeight="1" x14ac:dyDescent="0.2">
      <c r="A532" s="370"/>
      <c r="B532" s="366"/>
      <c r="C532" s="367"/>
      <c r="D532" s="367"/>
      <c r="E532" s="368"/>
      <c r="F532" s="366"/>
      <c r="G532" s="367"/>
      <c r="H532" s="367"/>
      <c r="I532" s="367"/>
      <c r="J532" s="367"/>
      <c r="K532" s="369"/>
      <c r="L532" s="124"/>
      <c r="M532" s="365" t="str">
        <f t="shared" si="8"/>
        <v/>
      </c>
    </row>
    <row r="533" spans="1:13" ht="14.45" customHeight="1" x14ac:dyDescent="0.2">
      <c r="A533" s="370"/>
      <c r="B533" s="366"/>
      <c r="C533" s="367"/>
      <c r="D533" s="367"/>
      <c r="E533" s="368"/>
      <c r="F533" s="366"/>
      <c r="G533" s="367"/>
      <c r="H533" s="367"/>
      <c r="I533" s="367"/>
      <c r="J533" s="367"/>
      <c r="K533" s="369"/>
      <c r="L533" s="124"/>
      <c r="M533" s="365" t="str">
        <f t="shared" si="8"/>
        <v/>
      </c>
    </row>
    <row r="534" spans="1:13" ht="14.45" customHeight="1" x14ac:dyDescent="0.2">
      <c r="A534" s="370"/>
      <c r="B534" s="366"/>
      <c r="C534" s="367"/>
      <c r="D534" s="367"/>
      <c r="E534" s="368"/>
      <c r="F534" s="366"/>
      <c r="G534" s="367"/>
      <c r="H534" s="367"/>
      <c r="I534" s="367"/>
      <c r="J534" s="367"/>
      <c r="K534" s="369"/>
      <c r="L534" s="124"/>
      <c r="M534" s="365" t="str">
        <f t="shared" si="8"/>
        <v/>
      </c>
    </row>
    <row r="535" spans="1:13" ht="14.45" customHeight="1" x14ac:dyDescent="0.2">
      <c r="A535" s="370"/>
      <c r="B535" s="366"/>
      <c r="C535" s="367"/>
      <c r="D535" s="367"/>
      <c r="E535" s="368"/>
      <c r="F535" s="366"/>
      <c r="G535" s="367"/>
      <c r="H535" s="367"/>
      <c r="I535" s="367"/>
      <c r="J535" s="367"/>
      <c r="K535" s="369"/>
      <c r="L535" s="124"/>
      <c r="M535" s="365" t="str">
        <f t="shared" si="8"/>
        <v/>
      </c>
    </row>
    <row r="536" spans="1:13" ht="14.45" customHeight="1" x14ac:dyDescent="0.2">
      <c r="A536" s="370"/>
      <c r="B536" s="366"/>
      <c r="C536" s="367"/>
      <c r="D536" s="367"/>
      <c r="E536" s="368"/>
      <c r="F536" s="366"/>
      <c r="G536" s="367"/>
      <c r="H536" s="367"/>
      <c r="I536" s="367"/>
      <c r="J536" s="367"/>
      <c r="K536" s="369"/>
      <c r="L536" s="124"/>
      <c r="M536" s="365" t="str">
        <f t="shared" si="8"/>
        <v/>
      </c>
    </row>
    <row r="537" spans="1:13" ht="14.45" customHeight="1" x14ac:dyDescent="0.2">
      <c r="A537" s="370"/>
      <c r="B537" s="366"/>
      <c r="C537" s="367"/>
      <c r="D537" s="367"/>
      <c r="E537" s="368"/>
      <c r="F537" s="366"/>
      <c r="G537" s="367"/>
      <c r="H537" s="367"/>
      <c r="I537" s="367"/>
      <c r="J537" s="367"/>
      <c r="K537" s="369"/>
      <c r="L537" s="124"/>
      <c r="M537" s="365" t="str">
        <f t="shared" si="8"/>
        <v/>
      </c>
    </row>
    <row r="538" spans="1:13" ht="14.45" customHeight="1" x14ac:dyDescent="0.2">
      <c r="A538" s="370"/>
      <c r="B538" s="366"/>
      <c r="C538" s="367"/>
      <c r="D538" s="367"/>
      <c r="E538" s="368"/>
      <c r="F538" s="366"/>
      <c r="G538" s="367"/>
      <c r="H538" s="367"/>
      <c r="I538" s="367"/>
      <c r="J538" s="367"/>
      <c r="K538" s="369"/>
      <c r="L538" s="124"/>
      <c r="M538" s="365" t="str">
        <f t="shared" si="8"/>
        <v/>
      </c>
    </row>
    <row r="539" spans="1:13" ht="14.45" customHeight="1" x14ac:dyDescent="0.2">
      <c r="A539" s="370"/>
      <c r="B539" s="366"/>
      <c r="C539" s="367"/>
      <c r="D539" s="367"/>
      <c r="E539" s="368"/>
      <c r="F539" s="366"/>
      <c r="G539" s="367"/>
      <c r="H539" s="367"/>
      <c r="I539" s="367"/>
      <c r="J539" s="367"/>
      <c r="K539" s="369"/>
      <c r="L539" s="124"/>
      <c r="M539" s="365" t="str">
        <f t="shared" si="8"/>
        <v/>
      </c>
    </row>
    <row r="540" spans="1:13" ht="14.45" customHeight="1" x14ac:dyDescent="0.2">
      <c r="A540" s="370"/>
      <c r="B540" s="366"/>
      <c r="C540" s="367"/>
      <c r="D540" s="367"/>
      <c r="E540" s="368"/>
      <c r="F540" s="366"/>
      <c r="G540" s="367"/>
      <c r="H540" s="367"/>
      <c r="I540" s="367"/>
      <c r="J540" s="367"/>
      <c r="K540" s="369"/>
      <c r="L540" s="124"/>
      <c r="M540" s="365" t="str">
        <f t="shared" si="8"/>
        <v/>
      </c>
    </row>
    <row r="541" spans="1:13" ht="14.45" customHeight="1" x14ac:dyDescent="0.2">
      <c r="A541" s="370"/>
      <c r="B541" s="366"/>
      <c r="C541" s="367"/>
      <c r="D541" s="367"/>
      <c r="E541" s="368"/>
      <c r="F541" s="366"/>
      <c r="G541" s="367"/>
      <c r="H541" s="367"/>
      <c r="I541" s="367"/>
      <c r="J541" s="367"/>
      <c r="K541" s="369"/>
      <c r="L541" s="124"/>
      <c r="M541" s="365" t="str">
        <f t="shared" si="8"/>
        <v/>
      </c>
    </row>
    <row r="542" spans="1:13" ht="14.45" customHeight="1" x14ac:dyDescent="0.2">
      <c r="A542" s="370"/>
      <c r="B542" s="366"/>
      <c r="C542" s="367"/>
      <c r="D542" s="367"/>
      <c r="E542" s="368"/>
      <c r="F542" s="366"/>
      <c r="G542" s="367"/>
      <c r="H542" s="367"/>
      <c r="I542" s="367"/>
      <c r="J542" s="367"/>
      <c r="K542" s="369"/>
      <c r="L542" s="124"/>
      <c r="M542" s="365" t="str">
        <f t="shared" si="8"/>
        <v/>
      </c>
    </row>
    <row r="543" spans="1:13" ht="14.45" customHeight="1" x14ac:dyDescent="0.2">
      <c r="A543" s="370"/>
      <c r="B543" s="366"/>
      <c r="C543" s="367"/>
      <c r="D543" s="367"/>
      <c r="E543" s="368"/>
      <c r="F543" s="366"/>
      <c r="G543" s="367"/>
      <c r="H543" s="367"/>
      <c r="I543" s="367"/>
      <c r="J543" s="367"/>
      <c r="K543" s="369"/>
      <c r="L543" s="124"/>
      <c r="M543" s="365" t="str">
        <f t="shared" si="8"/>
        <v/>
      </c>
    </row>
    <row r="544" spans="1:13" ht="14.45" customHeight="1" x14ac:dyDescent="0.2">
      <c r="A544" s="370"/>
      <c r="B544" s="366"/>
      <c r="C544" s="367"/>
      <c r="D544" s="367"/>
      <c r="E544" s="368"/>
      <c r="F544" s="366"/>
      <c r="G544" s="367"/>
      <c r="H544" s="367"/>
      <c r="I544" s="367"/>
      <c r="J544" s="367"/>
      <c r="K544" s="369"/>
      <c r="L544" s="124"/>
      <c r="M544" s="365" t="str">
        <f t="shared" si="8"/>
        <v/>
      </c>
    </row>
    <row r="545" spans="1:13" ht="14.45" customHeight="1" x14ac:dyDescent="0.2">
      <c r="A545" s="370"/>
      <c r="B545" s="366"/>
      <c r="C545" s="367"/>
      <c r="D545" s="367"/>
      <c r="E545" s="368"/>
      <c r="F545" s="366"/>
      <c r="G545" s="367"/>
      <c r="H545" s="367"/>
      <c r="I545" s="367"/>
      <c r="J545" s="367"/>
      <c r="K545" s="369"/>
      <c r="L545" s="124"/>
      <c r="M545" s="365" t="str">
        <f t="shared" si="8"/>
        <v/>
      </c>
    </row>
    <row r="546" spans="1:13" ht="14.45" customHeight="1" x14ac:dyDescent="0.2">
      <c r="A546" s="370"/>
      <c r="B546" s="366"/>
      <c r="C546" s="367"/>
      <c r="D546" s="367"/>
      <c r="E546" s="368"/>
      <c r="F546" s="366"/>
      <c r="G546" s="367"/>
      <c r="H546" s="367"/>
      <c r="I546" s="367"/>
      <c r="J546" s="367"/>
      <c r="K546" s="369"/>
      <c r="L546" s="124"/>
      <c r="M546" s="365" t="str">
        <f t="shared" si="8"/>
        <v/>
      </c>
    </row>
    <row r="547" spans="1:13" ht="14.45" customHeight="1" x14ac:dyDescent="0.2">
      <c r="A547" s="370"/>
      <c r="B547" s="366"/>
      <c r="C547" s="367"/>
      <c r="D547" s="367"/>
      <c r="E547" s="368"/>
      <c r="F547" s="366"/>
      <c r="G547" s="367"/>
      <c r="H547" s="367"/>
      <c r="I547" s="367"/>
      <c r="J547" s="367"/>
      <c r="K547" s="369"/>
      <c r="L547" s="124"/>
      <c r="M547" s="365" t="str">
        <f t="shared" si="8"/>
        <v/>
      </c>
    </row>
    <row r="548" spans="1:13" ht="14.45" customHeight="1" x14ac:dyDescent="0.2">
      <c r="A548" s="370"/>
      <c r="B548" s="366"/>
      <c r="C548" s="367"/>
      <c r="D548" s="367"/>
      <c r="E548" s="368"/>
      <c r="F548" s="366"/>
      <c r="G548" s="367"/>
      <c r="H548" s="367"/>
      <c r="I548" s="367"/>
      <c r="J548" s="367"/>
      <c r="K548" s="369"/>
      <c r="L548" s="124"/>
      <c r="M548" s="365" t="str">
        <f t="shared" si="8"/>
        <v/>
      </c>
    </row>
    <row r="549" spans="1:13" ht="14.45" customHeight="1" x14ac:dyDescent="0.2">
      <c r="A549" s="370"/>
      <c r="B549" s="366"/>
      <c r="C549" s="367"/>
      <c r="D549" s="367"/>
      <c r="E549" s="368"/>
      <c r="F549" s="366"/>
      <c r="G549" s="367"/>
      <c r="H549" s="367"/>
      <c r="I549" s="367"/>
      <c r="J549" s="367"/>
      <c r="K549" s="369"/>
      <c r="L549" s="124"/>
      <c r="M549" s="365" t="str">
        <f t="shared" si="8"/>
        <v/>
      </c>
    </row>
    <row r="550" spans="1:13" ht="14.45" customHeight="1" x14ac:dyDescent="0.2">
      <c r="A550" s="370"/>
      <c r="B550" s="366"/>
      <c r="C550" s="367"/>
      <c r="D550" s="367"/>
      <c r="E550" s="368"/>
      <c r="F550" s="366"/>
      <c r="G550" s="367"/>
      <c r="H550" s="367"/>
      <c r="I550" s="367"/>
      <c r="J550" s="367"/>
      <c r="K550" s="369"/>
      <c r="L550" s="124"/>
      <c r="M550" s="365" t="str">
        <f t="shared" si="8"/>
        <v/>
      </c>
    </row>
    <row r="551" spans="1:13" ht="14.45" customHeight="1" x14ac:dyDescent="0.2">
      <c r="A551" s="370"/>
      <c r="B551" s="366"/>
      <c r="C551" s="367"/>
      <c r="D551" s="367"/>
      <c r="E551" s="368"/>
      <c r="F551" s="366"/>
      <c r="G551" s="367"/>
      <c r="H551" s="367"/>
      <c r="I551" s="367"/>
      <c r="J551" s="367"/>
      <c r="K551" s="369"/>
      <c r="L551" s="124"/>
      <c r="M551" s="365" t="str">
        <f t="shared" si="8"/>
        <v/>
      </c>
    </row>
    <row r="552" spans="1:13" ht="14.45" customHeight="1" x14ac:dyDescent="0.2">
      <c r="A552" s="370"/>
      <c r="B552" s="366"/>
      <c r="C552" s="367"/>
      <c r="D552" s="367"/>
      <c r="E552" s="368"/>
      <c r="F552" s="366"/>
      <c r="G552" s="367"/>
      <c r="H552" s="367"/>
      <c r="I552" s="367"/>
      <c r="J552" s="367"/>
      <c r="K552" s="369"/>
      <c r="L552" s="124"/>
      <c r="M552" s="365" t="str">
        <f t="shared" si="8"/>
        <v/>
      </c>
    </row>
    <row r="553" spans="1:13" ht="14.45" customHeight="1" x14ac:dyDescent="0.2">
      <c r="A553" s="370"/>
      <c r="B553" s="366"/>
      <c r="C553" s="367"/>
      <c r="D553" s="367"/>
      <c r="E553" s="368"/>
      <c r="F553" s="366"/>
      <c r="G553" s="367"/>
      <c r="H553" s="367"/>
      <c r="I553" s="367"/>
      <c r="J553" s="367"/>
      <c r="K553" s="369"/>
      <c r="L553" s="124"/>
      <c r="M553" s="365" t="str">
        <f t="shared" si="8"/>
        <v/>
      </c>
    </row>
    <row r="554" spans="1:13" ht="14.45" customHeight="1" x14ac:dyDescent="0.2">
      <c r="A554" s="370"/>
      <c r="B554" s="366"/>
      <c r="C554" s="367"/>
      <c r="D554" s="367"/>
      <c r="E554" s="368"/>
      <c r="F554" s="366"/>
      <c r="G554" s="367"/>
      <c r="H554" s="367"/>
      <c r="I554" s="367"/>
      <c r="J554" s="367"/>
      <c r="K554" s="369"/>
      <c r="L554" s="124"/>
      <c r="M554" s="365" t="str">
        <f t="shared" si="8"/>
        <v/>
      </c>
    </row>
    <row r="555" spans="1:13" ht="14.45" customHeight="1" x14ac:dyDescent="0.2">
      <c r="A555" s="370"/>
      <c r="B555" s="366"/>
      <c r="C555" s="367"/>
      <c r="D555" s="367"/>
      <c r="E555" s="368"/>
      <c r="F555" s="366"/>
      <c r="G555" s="367"/>
      <c r="H555" s="367"/>
      <c r="I555" s="367"/>
      <c r="J555" s="367"/>
      <c r="K555" s="369"/>
      <c r="L555" s="124"/>
      <c r="M555" s="365" t="str">
        <f t="shared" si="8"/>
        <v/>
      </c>
    </row>
    <row r="556" spans="1:13" ht="14.45" customHeight="1" x14ac:dyDescent="0.2">
      <c r="A556" s="370"/>
      <c r="B556" s="366"/>
      <c r="C556" s="367"/>
      <c r="D556" s="367"/>
      <c r="E556" s="368"/>
      <c r="F556" s="366"/>
      <c r="G556" s="367"/>
      <c r="H556" s="367"/>
      <c r="I556" s="367"/>
      <c r="J556" s="367"/>
      <c r="K556" s="369"/>
      <c r="L556" s="124"/>
      <c r="M556" s="365" t="str">
        <f t="shared" si="8"/>
        <v/>
      </c>
    </row>
    <row r="557" spans="1:13" ht="14.45" customHeight="1" x14ac:dyDescent="0.2">
      <c r="A557" s="370"/>
      <c r="B557" s="366"/>
      <c r="C557" s="367"/>
      <c r="D557" s="367"/>
      <c r="E557" s="368"/>
      <c r="F557" s="366"/>
      <c r="G557" s="367"/>
      <c r="H557" s="367"/>
      <c r="I557" s="367"/>
      <c r="J557" s="367"/>
      <c r="K557" s="369"/>
      <c r="L557" s="124"/>
      <c r="M557" s="365" t="str">
        <f t="shared" si="8"/>
        <v/>
      </c>
    </row>
    <row r="558" spans="1:13" ht="14.45" customHeight="1" x14ac:dyDescent="0.2">
      <c r="A558" s="370"/>
      <c r="B558" s="366"/>
      <c r="C558" s="367"/>
      <c r="D558" s="367"/>
      <c r="E558" s="368"/>
      <c r="F558" s="366"/>
      <c r="G558" s="367"/>
      <c r="H558" s="367"/>
      <c r="I558" s="367"/>
      <c r="J558" s="367"/>
      <c r="K558" s="369"/>
      <c r="L558" s="124"/>
      <c r="M558" s="365" t="str">
        <f t="shared" si="8"/>
        <v/>
      </c>
    </row>
    <row r="559" spans="1:13" ht="14.45" customHeight="1" x14ac:dyDescent="0.2">
      <c r="A559" s="370"/>
      <c r="B559" s="366"/>
      <c r="C559" s="367"/>
      <c r="D559" s="367"/>
      <c r="E559" s="368"/>
      <c r="F559" s="366"/>
      <c r="G559" s="367"/>
      <c r="H559" s="367"/>
      <c r="I559" s="367"/>
      <c r="J559" s="367"/>
      <c r="K559" s="369"/>
      <c r="L559" s="124"/>
      <c r="M559" s="365" t="str">
        <f t="shared" si="8"/>
        <v/>
      </c>
    </row>
    <row r="560" spans="1:13" ht="14.45" customHeight="1" x14ac:dyDescent="0.2">
      <c r="A560" s="370"/>
      <c r="B560" s="366"/>
      <c r="C560" s="367"/>
      <c r="D560" s="367"/>
      <c r="E560" s="368"/>
      <c r="F560" s="366"/>
      <c r="G560" s="367"/>
      <c r="H560" s="367"/>
      <c r="I560" s="367"/>
      <c r="J560" s="367"/>
      <c r="K560" s="369"/>
      <c r="L560" s="124"/>
      <c r="M560" s="365" t="str">
        <f t="shared" si="8"/>
        <v/>
      </c>
    </row>
    <row r="561" spans="1:13" ht="14.45" customHeight="1" x14ac:dyDescent="0.2">
      <c r="A561" s="370"/>
      <c r="B561" s="366"/>
      <c r="C561" s="367"/>
      <c r="D561" s="367"/>
      <c r="E561" s="368"/>
      <c r="F561" s="366"/>
      <c r="G561" s="367"/>
      <c r="H561" s="367"/>
      <c r="I561" s="367"/>
      <c r="J561" s="367"/>
      <c r="K561" s="369"/>
      <c r="L561" s="124"/>
      <c r="M561" s="365" t="str">
        <f t="shared" si="8"/>
        <v/>
      </c>
    </row>
    <row r="562" spans="1:13" ht="14.45" customHeight="1" x14ac:dyDescent="0.2">
      <c r="A562" s="370"/>
      <c r="B562" s="366"/>
      <c r="C562" s="367"/>
      <c r="D562" s="367"/>
      <c r="E562" s="368"/>
      <c r="F562" s="366"/>
      <c r="G562" s="367"/>
      <c r="H562" s="367"/>
      <c r="I562" s="367"/>
      <c r="J562" s="367"/>
      <c r="K562" s="369"/>
      <c r="L562" s="124"/>
      <c r="M562" s="365" t="str">
        <f t="shared" si="8"/>
        <v/>
      </c>
    </row>
    <row r="563" spans="1:13" ht="14.45" customHeight="1" x14ac:dyDescent="0.2">
      <c r="A563" s="370"/>
      <c r="B563" s="366"/>
      <c r="C563" s="367"/>
      <c r="D563" s="367"/>
      <c r="E563" s="368"/>
      <c r="F563" s="366"/>
      <c r="G563" s="367"/>
      <c r="H563" s="367"/>
      <c r="I563" s="367"/>
      <c r="J563" s="367"/>
      <c r="K563" s="369"/>
      <c r="L563" s="124"/>
      <c r="M563" s="365" t="str">
        <f t="shared" si="8"/>
        <v/>
      </c>
    </row>
    <row r="564" spans="1:13" ht="14.45" customHeight="1" x14ac:dyDescent="0.2">
      <c r="A564" s="370"/>
      <c r="B564" s="366"/>
      <c r="C564" s="367"/>
      <c r="D564" s="367"/>
      <c r="E564" s="368"/>
      <c r="F564" s="366"/>
      <c r="G564" s="367"/>
      <c r="H564" s="367"/>
      <c r="I564" s="367"/>
      <c r="J564" s="367"/>
      <c r="K564" s="369"/>
      <c r="L564" s="124"/>
      <c r="M564" s="365" t="str">
        <f t="shared" si="8"/>
        <v/>
      </c>
    </row>
    <row r="565" spans="1:13" ht="14.45" customHeight="1" x14ac:dyDescent="0.2">
      <c r="A565" s="370"/>
      <c r="B565" s="366"/>
      <c r="C565" s="367"/>
      <c r="D565" s="367"/>
      <c r="E565" s="368"/>
      <c r="F565" s="366"/>
      <c r="G565" s="367"/>
      <c r="H565" s="367"/>
      <c r="I565" s="367"/>
      <c r="J565" s="367"/>
      <c r="K565" s="369"/>
      <c r="L565" s="124"/>
      <c r="M565" s="365" t="str">
        <f t="shared" si="8"/>
        <v/>
      </c>
    </row>
    <row r="566" spans="1:13" ht="14.45" customHeight="1" x14ac:dyDescent="0.2">
      <c r="A566" s="370"/>
      <c r="B566" s="366"/>
      <c r="C566" s="367"/>
      <c r="D566" s="367"/>
      <c r="E566" s="368"/>
      <c r="F566" s="366"/>
      <c r="G566" s="367"/>
      <c r="H566" s="367"/>
      <c r="I566" s="367"/>
      <c r="J566" s="367"/>
      <c r="K566" s="369"/>
      <c r="L566" s="124"/>
      <c r="M566" s="365" t="str">
        <f t="shared" si="8"/>
        <v/>
      </c>
    </row>
    <row r="567" spans="1:13" ht="14.45" customHeight="1" x14ac:dyDescent="0.2">
      <c r="A567" s="370"/>
      <c r="B567" s="366"/>
      <c r="C567" s="367"/>
      <c r="D567" s="367"/>
      <c r="E567" s="368"/>
      <c r="F567" s="366"/>
      <c r="G567" s="367"/>
      <c r="H567" s="367"/>
      <c r="I567" s="367"/>
      <c r="J567" s="367"/>
      <c r="K567" s="369"/>
      <c r="L567" s="124"/>
      <c r="M567" s="365" t="str">
        <f t="shared" si="8"/>
        <v/>
      </c>
    </row>
    <row r="568" spans="1:13" ht="14.45" customHeight="1" x14ac:dyDescent="0.2">
      <c r="A568" s="370"/>
      <c r="B568" s="366"/>
      <c r="C568" s="367"/>
      <c r="D568" s="367"/>
      <c r="E568" s="368"/>
      <c r="F568" s="366"/>
      <c r="G568" s="367"/>
      <c r="H568" s="367"/>
      <c r="I568" s="367"/>
      <c r="J568" s="367"/>
      <c r="K568" s="369"/>
      <c r="L568" s="124"/>
      <c r="M568" s="365" t="str">
        <f t="shared" si="8"/>
        <v/>
      </c>
    </row>
    <row r="569" spans="1:13" ht="14.45" customHeight="1" x14ac:dyDescent="0.2">
      <c r="A569" s="370"/>
      <c r="B569" s="366"/>
      <c r="C569" s="367"/>
      <c r="D569" s="367"/>
      <c r="E569" s="368"/>
      <c r="F569" s="366"/>
      <c r="G569" s="367"/>
      <c r="H569" s="367"/>
      <c r="I569" s="367"/>
      <c r="J569" s="367"/>
      <c r="K569" s="369"/>
      <c r="L569" s="124"/>
      <c r="M569" s="365" t="str">
        <f t="shared" si="8"/>
        <v/>
      </c>
    </row>
    <row r="570" spans="1:13" ht="14.45" customHeight="1" x14ac:dyDescent="0.2">
      <c r="A570" s="370"/>
      <c r="B570" s="366"/>
      <c r="C570" s="367"/>
      <c r="D570" s="367"/>
      <c r="E570" s="368"/>
      <c r="F570" s="366"/>
      <c r="G570" s="367"/>
      <c r="H570" s="367"/>
      <c r="I570" s="367"/>
      <c r="J570" s="367"/>
      <c r="K570" s="369"/>
      <c r="L570" s="124"/>
      <c r="M570" s="365" t="str">
        <f t="shared" si="8"/>
        <v/>
      </c>
    </row>
    <row r="571" spans="1:13" ht="14.45" customHeight="1" x14ac:dyDescent="0.2">
      <c r="A571" s="370"/>
      <c r="B571" s="366"/>
      <c r="C571" s="367"/>
      <c r="D571" s="367"/>
      <c r="E571" s="368"/>
      <c r="F571" s="366"/>
      <c r="G571" s="367"/>
      <c r="H571" s="367"/>
      <c r="I571" s="367"/>
      <c r="J571" s="367"/>
      <c r="K571" s="369"/>
      <c r="L571" s="124"/>
      <c r="M571" s="365" t="str">
        <f t="shared" si="8"/>
        <v/>
      </c>
    </row>
    <row r="572" spans="1:13" ht="14.45" customHeight="1" x14ac:dyDescent="0.2">
      <c r="A572" s="370"/>
      <c r="B572" s="366"/>
      <c r="C572" s="367"/>
      <c r="D572" s="367"/>
      <c r="E572" s="368"/>
      <c r="F572" s="366"/>
      <c r="G572" s="367"/>
      <c r="H572" s="367"/>
      <c r="I572" s="367"/>
      <c r="J572" s="367"/>
      <c r="K572" s="369"/>
      <c r="L572" s="124"/>
      <c r="M572" s="365" t="str">
        <f t="shared" si="8"/>
        <v/>
      </c>
    </row>
    <row r="573" spans="1:13" ht="14.45" customHeight="1" x14ac:dyDescent="0.2">
      <c r="A573" s="370"/>
      <c r="B573" s="366"/>
      <c r="C573" s="367"/>
      <c r="D573" s="367"/>
      <c r="E573" s="368"/>
      <c r="F573" s="366"/>
      <c r="G573" s="367"/>
      <c r="H573" s="367"/>
      <c r="I573" s="367"/>
      <c r="J573" s="367"/>
      <c r="K573" s="369"/>
      <c r="L573" s="124"/>
      <c r="M573" s="365" t="str">
        <f t="shared" si="8"/>
        <v/>
      </c>
    </row>
    <row r="574" spans="1:13" ht="14.45" customHeight="1" x14ac:dyDescent="0.2">
      <c r="A574" s="370"/>
      <c r="B574" s="366"/>
      <c r="C574" s="367"/>
      <c r="D574" s="367"/>
      <c r="E574" s="368"/>
      <c r="F574" s="366"/>
      <c r="G574" s="367"/>
      <c r="H574" s="367"/>
      <c r="I574" s="367"/>
      <c r="J574" s="367"/>
      <c r="K574" s="369"/>
      <c r="L574" s="124"/>
      <c r="M574" s="365" t="str">
        <f t="shared" si="8"/>
        <v/>
      </c>
    </row>
    <row r="575" spans="1:13" ht="14.45" customHeight="1" x14ac:dyDescent="0.2">
      <c r="A575" s="370"/>
      <c r="B575" s="366"/>
      <c r="C575" s="367"/>
      <c r="D575" s="367"/>
      <c r="E575" s="368"/>
      <c r="F575" s="366"/>
      <c r="G575" s="367"/>
      <c r="H575" s="367"/>
      <c r="I575" s="367"/>
      <c r="J575" s="367"/>
      <c r="K575" s="369"/>
      <c r="L575" s="124"/>
      <c r="M575" s="365" t="str">
        <f t="shared" si="8"/>
        <v/>
      </c>
    </row>
    <row r="576" spans="1:13" ht="14.45" customHeight="1" x14ac:dyDescent="0.2">
      <c r="A576" s="370"/>
      <c r="B576" s="366"/>
      <c r="C576" s="367"/>
      <c r="D576" s="367"/>
      <c r="E576" s="368"/>
      <c r="F576" s="366"/>
      <c r="G576" s="367"/>
      <c r="H576" s="367"/>
      <c r="I576" s="367"/>
      <c r="J576" s="367"/>
      <c r="K576" s="369"/>
      <c r="L576" s="124"/>
      <c r="M576" s="365" t="str">
        <f t="shared" si="8"/>
        <v/>
      </c>
    </row>
    <row r="577" spans="1:13" ht="14.45" customHeight="1" x14ac:dyDescent="0.2">
      <c r="A577" s="370"/>
      <c r="B577" s="366"/>
      <c r="C577" s="367"/>
      <c r="D577" s="367"/>
      <c r="E577" s="368"/>
      <c r="F577" s="366"/>
      <c r="G577" s="367"/>
      <c r="H577" s="367"/>
      <c r="I577" s="367"/>
      <c r="J577" s="367"/>
      <c r="K577" s="369"/>
      <c r="L577" s="124"/>
      <c r="M577" s="365" t="str">
        <f t="shared" si="8"/>
        <v/>
      </c>
    </row>
    <row r="578" spans="1:13" ht="14.45" customHeight="1" x14ac:dyDescent="0.2">
      <c r="A578" s="370"/>
      <c r="B578" s="366"/>
      <c r="C578" s="367"/>
      <c r="D578" s="367"/>
      <c r="E578" s="368"/>
      <c r="F578" s="366"/>
      <c r="G578" s="367"/>
      <c r="H578" s="367"/>
      <c r="I578" s="367"/>
      <c r="J578" s="367"/>
      <c r="K578" s="369"/>
      <c r="L578" s="124"/>
      <c r="M578" s="365" t="str">
        <f t="shared" si="8"/>
        <v/>
      </c>
    </row>
    <row r="579" spans="1:13" ht="14.45" customHeight="1" x14ac:dyDescent="0.2">
      <c r="A579" s="370"/>
      <c r="B579" s="366"/>
      <c r="C579" s="367"/>
      <c r="D579" s="367"/>
      <c r="E579" s="368"/>
      <c r="F579" s="366"/>
      <c r="G579" s="367"/>
      <c r="H579" s="367"/>
      <c r="I579" s="367"/>
      <c r="J579" s="367"/>
      <c r="K579" s="369"/>
      <c r="L579" s="124"/>
      <c r="M579" s="365" t="str">
        <f t="shared" si="8"/>
        <v/>
      </c>
    </row>
    <row r="580" spans="1:13" ht="14.45" customHeight="1" x14ac:dyDescent="0.2">
      <c r="A580" s="370"/>
      <c r="B580" s="366"/>
      <c r="C580" s="367"/>
      <c r="D580" s="367"/>
      <c r="E580" s="368"/>
      <c r="F580" s="366"/>
      <c r="G580" s="367"/>
      <c r="H580" s="367"/>
      <c r="I580" s="367"/>
      <c r="J580" s="367"/>
      <c r="K580" s="369"/>
      <c r="L580" s="124"/>
      <c r="M580" s="365" t="str">
        <f t="shared" si="8"/>
        <v/>
      </c>
    </row>
    <row r="581" spans="1:13" ht="14.45" customHeight="1" x14ac:dyDescent="0.2">
      <c r="A581" s="370"/>
      <c r="B581" s="366"/>
      <c r="C581" s="367"/>
      <c r="D581" s="367"/>
      <c r="E581" s="368"/>
      <c r="F581" s="366"/>
      <c r="G581" s="367"/>
      <c r="H581" s="367"/>
      <c r="I581" s="367"/>
      <c r="J581" s="367"/>
      <c r="K581" s="369"/>
      <c r="L581" s="124"/>
      <c r="M581" s="365" t="str">
        <f t="shared" si="8"/>
        <v/>
      </c>
    </row>
    <row r="582" spans="1:13" ht="14.45" customHeight="1" x14ac:dyDescent="0.2">
      <c r="A582" s="370"/>
      <c r="B582" s="366"/>
      <c r="C582" s="367"/>
      <c r="D582" s="367"/>
      <c r="E582" s="368"/>
      <c r="F582" s="366"/>
      <c r="G582" s="367"/>
      <c r="H582" s="367"/>
      <c r="I582" s="367"/>
      <c r="J582" s="367"/>
      <c r="K582" s="369"/>
      <c r="L582" s="124"/>
      <c r="M582" s="365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370"/>
      <c r="B583" s="366"/>
      <c r="C583" s="367"/>
      <c r="D583" s="367"/>
      <c r="E583" s="368"/>
      <c r="F583" s="366"/>
      <c r="G583" s="367"/>
      <c r="H583" s="367"/>
      <c r="I583" s="367"/>
      <c r="J583" s="367"/>
      <c r="K583" s="369"/>
      <c r="L583" s="124"/>
      <c r="M583" s="365" t="str">
        <f t="shared" si="9"/>
        <v/>
      </c>
    </row>
    <row r="584" spans="1:13" ht="14.45" customHeight="1" x14ac:dyDescent="0.2">
      <c r="A584" s="370"/>
      <c r="B584" s="366"/>
      <c r="C584" s="367"/>
      <c r="D584" s="367"/>
      <c r="E584" s="368"/>
      <c r="F584" s="366"/>
      <c r="G584" s="367"/>
      <c r="H584" s="367"/>
      <c r="I584" s="367"/>
      <c r="J584" s="367"/>
      <c r="K584" s="369"/>
      <c r="L584" s="124"/>
      <c r="M584" s="365" t="str">
        <f t="shared" si="9"/>
        <v/>
      </c>
    </row>
    <row r="585" spans="1:13" ht="14.45" customHeight="1" x14ac:dyDescent="0.2">
      <c r="A585" s="370"/>
      <c r="B585" s="366"/>
      <c r="C585" s="367"/>
      <c r="D585" s="367"/>
      <c r="E585" s="368"/>
      <c r="F585" s="366"/>
      <c r="G585" s="367"/>
      <c r="H585" s="367"/>
      <c r="I585" s="367"/>
      <c r="J585" s="367"/>
      <c r="K585" s="369"/>
      <c r="L585" s="124"/>
      <c r="M585" s="365" t="str">
        <f t="shared" si="9"/>
        <v/>
      </c>
    </row>
    <row r="586" spans="1:13" ht="14.45" customHeight="1" x14ac:dyDescent="0.2">
      <c r="A586" s="370"/>
      <c r="B586" s="366"/>
      <c r="C586" s="367"/>
      <c r="D586" s="367"/>
      <c r="E586" s="368"/>
      <c r="F586" s="366"/>
      <c r="G586" s="367"/>
      <c r="H586" s="367"/>
      <c r="I586" s="367"/>
      <c r="J586" s="367"/>
      <c r="K586" s="369"/>
      <c r="L586" s="124"/>
      <c r="M586" s="365" t="str">
        <f t="shared" si="9"/>
        <v/>
      </c>
    </row>
    <row r="587" spans="1:13" ht="14.45" customHeight="1" x14ac:dyDescent="0.2">
      <c r="A587" s="370"/>
      <c r="B587" s="366"/>
      <c r="C587" s="367"/>
      <c r="D587" s="367"/>
      <c r="E587" s="368"/>
      <c r="F587" s="366"/>
      <c r="G587" s="367"/>
      <c r="H587" s="367"/>
      <c r="I587" s="367"/>
      <c r="J587" s="367"/>
      <c r="K587" s="369"/>
      <c r="L587" s="124"/>
      <c r="M587" s="365" t="str">
        <f t="shared" si="9"/>
        <v/>
      </c>
    </row>
    <row r="588" spans="1:13" ht="14.45" customHeight="1" x14ac:dyDescent="0.2">
      <c r="A588" s="370"/>
      <c r="B588" s="366"/>
      <c r="C588" s="367"/>
      <c r="D588" s="367"/>
      <c r="E588" s="368"/>
      <c r="F588" s="366"/>
      <c r="G588" s="367"/>
      <c r="H588" s="367"/>
      <c r="I588" s="367"/>
      <c r="J588" s="367"/>
      <c r="K588" s="369"/>
      <c r="L588" s="124"/>
      <c r="M588" s="365" t="str">
        <f t="shared" si="9"/>
        <v/>
      </c>
    </row>
    <row r="589" spans="1:13" ht="14.45" customHeight="1" x14ac:dyDescent="0.2">
      <c r="A589" s="370"/>
      <c r="B589" s="366"/>
      <c r="C589" s="367"/>
      <c r="D589" s="367"/>
      <c r="E589" s="368"/>
      <c r="F589" s="366"/>
      <c r="G589" s="367"/>
      <c r="H589" s="367"/>
      <c r="I589" s="367"/>
      <c r="J589" s="367"/>
      <c r="K589" s="369"/>
      <c r="L589" s="124"/>
      <c r="M589" s="365" t="str">
        <f t="shared" si="9"/>
        <v/>
      </c>
    </row>
    <row r="590" spans="1:13" ht="14.45" customHeight="1" x14ac:dyDescent="0.2">
      <c r="A590" s="370"/>
      <c r="B590" s="366"/>
      <c r="C590" s="367"/>
      <c r="D590" s="367"/>
      <c r="E590" s="368"/>
      <c r="F590" s="366"/>
      <c r="G590" s="367"/>
      <c r="H590" s="367"/>
      <c r="I590" s="367"/>
      <c r="J590" s="367"/>
      <c r="K590" s="369"/>
      <c r="L590" s="124"/>
      <c r="M590" s="365" t="str">
        <f t="shared" si="9"/>
        <v/>
      </c>
    </row>
    <row r="591" spans="1:13" ht="14.45" customHeight="1" x14ac:dyDescent="0.2">
      <c r="A591" s="370"/>
      <c r="B591" s="366"/>
      <c r="C591" s="367"/>
      <c r="D591" s="367"/>
      <c r="E591" s="368"/>
      <c r="F591" s="366"/>
      <c r="G591" s="367"/>
      <c r="H591" s="367"/>
      <c r="I591" s="367"/>
      <c r="J591" s="367"/>
      <c r="K591" s="369"/>
      <c r="L591" s="124"/>
      <c r="M591" s="365" t="str">
        <f t="shared" si="9"/>
        <v/>
      </c>
    </row>
    <row r="592" spans="1:13" ht="14.45" customHeight="1" x14ac:dyDescent="0.2">
      <c r="A592" s="370"/>
      <c r="B592" s="366"/>
      <c r="C592" s="367"/>
      <c r="D592" s="367"/>
      <c r="E592" s="368"/>
      <c r="F592" s="366"/>
      <c r="G592" s="367"/>
      <c r="H592" s="367"/>
      <c r="I592" s="367"/>
      <c r="J592" s="367"/>
      <c r="K592" s="369"/>
      <c r="L592" s="124"/>
      <c r="M592" s="365" t="str">
        <f t="shared" si="9"/>
        <v/>
      </c>
    </row>
    <row r="593" spans="1:13" ht="14.45" customHeight="1" x14ac:dyDescent="0.2">
      <c r="A593" s="370"/>
      <c r="B593" s="366"/>
      <c r="C593" s="367"/>
      <c r="D593" s="367"/>
      <c r="E593" s="368"/>
      <c r="F593" s="366"/>
      <c r="G593" s="367"/>
      <c r="H593" s="367"/>
      <c r="I593" s="367"/>
      <c r="J593" s="367"/>
      <c r="K593" s="369"/>
      <c r="L593" s="124"/>
      <c r="M593" s="365" t="str">
        <f t="shared" si="9"/>
        <v/>
      </c>
    </row>
    <row r="594" spans="1:13" ht="14.45" customHeight="1" x14ac:dyDescent="0.2">
      <c r="A594" s="370"/>
      <c r="B594" s="366"/>
      <c r="C594" s="367"/>
      <c r="D594" s="367"/>
      <c r="E594" s="368"/>
      <c r="F594" s="366"/>
      <c r="G594" s="367"/>
      <c r="H594" s="367"/>
      <c r="I594" s="367"/>
      <c r="J594" s="367"/>
      <c r="K594" s="369"/>
      <c r="L594" s="124"/>
      <c r="M594" s="365" t="str">
        <f t="shared" si="9"/>
        <v/>
      </c>
    </row>
    <row r="595" spans="1:13" ht="14.45" customHeight="1" x14ac:dyDescent="0.2">
      <c r="A595" s="370"/>
      <c r="B595" s="366"/>
      <c r="C595" s="367"/>
      <c r="D595" s="367"/>
      <c r="E595" s="368"/>
      <c r="F595" s="366"/>
      <c r="G595" s="367"/>
      <c r="H595" s="367"/>
      <c r="I595" s="367"/>
      <c r="J595" s="367"/>
      <c r="K595" s="369"/>
      <c r="L595" s="124"/>
      <c r="M595" s="365" t="str">
        <f t="shared" si="9"/>
        <v/>
      </c>
    </row>
    <row r="596" spans="1:13" ht="14.45" customHeight="1" x14ac:dyDescent="0.2">
      <c r="A596" s="370"/>
      <c r="B596" s="366"/>
      <c r="C596" s="367"/>
      <c r="D596" s="367"/>
      <c r="E596" s="368"/>
      <c r="F596" s="366"/>
      <c r="G596" s="367"/>
      <c r="H596" s="367"/>
      <c r="I596" s="367"/>
      <c r="J596" s="367"/>
      <c r="K596" s="369"/>
      <c r="L596" s="124"/>
      <c r="M596" s="365" t="str">
        <f t="shared" si="9"/>
        <v/>
      </c>
    </row>
    <row r="597" spans="1:13" ht="14.45" customHeight="1" x14ac:dyDescent="0.2">
      <c r="A597" s="370"/>
      <c r="B597" s="366"/>
      <c r="C597" s="367"/>
      <c r="D597" s="367"/>
      <c r="E597" s="368"/>
      <c r="F597" s="366"/>
      <c r="G597" s="367"/>
      <c r="H597" s="367"/>
      <c r="I597" s="367"/>
      <c r="J597" s="367"/>
      <c r="K597" s="369"/>
      <c r="L597" s="124"/>
      <c r="M597" s="365" t="str">
        <f t="shared" si="9"/>
        <v/>
      </c>
    </row>
    <row r="598" spans="1:13" ht="14.45" customHeight="1" x14ac:dyDescent="0.2">
      <c r="A598" s="370"/>
      <c r="B598" s="366"/>
      <c r="C598" s="367"/>
      <c r="D598" s="367"/>
      <c r="E598" s="368"/>
      <c r="F598" s="366"/>
      <c r="G598" s="367"/>
      <c r="H598" s="367"/>
      <c r="I598" s="367"/>
      <c r="J598" s="367"/>
      <c r="K598" s="369"/>
      <c r="L598" s="124"/>
      <c r="M598" s="365" t="str">
        <f t="shared" si="9"/>
        <v/>
      </c>
    </row>
    <row r="599" spans="1:13" ht="14.45" customHeight="1" x14ac:dyDescent="0.2">
      <c r="A599" s="370"/>
      <c r="B599" s="366"/>
      <c r="C599" s="367"/>
      <c r="D599" s="367"/>
      <c r="E599" s="368"/>
      <c r="F599" s="366"/>
      <c r="G599" s="367"/>
      <c r="H599" s="367"/>
      <c r="I599" s="367"/>
      <c r="J599" s="367"/>
      <c r="K599" s="369"/>
      <c r="L599" s="124"/>
      <c r="M599" s="365" t="str">
        <f t="shared" si="9"/>
        <v/>
      </c>
    </row>
    <row r="600" spans="1:13" ht="14.45" customHeight="1" x14ac:dyDescent="0.2">
      <c r="A600" s="370"/>
      <c r="B600" s="366"/>
      <c r="C600" s="367"/>
      <c r="D600" s="367"/>
      <c r="E600" s="368"/>
      <c r="F600" s="366"/>
      <c r="G600" s="367"/>
      <c r="H600" s="367"/>
      <c r="I600" s="367"/>
      <c r="J600" s="367"/>
      <c r="K600" s="369"/>
      <c r="L600" s="124"/>
      <c r="M600" s="365" t="str">
        <f t="shared" si="9"/>
        <v/>
      </c>
    </row>
    <row r="601" spans="1:13" ht="14.45" customHeight="1" x14ac:dyDescent="0.2">
      <c r="A601" s="370"/>
      <c r="B601" s="366"/>
      <c r="C601" s="367"/>
      <c r="D601" s="367"/>
      <c r="E601" s="368"/>
      <c r="F601" s="366"/>
      <c r="G601" s="367"/>
      <c r="H601" s="367"/>
      <c r="I601" s="367"/>
      <c r="J601" s="367"/>
      <c r="K601" s="369"/>
      <c r="L601" s="124"/>
      <c r="M601" s="365" t="str">
        <f t="shared" si="9"/>
        <v/>
      </c>
    </row>
    <row r="602" spans="1:13" ht="14.45" customHeight="1" x14ac:dyDescent="0.2">
      <c r="A602" s="370"/>
      <c r="B602" s="366"/>
      <c r="C602" s="367"/>
      <c r="D602" s="367"/>
      <c r="E602" s="368"/>
      <c r="F602" s="366"/>
      <c r="G602" s="367"/>
      <c r="H602" s="367"/>
      <c r="I602" s="367"/>
      <c r="J602" s="367"/>
      <c r="K602" s="369"/>
      <c r="L602" s="124"/>
      <c r="M602" s="365" t="str">
        <f t="shared" si="9"/>
        <v/>
      </c>
    </row>
    <row r="603" spans="1:13" ht="14.45" customHeight="1" x14ac:dyDescent="0.2">
      <c r="A603" s="370"/>
      <c r="B603" s="366"/>
      <c r="C603" s="367"/>
      <c r="D603" s="367"/>
      <c r="E603" s="368"/>
      <c r="F603" s="366"/>
      <c r="G603" s="367"/>
      <c r="H603" s="367"/>
      <c r="I603" s="367"/>
      <c r="J603" s="367"/>
      <c r="K603" s="369"/>
      <c r="L603" s="124"/>
      <c r="M603" s="365" t="str">
        <f t="shared" si="9"/>
        <v/>
      </c>
    </row>
    <row r="604" spans="1:13" ht="14.45" customHeight="1" x14ac:dyDescent="0.2">
      <c r="A604" s="370"/>
      <c r="B604" s="366"/>
      <c r="C604" s="367"/>
      <c r="D604" s="367"/>
      <c r="E604" s="368"/>
      <c r="F604" s="366"/>
      <c r="G604" s="367"/>
      <c r="H604" s="367"/>
      <c r="I604" s="367"/>
      <c r="J604" s="367"/>
      <c r="K604" s="369"/>
      <c r="L604" s="124"/>
      <c r="M604" s="365" t="str">
        <f t="shared" si="9"/>
        <v/>
      </c>
    </row>
    <row r="605" spans="1:13" ht="14.45" customHeight="1" x14ac:dyDescent="0.2">
      <c r="A605" s="370"/>
      <c r="B605" s="366"/>
      <c r="C605" s="367"/>
      <c r="D605" s="367"/>
      <c r="E605" s="368"/>
      <c r="F605" s="366"/>
      <c r="G605" s="367"/>
      <c r="H605" s="367"/>
      <c r="I605" s="367"/>
      <c r="J605" s="367"/>
      <c r="K605" s="369"/>
      <c r="L605" s="124"/>
      <c r="M605" s="365" t="str">
        <f t="shared" si="9"/>
        <v/>
      </c>
    </row>
    <row r="606" spans="1:13" ht="14.45" customHeight="1" x14ac:dyDescent="0.2">
      <c r="A606" s="370"/>
      <c r="B606" s="366"/>
      <c r="C606" s="367"/>
      <c r="D606" s="367"/>
      <c r="E606" s="368"/>
      <c r="F606" s="366"/>
      <c r="G606" s="367"/>
      <c r="H606" s="367"/>
      <c r="I606" s="367"/>
      <c r="J606" s="367"/>
      <c r="K606" s="369"/>
      <c r="L606" s="124"/>
      <c r="M606" s="365" t="str">
        <f t="shared" si="9"/>
        <v/>
      </c>
    </row>
    <row r="607" spans="1:13" ht="14.45" customHeight="1" x14ac:dyDescent="0.2">
      <c r="A607" s="370"/>
      <c r="B607" s="366"/>
      <c r="C607" s="367"/>
      <c r="D607" s="367"/>
      <c r="E607" s="368"/>
      <c r="F607" s="366"/>
      <c r="G607" s="367"/>
      <c r="H607" s="367"/>
      <c r="I607" s="367"/>
      <c r="J607" s="367"/>
      <c r="K607" s="369"/>
      <c r="L607" s="124"/>
      <c r="M607" s="365" t="str">
        <f t="shared" si="9"/>
        <v/>
      </c>
    </row>
    <row r="608" spans="1:13" ht="14.45" customHeight="1" x14ac:dyDescent="0.2">
      <c r="A608" s="370"/>
      <c r="B608" s="366"/>
      <c r="C608" s="367"/>
      <c r="D608" s="367"/>
      <c r="E608" s="368"/>
      <c r="F608" s="366"/>
      <c r="G608" s="367"/>
      <c r="H608" s="367"/>
      <c r="I608" s="367"/>
      <c r="J608" s="367"/>
      <c r="K608" s="369"/>
      <c r="L608" s="124"/>
      <c r="M608" s="365" t="str">
        <f t="shared" si="9"/>
        <v/>
      </c>
    </row>
    <row r="609" spans="1:13" ht="14.45" customHeight="1" x14ac:dyDescent="0.2">
      <c r="A609" s="370"/>
      <c r="B609" s="366"/>
      <c r="C609" s="367"/>
      <c r="D609" s="367"/>
      <c r="E609" s="368"/>
      <c r="F609" s="366"/>
      <c r="G609" s="367"/>
      <c r="H609" s="367"/>
      <c r="I609" s="367"/>
      <c r="J609" s="367"/>
      <c r="K609" s="369"/>
      <c r="L609" s="124"/>
      <c r="M609" s="365" t="str">
        <f t="shared" si="9"/>
        <v/>
      </c>
    </row>
    <row r="610" spans="1:13" ht="14.45" customHeight="1" x14ac:dyDescent="0.2">
      <c r="A610" s="370"/>
      <c r="B610" s="366"/>
      <c r="C610" s="367"/>
      <c r="D610" s="367"/>
      <c r="E610" s="368"/>
      <c r="F610" s="366"/>
      <c r="G610" s="367"/>
      <c r="H610" s="367"/>
      <c r="I610" s="367"/>
      <c r="J610" s="367"/>
      <c r="K610" s="369"/>
      <c r="L610" s="124"/>
      <c r="M610" s="365" t="str">
        <f t="shared" si="9"/>
        <v/>
      </c>
    </row>
    <row r="611" spans="1:13" ht="14.45" customHeight="1" x14ac:dyDescent="0.2">
      <c r="A611" s="370"/>
      <c r="B611" s="366"/>
      <c r="C611" s="367"/>
      <c r="D611" s="367"/>
      <c r="E611" s="368"/>
      <c r="F611" s="366"/>
      <c r="G611" s="367"/>
      <c r="H611" s="367"/>
      <c r="I611" s="367"/>
      <c r="J611" s="367"/>
      <c r="K611" s="369"/>
      <c r="L611" s="124"/>
      <c r="M611" s="365" t="str">
        <f t="shared" si="9"/>
        <v/>
      </c>
    </row>
    <row r="612" spans="1:13" ht="14.45" customHeight="1" x14ac:dyDescent="0.2">
      <c r="A612" s="370"/>
      <c r="B612" s="366"/>
      <c r="C612" s="367"/>
      <c r="D612" s="367"/>
      <c r="E612" s="368"/>
      <c r="F612" s="366"/>
      <c r="G612" s="367"/>
      <c r="H612" s="367"/>
      <c r="I612" s="367"/>
      <c r="J612" s="367"/>
      <c r="K612" s="369"/>
      <c r="L612" s="124"/>
      <c r="M612" s="365" t="str">
        <f t="shared" si="9"/>
        <v/>
      </c>
    </row>
    <row r="613" spans="1:13" ht="14.45" customHeight="1" x14ac:dyDescent="0.2">
      <c r="A613" s="370"/>
      <c r="B613" s="366"/>
      <c r="C613" s="367"/>
      <c r="D613" s="367"/>
      <c r="E613" s="368"/>
      <c r="F613" s="366"/>
      <c r="G613" s="367"/>
      <c r="H613" s="367"/>
      <c r="I613" s="367"/>
      <c r="J613" s="367"/>
      <c r="K613" s="369"/>
      <c r="L613" s="124"/>
      <c r="M613" s="365" t="str">
        <f t="shared" si="9"/>
        <v/>
      </c>
    </row>
    <row r="614" spans="1:13" ht="14.45" customHeight="1" x14ac:dyDescent="0.2">
      <c r="A614" s="370"/>
      <c r="B614" s="366"/>
      <c r="C614" s="367"/>
      <c r="D614" s="367"/>
      <c r="E614" s="368"/>
      <c r="F614" s="366"/>
      <c r="G614" s="367"/>
      <c r="H614" s="367"/>
      <c r="I614" s="367"/>
      <c r="J614" s="367"/>
      <c r="K614" s="369"/>
      <c r="L614" s="124"/>
      <c r="M614" s="365" t="str">
        <f t="shared" si="9"/>
        <v/>
      </c>
    </row>
    <row r="615" spans="1:13" ht="14.45" customHeight="1" x14ac:dyDescent="0.2">
      <c r="A615" s="370"/>
      <c r="B615" s="366"/>
      <c r="C615" s="367"/>
      <c r="D615" s="367"/>
      <c r="E615" s="368"/>
      <c r="F615" s="366"/>
      <c r="G615" s="367"/>
      <c r="H615" s="367"/>
      <c r="I615" s="367"/>
      <c r="J615" s="367"/>
      <c r="K615" s="369"/>
      <c r="L615" s="124"/>
      <c r="M615" s="365" t="str">
        <f t="shared" si="9"/>
        <v/>
      </c>
    </row>
    <row r="616" spans="1:13" ht="14.45" customHeight="1" x14ac:dyDescent="0.2">
      <c r="A616" s="370"/>
      <c r="B616" s="366"/>
      <c r="C616" s="367"/>
      <c r="D616" s="367"/>
      <c r="E616" s="368"/>
      <c r="F616" s="366"/>
      <c r="G616" s="367"/>
      <c r="H616" s="367"/>
      <c r="I616" s="367"/>
      <c r="J616" s="367"/>
      <c r="K616" s="369"/>
      <c r="L616" s="124"/>
      <c r="M616" s="365" t="str">
        <f t="shared" si="9"/>
        <v/>
      </c>
    </row>
    <row r="617" spans="1:13" ht="14.45" customHeight="1" x14ac:dyDescent="0.2">
      <c r="A617" s="370"/>
      <c r="B617" s="366"/>
      <c r="C617" s="367"/>
      <c r="D617" s="367"/>
      <c r="E617" s="368"/>
      <c r="F617" s="366"/>
      <c r="G617" s="367"/>
      <c r="H617" s="367"/>
      <c r="I617" s="367"/>
      <c r="J617" s="367"/>
      <c r="K617" s="369"/>
      <c r="L617" s="124"/>
      <c r="M617" s="365" t="str">
        <f t="shared" si="9"/>
        <v/>
      </c>
    </row>
    <row r="618" spans="1:13" ht="14.45" customHeight="1" x14ac:dyDescent="0.2">
      <c r="A618" s="370"/>
      <c r="B618" s="366"/>
      <c r="C618" s="367"/>
      <c r="D618" s="367"/>
      <c r="E618" s="368"/>
      <c r="F618" s="366"/>
      <c r="G618" s="367"/>
      <c r="H618" s="367"/>
      <c r="I618" s="367"/>
      <c r="J618" s="367"/>
      <c r="K618" s="369"/>
      <c r="L618" s="124"/>
      <c r="M618" s="365" t="str">
        <f t="shared" si="9"/>
        <v/>
      </c>
    </row>
    <row r="619" spans="1:13" ht="14.45" customHeight="1" x14ac:dyDescent="0.2">
      <c r="A619" s="370"/>
      <c r="B619" s="366"/>
      <c r="C619" s="367"/>
      <c r="D619" s="367"/>
      <c r="E619" s="368"/>
      <c r="F619" s="366"/>
      <c r="G619" s="367"/>
      <c r="H619" s="367"/>
      <c r="I619" s="367"/>
      <c r="J619" s="367"/>
      <c r="K619" s="369"/>
      <c r="L619" s="124"/>
      <c r="M619" s="365" t="str">
        <f t="shared" si="9"/>
        <v/>
      </c>
    </row>
    <row r="620" spans="1:13" ht="14.45" customHeight="1" x14ac:dyDescent="0.2">
      <c r="A620" s="370"/>
      <c r="B620" s="366"/>
      <c r="C620" s="367"/>
      <c r="D620" s="367"/>
      <c r="E620" s="368"/>
      <c r="F620" s="366"/>
      <c r="G620" s="367"/>
      <c r="H620" s="367"/>
      <c r="I620" s="367"/>
      <c r="J620" s="367"/>
      <c r="K620" s="369"/>
      <c r="L620" s="124"/>
      <c r="M620" s="365" t="str">
        <f t="shared" si="9"/>
        <v/>
      </c>
    </row>
    <row r="621" spans="1:13" ht="14.45" customHeight="1" x14ac:dyDescent="0.2">
      <c r="A621" s="370"/>
      <c r="B621" s="366"/>
      <c r="C621" s="367"/>
      <c r="D621" s="367"/>
      <c r="E621" s="368"/>
      <c r="F621" s="366"/>
      <c r="G621" s="367"/>
      <c r="H621" s="367"/>
      <c r="I621" s="367"/>
      <c r="J621" s="367"/>
      <c r="K621" s="369"/>
      <c r="L621" s="124"/>
      <c r="M621" s="365" t="str">
        <f t="shared" si="9"/>
        <v/>
      </c>
    </row>
    <row r="622" spans="1:13" ht="14.45" customHeight="1" x14ac:dyDescent="0.2">
      <c r="A622" s="370"/>
      <c r="B622" s="366"/>
      <c r="C622" s="367"/>
      <c r="D622" s="367"/>
      <c r="E622" s="368"/>
      <c r="F622" s="366"/>
      <c r="G622" s="367"/>
      <c r="H622" s="367"/>
      <c r="I622" s="367"/>
      <c r="J622" s="367"/>
      <c r="K622" s="369"/>
      <c r="L622" s="124"/>
      <c r="M622" s="365" t="str">
        <f t="shared" si="9"/>
        <v/>
      </c>
    </row>
    <row r="623" spans="1:13" ht="14.45" customHeight="1" x14ac:dyDescent="0.2">
      <c r="A623" s="370"/>
      <c r="B623" s="366"/>
      <c r="C623" s="367"/>
      <c r="D623" s="367"/>
      <c r="E623" s="368"/>
      <c r="F623" s="366"/>
      <c r="G623" s="367"/>
      <c r="H623" s="367"/>
      <c r="I623" s="367"/>
      <c r="J623" s="367"/>
      <c r="K623" s="369"/>
      <c r="L623" s="124"/>
      <c r="M623" s="365" t="str">
        <f t="shared" si="9"/>
        <v/>
      </c>
    </row>
    <row r="624" spans="1:13" ht="14.45" customHeight="1" x14ac:dyDescent="0.2">
      <c r="A624" s="370"/>
      <c r="B624" s="366"/>
      <c r="C624" s="367"/>
      <c r="D624" s="367"/>
      <c r="E624" s="368"/>
      <c r="F624" s="366"/>
      <c r="G624" s="367"/>
      <c r="H624" s="367"/>
      <c r="I624" s="367"/>
      <c r="J624" s="367"/>
      <c r="K624" s="369"/>
      <c r="L624" s="124"/>
      <c r="M624" s="365" t="str">
        <f t="shared" si="9"/>
        <v/>
      </c>
    </row>
    <row r="625" spans="1:13" ht="14.45" customHeight="1" x14ac:dyDescent="0.2">
      <c r="A625" s="370"/>
      <c r="B625" s="366"/>
      <c r="C625" s="367"/>
      <c r="D625" s="367"/>
      <c r="E625" s="368"/>
      <c r="F625" s="366"/>
      <c r="G625" s="367"/>
      <c r="H625" s="367"/>
      <c r="I625" s="367"/>
      <c r="J625" s="367"/>
      <c r="K625" s="369"/>
      <c r="L625" s="124"/>
      <c r="M625" s="365" t="str">
        <f t="shared" si="9"/>
        <v/>
      </c>
    </row>
    <row r="626" spans="1:13" ht="14.45" customHeight="1" x14ac:dyDescent="0.2">
      <c r="A626" s="370"/>
      <c r="B626" s="366"/>
      <c r="C626" s="367"/>
      <c r="D626" s="367"/>
      <c r="E626" s="368"/>
      <c r="F626" s="366"/>
      <c r="G626" s="367"/>
      <c r="H626" s="367"/>
      <c r="I626" s="367"/>
      <c r="J626" s="367"/>
      <c r="K626" s="369"/>
      <c r="L626" s="124"/>
      <c r="M626" s="365" t="str">
        <f t="shared" si="9"/>
        <v/>
      </c>
    </row>
    <row r="627" spans="1:13" ht="14.45" customHeight="1" x14ac:dyDescent="0.2">
      <c r="A627" s="370"/>
      <c r="B627" s="366"/>
      <c r="C627" s="367"/>
      <c r="D627" s="367"/>
      <c r="E627" s="368"/>
      <c r="F627" s="366"/>
      <c r="G627" s="367"/>
      <c r="H627" s="367"/>
      <c r="I627" s="367"/>
      <c r="J627" s="367"/>
      <c r="K627" s="369"/>
      <c r="L627" s="124"/>
      <c r="M627" s="365" t="str">
        <f t="shared" si="9"/>
        <v/>
      </c>
    </row>
    <row r="628" spans="1:13" ht="14.45" customHeight="1" x14ac:dyDescent="0.2">
      <c r="A628" s="370"/>
      <c r="B628" s="366"/>
      <c r="C628" s="367"/>
      <c r="D628" s="367"/>
      <c r="E628" s="368"/>
      <c r="F628" s="366"/>
      <c r="G628" s="367"/>
      <c r="H628" s="367"/>
      <c r="I628" s="367"/>
      <c r="J628" s="367"/>
      <c r="K628" s="369"/>
      <c r="L628" s="124"/>
      <c r="M628" s="365" t="str">
        <f t="shared" si="9"/>
        <v/>
      </c>
    </row>
    <row r="629" spans="1:13" ht="14.45" customHeight="1" x14ac:dyDescent="0.2">
      <c r="A629" s="370"/>
      <c r="B629" s="366"/>
      <c r="C629" s="367"/>
      <c r="D629" s="367"/>
      <c r="E629" s="368"/>
      <c r="F629" s="366"/>
      <c r="G629" s="367"/>
      <c r="H629" s="367"/>
      <c r="I629" s="367"/>
      <c r="J629" s="367"/>
      <c r="K629" s="369"/>
      <c r="L629" s="124"/>
      <c r="M629" s="365" t="str">
        <f t="shared" si="9"/>
        <v/>
      </c>
    </row>
    <row r="630" spans="1:13" ht="14.45" customHeight="1" x14ac:dyDescent="0.2">
      <c r="A630" s="370"/>
      <c r="B630" s="366"/>
      <c r="C630" s="367"/>
      <c r="D630" s="367"/>
      <c r="E630" s="368"/>
      <c r="F630" s="366"/>
      <c r="G630" s="367"/>
      <c r="H630" s="367"/>
      <c r="I630" s="367"/>
      <c r="J630" s="367"/>
      <c r="K630" s="369"/>
      <c r="L630" s="124"/>
      <c r="M630" s="365" t="str">
        <f t="shared" si="9"/>
        <v/>
      </c>
    </row>
    <row r="631" spans="1:13" ht="14.45" customHeight="1" x14ac:dyDescent="0.2">
      <c r="A631" s="370"/>
      <c r="B631" s="366"/>
      <c r="C631" s="367"/>
      <c r="D631" s="367"/>
      <c r="E631" s="368"/>
      <c r="F631" s="366"/>
      <c r="G631" s="367"/>
      <c r="H631" s="367"/>
      <c r="I631" s="367"/>
      <c r="J631" s="367"/>
      <c r="K631" s="369"/>
      <c r="L631" s="124"/>
      <c r="M631" s="365" t="str">
        <f t="shared" si="9"/>
        <v/>
      </c>
    </row>
    <row r="632" spans="1:13" ht="14.45" customHeight="1" x14ac:dyDescent="0.2">
      <c r="A632" s="370"/>
      <c r="B632" s="366"/>
      <c r="C632" s="367"/>
      <c r="D632" s="367"/>
      <c r="E632" s="368"/>
      <c r="F632" s="366"/>
      <c r="G632" s="367"/>
      <c r="H632" s="367"/>
      <c r="I632" s="367"/>
      <c r="J632" s="367"/>
      <c r="K632" s="369"/>
      <c r="L632" s="124"/>
      <c r="M632" s="365" t="str">
        <f t="shared" si="9"/>
        <v/>
      </c>
    </row>
    <row r="633" spans="1:13" ht="14.45" customHeight="1" x14ac:dyDescent="0.2">
      <c r="A633" s="370"/>
      <c r="B633" s="366"/>
      <c r="C633" s="367"/>
      <c r="D633" s="367"/>
      <c r="E633" s="368"/>
      <c r="F633" s="366"/>
      <c r="G633" s="367"/>
      <c r="H633" s="367"/>
      <c r="I633" s="367"/>
      <c r="J633" s="367"/>
      <c r="K633" s="369"/>
      <c r="L633" s="124"/>
      <c r="M633" s="365" t="str">
        <f t="shared" si="9"/>
        <v/>
      </c>
    </row>
    <row r="634" spans="1:13" ht="14.45" customHeight="1" x14ac:dyDescent="0.2">
      <c r="A634" s="370"/>
      <c r="B634" s="366"/>
      <c r="C634" s="367"/>
      <c r="D634" s="367"/>
      <c r="E634" s="368"/>
      <c r="F634" s="366"/>
      <c r="G634" s="367"/>
      <c r="H634" s="367"/>
      <c r="I634" s="367"/>
      <c r="J634" s="367"/>
      <c r="K634" s="369"/>
      <c r="L634" s="124"/>
      <c r="M634" s="365" t="str">
        <f t="shared" si="9"/>
        <v/>
      </c>
    </row>
    <row r="635" spans="1:13" ht="14.45" customHeight="1" x14ac:dyDescent="0.2">
      <c r="A635" s="370"/>
      <c r="B635" s="366"/>
      <c r="C635" s="367"/>
      <c r="D635" s="367"/>
      <c r="E635" s="368"/>
      <c r="F635" s="366"/>
      <c r="G635" s="367"/>
      <c r="H635" s="367"/>
      <c r="I635" s="367"/>
      <c r="J635" s="367"/>
      <c r="K635" s="369"/>
      <c r="L635" s="124"/>
      <c r="M635" s="365" t="str">
        <f t="shared" si="9"/>
        <v/>
      </c>
    </row>
    <row r="636" spans="1:13" ht="14.45" customHeight="1" x14ac:dyDescent="0.2">
      <c r="A636" s="370"/>
      <c r="B636" s="366"/>
      <c r="C636" s="367"/>
      <c r="D636" s="367"/>
      <c r="E636" s="368"/>
      <c r="F636" s="366"/>
      <c r="G636" s="367"/>
      <c r="H636" s="367"/>
      <c r="I636" s="367"/>
      <c r="J636" s="367"/>
      <c r="K636" s="369"/>
      <c r="L636" s="124"/>
      <c r="M636" s="365" t="str">
        <f t="shared" si="9"/>
        <v/>
      </c>
    </row>
    <row r="637" spans="1:13" ht="14.45" customHeight="1" x14ac:dyDescent="0.2">
      <c r="A637" s="370"/>
      <c r="B637" s="366"/>
      <c r="C637" s="367"/>
      <c r="D637" s="367"/>
      <c r="E637" s="368"/>
      <c r="F637" s="366"/>
      <c r="G637" s="367"/>
      <c r="H637" s="367"/>
      <c r="I637" s="367"/>
      <c r="J637" s="367"/>
      <c r="K637" s="369"/>
      <c r="L637" s="124"/>
      <c r="M637" s="365" t="str">
        <f t="shared" si="9"/>
        <v/>
      </c>
    </row>
    <row r="638" spans="1:13" ht="14.45" customHeight="1" x14ac:dyDescent="0.2">
      <c r="A638" s="370"/>
      <c r="B638" s="366"/>
      <c r="C638" s="367"/>
      <c r="D638" s="367"/>
      <c r="E638" s="368"/>
      <c r="F638" s="366"/>
      <c r="G638" s="367"/>
      <c r="H638" s="367"/>
      <c r="I638" s="367"/>
      <c r="J638" s="367"/>
      <c r="K638" s="369"/>
      <c r="L638" s="124"/>
      <c r="M638" s="365" t="str">
        <f t="shared" si="9"/>
        <v/>
      </c>
    </row>
    <row r="639" spans="1:13" ht="14.45" customHeight="1" x14ac:dyDescent="0.2">
      <c r="A639" s="370"/>
      <c r="B639" s="366"/>
      <c r="C639" s="367"/>
      <c r="D639" s="367"/>
      <c r="E639" s="368"/>
      <c r="F639" s="366"/>
      <c r="G639" s="367"/>
      <c r="H639" s="367"/>
      <c r="I639" s="367"/>
      <c r="J639" s="367"/>
      <c r="K639" s="369"/>
      <c r="L639" s="124"/>
      <c r="M639" s="365" t="str">
        <f t="shared" si="9"/>
        <v/>
      </c>
    </row>
    <row r="640" spans="1:13" ht="14.45" customHeight="1" x14ac:dyDescent="0.2">
      <c r="A640" s="370"/>
      <c r="B640" s="366"/>
      <c r="C640" s="367"/>
      <c r="D640" s="367"/>
      <c r="E640" s="368"/>
      <c r="F640" s="366"/>
      <c r="G640" s="367"/>
      <c r="H640" s="367"/>
      <c r="I640" s="367"/>
      <c r="J640" s="367"/>
      <c r="K640" s="369"/>
      <c r="L640" s="124"/>
      <c r="M640" s="365" t="str">
        <f t="shared" si="9"/>
        <v/>
      </c>
    </row>
    <row r="641" spans="1:13" ht="14.45" customHeight="1" x14ac:dyDescent="0.2">
      <c r="A641" s="370"/>
      <c r="B641" s="366"/>
      <c r="C641" s="367"/>
      <c r="D641" s="367"/>
      <c r="E641" s="368"/>
      <c r="F641" s="366"/>
      <c r="G641" s="367"/>
      <c r="H641" s="367"/>
      <c r="I641" s="367"/>
      <c r="J641" s="367"/>
      <c r="K641" s="369"/>
      <c r="L641" s="124"/>
      <c r="M641" s="365" t="str">
        <f t="shared" si="9"/>
        <v/>
      </c>
    </row>
    <row r="642" spans="1:13" ht="14.45" customHeight="1" x14ac:dyDescent="0.2">
      <c r="A642" s="370"/>
      <c r="B642" s="366"/>
      <c r="C642" s="367"/>
      <c r="D642" s="367"/>
      <c r="E642" s="368"/>
      <c r="F642" s="366"/>
      <c r="G642" s="367"/>
      <c r="H642" s="367"/>
      <c r="I642" s="367"/>
      <c r="J642" s="367"/>
      <c r="K642" s="369"/>
      <c r="L642" s="124"/>
      <c r="M642" s="365" t="str">
        <f t="shared" si="9"/>
        <v/>
      </c>
    </row>
    <row r="643" spans="1:13" ht="14.45" customHeight="1" x14ac:dyDescent="0.2">
      <c r="A643" s="370"/>
      <c r="B643" s="366"/>
      <c r="C643" s="367"/>
      <c r="D643" s="367"/>
      <c r="E643" s="368"/>
      <c r="F643" s="366"/>
      <c r="G643" s="367"/>
      <c r="H643" s="367"/>
      <c r="I643" s="367"/>
      <c r="J643" s="367"/>
      <c r="K643" s="369"/>
      <c r="L643" s="124"/>
      <c r="M643" s="365" t="str">
        <f t="shared" si="9"/>
        <v/>
      </c>
    </row>
    <row r="644" spans="1:13" ht="14.45" customHeight="1" x14ac:dyDescent="0.2">
      <c r="A644" s="370"/>
      <c r="B644" s="366"/>
      <c r="C644" s="367"/>
      <c r="D644" s="367"/>
      <c r="E644" s="368"/>
      <c r="F644" s="366"/>
      <c r="G644" s="367"/>
      <c r="H644" s="367"/>
      <c r="I644" s="367"/>
      <c r="J644" s="367"/>
      <c r="K644" s="369"/>
      <c r="L644" s="124"/>
      <c r="M644" s="365" t="str">
        <f t="shared" si="9"/>
        <v/>
      </c>
    </row>
    <row r="645" spans="1:13" ht="14.45" customHeight="1" x14ac:dyDescent="0.2">
      <c r="A645" s="370"/>
      <c r="B645" s="366"/>
      <c r="C645" s="367"/>
      <c r="D645" s="367"/>
      <c r="E645" s="368"/>
      <c r="F645" s="366"/>
      <c r="G645" s="367"/>
      <c r="H645" s="367"/>
      <c r="I645" s="367"/>
      <c r="J645" s="367"/>
      <c r="K645" s="369"/>
      <c r="L645" s="124"/>
      <c r="M645" s="365" t="str">
        <f t="shared" si="9"/>
        <v/>
      </c>
    </row>
    <row r="646" spans="1:13" ht="14.45" customHeight="1" x14ac:dyDescent="0.2">
      <c r="A646" s="370"/>
      <c r="B646" s="366"/>
      <c r="C646" s="367"/>
      <c r="D646" s="367"/>
      <c r="E646" s="368"/>
      <c r="F646" s="366"/>
      <c r="G646" s="367"/>
      <c r="H646" s="367"/>
      <c r="I646" s="367"/>
      <c r="J646" s="367"/>
      <c r="K646" s="369"/>
      <c r="L646" s="124"/>
      <c r="M646" s="365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370"/>
      <c r="B647" s="366"/>
      <c r="C647" s="367"/>
      <c r="D647" s="367"/>
      <c r="E647" s="368"/>
      <c r="F647" s="366"/>
      <c r="G647" s="367"/>
      <c r="H647" s="367"/>
      <c r="I647" s="367"/>
      <c r="J647" s="367"/>
      <c r="K647" s="369"/>
      <c r="L647" s="124"/>
      <c r="M647" s="365" t="str">
        <f t="shared" si="10"/>
        <v/>
      </c>
    </row>
    <row r="648" spans="1:13" ht="14.45" customHeight="1" x14ac:dyDescent="0.2">
      <c r="A648" s="370"/>
      <c r="B648" s="366"/>
      <c r="C648" s="367"/>
      <c r="D648" s="367"/>
      <c r="E648" s="368"/>
      <c r="F648" s="366"/>
      <c r="G648" s="367"/>
      <c r="H648" s="367"/>
      <c r="I648" s="367"/>
      <c r="J648" s="367"/>
      <c r="K648" s="369"/>
      <c r="L648" s="124"/>
      <c r="M648" s="365" t="str">
        <f t="shared" si="10"/>
        <v/>
      </c>
    </row>
    <row r="649" spans="1:13" ht="14.45" customHeight="1" x14ac:dyDescent="0.2">
      <c r="A649" s="370"/>
      <c r="B649" s="366"/>
      <c r="C649" s="367"/>
      <c r="D649" s="367"/>
      <c r="E649" s="368"/>
      <c r="F649" s="366"/>
      <c r="G649" s="367"/>
      <c r="H649" s="367"/>
      <c r="I649" s="367"/>
      <c r="J649" s="367"/>
      <c r="K649" s="369"/>
      <c r="L649" s="124"/>
      <c r="M649" s="365" t="str">
        <f t="shared" si="10"/>
        <v/>
      </c>
    </row>
    <row r="650" spans="1:13" ht="14.45" customHeight="1" x14ac:dyDescent="0.2">
      <c r="A650" s="370"/>
      <c r="B650" s="366"/>
      <c r="C650" s="367"/>
      <c r="D650" s="367"/>
      <c r="E650" s="368"/>
      <c r="F650" s="366"/>
      <c r="G650" s="367"/>
      <c r="H650" s="367"/>
      <c r="I650" s="367"/>
      <c r="J650" s="367"/>
      <c r="K650" s="369"/>
      <c r="L650" s="124"/>
      <c r="M650" s="365" t="str">
        <f t="shared" si="10"/>
        <v/>
      </c>
    </row>
    <row r="651" spans="1:13" ht="14.45" customHeight="1" x14ac:dyDescent="0.2">
      <c r="A651" s="370"/>
      <c r="B651" s="366"/>
      <c r="C651" s="367"/>
      <c r="D651" s="367"/>
      <c r="E651" s="368"/>
      <c r="F651" s="366"/>
      <c r="G651" s="367"/>
      <c r="H651" s="367"/>
      <c r="I651" s="367"/>
      <c r="J651" s="367"/>
      <c r="K651" s="369"/>
      <c r="L651" s="124"/>
      <c r="M651" s="365" t="str">
        <f t="shared" si="10"/>
        <v/>
      </c>
    </row>
    <row r="652" spans="1:13" ht="14.45" customHeight="1" x14ac:dyDescent="0.2">
      <c r="A652" s="370"/>
      <c r="B652" s="366"/>
      <c r="C652" s="367"/>
      <c r="D652" s="367"/>
      <c r="E652" s="368"/>
      <c r="F652" s="366"/>
      <c r="G652" s="367"/>
      <c r="H652" s="367"/>
      <c r="I652" s="367"/>
      <c r="J652" s="367"/>
      <c r="K652" s="369"/>
      <c r="L652" s="124"/>
      <c r="M652" s="365" t="str">
        <f t="shared" si="10"/>
        <v/>
      </c>
    </row>
    <row r="653" spans="1:13" ht="14.45" customHeight="1" x14ac:dyDescent="0.2">
      <c r="A653" s="370"/>
      <c r="B653" s="366"/>
      <c r="C653" s="367"/>
      <c r="D653" s="367"/>
      <c r="E653" s="368"/>
      <c r="F653" s="366"/>
      <c r="G653" s="367"/>
      <c r="H653" s="367"/>
      <c r="I653" s="367"/>
      <c r="J653" s="367"/>
      <c r="K653" s="369"/>
      <c r="L653" s="124"/>
      <c r="M653" s="365" t="str">
        <f t="shared" si="10"/>
        <v/>
      </c>
    </row>
    <row r="654" spans="1:13" ht="14.45" customHeight="1" x14ac:dyDescent="0.2">
      <c r="A654" s="370"/>
      <c r="B654" s="366"/>
      <c r="C654" s="367"/>
      <c r="D654" s="367"/>
      <c r="E654" s="368"/>
      <c r="F654" s="366"/>
      <c r="G654" s="367"/>
      <c r="H654" s="367"/>
      <c r="I654" s="367"/>
      <c r="J654" s="367"/>
      <c r="K654" s="369"/>
      <c r="L654" s="124"/>
      <c r="M654" s="365" t="str">
        <f t="shared" si="10"/>
        <v/>
      </c>
    </row>
    <row r="655" spans="1:13" ht="14.45" customHeight="1" x14ac:dyDescent="0.2">
      <c r="A655" s="370"/>
      <c r="B655" s="366"/>
      <c r="C655" s="367"/>
      <c r="D655" s="367"/>
      <c r="E655" s="368"/>
      <c r="F655" s="366"/>
      <c r="G655" s="367"/>
      <c r="H655" s="367"/>
      <c r="I655" s="367"/>
      <c r="J655" s="367"/>
      <c r="K655" s="369"/>
      <c r="L655" s="124"/>
      <c r="M655" s="365" t="str">
        <f t="shared" si="10"/>
        <v/>
      </c>
    </row>
    <row r="656" spans="1:13" ht="14.45" customHeight="1" x14ac:dyDescent="0.2">
      <c r="A656" s="370"/>
      <c r="B656" s="366"/>
      <c r="C656" s="367"/>
      <c r="D656" s="367"/>
      <c r="E656" s="368"/>
      <c r="F656" s="366"/>
      <c r="G656" s="367"/>
      <c r="H656" s="367"/>
      <c r="I656" s="367"/>
      <c r="J656" s="367"/>
      <c r="K656" s="369"/>
      <c r="L656" s="124"/>
      <c r="M656" s="365" t="str">
        <f t="shared" si="10"/>
        <v/>
      </c>
    </row>
    <row r="657" spans="1:13" ht="14.45" customHeight="1" x14ac:dyDescent="0.2">
      <c r="A657" s="370"/>
      <c r="B657" s="366"/>
      <c r="C657" s="367"/>
      <c r="D657" s="367"/>
      <c r="E657" s="368"/>
      <c r="F657" s="366"/>
      <c r="G657" s="367"/>
      <c r="H657" s="367"/>
      <c r="I657" s="367"/>
      <c r="J657" s="367"/>
      <c r="K657" s="369"/>
      <c r="L657" s="124"/>
      <c r="M657" s="365" t="str">
        <f t="shared" si="10"/>
        <v/>
      </c>
    </row>
    <row r="658" spans="1:13" ht="14.45" customHeight="1" x14ac:dyDescent="0.2">
      <c r="A658" s="370"/>
      <c r="B658" s="366"/>
      <c r="C658" s="367"/>
      <c r="D658" s="367"/>
      <c r="E658" s="368"/>
      <c r="F658" s="366"/>
      <c r="G658" s="367"/>
      <c r="H658" s="367"/>
      <c r="I658" s="367"/>
      <c r="J658" s="367"/>
      <c r="K658" s="369"/>
      <c r="L658" s="124"/>
      <c r="M658" s="365" t="str">
        <f t="shared" si="10"/>
        <v/>
      </c>
    </row>
    <row r="659" spans="1:13" ht="14.45" customHeight="1" x14ac:dyDescent="0.2">
      <c r="A659" s="370"/>
      <c r="B659" s="366"/>
      <c r="C659" s="367"/>
      <c r="D659" s="367"/>
      <c r="E659" s="368"/>
      <c r="F659" s="366"/>
      <c r="G659" s="367"/>
      <c r="H659" s="367"/>
      <c r="I659" s="367"/>
      <c r="J659" s="367"/>
      <c r="K659" s="369"/>
      <c r="L659" s="124"/>
      <c r="M659" s="365" t="str">
        <f t="shared" si="10"/>
        <v/>
      </c>
    </row>
    <row r="660" spans="1:13" ht="14.45" customHeight="1" x14ac:dyDescent="0.2">
      <c r="A660" s="370"/>
      <c r="B660" s="366"/>
      <c r="C660" s="367"/>
      <c r="D660" s="367"/>
      <c r="E660" s="368"/>
      <c r="F660" s="366"/>
      <c r="G660" s="367"/>
      <c r="H660" s="367"/>
      <c r="I660" s="367"/>
      <c r="J660" s="367"/>
      <c r="K660" s="369"/>
      <c r="L660" s="124"/>
      <c r="M660" s="365" t="str">
        <f t="shared" si="10"/>
        <v/>
      </c>
    </row>
    <row r="661" spans="1:13" ht="14.45" customHeight="1" x14ac:dyDescent="0.2">
      <c r="A661" s="370"/>
      <c r="B661" s="366"/>
      <c r="C661" s="367"/>
      <c r="D661" s="367"/>
      <c r="E661" s="368"/>
      <c r="F661" s="366"/>
      <c r="G661" s="367"/>
      <c r="H661" s="367"/>
      <c r="I661" s="367"/>
      <c r="J661" s="367"/>
      <c r="K661" s="369"/>
      <c r="L661" s="124"/>
      <c r="M661" s="365" t="str">
        <f t="shared" si="10"/>
        <v/>
      </c>
    </row>
    <row r="662" spans="1:13" ht="14.45" customHeight="1" x14ac:dyDescent="0.2">
      <c r="A662" s="370"/>
      <c r="B662" s="366"/>
      <c r="C662" s="367"/>
      <c r="D662" s="367"/>
      <c r="E662" s="368"/>
      <c r="F662" s="366"/>
      <c r="G662" s="367"/>
      <c r="H662" s="367"/>
      <c r="I662" s="367"/>
      <c r="J662" s="367"/>
      <c r="K662" s="369"/>
      <c r="L662" s="124"/>
      <c r="M662" s="365" t="str">
        <f t="shared" si="10"/>
        <v/>
      </c>
    </row>
    <row r="663" spans="1:13" ht="14.45" customHeight="1" x14ac:dyDescent="0.2">
      <c r="A663" s="370"/>
      <c r="B663" s="366"/>
      <c r="C663" s="367"/>
      <c r="D663" s="367"/>
      <c r="E663" s="368"/>
      <c r="F663" s="366"/>
      <c r="G663" s="367"/>
      <c r="H663" s="367"/>
      <c r="I663" s="367"/>
      <c r="J663" s="367"/>
      <c r="K663" s="369"/>
      <c r="L663" s="124"/>
      <c r="M663" s="365" t="str">
        <f t="shared" si="10"/>
        <v/>
      </c>
    </row>
    <row r="664" spans="1:13" ht="14.45" customHeight="1" x14ac:dyDescent="0.2">
      <c r="A664" s="370"/>
      <c r="B664" s="366"/>
      <c r="C664" s="367"/>
      <c r="D664" s="367"/>
      <c r="E664" s="368"/>
      <c r="F664" s="366"/>
      <c r="G664" s="367"/>
      <c r="H664" s="367"/>
      <c r="I664" s="367"/>
      <c r="J664" s="367"/>
      <c r="K664" s="369"/>
      <c r="L664" s="124"/>
      <c r="M664" s="365" t="str">
        <f t="shared" si="10"/>
        <v/>
      </c>
    </row>
    <row r="665" spans="1:13" ht="14.45" customHeight="1" x14ac:dyDescent="0.2">
      <c r="A665" s="370"/>
      <c r="B665" s="366"/>
      <c r="C665" s="367"/>
      <c r="D665" s="367"/>
      <c r="E665" s="368"/>
      <c r="F665" s="366"/>
      <c r="G665" s="367"/>
      <c r="H665" s="367"/>
      <c r="I665" s="367"/>
      <c r="J665" s="367"/>
      <c r="K665" s="369"/>
      <c r="L665" s="124"/>
      <c r="M665" s="365" t="str">
        <f t="shared" si="10"/>
        <v/>
      </c>
    </row>
    <row r="666" spans="1:13" ht="14.45" customHeight="1" x14ac:dyDescent="0.2">
      <c r="A666" s="370"/>
      <c r="B666" s="366"/>
      <c r="C666" s="367"/>
      <c r="D666" s="367"/>
      <c r="E666" s="368"/>
      <c r="F666" s="366"/>
      <c r="G666" s="367"/>
      <c r="H666" s="367"/>
      <c r="I666" s="367"/>
      <c r="J666" s="367"/>
      <c r="K666" s="369"/>
      <c r="L666" s="124"/>
      <c r="M666" s="365" t="str">
        <f t="shared" si="10"/>
        <v/>
      </c>
    </row>
    <row r="667" spans="1:13" ht="14.45" customHeight="1" x14ac:dyDescent="0.2">
      <c r="A667" s="370"/>
      <c r="B667" s="366"/>
      <c r="C667" s="367"/>
      <c r="D667" s="367"/>
      <c r="E667" s="368"/>
      <c r="F667" s="366"/>
      <c r="G667" s="367"/>
      <c r="H667" s="367"/>
      <c r="I667" s="367"/>
      <c r="J667" s="367"/>
      <c r="K667" s="369"/>
      <c r="L667" s="124"/>
      <c r="M667" s="365" t="str">
        <f t="shared" si="10"/>
        <v/>
      </c>
    </row>
    <row r="668" spans="1:13" ht="14.45" customHeight="1" x14ac:dyDescent="0.2">
      <c r="A668" s="370"/>
      <c r="B668" s="366"/>
      <c r="C668" s="367"/>
      <c r="D668" s="367"/>
      <c r="E668" s="368"/>
      <c r="F668" s="366"/>
      <c r="G668" s="367"/>
      <c r="H668" s="367"/>
      <c r="I668" s="367"/>
      <c r="J668" s="367"/>
      <c r="K668" s="369"/>
      <c r="L668" s="124"/>
      <c r="M668" s="365" t="str">
        <f t="shared" si="10"/>
        <v/>
      </c>
    </row>
    <row r="669" spans="1:13" ht="14.45" customHeight="1" x14ac:dyDescent="0.2">
      <c r="A669" s="370"/>
      <c r="B669" s="366"/>
      <c r="C669" s="367"/>
      <c r="D669" s="367"/>
      <c r="E669" s="368"/>
      <c r="F669" s="366"/>
      <c r="G669" s="367"/>
      <c r="H669" s="367"/>
      <c r="I669" s="367"/>
      <c r="J669" s="367"/>
      <c r="K669" s="369"/>
      <c r="L669" s="124"/>
      <c r="M669" s="365" t="str">
        <f t="shared" si="10"/>
        <v/>
      </c>
    </row>
    <row r="670" spans="1:13" ht="14.45" customHeight="1" x14ac:dyDescent="0.2">
      <c r="A670" s="370"/>
      <c r="B670" s="366"/>
      <c r="C670" s="367"/>
      <c r="D670" s="367"/>
      <c r="E670" s="368"/>
      <c r="F670" s="366"/>
      <c r="G670" s="367"/>
      <c r="H670" s="367"/>
      <c r="I670" s="367"/>
      <c r="J670" s="367"/>
      <c r="K670" s="369"/>
      <c r="L670" s="124"/>
      <c r="M670" s="365" t="str">
        <f t="shared" si="10"/>
        <v/>
      </c>
    </row>
    <row r="671" spans="1:13" ht="14.45" customHeight="1" x14ac:dyDescent="0.2">
      <c r="A671" s="370"/>
      <c r="B671" s="366"/>
      <c r="C671" s="367"/>
      <c r="D671" s="367"/>
      <c r="E671" s="368"/>
      <c r="F671" s="366"/>
      <c r="G671" s="367"/>
      <c r="H671" s="367"/>
      <c r="I671" s="367"/>
      <c r="J671" s="367"/>
      <c r="K671" s="369"/>
      <c r="L671" s="124"/>
      <c r="M671" s="365" t="str">
        <f t="shared" si="10"/>
        <v/>
      </c>
    </row>
    <row r="672" spans="1:13" ht="14.45" customHeight="1" x14ac:dyDescent="0.2">
      <c r="A672" s="370"/>
      <c r="B672" s="366"/>
      <c r="C672" s="367"/>
      <c r="D672" s="367"/>
      <c r="E672" s="368"/>
      <c r="F672" s="366"/>
      <c r="G672" s="367"/>
      <c r="H672" s="367"/>
      <c r="I672" s="367"/>
      <c r="J672" s="367"/>
      <c r="K672" s="369"/>
      <c r="L672" s="124"/>
      <c r="M672" s="365" t="str">
        <f t="shared" si="10"/>
        <v/>
      </c>
    </row>
    <row r="673" spans="1:13" ht="14.45" customHeight="1" x14ac:dyDescent="0.2">
      <c r="A673" s="370"/>
      <c r="B673" s="366"/>
      <c r="C673" s="367"/>
      <c r="D673" s="367"/>
      <c r="E673" s="368"/>
      <c r="F673" s="366"/>
      <c r="G673" s="367"/>
      <c r="H673" s="367"/>
      <c r="I673" s="367"/>
      <c r="J673" s="367"/>
      <c r="K673" s="369"/>
      <c r="L673" s="124"/>
      <c r="M673" s="365" t="str">
        <f t="shared" si="10"/>
        <v/>
      </c>
    </row>
    <row r="674" spans="1:13" ht="14.45" customHeight="1" x14ac:dyDescent="0.2">
      <c r="A674" s="370"/>
      <c r="B674" s="366"/>
      <c r="C674" s="367"/>
      <c r="D674" s="367"/>
      <c r="E674" s="368"/>
      <c r="F674" s="366"/>
      <c r="G674" s="367"/>
      <c r="H674" s="367"/>
      <c r="I674" s="367"/>
      <c r="J674" s="367"/>
      <c r="K674" s="369"/>
      <c r="L674" s="124"/>
      <c r="M674" s="365" t="str">
        <f t="shared" si="10"/>
        <v/>
      </c>
    </row>
    <row r="675" spans="1:13" ht="14.45" customHeight="1" x14ac:dyDescent="0.2">
      <c r="A675" s="370"/>
      <c r="B675" s="366"/>
      <c r="C675" s="367"/>
      <c r="D675" s="367"/>
      <c r="E675" s="368"/>
      <c r="F675" s="366"/>
      <c r="G675" s="367"/>
      <c r="H675" s="367"/>
      <c r="I675" s="367"/>
      <c r="J675" s="367"/>
      <c r="K675" s="369"/>
      <c r="L675" s="124"/>
      <c r="M675" s="365" t="str">
        <f t="shared" si="10"/>
        <v/>
      </c>
    </row>
    <row r="676" spans="1:13" ht="14.45" customHeight="1" x14ac:dyDescent="0.2">
      <c r="A676" s="370"/>
      <c r="B676" s="366"/>
      <c r="C676" s="367"/>
      <c r="D676" s="367"/>
      <c r="E676" s="368"/>
      <c r="F676" s="366"/>
      <c r="G676" s="367"/>
      <c r="H676" s="367"/>
      <c r="I676" s="367"/>
      <c r="J676" s="367"/>
      <c r="K676" s="369"/>
      <c r="L676" s="124"/>
      <c r="M676" s="365" t="str">
        <f t="shared" si="10"/>
        <v/>
      </c>
    </row>
    <row r="677" spans="1:13" ht="14.45" customHeight="1" x14ac:dyDescent="0.2">
      <c r="A677" s="370"/>
      <c r="B677" s="366"/>
      <c r="C677" s="367"/>
      <c r="D677" s="367"/>
      <c r="E677" s="368"/>
      <c r="F677" s="366"/>
      <c r="G677" s="367"/>
      <c r="H677" s="367"/>
      <c r="I677" s="367"/>
      <c r="J677" s="367"/>
      <c r="K677" s="369"/>
      <c r="L677" s="124"/>
      <c r="M677" s="365" t="str">
        <f t="shared" si="10"/>
        <v/>
      </c>
    </row>
    <row r="678" spans="1:13" ht="14.45" customHeight="1" x14ac:dyDescent="0.2">
      <c r="A678" s="370"/>
      <c r="B678" s="366"/>
      <c r="C678" s="367"/>
      <c r="D678" s="367"/>
      <c r="E678" s="368"/>
      <c r="F678" s="366"/>
      <c r="G678" s="367"/>
      <c r="H678" s="367"/>
      <c r="I678" s="367"/>
      <c r="J678" s="367"/>
      <c r="K678" s="369"/>
      <c r="L678" s="124"/>
      <c r="M678" s="365" t="str">
        <f t="shared" si="10"/>
        <v/>
      </c>
    </row>
    <row r="679" spans="1:13" ht="14.45" customHeight="1" x14ac:dyDescent="0.2">
      <c r="A679" s="370"/>
      <c r="B679" s="366"/>
      <c r="C679" s="367"/>
      <c r="D679" s="367"/>
      <c r="E679" s="368"/>
      <c r="F679" s="366"/>
      <c r="G679" s="367"/>
      <c r="H679" s="367"/>
      <c r="I679" s="367"/>
      <c r="J679" s="367"/>
      <c r="K679" s="369"/>
      <c r="L679" s="124"/>
      <c r="M679" s="365" t="str">
        <f t="shared" si="10"/>
        <v/>
      </c>
    </row>
    <row r="680" spans="1:13" ht="14.45" customHeight="1" x14ac:dyDescent="0.2">
      <c r="A680" s="370"/>
      <c r="B680" s="366"/>
      <c r="C680" s="367"/>
      <c r="D680" s="367"/>
      <c r="E680" s="368"/>
      <c r="F680" s="366"/>
      <c r="G680" s="367"/>
      <c r="H680" s="367"/>
      <c r="I680" s="367"/>
      <c r="J680" s="367"/>
      <c r="K680" s="369"/>
      <c r="L680" s="124"/>
      <c r="M680" s="365" t="str">
        <f t="shared" si="10"/>
        <v/>
      </c>
    </row>
    <row r="681" spans="1:13" ht="14.45" customHeight="1" x14ac:dyDescent="0.2">
      <c r="A681" s="370"/>
      <c r="B681" s="366"/>
      <c r="C681" s="367"/>
      <c r="D681" s="367"/>
      <c r="E681" s="368"/>
      <c r="F681" s="366"/>
      <c r="G681" s="367"/>
      <c r="H681" s="367"/>
      <c r="I681" s="367"/>
      <c r="J681" s="367"/>
      <c r="K681" s="369"/>
      <c r="L681" s="124"/>
      <c r="M681" s="365" t="str">
        <f t="shared" si="10"/>
        <v/>
      </c>
    </row>
    <row r="682" spans="1:13" ht="14.45" customHeight="1" x14ac:dyDescent="0.2">
      <c r="A682" s="370"/>
      <c r="B682" s="366"/>
      <c r="C682" s="367"/>
      <c r="D682" s="367"/>
      <c r="E682" s="368"/>
      <c r="F682" s="366"/>
      <c r="G682" s="367"/>
      <c r="H682" s="367"/>
      <c r="I682" s="367"/>
      <c r="J682" s="367"/>
      <c r="K682" s="369"/>
      <c r="L682" s="124"/>
      <c r="M682" s="365" t="str">
        <f t="shared" si="10"/>
        <v/>
      </c>
    </row>
    <row r="683" spans="1:13" ht="14.45" customHeight="1" x14ac:dyDescent="0.2">
      <c r="A683" s="370"/>
      <c r="B683" s="366"/>
      <c r="C683" s="367"/>
      <c r="D683" s="367"/>
      <c r="E683" s="368"/>
      <c r="F683" s="366"/>
      <c r="G683" s="367"/>
      <c r="H683" s="367"/>
      <c r="I683" s="367"/>
      <c r="J683" s="367"/>
      <c r="K683" s="369"/>
      <c r="L683" s="124"/>
      <c r="M683" s="365" t="str">
        <f t="shared" si="10"/>
        <v/>
      </c>
    </row>
    <row r="684" spans="1:13" ht="14.45" customHeight="1" x14ac:dyDescent="0.2">
      <c r="A684" s="370"/>
      <c r="B684" s="366"/>
      <c r="C684" s="367"/>
      <c r="D684" s="367"/>
      <c r="E684" s="368"/>
      <c r="F684" s="366"/>
      <c r="G684" s="367"/>
      <c r="H684" s="367"/>
      <c r="I684" s="367"/>
      <c r="J684" s="367"/>
      <c r="K684" s="369"/>
      <c r="L684" s="124"/>
      <c r="M684" s="365" t="str">
        <f t="shared" si="10"/>
        <v/>
      </c>
    </row>
    <row r="685" spans="1:13" ht="14.45" customHeight="1" x14ac:dyDescent="0.2">
      <c r="A685" s="370"/>
      <c r="B685" s="366"/>
      <c r="C685" s="367"/>
      <c r="D685" s="367"/>
      <c r="E685" s="368"/>
      <c r="F685" s="366"/>
      <c r="G685" s="367"/>
      <c r="H685" s="367"/>
      <c r="I685" s="367"/>
      <c r="J685" s="367"/>
      <c r="K685" s="369"/>
      <c r="L685" s="124"/>
      <c r="M685" s="365" t="str">
        <f t="shared" si="10"/>
        <v/>
      </c>
    </row>
    <row r="686" spans="1:13" ht="14.45" customHeight="1" x14ac:dyDescent="0.2">
      <c r="A686" s="370"/>
      <c r="B686" s="366"/>
      <c r="C686" s="367"/>
      <c r="D686" s="367"/>
      <c r="E686" s="368"/>
      <c r="F686" s="366"/>
      <c r="G686" s="367"/>
      <c r="H686" s="367"/>
      <c r="I686" s="367"/>
      <c r="J686" s="367"/>
      <c r="K686" s="369"/>
      <c r="L686" s="124"/>
      <c r="M686" s="365" t="str">
        <f t="shared" si="10"/>
        <v/>
      </c>
    </row>
    <row r="687" spans="1:13" ht="14.45" customHeight="1" x14ac:dyDescent="0.2">
      <c r="A687" s="370"/>
      <c r="B687" s="366"/>
      <c r="C687" s="367"/>
      <c r="D687" s="367"/>
      <c r="E687" s="368"/>
      <c r="F687" s="366"/>
      <c r="G687" s="367"/>
      <c r="H687" s="367"/>
      <c r="I687" s="367"/>
      <c r="J687" s="367"/>
      <c r="K687" s="369"/>
      <c r="L687" s="124"/>
      <c r="M687" s="365" t="str">
        <f t="shared" si="10"/>
        <v/>
      </c>
    </row>
    <row r="688" spans="1:13" ht="14.45" customHeight="1" x14ac:dyDescent="0.2">
      <c r="A688" s="370"/>
      <c r="B688" s="366"/>
      <c r="C688" s="367"/>
      <c r="D688" s="367"/>
      <c r="E688" s="368"/>
      <c r="F688" s="366"/>
      <c r="G688" s="367"/>
      <c r="H688" s="367"/>
      <c r="I688" s="367"/>
      <c r="J688" s="367"/>
      <c r="K688" s="369"/>
      <c r="L688" s="124"/>
      <c r="M688" s="365" t="str">
        <f t="shared" si="10"/>
        <v/>
      </c>
    </row>
    <row r="689" spans="1:13" ht="14.45" customHeight="1" x14ac:dyDescent="0.2">
      <c r="A689" s="370"/>
      <c r="B689" s="366"/>
      <c r="C689" s="367"/>
      <c r="D689" s="367"/>
      <c r="E689" s="368"/>
      <c r="F689" s="366"/>
      <c r="G689" s="367"/>
      <c r="H689" s="367"/>
      <c r="I689" s="367"/>
      <c r="J689" s="367"/>
      <c r="K689" s="369"/>
      <c r="L689" s="124"/>
      <c r="M689" s="365" t="str">
        <f t="shared" si="10"/>
        <v/>
      </c>
    </row>
    <row r="690" spans="1:13" ht="14.45" customHeight="1" x14ac:dyDescent="0.2">
      <c r="A690" s="370"/>
      <c r="B690" s="366"/>
      <c r="C690" s="367"/>
      <c r="D690" s="367"/>
      <c r="E690" s="368"/>
      <c r="F690" s="366"/>
      <c r="G690" s="367"/>
      <c r="H690" s="367"/>
      <c r="I690" s="367"/>
      <c r="J690" s="367"/>
      <c r="K690" s="369"/>
      <c r="L690" s="124"/>
      <c r="M690" s="365" t="str">
        <f t="shared" si="10"/>
        <v/>
      </c>
    </row>
    <row r="691" spans="1:13" ht="14.45" customHeight="1" x14ac:dyDescent="0.2">
      <c r="A691" s="370"/>
      <c r="B691" s="366"/>
      <c r="C691" s="367"/>
      <c r="D691" s="367"/>
      <c r="E691" s="368"/>
      <c r="F691" s="366"/>
      <c r="G691" s="367"/>
      <c r="H691" s="367"/>
      <c r="I691" s="367"/>
      <c r="J691" s="367"/>
      <c r="K691" s="369"/>
      <c r="L691" s="124"/>
      <c r="M691" s="365" t="str">
        <f t="shared" si="10"/>
        <v/>
      </c>
    </row>
    <row r="692" spans="1:13" ht="14.45" customHeight="1" x14ac:dyDescent="0.2">
      <c r="A692" s="370"/>
      <c r="B692" s="366"/>
      <c r="C692" s="367"/>
      <c r="D692" s="367"/>
      <c r="E692" s="368"/>
      <c r="F692" s="366"/>
      <c r="G692" s="367"/>
      <c r="H692" s="367"/>
      <c r="I692" s="367"/>
      <c r="J692" s="367"/>
      <c r="K692" s="369"/>
      <c r="L692" s="124"/>
      <c r="M692" s="365" t="str">
        <f t="shared" si="10"/>
        <v/>
      </c>
    </row>
    <row r="693" spans="1:13" ht="14.45" customHeight="1" x14ac:dyDescent="0.2">
      <c r="A693" s="370"/>
      <c r="B693" s="366"/>
      <c r="C693" s="367"/>
      <c r="D693" s="367"/>
      <c r="E693" s="368"/>
      <c r="F693" s="366"/>
      <c r="G693" s="367"/>
      <c r="H693" s="367"/>
      <c r="I693" s="367"/>
      <c r="J693" s="367"/>
      <c r="K693" s="369"/>
      <c r="L693" s="124"/>
      <c r="M693" s="365" t="str">
        <f t="shared" si="10"/>
        <v/>
      </c>
    </row>
    <row r="694" spans="1:13" ht="14.45" customHeight="1" x14ac:dyDescent="0.2">
      <c r="A694" s="370"/>
      <c r="B694" s="366"/>
      <c r="C694" s="367"/>
      <c r="D694" s="367"/>
      <c r="E694" s="368"/>
      <c r="F694" s="366"/>
      <c r="G694" s="367"/>
      <c r="H694" s="367"/>
      <c r="I694" s="367"/>
      <c r="J694" s="367"/>
      <c r="K694" s="369"/>
      <c r="L694" s="124"/>
      <c r="M694" s="365" t="str">
        <f t="shared" si="10"/>
        <v/>
      </c>
    </row>
    <row r="695" spans="1:13" ht="14.45" customHeight="1" x14ac:dyDescent="0.2">
      <c r="A695" s="370"/>
      <c r="B695" s="366"/>
      <c r="C695" s="367"/>
      <c r="D695" s="367"/>
      <c r="E695" s="368"/>
      <c r="F695" s="366"/>
      <c r="G695" s="367"/>
      <c r="H695" s="367"/>
      <c r="I695" s="367"/>
      <c r="J695" s="367"/>
      <c r="K695" s="369"/>
      <c r="L695" s="124"/>
      <c r="M695" s="365" t="str">
        <f t="shared" si="10"/>
        <v/>
      </c>
    </row>
    <row r="696" spans="1:13" ht="14.45" customHeight="1" x14ac:dyDescent="0.2">
      <c r="A696" s="370"/>
      <c r="B696" s="366"/>
      <c r="C696" s="367"/>
      <c r="D696" s="367"/>
      <c r="E696" s="368"/>
      <c r="F696" s="366"/>
      <c r="G696" s="367"/>
      <c r="H696" s="367"/>
      <c r="I696" s="367"/>
      <c r="J696" s="367"/>
      <c r="K696" s="369"/>
      <c r="L696" s="124"/>
      <c r="M696" s="365" t="str">
        <f t="shared" si="10"/>
        <v/>
      </c>
    </row>
    <row r="697" spans="1:13" ht="14.45" customHeight="1" x14ac:dyDescent="0.2">
      <c r="A697" s="370"/>
      <c r="B697" s="366"/>
      <c r="C697" s="367"/>
      <c r="D697" s="367"/>
      <c r="E697" s="368"/>
      <c r="F697" s="366"/>
      <c r="G697" s="367"/>
      <c r="H697" s="367"/>
      <c r="I697" s="367"/>
      <c r="J697" s="367"/>
      <c r="K697" s="369"/>
      <c r="L697" s="124"/>
      <c r="M697" s="365" t="str">
        <f t="shared" si="10"/>
        <v/>
      </c>
    </row>
    <row r="698" spans="1:13" ht="14.45" customHeight="1" x14ac:dyDescent="0.2">
      <c r="A698" s="370"/>
      <c r="B698" s="366"/>
      <c r="C698" s="367"/>
      <c r="D698" s="367"/>
      <c r="E698" s="368"/>
      <c r="F698" s="366"/>
      <c r="G698" s="367"/>
      <c r="H698" s="367"/>
      <c r="I698" s="367"/>
      <c r="J698" s="367"/>
      <c r="K698" s="369"/>
      <c r="L698" s="124"/>
      <c r="M698" s="365" t="str">
        <f t="shared" si="10"/>
        <v/>
      </c>
    </row>
    <row r="699" spans="1:13" ht="14.45" customHeight="1" x14ac:dyDescent="0.2">
      <c r="A699" s="370"/>
      <c r="B699" s="366"/>
      <c r="C699" s="367"/>
      <c r="D699" s="367"/>
      <c r="E699" s="368"/>
      <c r="F699" s="366"/>
      <c r="G699" s="367"/>
      <c r="H699" s="367"/>
      <c r="I699" s="367"/>
      <c r="J699" s="367"/>
      <c r="K699" s="369"/>
      <c r="L699" s="124"/>
      <c r="M699" s="365" t="str">
        <f t="shared" si="10"/>
        <v/>
      </c>
    </row>
    <row r="700" spans="1:13" ht="14.45" customHeight="1" x14ac:dyDescent="0.2">
      <c r="A700" s="370"/>
      <c r="B700" s="366"/>
      <c r="C700" s="367"/>
      <c r="D700" s="367"/>
      <c r="E700" s="368"/>
      <c r="F700" s="366"/>
      <c r="G700" s="367"/>
      <c r="H700" s="367"/>
      <c r="I700" s="367"/>
      <c r="J700" s="367"/>
      <c r="K700" s="369"/>
      <c r="L700" s="124"/>
      <c r="M700" s="365" t="str">
        <f t="shared" si="10"/>
        <v/>
      </c>
    </row>
    <row r="701" spans="1:13" ht="14.45" customHeight="1" x14ac:dyDescent="0.2">
      <c r="A701" s="370"/>
      <c r="B701" s="366"/>
      <c r="C701" s="367"/>
      <c r="D701" s="367"/>
      <c r="E701" s="368"/>
      <c r="F701" s="366"/>
      <c r="G701" s="367"/>
      <c r="H701" s="367"/>
      <c r="I701" s="367"/>
      <c r="J701" s="367"/>
      <c r="K701" s="369"/>
      <c r="L701" s="124"/>
      <c r="M701" s="365" t="str">
        <f t="shared" si="10"/>
        <v/>
      </c>
    </row>
    <row r="702" spans="1:13" ht="14.45" customHeight="1" x14ac:dyDescent="0.2">
      <c r="A702" s="370"/>
      <c r="B702" s="366"/>
      <c r="C702" s="367"/>
      <c r="D702" s="367"/>
      <c r="E702" s="368"/>
      <c r="F702" s="366"/>
      <c r="G702" s="367"/>
      <c r="H702" s="367"/>
      <c r="I702" s="367"/>
      <c r="J702" s="367"/>
      <c r="K702" s="369"/>
      <c r="L702" s="124"/>
      <c r="M702" s="365" t="str">
        <f t="shared" si="10"/>
        <v/>
      </c>
    </row>
    <row r="703" spans="1:13" ht="14.45" customHeight="1" x14ac:dyDescent="0.2">
      <c r="A703" s="370"/>
      <c r="B703" s="366"/>
      <c r="C703" s="367"/>
      <c r="D703" s="367"/>
      <c r="E703" s="368"/>
      <c r="F703" s="366"/>
      <c r="G703" s="367"/>
      <c r="H703" s="367"/>
      <c r="I703" s="367"/>
      <c r="J703" s="367"/>
      <c r="K703" s="369"/>
      <c r="L703" s="124"/>
      <c r="M703" s="365" t="str">
        <f t="shared" si="10"/>
        <v/>
      </c>
    </row>
    <row r="704" spans="1:13" ht="14.45" customHeight="1" x14ac:dyDescent="0.2">
      <c r="A704" s="370"/>
      <c r="B704" s="366"/>
      <c r="C704" s="367"/>
      <c r="D704" s="367"/>
      <c r="E704" s="368"/>
      <c r="F704" s="366"/>
      <c r="G704" s="367"/>
      <c r="H704" s="367"/>
      <c r="I704" s="367"/>
      <c r="J704" s="367"/>
      <c r="K704" s="369"/>
      <c r="L704" s="124"/>
      <c r="M704" s="365" t="str">
        <f t="shared" si="10"/>
        <v/>
      </c>
    </row>
    <row r="705" spans="1:13" ht="14.45" customHeight="1" x14ac:dyDescent="0.2">
      <c r="A705" s="370"/>
      <c r="B705" s="366"/>
      <c r="C705" s="367"/>
      <c r="D705" s="367"/>
      <c r="E705" s="368"/>
      <c r="F705" s="366"/>
      <c r="G705" s="367"/>
      <c r="H705" s="367"/>
      <c r="I705" s="367"/>
      <c r="J705" s="367"/>
      <c r="K705" s="369"/>
      <c r="L705" s="124"/>
      <c r="M705" s="365" t="str">
        <f t="shared" si="10"/>
        <v/>
      </c>
    </row>
    <row r="706" spans="1:13" ht="14.45" customHeight="1" x14ac:dyDescent="0.2">
      <c r="A706" s="370"/>
      <c r="B706" s="366"/>
      <c r="C706" s="367"/>
      <c r="D706" s="367"/>
      <c r="E706" s="368"/>
      <c r="F706" s="366"/>
      <c r="G706" s="367"/>
      <c r="H706" s="367"/>
      <c r="I706" s="367"/>
      <c r="J706" s="367"/>
      <c r="K706" s="369"/>
      <c r="L706" s="124"/>
      <c r="M706" s="365" t="str">
        <f t="shared" si="10"/>
        <v/>
      </c>
    </row>
    <row r="707" spans="1:13" ht="14.45" customHeight="1" x14ac:dyDescent="0.2">
      <c r="A707" s="370"/>
      <c r="B707" s="366"/>
      <c r="C707" s="367"/>
      <c r="D707" s="367"/>
      <c r="E707" s="368"/>
      <c r="F707" s="366"/>
      <c r="G707" s="367"/>
      <c r="H707" s="367"/>
      <c r="I707" s="367"/>
      <c r="J707" s="367"/>
      <c r="K707" s="369"/>
      <c r="L707" s="124"/>
      <c r="M707" s="365" t="str">
        <f t="shared" si="10"/>
        <v/>
      </c>
    </row>
    <row r="708" spans="1:13" ht="14.45" customHeight="1" x14ac:dyDescent="0.2">
      <c r="A708" s="370"/>
      <c r="B708" s="366"/>
      <c r="C708" s="367"/>
      <c r="D708" s="367"/>
      <c r="E708" s="368"/>
      <c r="F708" s="366"/>
      <c r="G708" s="367"/>
      <c r="H708" s="367"/>
      <c r="I708" s="367"/>
      <c r="J708" s="367"/>
      <c r="K708" s="369"/>
      <c r="L708" s="124"/>
      <c r="M708" s="365" t="str">
        <f t="shared" si="10"/>
        <v/>
      </c>
    </row>
    <row r="709" spans="1:13" ht="14.45" customHeight="1" x14ac:dyDescent="0.2">
      <c r="A709" s="370"/>
      <c r="B709" s="366"/>
      <c r="C709" s="367"/>
      <c r="D709" s="367"/>
      <c r="E709" s="368"/>
      <c r="F709" s="366"/>
      <c r="G709" s="367"/>
      <c r="H709" s="367"/>
      <c r="I709" s="367"/>
      <c r="J709" s="367"/>
      <c r="K709" s="369"/>
      <c r="L709" s="124"/>
      <c r="M709" s="365" t="str">
        <f t="shared" si="10"/>
        <v/>
      </c>
    </row>
    <row r="710" spans="1:13" ht="14.45" customHeight="1" x14ac:dyDescent="0.2">
      <c r="A710" s="370"/>
      <c r="B710" s="366"/>
      <c r="C710" s="367"/>
      <c r="D710" s="367"/>
      <c r="E710" s="368"/>
      <c r="F710" s="366"/>
      <c r="G710" s="367"/>
      <c r="H710" s="367"/>
      <c r="I710" s="367"/>
      <c r="J710" s="367"/>
      <c r="K710" s="369"/>
      <c r="L710" s="124"/>
      <c r="M710" s="365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370"/>
      <c r="B711" s="366"/>
      <c r="C711" s="367"/>
      <c r="D711" s="367"/>
      <c r="E711" s="368"/>
      <c r="F711" s="366"/>
      <c r="G711" s="367"/>
      <c r="H711" s="367"/>
      <c r="I711" s="367"/>
      <c r="J711" s="367"/>
      <c r="K711" s="369"/>
      <c r="L711" s="124"/>
      <c r="M711" s="365" t="str">
        <f t="shared" si="11"/>
        <v/>
      </c>
    </row>
    <row r="712" spans="1:13" ht="14.45" customHeight="1" x14ac:dyDescent="0.2">
      <c r="A712" s="370"/>
      <c r="B712" s="366"/>
      <c r="C712" s="367"/>
      <c r="D712" s="367"/>
      <c r="E712" s="368"/>
      <c r="F712" s="366"/>
      <c r="G712" s="367"/>
      <c r="H712" s="367"/>
      <c r="I712" s="367"/>
      <c r="J712" s="367"/>
      <c r="K712" s="369"/>
      <c r="L712" s="124"/>
      <c r="M712" s="365" t="str">
        <f t="shared" si="11"/>
        <v/>
      </c>
    </row>
    <row r="713" spans="1:13" ht="14.45" customHeight="1" x14ac:dyDescent="0.2">
      <c r="A713" s="370"/>
      <c r="B713" s="366"/>
      <c r="C713" s="367"/>
      <c r="D713" s="367"/>
      <c r="E713" s="368"/>
      <c r="F713" s="366"/>
      <c r="G713" s="367"/>
      <c r="H713" s="367"/>
      <c r="I713" s="367"/>
      <c r="J713" s="367"/>
      <c r="K713" s="369"/>
      <c r="L713" s="124"/>
      <c r="M713" s="365" t="str">
        <f t="shared" si="11"/>
        <v/>
      </c>
    </row>
    <row r="714" spans="1:13" ht="14.45" customHeight="1" x14ac:dyDescent="0.2">
      <c r="A714" s="370"/>
      <c r="B714" s="366"/>
      <c r="C714" s="367"/>
      <c r="D714" s="367"/>
      <c r="E714" s="368"/>
      <c r="F714" s="366"/>
      <c r="G714" s="367"/>
      <c r="H714" s="367"/>
      <c r="I714" s="367"/>
      <c r="J714" s="367"/>
      <c r="K714" s="369"/>
      <c r="L714" s="124"/>
      <c r="M714" s="365" t="str">
        <f t="shared" si="11"/>
        <v/>
      </c>
    </row>
    <row r="715" spans="1:13" ht="14.45" customHeight="1" x14ac:dyDescent="0.2">
      <c r="A715" s="370"/>
      <c r="B715" s="366"/>
      <c r="C715" s="367"/>
      <c r="D715" s="367"/>
      <c r="E715" s="368"/>
      <c r="F715" s="366"/>
      <c r="G715" s="367"/>
      <c r="H715" s="367"/>
      <c r="I715" s="367"/>
      <c r="J715" s="367"/>
      <c r="K715" s="369"/>
      <c r="L715" s="124"/>
      <c r="M715" s="365" t="str">
        <f t="shared" si="11"/>
        <v/>
      </c>
    </row>
    <row r="716" spans="1:13" ht="14.45" customHeight="1" x14ac:dyDescent="0.2">
      <c r="A716" s="370"/>
      <c r="B716" s="366"/>
      <c r="C716" s="367"/>
      <c r="D716" s="367"/>
      <c r="E716" s="368"/>
      <c r="F716" s="366"/>
      <c r="G716" s="367"/>
      <c r="H716" s="367"/>
      <c r="I716" s="367"/>
      <c r="J716" s="367"/>
      <c r="K716" s="369"/>
      <c r="L716" s="124"/>
      <c r="M716" s="365" t="str">
        <f t="shared" si="11"/>
        <v/>
      </c>
    </row>
    <row r="717" spans="1:13" ht="14.45" customHeight="1" x14ac:dyDescent="0.2">
      <c r="A717" s="370"/>
      <c r="B717" s="366"/>
      <c r="C717" s="367"/>
      <c r="D717" s="367"/>
      <c r="E717" s="368"/>
      <c r="F717" s="366"/>
      <c r="G717" s="367"/>
      <c r="H717" s="367"/>
      <c r="I717" s="367"/>
      <c r="J717" s="367"/>
      <c r="K717" s="369"/>
      <c r="L717" s="124"/>
      <c r="M717" s="365" t="str">
        <f t="shared" si="11"/>
        <v/>
      </c>
    </row>
    <row r="718" spans="1:13" ht="14.45" customHeight="1" x14ac:dyDescent="0.2">
      <c r="A718" s="370"/>
      <c r="B718" s="366"/>
      <c r="C718" s="367"/>
      <c r="D718" s="367"/>
      <c r="E718" s="368"/>
      <c r="F718" s="366"/>
      <c r="G718" s="367"/>
      <c r="H718" s="367"/>
      <c r="I718" s="367"/>
      <c r="J718" s="367"/>
      <c r="K718" s="369"/>
      <c r="L718" s="124"/>
      <c r="M718" s="365" t="str">
        <f t="shared" si="11"/>
        <v/>
      </c>
    </row>
    <row r="719" spans="1:13" ht="14.45" customHeight="1" x14ac:dyDescent="0.2">
      <c r="A719" s="370"/>
      <c r="B719" s="366"/>
      <c r="C719" s="367"/>
      <c r="D719" s="367"/>
      <c r="E719" s="368"/>
      <c r="F719" s="366"/>
      <c r="G719" s="367"/>
      <c r="H719" s="367"/>
      <c r="I719" s="367"/>
      <c r="J719" s="367"/>
      <c r="K719" s="369"/>
      <c r="L719" s="124"/>
      <c r="M719" s="365" t="str">
        <f t="shared" si="11"/>
        <v/>
      </c>
    </row>
    <row r="720" spans="1:13" ht="14.45" customHeight="1" x14ac:dyDescent="0.2">
      <c r="A720" s="370"/>
      <c r="B720" s="366"/>
      <c r="C720" s="367"/>
      <c r="D720" s="367"/>
      <c r="E720" s="368"/>
      <c r="F720" s="366"/>
      <c r="G720" s="367"/>
      <c r="H720" s="367"/>
      <c r="I720" s="367"/>
      <c r="J720" s="367"/>
      <c r="K720" s="369"/>
      <c r="L720" s="124"/>
      <c r="M720" s="365" t="str">
        <f t="shared" si="11"/>
        <v/>
      </c>
    </row>
    <row r="721" spans="1:13" ht="14.45" customHeight="1" x14ac:dyDescent="0.2">
      <c r="A721" s="370"/>
      <c r="B721" s="366"/>
      <c r="C721" s="367"/>
      <c r="D721" s="367"/>
      <c r="E721" s="368"/>
      <c r="F721" s="366"/>
      <c r="G721" s="367"/>
      <c r="H721" s="367"/>
      <c r="I721" s="367"/>
      <c r="J721" s="367"/>
      <c r="K721" s="369"/>
      <c r="L721" s="124"/>
      <c r="M721" s="365" t="str">
        <f t="shared" si="11"/>
        <v/>
      </c>
    </row>
    <row r="722" spans="1:13" ht="14.45" customHeight="1" x14ac:dyDescent="0.2">
      <c r="A722" s="370"/>
      <c r="B722" s="366"/>
      <c r="C722" s="367"/>
      <c r="D722" s="367"/>
      <c r="E722" s="368"/>
      <c r="F722" s="366"/>
      <c r="G722" s="367"/>
      <c r="H722" s="367"/>
      <c r="I722" s="367"/>
      <c r="J722" s="367"/>
      <c r="K722" s="369"/>
      <c r="L722" s="124"/>
      <c r="M722" s="365" t="str">
        <f t="shared" si="11"/>
        <v/>
      </c>
    </row>
    <row r="723" spans="1:13" ht="14.45" customHeight="1" x14ac:dyDescent="0.2">
      <c r="A723" s="370"/>
      <c r="B723" s="366"/>
      <c r="C723" s="367"/>
      <c r="D723" s="367"/>
      <c r="E723" s="368"/>
      <c r="F723" s="366"/>
      <c r="G723" s="367"/>
      <c r="H723" s="367"/>
      <c r="I723" s="367"/>
      <c r="J723" s="367"/>
      <c r="K723" s="369"/>
      <c r="L723" s="124"/>
      <c r="M723" s="365" t="str">
        <f t="shared" si="11"/>
        <v/>
      </c>
    </row>
    <row r="724" spans="1:13" ht="14.45" customHeight="1" x14ac:dyDescent="0.2">
      <c r="A724" s="370"/>
      <c r="B724" s="366"/>
      <c r="C724" s="367"/>
      <c r="D724" s="367"/>
      <c r="E724" s="368"/>
      <c r="F724" s="366"/>
      <c r="G724" s="367"/>
      <c r="H724" s="367"/>
      <c r="I724" s="367"/>
      <c r="J724" s="367"/>
      <c r="K724" s="369"/>
      <c r="L724" s="124"/>
      <c r="M724" s="365" t="str">
        <f t="shared" si="11"/>
        <v/>
      </c>
    </row>
    <row r="725" spans="1:13" ht="14.45" customHeight="1" x14ac:dyDescent="0.2">
      <c r="A725" s="370"/>
      <c r="B725" s="366"/>
      <c r="C725" s="367"/>
      <c r="D725" s="367"/>
      <c r="E725" s="368"/>
      <c r="F725" s="366"/>
      <c r="G725" s="367"/>
      <c r="H725" s="367"/>
      <c r="I725" s="367"/>
      <c r="J725" s="367"/>
      <c r="K725" s="369"/>
      <c r="L725" s="124"/>
      <c r="M725" s="365" t="str">
        <f t="shared" si="11"/>
        <v/>
      </c>
    </row>
    <row r="726" spans="1:13" ht="14.45" customHeight="1" x14ac:dyDescent="0.2">
      <c r="A726" s="370"/>
      <c r="B726" s="366"/>
      <c r="C726" s="367"/>
      <c r="D726" s="367"/>
      <c r="E726" s="368"/>
      <c r="F726" s="366"/>
      <c r="G726" s="367"/>
      <c r="H726" s="367"/>
      <c r="I726" s="367"/>
      <c r="J726" s="367"/>
      <c r="K726" s="369"/>
      <c r="L726" s="124"/>
      <c r="M726" s="365" t="str">
        <f t="shared" si="11"/>
        <v/>
      </c>
    </row>
    <row r="727" spans="1:13" ht="14.45" customHeight="1" x14ac:dyDescent="0.2">
      <c r="A727" s="370"/>
      <c r="B727" s="366"/>
      <c r="C727" s="367"/>
      <c r="D727" s="367"/>
      <c r="E727" s="368"/>
      <c r="F727" s="366"/>
      <c r="G727" s="367"/>
      <c r="H727" s="367"/>
      <c r="I727" s="367"/>
      <c r="J727" s="367"/>
      <c r="K727" s="369"/>
      <c r="L727" s="124"/>
      <c r="M727" s="365" t="str">
        <f t="shared" si="11"/>
        <v/>
      </c>
    </row>
    <row r="728" spans="1:13" ht="14.45" customHeight="1" x14ac:dyDescent="0.2">
      <c r="A728" s="370"/>
      <c r="B728" s="366"/>
      <c r="C728" s="367"/>
      <c r="D728" s="367"/>
      <c r="E728" s="368"/>
      <c r="F728" s="366"/>
      <c r="G728" s="367"/>
      <c r="H728" s="367"/>
      <c r="I728" s="367"/>
      <c r="J728" s="367"/>
      <c r="K728" s="369"/>
      <c r="L728" s="124"/>
      <c r="M728" s="365" t="str">
        <f t="shared" si="11"/>
        <v/>
      </c>
    </row>
    <row r="729" spans="1:13" ht="14.45" customHeight="1" x14ac:dyDescent="0.2">
      <c r="A729" s="370"/>
      <c r="B729" s="366"/>
      <c r="C729" s="367"/>
      <c r="D729" s="367"/>
      <c r="E729" s="368"/>
      <c r="F729" s="366"/>
      <c r="G729" s="367"/>
      <c r="H729" s="367"/>
      <c r="I729" s="367"/>
      <c r="J729" s="367"/>
      <c r="K729" s="369"/>
      <c r="L729" s="124"/>
      <c r="M729" s="365" t="str">
        <f t="shared" si="11"/>
        <v/>
      </c>
    </row>
    <row r="730" spans="1:13" ht="14.45" customHeight="1" x14ac:dyDescent="0.2">
      <c r="A730" s="370"/>
      <c r="B730" s="366"/>
      <c r="C730" s="367"/>
      <c r="D730" s="367"/>
      <c r="E730" s="368"/>
      <c r="F730" s="366"/>
      <c r="G730" s="367"/>
      <c r="H730" s="367"/>
      <c r="I730" s="367"/>
      <c r="J730" s="367"/>
      <c r="K730" s="369"/>
      <c r="L730" s="124"/>
      <c r="M730" s="365" t="str">
        <f t="shared" si="11"/>
        <v/>
      </c>
    </row>
    <row r="731" spans="1:13" ht="14.45" customHeight="1" x14ac:dyDescent="0.2">
      <c r="A731" s="370"/>
      <c r="B731" s="366"/>
      <c r="C731" s="367"/>
      <c r="D731" s="367"/>
      <c r="E731" s="368"/>
      <c r="F731" s="366"/>
      <c r="G731" s="367"/>
      <c r="H731" s="367"/>
      <c r="I731" s="367"/>
      <c r="J731" s="367"/>
      <c r="K731" s="369"/>
      <c r="L731" s="124"/>
      <c r="M731" s="365" t="str">
        <f t="shared" si="11"/>
        <v/>
      </c>
    </row>
    <row r="732" spans="1:13" ht="14.45" customHeight="1" x14ac:dyDescent="0.2">
      <c r="A732" s="370"/>
      <c r="B732" s="366"/>
      <c r="C732" s="367"/>
      <c r="D732" s="367"/>
      <c r="E732" s="368"/>
      <c r="F732" s="366"/>
      <c r="G732" s="367"/>
      <c r="H732" s="367"/>
      <c r="I732" s="367"/>
      <c r="J732" s="367"/>
      <c r="K732" s="369"/>
      <c r="L732" s="124"/>
      <c r="M732" s="365" t="str">
        <f t="shared" si="11"/>
        <v/>
      </c>
    </row>
    <row r="733" spans="1:13" ht="14.45" customHeight="1" x14ac:dyDescent="0.2">
      <c r="A733" s="370"/>
      <c r="B733" s="366"/>
      <c r="C733" s="367"/>
      <c r="D733" s="367"/>
      <c r="E733" s="368"/>
      <c r="F733" s="366"/>
      <c r="G733" s="367"/>
      <c r="H733" s="367"/>
      <c r="I733" s="367"/>
      <c r="J733" s="367"/>
      <c r="K733" s="369"/>
      <c r="L733" s="124"/>
      <c r="M733" s="365" t="str">
        <f t="shared" si="11"/>
        <v/>
      </c>
    </row>
    <row r="734" spans="1:13" ht="14.45" customHeight="1" x14ac:dyDescent="0.2">
      <c r="A734" s="370"/>
      <c r="B734" s="366"/>
      <c r="C734" s="367"/>
      <c r="D734" s="367"/>
      <c r="E734" s="368"/>
      <c r="F734" s="366"/>
      <c r="G734" s="367"/>
      <c r="H734" s="367"/>
      <c r="I734" s="367"/>
      <c r="J734" s="367"/>
      <c r="K734" s="369"/>
      <c r="L734" s="124"/>
      <c r="M734" s="365" t="str">
        <f t="shared" si="11"/>
        <v/>
      </c>
    </row>
    <row r="735" spans="1:13" ht="14.45" customHeight="1" x14ac:dyDescent="0.2">
      <c r="A735" s="370"/>
      <c r="B735" s="366"/>
      <c r="C735" s="367"/>
      <c r="D735" s="367"/>
      <c r="E735" s="368"/>
      <c r="F735" s="366"/>
      <c r="G735" s="367"/>
      <c r="H735" s="367"/>
      <c r="I735" s="367"/>
      <c r="J735" s="367"/>
      <c r="K735" s="369"/>
      <c r="L735" s="124"/>
      <c r="M735" s="365" t="str">
        <f t="shared" si="11"/>
        <v/>
      </c>
    </row>
    <row r="736" spans="1:13" ht="14.45" customHeight="1" x14ac:dyDescent="0.2">
      <c r="A736" s="370"/>
      <c r="B736" s="366"/>
      <c r="C736" s="367"/>
      <c r="D736" s="367"/>
      <c r="E736" s="368"/>
      <c r="F736" s="366"/>
      <c r="G736" s="367"/>
      <c r="H736" s="367"/>
      <c r="I736" s="367"/>
      <c r="J736" s="367"/>
      <c r="K736" s="369"/>
      <c r="L736" s="124"/>
      <c r="M736" s="365" t="str">
        <f t="shared" si="11"/>
        <v/>
      </c>
    </row>
    <row r="737" spans="1:13" ht="14.45" customHeight="1" x14ac:dyDescent="0.2">
      <c r="A737" s="370"/>
      <c r="B737" s="366"/>
      <c r="C737" s="367"/>
      <c r="D737" s="367"/>
      <c r="E737" s="368"/>
      <c r="F737" s="366"/>
      <c r="G737" s="367"/>
      <c r="H737" s="367"/>
      <c r="I737" s="367"/>
      <c r="J737" s="367"/>
      <c r="K737" s="369"/>
      <c r="L737" s="124"/>
      <c r="M737" s="365" t="str">
        <f t="shared" si="11"/>
        <v/>
      </c>
    </row>
    <row r="738" spans="1:13" ht="14.45" customHeight="1" x14ac:dyDescent="0.2">
      <c r="A738" s="370"/>
      <c r="B738" s="366"/>
      <c r="C738" s="367"/>
      <c r="D738" s="367"/>
      <c r="E738" s="368"/>
      <c r="F738" s="366"/>
      <c r="G738" s="367"/>
      <c r="H738" s="367"/>
      <c r="I738" s="367"/>
      <c r="J738" s="367"/>
      <c r="K738" s="369"/>
      <c r="L738" s="124"/>
      <c r="M738" s="365" t="str">
        <f t="shared" si="11"/>
        <v/>
      </c>
    </row>
    <row r="739" spans="1:13" ht="14.45" customHeight="1" x14ac:dyDescent="0.2">
      <c r="A739" s="370"/>
      <c r="B739" s="366"/>
      <c r="C739" s="367"/>
      <c r="D739" s="367"/>
      <c r="E739" s="368"/>
      <c r="F739" s="366"/>
      <c r="G739" s="367"/>
      <c r="H739" s="367"/>
      <c r="I739" s="367"/>
      <c r="J739" s="367"/>
      <c r="K739" s="369"/>
      <c r="L739" s="124"/>
      <c r="M739" s="365" t="str">
        <f t="shared" si="11"/>
        <v/>
      </c>
    </row>
    <row r="740" spans="1:13" ht="14.45" customHeight="1" x14ac:dyDescent="0.2">
      <c r="A740" s="370"/>
      <c r="B740" s="366"/>
      <c r="C740" s="367"/>
      <c r="D740" s="367"/>
      <c r="E740" s="368"/>
      <c r="F740" s="366"/>
      <c r="G740" s="367"/>
      <c r="H740" s="367"/>
      <c r="I740" s="367"/>
      <c r="J740" s="367"/>
      <c r="K740" s="369"/>
      <c r="L740" s="124"/>
      <c r="M740" s="365" t="str">
        <f t="shared" si="11"/>
        <v/>
      </c>
    </row>
    <row r="741" spans="1:13" ht="14.45" customHeight="1" x14ac:dyDescent="0.2">
      <c r="A741" s="370"/>
      <c r="B741" s="366"/>
      <c r="C741" s="367"/>
      <c r="D741" s="367"/>
      <c r="E741" s="368"/>
      <c r="F741" s="366"/>
      <c r="G741" s="367"/>
      <c r="H741" s="367"/>
      <c r="I741" s="367"/>
      <c r="J741" s="367"/>
      <c r="K741" s="369"/>
      <c r="L741" s="124"/>
      <c r="M741" s="365" t="str">
        <f t="shared" si="11"/>
        <v/>
      </c>
    </row>
    <row r="742" spans="1:13" ht="14.45" customHeight="1" x14ac:dyDescent="0.2">
      <c r="A742" s="370"/>
      <c r="B742" s="366"/>
      <c r="C742" s="367"/>
      <c r="D742" s="367"/>
      <c r="E742" s="368"/>
      <c r="F742" s="366"/>
      <c r="G742" s="367"/>
      <c r="H742" s="367"/>
      <c r="I742" s="367"/>
      <c r="J742" s="367"/>
      <c r="K742" s="369"/>
      <c r="L742" s="124"/>
      <c r="M742" s="365" t="str">
        <f t="shared" si="11"/>
        <v/>
      </c>
    </row>
    <row r="743" spans="1:13" ht="14.45" customHeight="1" x14ac:dyDescent="0.2">
      <c r="A743" s="370"/>
      <c r="B743" s="366"/>
      <c r="C743" s="367"/>
      <c r="D743" s="367"/>
      <c r="E743" s="368"/>
      <c r="F743" s="366"/>
      <c r="G743" s="367"/>
      <c r="H743" s="367"/>
      <c r="I743" s="367"/>
      <c r="J743" s="367"/>
      <c r="K743" s="369"/>
      <c r="L743" s="124"/>
      <c r="M743" s="365" t="str">
        <f t="shared" si="11"/>
        <v/>
      </c>
    </row>
    <row r="744" spans="1:13" ht="14.45" customHeight="1" x14ac:dyDescent="0.2">
      <c r="A744" s="370"/>
      <c r="B744" s="366"/>
      <c r="C744" s="367"/>
      <c r="D744" s="367"/>
      <c r="E744" s="368"/>
      <c r="F744" s="366"/>
      <c r="G744" s="367"/>
      <c r="H744" s="367"/>
      <c r="I744" s="367"/>
      <c r="J744" s="367"/>
      <c r="K744" s="369"/>
      <c r="L744" s="124"/>
      <c r="M744" s="365" t="str">
        <f t="shared" si="11"/>
        <v/>
      </c>
    </row>
    <row r="745" spans="1:13" ht="14.45" customHeight="1" x14ac:dyDescent="0.2">
      <c r="A745" s="370"/>
      <c r="B745" s="366"/>
      <c r="C745" s="367"/>
      <c r="D745" s="367"/>
      <c r="E745" s="368"/>
      <c r="F745" s="366"/>
      <c r="G745" s="367"/>
      <c r="H745" s="367"/>
      <c r="I745" s="367"/>
      <c r="J745" s="367"/>
      <c r="K745" s="369"/>
      <c r="L745" s="124"/>
      <c r="M745" s="365" t="str">
        <f t="shared" si="11"/>
        <v/>
      </c>
    </row>
    <row r="746" spans="1:13" ht="14.45" customHeight="1" x14ac:dyDescent="0.2">
      <c r="A746" s="370"/>
      <c r="B746" s="366"/>
      <c r="C746" s="367"/>
      <c r="D746" s="367"/>
      <c r="E746" s="368"/>
      <c r="F746" s="366"/>
      <c r="G746" s="367"/>
      <c r="H746" s="367"/>
      <c r="I746" s="367"/>
      <c r="J746" s="367"/>
      <c r="K746" s="369"/>
      <c r="L746" s="124"/>
      <c r="M746" s="365" t="str">
        <f t="shared" si="11"/>
        <v/>
      </c>
    </row>
    <row r="747" spans="1:13" ht="14.45" customHeight="1" x14ac:dyDescent="0.2">
      <c r="A747" s="370"/>
      <c r="B747" s="366"/>
      <c r="C747" s="367"/>
      <c r="D747" s="367"/>
      <c r="E747" s="368"/>
      <c r="F747" s="366"/>
      <c r="G747" s="367"/>
      <c r="H747" s="367"/>
      <c r="I747" s="367"/>
      <c r="J747" s="367"/>
      <c r="K747" s="369"/>
      <c r="L747" s="124"/>
      <c r="M747" s="365" t="str">
        <f t="shared" si="11"/>
        <v/>
      </c>
    </row>
    <row r="748" spans="1:13" ht="14.45" customHeight="1" x14ac:dyDescent="0.2">
      <c r="A748" s="370"/>
      <c r="B748" s="366"/>
      <c r="C748" s="367"/>
      <c r="D748" s="367"/>
      <c r="E748" s="368"/>
      <c r="F748" s="366"/>
      <c r="G748" s="367"/>
      <c r="H748" s="367"/>
      <c r="I748" s="367"/>
      <c r="J748" s="367"/>
      <c r="K748" s="369"/>
      <c r="L748" s="124"/>
      <c r="M748" s="365" t="str">
        <f t="shared" si="11"/>
        <v/>
      </c>
    </row>
    <row r="749" spans="1:13" ht="14.45" customHeight="1" x14ac:dyDescent="0.2">
      <c r="A749" s="370"/>
      <c r="B749" s="366"/>
      <c r="C749" s="367"/>
      <c r="D749" s="367"/>
      <c r="E749" s="368"/>
      <c r="F749" s="366"/>
      <c r="G749" s="367"/>
      <c r="H749" s="367"/>
      <c r="I749" s="367"/>
      <c r="J749" s="367"/>
      <c r="K749" s="369"/>
      <c r="L749" s="124"/>
      <c r="M749" s="365" t="str">
        <f t="shared" si="11"/>
        <v/>
      </c>
    </row>
    <row r="750" spans="1:13" ht="14.45" customHeight="1" x14ac:dyDescent="0.2">
      <c r="A750" s="370"/>
      <c r="B750" s="366"/>
      <c r="C750" s="367"/>
      <c r="D750" s="367"/>
      <c r="E750" s="368"/>
      <c r="F750" s="366"/>
      <c r="G750" s="367"/>
      <c r="H750" s="367"/>
      <c r="I750" s="367"/>
      <c r="J750" s="367"/>
      <c r="K750" s="369"/>
      <c r="L750" s="124"/>
      <c r="M750" s="365" t="str">
        <f t="shared" si="11"/>
        <v/>
      </c>
    </row>
    <row r="751" spans="1:13" ht="14.45" customHeight="1" x14ac:dyDescent="0.2">
      <c r="A751" s="370"/>
      <c r="B751" s="366"/>
      <c r="C751" s="367"/>
      <c r="D751" s="367"/>
      <c r="E751" s="368"/>
      <c r="F751" s="366"/>
      <c r="G751" s="367"/>
      <c r="H751" s="367"/>
      <c r="I751" s="367"/>
      <c r="J751" s="367"/>
      <c r="K751" s="369"/>
      <c r="L751" s="124"/>
      <c r="M751" s="365" t="str">
        <f t="shared" si="11"/>
        <v/>
      </c>
    </row>
    <row r="752" spans="1:13" ht="14.45" customHeight="1" x14ac:dyDescent="0.2">
      <c r="A752" s="370"/>
      <c r="B752" s="366"/>
      <c r="C752" s="367"/>
      <c r="D752" s="367"/>
      <c r="E752" s="368"/>
      <c r="F752" s="366"/>
      <c r="G752" s="367"/>
      <c r="H752" s="367"/>
      <c r="I752" s="367"/>
      <c r="J752" s="367"/>
      <c r="K752" s="369"/>
      <c r="L752" s="124"/>
      <c r="M752" s="365" t="str">
        <f t="shared" si="11"/>
        <v/>
      </c>
    </row>
    <row r="753" spans="1:13" ht="14.45" customHeight="1" x14ac:dyDescent="0.2">
      <c r="A753" s="370"/>
      <c r="B753" s="366"/>
      <c r="C753" s="367"/>
      <c r="D753" s="367"/>
      <c r="E753" s="368"/>
      <c r="F753" s="366"/>
      <c r="G753" s="367"/>
      <c r="H753" s="367"/>
      <c r="I753" s="367"/>
      <c r="J753" s="367"/>
      <c r="K753" s="369"/>
      <c r="L753" s="124"/>
      <c r="M753" s="365" t="str">
        <f t="shared" si="11"/>
        <v/>
      </c>
    </row>
    <row r="754" spans="1:13" ht="14.45" customHeight="1" x14ac:dyDescent="0.2">
      <c r="A754" s="370"/>
      <c r="B754" s="366"/>
      <c r="C754" s="367"/>
      <c r="D754" s="367"/>
      <c r="E754" s="368"/>
      <c r="F754" s="366"/>
      <c r="G754" s="367"/>
      <c r="H754" s="367"/>
      <c r="I754" s="367"/>
      <c r="J754" s="367"/>
      <c r="K754" s="369"/>
      <c r="L754" s="124"/>
      <c r="M754" s="365" t="str">
        <f t="shared" si="11"/>
        <v/>
      </c>
    </row>
    <row r="755" spans="1:13" ht="14.45" customHeight="1" x14ac:dyDescent="0.2">
      <c r="A755" s="370"/>
      <c r="B755" s="366"/>
      <c r="C755" s="367"/>
      <c r="D755" s="367"/>
      <c r="E755" s="368"/>
      <c r="F755" s="366"/>
      <c r="G755" s="367"/>
      <c r="H755" s="367"/>
      <c r="I755" s="367"/>
      <c r="J755" s="367"/>
      <c r="K755" s="369"/>
      <c r="L755" s="124"/>
      <c r="M755" s="365" t="str">
        <f t="shared" si="11"/>
        <v/>
      </c>
    </row>
    <row r="756" spans="1:13" ht="14.45" customHeight="1" x14ac:dyDescent="0.2">
      <c r="A756" s="370"/>
      <c r="B756" s="366"/>
      <c r="C756" s="367"/>
      <c r="D756" s="367"/>
      <c r="E756" s="368"/>
      <c r="F756" s="366"/>
      <c r="G756" s="367"/>
      <c r="H756" s="367"/>
      <c r="I756" s="367"/>
      <c r="J756" s="367"/>
      <c r="K756" s="369"/>
      <c r="L756" s="124"/>
      <c r="M756" s="365" t="str">
        <f t="shared" si="11"/>
        <v/>
      </c>
    </row>
    <row r="757" spans="1:13" ht="14.45" customHeight="1" x14ac:dyDescent="0.2">
      <c r="A757" s="370"/>
      <c r="B757" s="366"/>
      <c r="C757" s="367"/>
      <c r="D757" s="367"/>
      <c r="E757" s="368"/>
      <c r="F757" s="366"/>
      <c r="G757" s="367"/>
      <c r="H757" s="367"/>
      <c r="I757" s="367"/>
      <c r="J757" s="367"/>
      <c r="K757" s="369"/>
      <c r="L757" s="124"/>
      <c r="M757" s="365" t="str">
        <f t="shared" si="11"/>
        <v/>
      </c>
    </row>
    <row r="758" spans="1:13" ht="14.45" customHeight="1" x14ac:dyDescent="0.2">
      <c r="A758" s="370"/>
      <c r="B758" s="366"/>
      <c r="C758" s="367"/>
      <c r="D758" s="367"/>
      <c r="E758" s="368"/>
      <c r="F758" s="366"/>
      <c r="G758" s="367"/>
      <c r="H758" s="367"/>
      <c r="I758" s="367"/>
      <c r="J758" s="367"/>
      <c r="K758" s="369"/>
      <c r="L758" s="124"/>
      <c r="M758" s="365" t="str">
        <f t="shared" si="11"/>
        <v/>
      </c>
    </row>
    <row r="759" spans="1:13" ht="14.45" customHeight="1" x14ac:dyDescent="0.2">
      <c r="A759" s="370"/>
      <c r="B759" s="366"/>
      <c r="C759" s="367"/>
      <c r="D759" s="367"/>
      <c r="E759" s="368"/>
      <c r="F759" s="366"/>
      <c r="G759" s="367"/>
      <c r="H759" s="367"/>
      <c r="I759" s="367"/>
      <c r="J759" s="367"/>
      <c r="K759" s="369"/>
      <c r="L759" s="124"/>
      <c r="M759" s="365" t="str">
        <f t="shared" si="11"/>
        <v/>
      </c>
    </row>
    <row r="760" spans="1:13" ht="14.45" customHeight="1" x14ac:dyDescent="0.2">
      <c r="A760" s="370"/>
      <c r="B760" s="366"/>
      <c r="C760" s="367"/>
      <c r="D760" s="367"/>
      <c r="E760" s="368"/>
      <c r="F760" s="366"/>
      <c r="G760" s="367"/>
      <c r="H760" s="367"/>
      <c r="I760" s="367"/>
      <c r="J760" s="367"/>
      <c r="K760" s="369"/>
      <c r="L760" s="124"/>
      <c r="M760" s="365" t="str">
        <f t="shared" si="11"/>
        <v/>
      </c>
    </row>
    <row r="761" spans="1:13" ht="14.45" customHeight="1" x14ac:dyDescent="0.2">
      <c r="A761" s="370"/>
      <c r="B761" s="366"/>
      <c r="C761" s="367"/>
      <c r="D761" s="367"/>
      <c r="E761" s="368"/>
      <c r="F761" s="366"/>
      <c r="G761" s="367"/>
      <c r="H761" s="367"/>
      <c r="I761" s="367"/>
      <c r="J761" s="367"/>
      <c r="K761" s="369"/>
      <c r="L761" s="124"/>
      <c r="M761" s="365" t="str">
        <f t="shared" si="11"/>
        <v/>
      </c>
    </row>
    <row r="762" spans="1:13" ht="14.45" customHeight="1" x14ac:dyDescent="0.2">
      <c r="A762" s="370"/>
      <c r="B762" s="366"/>
      <c r="C762" s="367"/>
      <c r="D762" s="367"/>
      <c r="E762" s="368"/>
      <c r="F762" s="366"/>
      <c r="G762" s="367"/>
      <c r="H762" s="367"/>
      <c r="I762" s="367"/>
      <c r="J762" s="367"/>
      <c r="K762" s="369"/>
      <c r="L762" s="124"/>
      <c r="M762" s="365" t="str">
        <f t="shared" si="11"/>
        <v/>
      </c>
    </row>
    <row r="763" spans="1:13" ht="14.45" customHeight="1" x14ac:dyDescent="0.2">
      <c r="A763" s="370"/>
      <c r="B763" s="366"/>
      <c r="C763" s="367"/>
      <c r="D763" s="367"/>
      <c r="E763" s="368"/>
      <c r="F763" s="366"/>
      <c r="G763" s="367"/>
      <c r="H763" s="367"/>
      <c r="I763" s="367"/>
      <c r="J763" s="367"/>
      <c r="K763" s="369"/>
      <c r="L763" s="124"/>
      <c r="M763" s="365" t="str">
        <f t="shared" si="11"/>
        <v/>
      </c>
    </row>
    <row r="764" spans="1:13" ht="14.45" customHeight="1" x14ac:dyDescent="0.2">
      <c r="A764" s="370"/>
      <c r="B764" s="366"/>
      <c r="C764" s="367"/>
      <c r="D764" s="367"/>
      <c r="E764" s="368"/>
      <c r="F764" s="366"/>
      <c r="G764" s="367"/>
      <c r="H764" s="367"/>
      <c r="I764" s="367"/>
      <c r="J764" s="367"/>
      <c r="K764" s="369"/>
      <c r="L764" s="124"/>
      <c r="M764" s="365" t="str">
        <f t="shared" si="11"/>
        <v/>
      </c>
    </row>
    <row r="765" spans="1:13" ht="14.45" customHeight="1" x14ac:dyDescent="0.2">
      <c r="A765" s="370"/>
      <c r="B765" s="366"/>
      <c r="C765" s="367"/>
      <c r="D765" s="367"/>
      <c r="E765" s="368"/>
      <c r="F765" s="366"/>
      <c r="G765" s="367"/>
      <c r="H765" s="367"/>
      <c r="I765" s="367"/>
      <c r="J765" s="367"/>
      <c r="K765" s="369"/>
      <c r="L765" s="124"/>
      <c r="M765" s="365" t="str">
        <f t="shared" si="11"/>
        <v/>
      </c>
    </row>
    <row r="766" spans="1:13" ht="14.45" customHeight="1" x14ac:dyDescent="0.2">
      <c r="A766" s="370"/>
      <c r="B766" s="366"/>
      <c r="C766" s="367"/>
      <c r="D766" s="367"/>
      <c r="E766" s="368"/>
      <c r="F766" s="366"/>
      <c r="G766" s="367"/>
      <c r="H766" s="367"/>
      <c r="I766" s="367"/>
      <c r="J766" s="367"/>
      <c r="K766" s="369"/>
      <c r="L766" s="124"/>
      <c r="M766" s="365" t="str">
        <f t="shared" si="11"/>
        <v/>
      </c>
    </row>
    <row r="767" spans="1:13" ht="14.45" customHeight="1" x14ac:dyDescent="0.2">
      <c r="A767" s="370"/>
      <c r="B767" s="366"/>
      <c r="C767" s="367"/>
      <c r="D767" s="367"/>
      <c r="E767" s="368"/>
      <c r="F767" s="366"/>
      <c r="G767" s="367"/>
      <c r="H767" s="367"/>
      <c r="I767" s="367"/>
      <c r="J767" s="367"/>
      <c r="K767" s="369"/>
      <c r="L767" s="124"/>
      <c r="M767" s="365" t="str">
        <f t="shared" si="11"/>
        <v/>
      </c>
    </row>
    <row r="768" spans="1:13" ht="14.45" customHeight="1" x14ac:dyDescent="0.2">
      <c r="A768" s="370"/>
      <c r="B768" s="366"/>
      <c r="C768" s="367"/>
      <c r="D768" s="367"/>
      <c r="E768" s="368"/>
      <c r="F768" s="366"/>
      <c r="G768" s="367"/>
      <c r="H768" s="367"/>
      <c r="I768" s="367"/>
      <c r="J768" s="367"/>
      <c r="K768" s="369"/>
      <c r="L768" s="124"/>
      <c r="M768" s="365" t="str">
        <f t="shared" si="11"/>
        <v/>
      </c>
    </row>
    <row r="769" spans="1:13" ht="14.45" customHeight="1" x14ac:dyDescent="0.2">
      <c r="A769" s="370"/>
      <c r="B769" s="366"/>
      <c r="C769" s="367"/>
      <c r="D769" s="367"/>
      <c r="E769" s="368"/>
      <c r="F769" s="366"/>
      <c r="G769" s="367"/>
      <c r="H769" s="367"/>
      <c r="I769" s="367"/>
      <c r="J769" s="367"/>
      <c r="K769" s="369"/>
      <c r="L769" s="124"/>
      <c r="M769" s="365" t="str">
        <f t="shared" si="11"/>
        <v/>
      </c>
    </row>
    <row r="770" spans="1:13" ht="14.45" customHeight="1" x14ac:dyDescent="0.2">
      <c r="A770" s="370"/>
      <c r="B770" s="366"/>
      <c r="C770" s="367"/>
      <c r="D770" s="367"/>
      <c r="E770" s="368"/>
      <c r="F770" s="366"/>
      <c r="G770" s="367"/>
      <c r="H770" s="367"/>
      <c r="I770" s="367"/>
      <c r="J770" s="367"/>
      <c r="K770" s="369"/>
      <c r="L770" s="124"/>
      <c r="M770" s="365" t="str">
        <f t="shared" si="11"/>
        <v/>
      </c>
    </row>
    <row r="771" spans="1:13" ht="14.45" customHeight="1" x14ac:dyDescent="0.2">
      <c r="A771" s="370"/>
      <c r="B771" s="366"/>
      <c r="C771" s="367"/>
      <c r="D771" s="367"/>
      <c r="E771" s="368"/>
      <c r="F771" s="366"/>
      <c r="G771" s="367"/>
      <c r="H771" s="367"/>
      <c r="I771" s="367"/>
      <c r="J771" s="367"/>
      <c r="K771" s="369"/>
      <c r="L771" s="124"/>
      <c r="M771" s="365" t="str">
        <f t="shared" si="11"/>
        <v/>
      </c>
    </row>
    <row r="772" spans="1:13" ht="14.45" customHeight="1" x14ac:dyDescent="0.2">
      <c r="A772" s="370"/>
      <c r="B772" s="366"/>
      <c r="C772" s="367"/>
      <c r="D772" s="367"/>
      <c r="E772" s="368"/>
      <c r="F772" s="366"/>
      <c r="G772" s="367"/>
      <c r="H772" s="367"/>
      <c r="I772" s="367"/>
      <c r="J772" s="367"/>
      <c r="K772" s="369"/>
      <c r="L772" s="124"/>
      <c r="M772" s="365" t="str">
        <f t="shared" si="11"/>
        <v/>
      </c>
    </row>
    <row r="773" spans="1:13" ht="14.45" customHeight="1" x14ac:dyDescent="0.2">
      <c r="A773" s="370"/>
      <c r="B773" s="366"/>
      <c r="C773" s="367"/>
      <c r="D773" s="367"/>
      <c r="E773" s="368"/>
      <c r="F773" s="366"/>
      <c r="G773" s="367"/>
      <c r="H773" s="367"/>
      <c r="I773" s="367"/>
      <c r="J773" s="367"/>
      <c r="K773" s="369"/>
      <c r="L773" s="124"/>
      <c r="M773" s="365" t="str">
        <f t="shared" si="11"/>
        <v/>
      </c>
    </row>
    <row r="774" spans="1:13" ht="14.45" customHeight="1" x14ac:dyDescent="0.2">
      <c r="A774" s="370"/>
      <c r="B774" s="366"/>
      <c r="C774" s="367"/>
      <c r="D774" s="367"/>
      <c r="E774" s="368"/>
      <c r="F774" s="366"/>
      <c r="G774" s="367"/>
      <c r="H774" s="367"/>
      <c r="I774" s="367"/>
      <c r="J774" s="367"/>
      <c r="K774" s="369"/>
      <c r="L774" s="124"/>
      <c r="M774" s="365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370"/>
      <c r="B775" s="366"/>
      <c r="C775" s="367"/>
      <c r="D775" s="367"/>
      <c r="E775" s="368"/>
      <c r="F775" s="366"/>
      <c r="G775" s="367"/>
      <c r="H775" s="367"/>
      <c r="I775" s="367"/>
      <c r="J775" s="367"/>
      <c r="K775" s="369"/>
      <c r="L775" s="124"/>
      <c r="M775" s="365" t="str">
        <f t="shared" si="12"/>
        <v/>
      </c>
    </row>
    <row r="776" spans="1:13" ht="14.45" customHeight="1" x14ac:dyDescent="0.2">
      <c r="A776" s="370"/>
      <c r="B776" s="366"/>
      <c r="C776" s="367"/>
      <c r="D776" s="367"/>
      <c r="E776" s="368"/>
      <c r="F776" s="366"/>
      <c r="G776" s="367"/>
      <c r="H776" s="367"/>
      <c r="I776" s="367"/>
      <c r="J776" s="367"/>
      <c r="K776" s="369"/>
      <c r="L776" s="124"/>
      <c r="M776" s="365" t="str">
        <f t="shared" si="12"/>
        <v/>
      </c>
    </row>
    <row r="777" spans="1:13" ht="14.45" customHeight="1" x14ac:dyDescent="0.2">
      <c r="A777" s="370"/>
      <c r="B777" s="366"/>
      <c r="C777" s="367"/>
      <c r="D777" s="367"/>
      <c r="E777" s="368"/>
      <c r="F777" s="366"/>
      <c r="G777" s="367"/>
      <c r="H777" s="367"/>
      <c r="I777" s="367"/>
      <c r="J777" s="367"/>
      <c r="K777" s="369"/>
      <c r="L777" s="124"/>
      <c r="M777" s="365" t="str">
        <f t="shared" si="12"/>
        <v/>
      </c>
    </row>
    <row r="778" spans="1:13" ht="14.45" customHeight="1" x14ac:dyDescent="0.2">
      <c r="A778" s="370"/>
      <c r="B778" s="366"/>
      <c r="C778" s="367"/>
      <c r="D778" s="367"/>
      <c r="E778" s="368"/>
      <c r="F778" s="366"/>
      <c r="G778" s="367"/>
      <c r="H778" s="367"/>
      <c r="I778" s="367"/>
      <c r="J778" s="367"/>
      <c r="K778" s="369"/>
      <c r="L778" s="124"/>
      <c r="M778" s="365" t="str">
        <f t="shared" si="12"/>
        <v/>
      </c>
    </row>
    <row r="779" spans="1:13" ht="14.45" customHeight="1" x14ac:dyDescent="0.2">
      <c r="A779" s="370"/>
      <c r="B779" s="366"/>
      <c r="C779" s="367"/>
      <c r="D779" s="367"/>
      <c r="E779" s="368"/>
      <c r="F779" s="366"/>
      <c r="G779" s="367"/>
      <c r="H779" s="367"/>
      <c r="I779" s="367"/>
      <c r="J779" s="367"/>
      <c r="K779" s="369"/>
      <c r="L779" s="124"/>
      <c r="M779" s="365" t="str">
        <f t="shared" si="12"/>
        <v/>
      </c>
    </row>
    <row r="780" spans="1:13" ht="14.45" customHeight="1" x14ac:dyDescent="0.2">
      <c r="A780" s="370"/>
      <c r="B780" s="366"/>
      <c r="C780" s="367"/>
      <c r="D780" s="367"/>
      <c r="E780" s="368"/>
      <c r="F780" s="366"/>
      <c r="G780" s="367"/>
      <c r="H780" s="367"/>
      <c r="I780" s="367"/>
      <c r="J780" s="367"/>
      <c r="K780" s="369"/>
      <c r="L780" s="124"/>
      <c r="M780" s="365" t="str">
        <f t="shared" si="12"/>
        <v/>
      </c>
    </row>
    <row r="781" spans="1:13" ht="14.45" customHeight="1" x14ac:dyDescent="0.2">
      <c r="A781" s="370"/>
      <c r="B781" s="366"/>
      <c r="C781" s="367"/>
      <c r="D781" s="367"/>
      <c r="E781" s="368"/>
      <c r="F781" s="366"/>
      <c r="G781" s="367"/>
      <c r="H781" s="367"/>
      <c r="I781" s="367"/>
      <c r="J781" s="367"/>
      <c r="K781" s="369"/>
      <c r="L781" s="124"/>
      <c r="M781" s="365" t="str">
        <f t="shared" si="12"/>
        <v/>
      </c>
    </row>
    <row r="782" spans="1:13" ht="14.45" customHeight="1" x14ac:dyDescent="0.2">
      <c r="A782" s="370"/>
      <c r="B782" s="366"/>
      <c r="C782" s="367"/>
      <c r="D782" s="367"/>
      <c r="E782" s="368"/>
      <c r="F782" s="366"/>
      <c r="G782" s="367"/>
      <c r="H782" s="367"/>
      <c r="I782" s="367"/>
      <c r="J782" s="367"/>
      <c r="K782" s="369"/>
      <c r="L782" s="124"/>
      <c r="M782" s="365" t="str">
        <f t="shared" si="12"/>
        <v/>
      </c>
    </row>
    <row r="783" spans="1:13" ht="14.45" customHeight="1" x14ac:dyDescent="0.2">
      <c r="A783" s="370"/>
      <c r="B783" s="366"/>
      <c r="C783" s="367"/>
      <c r="D783" s="367"/>
      <c r="E783" s="368"/>
      <c r="F783" s="366"/>
      <c r="G783" s="367"/>
      <c r="H783" s="367"/>
      <c r="I783" s="367"/>
      <c r="J783" s="367"/>
      <c r="K783" s="369"/>
      <c r="L783" s="124"/>
      <c r="M783" s="365" t="str">
        <f t="shared" si="12"/>
        <v/>
      </c>
    </row>
    <row r="784" spans="1:13" ht="14.45" customHeight="1" x14ac:dyDescent="0.2">
      <c r="A784" s="370"/>
      <c r="B784" s="366"/>
      <c r="C784" s="367"/>
      <c r="D784" s="367"/>
      <c r="E784" s="368"/>
      <c r="F784" s="366"/>
      <c r="G784" s="367"/>
      <c r="H784" s="367"/>
      <c r="I784" s="367"/>
      <c r="J784" s="367"/>
      <c r="K784" s="369"/>
      <c r="L784" s="124"/>
      <c r="M784" s="365" t="str">
        <f t="shared" si="12"/>
        <v/>
      </c>
    </row>
    <row r="785" spans="1:13" ht="14.45" customHeight="1" x14ac:dyDescent="0.2">
      <c r="A785" s="370"/>
      <c r="B785" s="366"/>
      <c r="C785" s="367"/>
      <c r="D785" s="367"/>
      <c r="E785" s="368"/>
      <c r="F785" s="366"/>
      <c r="G785" s="367"/>
      <c r="H785" s="367"/>
      <c r="I785" s="367"/>
      <c r="J785" s="367"/>
      <c r="K785" s="369"/>
      <c r="L785" s="124"/>
      <c r="M785" s="365" t="str">
        <f t="shared" si="12"/>
        <v/>
      </c>
    </row>
    <row r="786" spans="1:13" ht="14.45" customHeight="1" x14ac:dyDescent="0.2">
      <c r="A786" s="370"/>
      <c r="B786" s="366"/>
      <c r="C786" s="367"/>
      <c r="D786" s="367"/>
      <c r="E786" s="368"/>
      <c r="F786" s="366"/>
      <c r="G786" s="367"/>
      <c r="H786" s="367"/>
      <c r="I786" s="367"/>
      <c r="J786" s="367"/>
      <c r="K786" s="369"/>
      <c r="L786" s="124"/>
      <c r="M786" s="365" t="str">
        <f t="shared" si="12"/>
        <v/>
      </c>
    </row>
    <row r="787" spans="1:13" ht="14.45" customHeight="1" x14ac:dyDescent="0.2">
      <c r="A787" s="370"/>
      <c r="B787" s="366"/>
      <c r="C787" s="367"/>
      <c r="D787" s="367"/>
      <c r="E787" s="368"/>
      <c r="F787" s="366"/>
      <c r="G787" s="367"/>
      <c r="H787" s="367"/>
      <c r="I787" s="367"/>
      <c r="J787" s="367"/>
      <c r="K787" s="369"/>
      <c r="L787" s="124"/>
      <c r="M787" s="365" t="str">
        <f t="shared" si="12"/>
        <v/>
      </c>
    </row>
    <row r="788" spans="1:13" ht="14.45" customHeight="1" x14ac:dyDescent="0.2">
      <c r="A788" s="370"/>
      <c r="B788" s="366"/>
      <c r="C788" s="367"/>
      <c r="D788" s="367"/>
      <c r="E788" s="368"/>
      <c r="F788" s="366"/>
      <c r="G788" s="367"/>
      <c r="H788" s="367"/>
      <c r="I788" s="367"/>
      <c r="J788" s="367"/>
      <c r="K788" s="369"/>
      <c r="L788" s="124"/>
      <c r="M788" s="365" t="str">
        <f t="shared" si="12"/>
        <v/>
      </c>
    </row>
    <row r="789" spans="1:13" ht="14.45" customHeight="1" x14ac:dyDescent="0.2">
      <c r="A789" s="370"/>
      <c r="B789" s="366"/>
      <c r="C789" s="367"/>
      <c r="D789" s="367"/>
      <c r="E789" s="368"/>
      <c r="F789" s="366"/>
      <c r="G789" s="367"/>
      <c r="H789" s="367"/>
      <c r="I789" s="367"/>
      <c r="J789" s="367"/>
      <c r="K789" s="369"/>
      <c r="L789" s="124"/>
      <c r="M789" s="365" t="str">
        <f t="shared" si="12"/>
        <v/>
      </c>
    </row>
    <row r="790" spans="1:13" ht="14.45" customHeight="1" x14ac:dyDescent="0.2">
      <c r="A790" s="370"/>
      <c r="B790" s="366"/>
      <c r="C790" s="367"/>
      <c r="D790" s="367"/>
      <c r="E790" s="368"/>
      <c r="F790" s="366"/>
      <c r="G790" s="367"/>
      <c r="H790" s="367"/>
      <c r="I790" s="367"/>
      <c r="J790" s="367"/>
      <c r="K790" s="369"/>
      <c r="L790" s="124"/>
      <c r="M790" s="365" t="str">
        <f t="shared" si="12"/>
        <v/>
      </c>
    </row>
    <row r="791" spans="1:13" ht="14.45" customHeight="1" x14ac:dyDescent="0.2">
      <c r="A791" s="370"/>
      <c r="B791" s="366"/>
      <c r="C791" s="367"/>
      <c r="D791" s="367"/>
      <c r="E791" s="368"/>
      <c r="F791" s="366"/>
      <c r="G791" s="367"/>
      <c r="H791" s="367"/>
      <c r="I791" s="367"/>
      <c r="J791" s="367"/>
      <c r="K791" s="369"/>
      <c r="L791" s="124"/>
      <c r="M791" s="365" t="str">
        <f t="shared" si="12"/>
        <v/>
      </c>
    </row>
    <row r="792" spans="1:13" ht="14.45" customHeight="1" x14ac:dyDescent="0.2">
      <c r="A792" s="370"/>
      <c r="B792" s="366"/>
      <c r="C792" s="367"/>
      <c r="D792" s="367"/>
      <c r="E792" s="368"/>
      <c r="F792" s="366"/>
      <c r="G792" s="367"/>
      <c r="H792" s="367"/>
      <c r="I792" s="367"/>
      <c r="J792" s="367"/>
      <c r="K792" s="369"/>
      <c r="L792" s="124"/>
      <c r="M792" s="365" t="str">
        <f t="shared" si="12"/>
        <v/>
      </c>
    </row>
    <row r="793" spans="1:13" ht="14.45" customHeight="1" x14ac:dyDescent="0.2">
      <c r="A793" s="370"/>
      <c r="B793" s="366"/>
      <c r="C793" s="367"/>
      <c r="D793" s="367"/>
      <c r="E793" s="368"/>
      <c r="F793" s="366"/>
      <c r="G793" s="367"/>
      <c r="H793" s="367"/>
      <c r="I793" s="367"/>
      <c r="J793" s="367"/>
      <c r="K793" s="369"/>
      <c r="L793" s="124"/>
      <c r="M793" s="365" t="str">
        <f t="shared" si="12"/>
        <v/>
      </c>
    </row>
    <row r="794" spans="1:13" ht="14.45" customHeight="1" x14ac:dyDescent="0.2">
      <c r="A794" s="370"/>
      <c r="B794" s="366"/>
      <c r="C794" s="367"/>
      <c r="D794" s="367"/>
      <c r="E794" s="368"/>
      <c r="F794" s="366"/>
      <c r="G794" s="367"/>
      <c r="H794" s="367"/>
      <c r="I794" s="367"/>
      <c r="J794" s="367"/>
      <c r="K794" s="369"/>
      <c r="L794" s="124"/>
      <c r="M794" s="365" t="str">
        <f t="shared" si="12"/>
        <v/>
      </c>
    </row>
    <row r="795" spans="1:13" ht="14.45" customHeight="1" x14ac:dyDescent="0.2">
      <c r="A795" s="370"/>
      <c r="B795" s="366"/>
      <c r="C795" s="367"/>
      <c r="D795" s="367"/>
      <c r="E795" s="368"/>
      <c r="F795" s="366"/>
      <c r="G795" s="367"/>
      <c r="H795" s="367"/>
      <c r="I795" s="367"/>
      <c r="J795" s="367"/>
      <c r="K795" s="369"/>
      <c r="L795" s="124"/>
      <c r="M795" s="365" t="str">
        <f t="shared" si="12"/>
        <v/>
      </c>
    </row>
    <row r="796" spans="1:13" ht="14.45" customHeight="1" x14ac:dyDescent="0.2">
      <c r="A796" s="370"/>
      <c r="B796" s="366"/>
      <c r="C796" s="367"/>
      <c r="D796" s="367"/>
      <c r="E796" s="368"/>
      <c r="F796" s="366"/>
      <c r="G796" s="367"/>
      <c r="H796" s="367"/>
      <c r="I796" s="367"/>
      <c r="J796" s="367"/>
      <c r="K796" s="369"/>
      <c r="L796" s="124"/>
      <c r="M796" s="365" t="str">
        <f t="shared" si="12"/>
        <v/>
      </c>
    </row>
    <row r="797" spans="1:13" ht="14.45" customHeight="1" x14ac:dyDescent="0.2">
      <c r="A797" s="370"/>
      <c r="B797" s="366"/>
      <c r="C797" s="367"/>
      <c r="D797" s="367"/>
      <c r="E797" s="368"/>
      <c r="F797" s="366"/>
      <c r="G797" s="367"/>
      <c r="H797" s="367"/>
      <c r="I797" s="367"/>
      <c r="J797" s="367"/>
      <c r="K797" s="369"/>
      <c r="L797" s="124"/>
      <c r="M797" s="365" t="str">
        <f t="shared" si="12"/>
        <v/>
      </c>
    </row>
    <row r="798" spans="1:13" ht="14.45" customHeight="1" x14ac:dyDescent="0.2">
      <c r="A798" s="370"/>
      <c r="B798" s="366"/>
      <c r="C798" s="367"/>
      <c r="D798" s="367"/>
      <c r="E798" s="368"/>
      <c r="F798" s="366"/>
      <c r="G798" s="367"/>
      <c r="H798" s="367"/>
      <c r="I798" s="367"/>
      <c r="J798" s="367"/>
      <c r="K798" s="369"/>
      <c r="L798" s="124"/>
      <c r="M798" s="365" t="str">
        <f t="shared" si="12"/>
        <v/>
      </c>
    </row>
    <row r="799" spans="1:13" ht="14.45" customHeight="1" x14ac:dyDescent="0.2">
      <c r="A799" s="370"/>
      <c r="B799" s="366"/>
      <c r="C799" s="367"/>
      <c r="D799" s="367"/>
      <c r="E799" s="368"/>
      <c r="F799" s="366"/>
      <c r="G799" s="367"/>
      <c r="H799" s="367"/>
      <c r="I799" s="367"/>
      <c r="J799" s="367"/>
      <c r="K799" s="369"/>
      <c r="L799" s="124"/>
      <c r="M799" s="365" t="str">
        <f t="shared" si="12"/>
        <v/>
      </c>
    </row>
    <row r="800" spans="1:13" ht="14.45" customHeight="1" x14ac:dyDescent="0.2">
      <c r="A800" s="370"/>
      <c r="B800" s="366"/>
      <c r="C800" s="367"/>
      <c r="D800" s="367"/>
      <c r="E800" s="368"/>
      <c r="F800" s="366"/>
      <c r="G800" s="367"/>
      <c r="H800" s="367"/>
      <c r="I800" s="367"/>
      <c r="J800" s="367"/>
      <c r="K800" s="369"/>
      <c r="L800" s="124"/>
      <c r="M800" s="365" t="str">
        <f t="shared" si="12"/>
        <v/>
      </c>
    </row>
    <row r="801" spans="1:13" ht="14.45" customHeight="1" x14ac:dyDescent="0.2">
      <c r="A801" s="370"/>
      <c r="B801" s="366"/>
      <c r="C801" s="367"/>
      <c r="D801" s="367"/>
      <c r="E801" s="368"/>
      <c r="F801" s="366"/>
      <c r="G801" s="367"/>
      <c r="H801" s="367"/>
      <c r="I801" s="367"/>
      <c r="J801" s="367"/>
      <c r="K801" s="369"/>
      <c r="L801" s="124"/>
      <c r="M801" s="365" t="str">
        <f t="shared" si="12"/>
        <v/>
      </c>
    </row>
    <row r="802" spans="1:13" ht="14.45" customHeight="1" x14ac:dyDescent="0.2">
      <c r="A802" s="370"/>
      <c r="B802" s="366"/>
      <c r="C802" s="367"/>
      <c r="D802" s="367"/>
      <c r="E802" s="368"/>
      <c r="F802" s="366"/>
      <c r="G802" s="367"/>
      <c r="H802" s="367"/>
      <c r="I802" s="367"/>
      <c r="J802" s="367"/>
      <c r="K802" s="369"/>
      <c r="L802" s="124"/>
      <c r="M802" s="365" t="str">
        <f t="shared" si="12"/>
        <v/>
      </c>
    </row>
    <row r="803" spans="1:13" ht="14.45" customHeight="1" x14ac:dyDescent="0.2">
      <c r="A803" s="370"/>
      <c r="B803" s="366"/>
      <c r="C803" s="367"/>
      <c r="D803" s="367"/>
      <c r="E803" s="368"/>
      <c r="F803" s="366"/>
      <c r="G803" s="367"/>
      <c r="H803" s="367"/>
      <c r="I803" s="367"/>
      <c r="J803" s="367"/>
      <c r="K803" s="369"/>
      <c r="L803" s="124"/>
      <c r="M803" s="365" t="str">
        <f t="shared" si="12"/>
        <v/>
      </c>
    </row>
    <row r="804" spans="1:13" ht="14.45" customHeight="1" x14ac:dyDescent="0.2">
      <c r="A804" s="370"/>
      <c r="B804" s="366"/>
      <c r="C804" s="367"/>
      <c r="D804" s="367"/>
      <c r="E804" s="368"/>
      <c r="F804" s="366"/>
      <c r="G804" s="367"/>
      <c r="H804" s="367"/>
      <c r="I804" s="367"/>
      <c r="J804" s="367"/>
      <c r="K804" s="369"/>
      <c r="L804" s="124"/>
      <c r="M804" s="365" t="str">
        <f t="shared" si="12"/>
        <v/>
      </c>
    </row>
    <row r="805" spans="1:13" ht="14.45" customHeight="1" x14ac:dyDescent="0.2">
      <c r="A805" s="370"/>
      <c r="B805" s="366"/>
      <c r="C805" s="367"/>
      <c r="D805" s="367"/>
      <c r="E805" s="368"/>
      <c r="F805" s="366"/>
      <c r="G805" s="367"/>
      <c r="H805" s="367"/>
      <c r="I805" s="367"/>
      <c r="J805" s="367"/>
      <c r="K805" s="369"/>
      <c r="L805" s="124"/>
      <c r="M805" s="365" t="str">
        <f t="shared" si="12"/>
        <v/>
      </c>
    </row>
    <row r="806" spans="1:13" ht="14.45" customHeight="1" x14ac:dyDescent="0.2">
      <c r="A806" s="370"/>
      <c r="B806" s="366"/>
      <c r="C806" s="367"/>
      <c r="D806" s="367"/>
      <c r="E806" s="368"/>
      <c r="F806" s="366"/>
      <c r="G806" s="367"/>
      <c r="H806" s="367"/>
      <c r="I806" s="367"/>
      <c r="J806" s="367"/>
      <c r="K806" s="369"/>
      <c r="L806" s="124"/>
      <c r="M806" s="365" t="str">
        <f t="shared" si="12"/>
        <v/>
      </c>
    </row>
    <row r="807" spans="1:13" ht="14.45" customHeight="1" x14ac:dyDescent="0.2">
      <c r="A807" s="370"/>
      <c r="B807" s="366"/>
      <c r="C807" s="367"/>
      <c r="D807" s="367"/>
      <c r="E807" s="368"/>
      <c r="F807" s="366"/>
      <c r="G807" s="367"/>
      <c r="H807" s="367"/>
      <c r="I807" s="367"/>
      <c r="J807" s="367"/>
      <c r="K807" s="369"/>
      <c r="L807" s="124"/>
      <c r="M807" s="365" t="str">
        <f t="shared" si="12"/>
        <v/>
      </c>
    </row>
    <row r="808" spans="1:13" ht="14.45" customHeight="1" x14ac:dyDescent="0.2">
      <c r="A808" s="370"/>
      <c r="B808" s="366"/>
      <c r="C808" s="367"/>
      <c r="D808" s="367"/>
      <c r="E808" s="368"/>
      <c r="F808" s="366"/>
      <c r="G808" s="367"/>
      <c r="H808" s="367"/>
      <c r="I808" s="367"/>
      <c r="J808" s="367"/>
      <c r="K808" s="369"/>
      <c r="L808" s="124"/>
      <c r="M808" s="365" t="str">
        <f t="shared" si="12"/>
        <v/>
      </c>
    </row>
    <row r="809" spans="1:13" ht="14.45" customHeight="1" x14ac:dyDescent="0.2">
      <c r="A809" s="370"/>
      <c r="B809" s="366"/>
      <c r="C809" s="367"/>
      <c r="D809" s="367"/>
      <c r="E809" s="368"/>
      <c r="F809" s="366"/>
      <c r="G809" s="367"/>
      <c r="H809" s="367"/>
      <c r="I809" s="367"/>
      <c r="J809" s="367"/>
      <c r="K809" s="369"/>
      <c r="L809" s="124"/>
      <c r="M809" s="365" t="str">
        <f t="shared" si="12"/>
        <v/>
      </c>
    </row>
    <row r="810" spans="1:13" ht="14.45" customHeight="1" x14ac:dyDescent="0.2">
      <c r="A810" s="370"/>
      <c r="B810" s="366"/>
      <c r="C810" s="367"/>
      <c r="D810" s="367"/>
      <c r="E810" s="368"/>
      <c r="F810" s="366"/>
      <c r="G810" s="367"/>
      <c r="H810" s="367"/>
      <c r="I810" s="367"/>
      <c r="J810" s="367"/>
      <c r="K810" s="369"/>
      <c r="L810" s="124"/>
      <c r="M810" s="365" t="str">
        <f t="shared" si="12"/>
        <v/>
      </c>
    </row>
    <row r="811" spans="1:13" ht="14.45" customHeight="1" x14ac:dyDescent="0.2">
      <c r="A811" s="370"/>
      <c r="B811" s="366"/>
      <c r="C811" s="367"/>
      <c r="D811" s="367"/>
      <c r="E811" s="368"/>
      <c r="F811" s="366"/>
      <c r="G811" s="367"/>
      <c r="H811" s="367"/>
      <c r="I811" s="367"/>
      <c r="J811" s="367"/>
      <c r="K811" s="369"/>
      <c r="L811" s="124"/>
      <c r="M811" s="365" t="str">
        <f t="shared" si="12"/>
        <v/>
      </c>
    </row>
    <row r="812" spans="1:13" ht="14.45" customHeight="1" x14ac:dyDescent="0.2">
      <c r="A812" s="370"/>
      <c r="B812" s="366"/>
      <c r="C812" s="367"/>
      <c r="D812" s="367"/>
      <c r="E812" s="368"/>
      <c r="F812" s="366"/>
      <c r="G812" s="367"/>
      <c r="H812" s="367"/>
      <c r="I812" s="367"/>
      <c r="J812" s="367"/>
      <c r="K812" s="369"/>
      <c r="L812" s="124"/>
      <c r="M812" s="365" t="str">
        <f t="shared" si="12"/>
        <v/>
      </c>
    </row>
    <row r="813" spans="1:13" ht="14.45" customHeight="1" x14ac:dyDescent="0.2">
      <c r="A813" s="370"/>
      <c r="B813" s="366"/>
      <c r="C813" s="367"/>
      <c r="D813" s="367"/>
      <c r="E813" s="368"/>
      <c r="F813" s="366"/>
      <c r="G813" s="367"/>
      <c r="H813" s="367"/>
      <c r="I813" s="367"/>
      <c r="J813" s="367"/>
      <c r="K813" s="369"/>
      <c r="L813" s="124"/>
      <c r="M813" s="365" t="str">
        <f t="shared" si="12"/>
        <v/>
      </c>
    </row>
    <row r="814" spans="1:13" ht="14.45" customHeight="1" x14ac:dyDescent="0.2">
      <c r="A814" s="370"/>
      <c r="B814" s="366"/>
      <c r="C814" s="367"/>
      <c r="D814" s="367"/>
      <c r="E814" s="368"/>
      <c r="F814" s="366"/>
      <c r="G814" s="367"/>
      <c r="H814" s="367"/>
      <c r="I814" s="367"/>
      <c r="J814" s="367"/>
      <c r="K814" s="369"/>
      <c r="L814" s="124"/>
      <c r="M814" s="365" t="str">
        <f t="shared" si="12"/>
        <v/>
      </c>
    </row>
    <row r="815" spans="1:13" ht="14.45" customHeight="1" x14ac:dyDescent="0.2">
      <c r="A815" s="370"/>
      <c r="B815" s="366"/>
      <c r="C815" s="367"/>
      <c r="D815" s="367"/>
      <c r="E815" s="368"/>
      <c r="F815" s="366"/>
      <c r="G815" s="367"/>
      <c r="H815" s="367"/>
      <c r="I815" s="367"/>
      <c r="J815" s="367"/>
      <c r="K815" s="369"/>
      <c r="L815" s="124"/>
      <c r="M815" s="365" t="str">
        <f t="shared" si="12"/>
        <v/>
      </c>
    </row>
    <row r="816" spans="1:13" ht="14.45" customHeight="1" x14ac:dyDescent="0.2">
      <c r="A816" s="370"/>
      <c r="B816" s="366"/>
      <c r="C816" s="367"/>
      <c r="D816" s="367"/>
      <c r="E816" s="368"/>
      <c r="F816" s="366"/>
      <c r="G816" s="367"/>
      <c r="H816" s="367"/>
      <c r="I816" s="367"/>
      <c r="J816" s="367"/>
      <c r="K816" s="369"/>
      <c r="L816" s="124"/>
      <c r="M816" s="365" t="str">
        <f t="shared" si="12"/>
        <v/>
      </c>
    </row>
    <row r="817" spans="1:13" ht="14.45" customHeight="1" x14ac:dyDescent="0.2">
      <c r="A817" s="370"/>
      <c r="B817" s="366"/>
      <c r="C817" s="367"/>
      <c r="D817" s="367"/>
      <c r="E817" s="368"/>
      <c r="F817" s="366"/>
      <c r="G817" s="367"/>
      <c r="H817" s="367"/>
      <c r="I817" s="367"/>
      <c r="J817" s="367"/>
      <c r="K817" s="369"/>
      <c r="L817" s="124"/>
      <c r="M817" s="365" t="str">
        <f t="shared" si="12"/>
        <v/>
      </c>
    </row>
    <row r="818" spans="1:13" ht="14.45" customHeight="1" x14ac:dyDescent="0.2">
      <c r="A818" s="370"/>
      <c r="B818" s="366"/>
      <c r="C818" s="367"/>
      <c r="D818" s="367"/>
      <c r="E818" s="368"/>
      <c r="F818" s="366"/>
      <c r="G818" s="367"/>
      <c r="H818" s="367"/>
      <c r="I818" s="367"/>
      <c r="J818" s="367"/>
      <c r="K818" s="369"/>
      <c r="L818" s="124"/>
      <c r="M818" s="365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2" priority="3">
      <formula>$M23="HV"</formula>
    </cfRule>
    <cfRule type="expression" dxfId="41" priority="4">
      <formula>$M23="X"</formula>
    </cfRule>
  </conditionalFormatting>
  <conditionalFormatting sqref="A6:K22">
    <cfRule type="expression" dxfId="40" priority="1">
      <formula>$M6="HV"</formula>
    </cfRule>
    <cfRule type="expression" dxfId="39" priority="2">
      <formula>$M6="X"</formula>
    </cfRule>
  </conditionalFormatting>
  <hyperlinks>
    <hyperlink ref="A2" location="Obsah!A1" display="Zpět na Obsah  KL 01  1.-4.měsíc" xr:uid="{4EF28ED3-FE14-4C88-80B5-CAC310C31697}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2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74" customWidth="1"/>
    <col min="2" max="2" width="61.140625" style="174" customWidth="1"/>
    <col min="3" max="3" width="9.5703125" style="106" customWidth="1" outlineLevel="1"/>
    <col min="4" max="4" width="9.5703125" style="175" customWidth="1"/>
    <col min="5" max="5" width="2.28515625" style="175" customWidth="1"/>
    <col min="6" max="6" width="9.5703125" style="176" customWidth="1"/>
    <col min="7" max="7" width="9.5703125" style="173" customWidth="1"/>
    <col min="8" max="9" width="9.5703125" style="106" customWidth="1"/>
    <col min="10" max="10" width="0" style="106" hidden="1" customWidth="1"/>
    <col min="11" max="16384" width="8.85546875" style="106"/>
  </cols>
  <sheetData>
    <row r="1" spans="1:10" ht="18.600000000000001" customHeight="1" thickBot="1" x14ac:dyDescent="0.35">
      <c r="A1" s="300" t="s">
        <v>86</v>
      </c>
      <c r="B1" s="301"/>
      <c r="C1" s="301"/>
      <c r="D1" s="301"/>
      <c r="E1" s="301"/>
      <c r="F1" s="301"/>
      <c r="G1" s="271"/>
      <c r="H1" s="302"/>
      <c r="I1" s="302"/>
    </row>
    <row r="2" spans="1:10" ht="14.45" customHeight="1" thickBot="1" x14ac:dyDescent="0.25">
      <c r="A2" s="364" t="s">
        <v>205</v>
      </c>
      <c r="B2" s="172"/>
      <c r="C2" s="172"/>
      <c r="D2" s="172"/>
      <c r="E2" s="172"/>
      <c r="F2" s="172"/>
    </row>
    <row r="3" spans="1:10" ht="14.45" customHeight="1" thickBot="1" x14ac:dyDescent="0.25">
      <c r="A3" s="183"/>
      <c r="B3" s="214"/>
      <c r="C3" s="213">
        <v>2018</v>
      </c>
      <c r="D3" s="190">
        <v>2019</v>
      </c>
      <c r="E3" s="7"/>
      <c r="F3" s="279">
        <v>2020</v>
      </c>
      <c r="G3" s="297"/>
      <c r="H3" s="297"/>
      <c r="I3" s="280"/>
    </row>
    <row r="4" spans="1:10" ht="14.45" customHeight="1" thickBot="1" x14ac:dyDescent="0.25">
      <c r="A4" s="194" t="s">
        <v>0</v>
      </c>
      <c r="B4" s="195" t="s">
        <v>136</v>
      </c>
      <c r="C4" s="298" t="s">
        <v>57</v>
      </c>
      <c r="D4" s="299"/>
      <c r="E4" s="196"/>
      <c r="F4" s="191" t="s">
        <v>57</v>
      </c>
      <c r="G4" s="192" t="s">
        <v>58</v>
      </c>
      <c r="H4" s="192" t="s">
        <v>54</v>
      </c>
      <c r="I4" s="193" t="s">
        <v>59</v>
      </c>
    </row>
    <row r="5" spans="1:10" ht="14.45" customHeight="1" x14ac:dyDescent="0.2">
      <c r="A5" s="371" t="s">
        <v>402</v>
      </c>
      <c r="B5" s="372" t="s">
        <v>403</v>
      </c>
      <c r="C5" s="373" t="s">
        <v>206</v>
      </c>
      <c r="D5" s="373" t="s">
        <v>206</v>
      </c>
      <c r="E5" s="373"/>
      <c r="F5" s="373" t="s">
        <v>206</v>
      </c>
      <c r="G5" s="373" t="s">
        <v>206</v>
      </c>
      <c r="H5" s="373" t="s">
        <v>206</v>
      </c>
      <c r="I5" s="374" t="s">
        <v>206</v>
      </c>
      <c r="J5" s="375" t="s">
        <v>55</v>
      </c>
    </row>
    <row r="6" spans="1:10" ht="14.45" customHeight="1" x14ac:dyDescent="0.2">
      <c r="A6" s="371" t="s">
        <v>402</v>
      </c>
      <c r="B6" s="372" t="s">
        <v>404</v>
      </c>
      <c r="C6" s="373">
        <v>290.13197000000002</v>
      </c>
      <c r="D6" s="373">
        <v>374.09606000000008</v>
      </c>
      <c r="E6" s="373"/>
      <c r="F6" s="373">
        <v>319.07009000000011</v>
      </c>
      <c r="G6" s="373">
        <v>0</v>
      </c>
      <c r="H6" s="373">
        <v>319.07009000000011</v>
      </c>
      <c r="I6" s="374" t="s">
        <v>206</v>
      </c>
      <c r="J6" s="375" t="s">
        <v>1</v>
      </c>
    </row>
    <row r="7" spans="1:10" ht="14.45" customHeight="1" x14ac:dyDescent="0.2">
      <c r="A7" s="371" t="s">
        <v>402</v>
      </c>
      <c r="B7" s="372" t="s">
        <v>405</v>
      </c>
      <c r="C7" s="373">
        <v>0</v>
      </c>
      <c r="D7" s="373">
        <v>0</v>
      </c>
      <c r="E7" s="373"/>
      <c r="F7" s="373">
        <v>0</v>
      </c>
      <c r="G7" s="373">
        <v>0</v>
      </c>
      <c r="H7" s="373">
        <v>0</v>
      </c>
      <c r="I7" s="374" t="s">
        <v>206</v>
      </c>
      <c r="J7" s="375" t="s">
        <v>1</v>
      </c>
    </row>
    <row r="8" spans="1:10" ht="14.45" customHeight="1" x14ac:dyDescent="0.2">
      <c r="A8" s="371" t="s">
        <v>402</v>
      </c>
      <c r="B8" s="372" t="s">
        <v>406</v>
      </c>
      <c r="C8" s="373">
        <v>6.0857000000000001</v>
      </c>
      <c r="D8" s="373">
        <v>7.8973300000000002</v>
      </c>
      <c r="E8" s="373"/>
      <c r="F8" s="373">
        <v>5.2691400000000002</v>
      </c>
      <c r="G8" s="373">
        <v>0</v>
      </c>
      <c r="H8" s="373">
        <v>5.2691400000000002</v>
      </c>
      <c r="I8" s="374" t="s">
        <v>206</v>
      </c>
      <c r="J8" s="375" t="s">
        <v>1</v>
      </c>
    </row>
    <row r="9" spans="1:10" ht="14.45" customHeight="1" x14ac:dyDescent="0.2">
      <c r="A9" s="371" t="s">
        <v>402</v>
      </c>
      <c r="B9" s="372" t="s">
        <v>407</v>
      </c>
      <c r="C9" s="373">
        <v>66.684250000000006</v>
      </c>
      <c r="D9" s="373">
        <v>63.804919999999996</v>
      </c>
      <c r="E9" s="373"/>
      <c r="F9" s="373">
        <v>62.471890000000002</v>
      </c>
      <c r="G9" s="373">
        <v>0</v>
      </c>
      <c r="H9" s="373">
        <v>62.471890000000002</v>
      </c>
      <c r="I9" s="374" t="s">
        <v>206</v>
      </c>
      <c r="J9" s="375" t="s">
        <v>1</v>
      </c>
    </row>
    <row r="10" spans="1:10" ht="14.45" customHeight="1" x14ac:dyDescent="0.2">
      <c r="A10" s="371" t="s">
        <v>402</v>
      </c>
      <c r="B10" s="372" t="s">
        <v>408</v>
      </c>
      <c r="C10" s="373">
        <v>362.90192000000002</v>
      </c>
      <c r="D10" s="373">
        <v>445.79831000000007</v>
      </c>
      <c r="E10" s="373"/>
      <c r="F10" s="373">
        <v>386.81112000000007</v>
      </c>
      <c r="G10" s="373">
        <v>0</v>
      </c>
      <c r="H10" s="373">
        <v>386.81112000000007</v>
      </c>
      <c r="I10" s="374" t="s">
        <v>206</v>
      </c>
      <c r="J10" s="375" t="s">
        <v>409</v>
      </c>
    </row>
    <row r="12" spans="1:10" ht="14.45" customHeight="1" x14ac:dyDescent="0.2">
      <c r="A12" s="371" t="s">
        <v>402</v>
      </c>
      <c r="B12" s="372" t="s">
        <v>403</v>
      </c>
      <c r="C12" s="373" t="s">
        <v>206</v>
      </c>
      <c r="D12" s="373" t="s">
        <v>206</v>
      </c>
      <c r="E12" s="373"/>
      <c r="F12" s="373" t="s">
        <v>206</v>
      </c>
      <c r="G12" s="373" t="s">
        <v>206</v>
      </c>
      <c r="H12" s="373" t="s">
        <v>206</v>
      </c>
      <c r="I12" s="374" t="s">
        <v>206</v>
      </c>
      <c r="J12" s="375" t="s">
        <v>55</v>
      </c>
    </row>
    <row r="13" spans="1:10" ht="14.45" customHeight="1" x14ac:dyDescent="0.2">
      <c r="A13" s="371" t="s">
        <v>410</v>
      </c>
      <c r="B13" s="372" t="s">
        <v>411</v>
      </c>
      <c r="C13" s="373" t="s">
        <v>206</v>
      </c>
      <c r="D13" s="373" t="s">
        <v>206</v>
      </c>
      <c r="E13" s="373"/>
      <c r="F13" s="373" t="s">
        <v>206</v>
      </c>
      <c r="G13" s="373" t="s">
        <v>206</v>
      </c>
      <c r="H13" s="373" t="s">
        <v>206</v>
      </c>
      <c r="I13" s="374" t="s">
        <v>206</v>
      </c>
      <c r="J13" s="375" t="s">
        <v>0</v>
      </c>
    </row>
    <row r="14" spans="1:10" ht="14.45" customHeight="1" x14ac:dyDescent="0.2">
      <c r="A14" s="371" t="s">
        <v>410</v>
      </c>
      <c r="B14" s="372" t="s">
        <v>404</v>
      </c>
      <c r="C14" s="373">
        <v>284.43777</v>
      </c>
      <c r="D14" s="373">
        <v>360.0512500000001</v>
      </c>
      <c r="E14" s="373"/>
      <c r="F14" s="373">
        <v>307.00960000000009</v>
      </c>
      <c r="G14" s="373">
        <v>0</v>
      </c>
      <c r="H14" s="373">
        <v>307.00960000000009</v>
      </c>
      <c r="I14" s="374" t="s">
        <v>206</v>
      </c>
      <c r="J14" s="375" t="s">
        <v>1</v>
      </c>
    </row>
    <row r="15" spans="1:10" ht="14.45" customHeight="1" x14ac:dyDescent="0.2">
      <c r="A15" s="371" t="s">
        <v>410</v>
      </c>
      <c r="B15" s="372" t="s">
        <v>405</v>
      </c>
      <c r="C15" s="373">
        <v>0</v>
      </c>
      <c r="D15" s="373">
        <v>0</v>
      </c>
      <c r="E15" s="373"/>
      <c r="F15" s="373">
        <v>0</v>
      </c>
      <c r="G15" s="373">
        <v>0</v>
      </c>
      <c r="H15" s="373">
        <v>0</v>
      </c>
      <c r="I15" s="374" t="s">
        <v>206</v>
      </c>
      <c r="J15" s="375" t="s">
        <v>1</v>
      </c>
    </row>
    <row r="16" spans="1:10" ht="14.45" customHeight="1" x14ac:dyDescent="0.2">
      <c r="A16" s="371" t="s">
        <v>410</v>
      </c>
      <c r="B16" s="372" t="s">
        <v>406</v>
      </c>
      <c r="C16" s="373">
        <v>4.7054</v>
      </c>
      <c r="D16" s="373">
        <v>6.2076000000000002</v>
      </c>
      <c r="E16" s="373"/>
      <c r="F16" s="373">
        <v>3.8354900000000001</v>
      </c>
      <c r="G16" s="373">
        <v>0</v>
      </c>
      <c r="H16" s="373">
        <v>3.8354900000000001</v>
      </c>
      <c r="I16" s="374" t="s">
        <v>206</v>
      </c>
      <c r="J16" s="375" t="s">
        <v>1</v>
      </c>
    </row>
    <row r="17" spans="1:10" ht="14.45" customHeight="1" x14ac:dyDescent="0.2">
      <c r="A17" s="371" t="s">
        <v>410</v>
      </c>
      <c r="B17" s="372" t="s">
        <v>407</v>
      </c>
      <c r="C17" s="373">
        <v>66.684250000000006</v>
      </c>
      <c r="D17" s="373">
        <v>63.804919999999996</v>
      </c>
      <c r="E17" s="373"/>
      <c r="F17" s="373">
        <v>62.471890000000002</v>
      </c>
      <c r="G17" s="373">
        <v>0</v>
      </c>
      <c r="H17" s="373">
        <v>62.471890000000002</v>
      </c>
      <c r="I17" s="374" t="s">
        <v>206</v>
      </c>
      <c r="J17" s="375" t="s">
        <v>1</v>
      </c>
    </row>
    <row r="18" spans="1:10" ht="14.45" customHeight="1" x14ac:dyDescent="0.2">
      <c r="A18" s="371" t="s">
        <v>410</v>
      </c>
      <c r="B18" s="372" t="s">
        <v>412</v>
      </c>
      <c r="C18" s="373">
        <v>355.82742000000002</v>
      </c>
      <c r="D18" s="373">
        <v>430.06377000000009</v>
      </c>
      <c r="E18" s="373"/>
      <c r="F18" s="373">
        <v>373.31698000000006</v>
      </c>
      <c r="G18" s="373">
        <v>0</v>
      </c>
      <c r="H18" s="373">
        <v>373.31698000000006</v>
      </c>
      <c r="I18" s="374" t="s">
        <v>206</v>
      </c>
      <c r="J18" s="375" t="s">
        <v>413</v>
      </c>
    </row>
    <row r="19" spans="1:10" ht="14.45" customHeight="1" x14ac:dyDescent="0.2">
      <c r="A19" s="371" t="s">
        <v>206</v>
      </c>
      <c r="B19" s="372" t="s">
        <v>206</v>
      </c>
      <c r="C19" s="373" t="s">
        <v>206</v>
      </c>
      <c r="D19" s="373" t="s">
        <v>206</v>
      </c>
      <c r="E19" s="373"/>
      <c r="F19" s="373" t="s">
        <v>206</v>
      </c>
      <c r="G19" s="373" t="s">
        <v>206</v>
      </c>
      <c r="H19" s="373" t="s">
        <v>206</v>
      </c>
      <c r="I19" s="374" t="s">
        <v>206</v>
      </c>
      <c r="J19" s="375" t="s">
        <v>414</v>
      </c>
    </row>
    <row r="20" spans="1:10" ht="14.45" customHeight="1" x14ac:dyDescent="0.2">
      <c r="A20" s="371" t="s">
        <v>415</v>
      </c>
      <c r="B20" s="372" t="s">
        <v>416</v>
      </c>
      <c r="C20" s="373" t="s">
        <v>206</v>
      </c>
      <c r="D20" s="373" t="s">
        <v>206</v>
      </c>
      <c r="E20" s="373"/>
      <c r="F20" s="373" t="s">
        <v>206</v>
      </c>
      <c r="G20" s="373" t="s">
        <v>206</v>
      </c>
      <c r="H20" s="373" t="s">
        <v>206</v>
      </c>
      <c r="I20" s="374" t="s">
        <v>206</v>
      </c>
      <c r="J20" s="375" t="s">
        <v>0</v>
      </c>
    </row>
    <row r="21" spans="1:10" ht="14.45" customHeight="1" x14ac:dyDescent="0.2">
      <c r="A21" s="371" t="s">
        <v>415</v>
      </c>
      <c r="B21" s="372" t="s">
        <v>404</v>
      </c>
      <c r="C21" s="373">
        <v>5.6941999999999995</v>
      </c>
      <c r="D21" s="373">
        <v>14.044810000000002</v>
      </c>
      <c r="E21" s="373"/>
      <c r="F21" s="373">
        <v>12.060490000000001</v>
      </c>
      <c r="G21" s="373">
        <v>0</v>
      </c>
      <c r="H21" s="373">
        <v>12.060490000000001</v>
      </c>
      <c r="I21" s="374" t="s">
        <v>206</v>
      </c>
      <c r="J21" s="375" t="s">
        <v>1</v>
      </c>
    </row>
    <row r="22" spans="1:10" ht="14.45" customHeight="1" x14ac:dyDescent="0.2">
      <c r="A22" s="371" t="s">
        <v>415</v>
      </c>
      <c r="B22" s="372" t="s">
        <v>406</v>
      </c>
      <c r="C22" s="373">
        <v>1.3802999999999999</v>
      </c>
      <c r="D22" s="373">
        <v>1.6897300000000002</v>
      </c>
      <c r="E22" s="373"/>
      <c r="F22" s="373">
        <v>1.4336500000000001</v>
      </c>
      <c r="G22" s="373">
        <v>0</v>
      </c>
      <c r="H22" s="373">
        <v>1.4336500000000001</v>
      </c>
      <c r="I22" s="374" t="s">
        <v>206</v>
      </c>
      <c r="J22" s="375" t="s">
        <v>1</v>
      </c>
    </row>
    <row r="23" spans="1:10" ht="14.45" customHeight="1" x14ac:dyDescent="0.2">
      <c r="A23" s="371" t="s">
        <v>415</v>
      </c>
      <c r="B23" s="372" t="s">
        <v>417</v>
      </c>
      <c r="C23" s="373">
        <v>7.0744999999999996</v>
      </c>
      <c r="D23" s="373">
        <v>15.734540000000003</v>
      </c>
      <c r="E23" s="373"/>
      <c r="F23" s="373">
        <v>13.494140000000002</v>
      </c>
      <c r="G23" s="373">
        <v>0</v>
      </c>
      <c r="H23" s="373">
        <v>13.494140000000002</v>
      </c>
      <c r="I23" s="374" t="s">
        <v>206</v>
      </c>
      <c r="J23" s="375" t="s">
        <v>413</v>
      </c>
    </row>
    <row r="24" spans="1:10" ht="14.45" customHeight="1" x14ac:dyDescent="0.2">
      <c r="A24" s="371" t="s">
        <v>206</v>
      </c>
      <c r="B24" s="372" t="s">
        <v>206</v>
      </c>
      <c r="C24" s="373" t="s">
        <v>206</v>
      </c>
      <c r="D24" s="373" t="s">
        <v>206</v>
      </c>
      <c r="E24" s="373"/>
      <c r="F24" s="373" t="s">
        <v>206</v>
      </c>
      <c r="G24" s="373" t="s">
        <v>206</v>
      </c>
      <c r="H24" s="373" t="s">
        <v>206</v>
      </c>
      <c r="I24" s="374" t="s">
        <v>206</v>
      </c>
      <c r="J24" s="375" t="s">
        <v>414</v>
      </c>
    </row>
    <row r="25" spans="1:10" ht="14.45" customHeight="1" x14ac:dyDescent="0.2">
      <c r="A25" s="371" t="s">
        <v>402</v>
      </c>
      <c r="B25" s="372" t="s">
        <v>408</v>
      </c>
      <c r="C25" s="373">
        <v>362.90192000000002</v>
      </c>
      <c r="D25" s="373">
        <v>445.79831000000007</v>
      </c>
      <c r="E25" s="373"/>
      <c r="F25" s="373">
        <v>386.81112000000007</v>
      </c>
      <c r="G25" s="373">
        <v>0</v>
      </c>
      <c r="H25" s="373">
        <v>386.81112000000007</v>
      </c>
      <c r="I25" s="374" t="s">
        <v>206</v>
      </c>
      <c r="J25" s="375" t="s">
        <v>409</v>
      </c>
    </row>
  </sheetData>
  <mergeCells count="3">
    <mergeCell ref="F3:I3"/>
    <mergeCell ref="C4:D4"/>
    <mergeCell ref="A1:I1"/>
  </mergeCells>
  <conditionalFormatting sqref="F11 F26:F65537">
    <cfRule type="cellIs" dxfId="38" priority="18" stopIfTrue="1" operator="greaterThan">
      <formula>1</formula>
    </cfRule>
  </conditionalFormatting>
  <conditionalFormatting sqref="H5:H10">
    <cfRule type="expression" dxfId="37" priority="14">
      <formula>$H5&gt;0</formula>
    </cfRule>
  </conditionalFormatting>
  <conditionalFormatting sqref="I5:I10">
    <cfRule type="expression" dxfId="36" priority="15">
      <formula>$I5&gt;1</formula>
    </cfRule>
  </conditionalFormatting>
  <conditionalFormatting sqref="B5:B10">
    <cfRule type="expression" dxfId="35" priority="11">
      <formula>OR($J5="NS",$J5="SumaNS",$J5="Účet")</formula>
    </cfRule>
  </conditionalFormatting>
  <conditionalFormatting sqref="B5:D10 F5:I10">
    <cfRule type="expression" dxfId="34" priority="17">
      <formula>AND($J5&lt;&gt;"",$J5&lt;&gt;"mezeraKL")</formula>
    </cfRule>
  </conditionalFormatting>
  <conditionalFormatting sqref="B5:D10 F5:I1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F5:I10 B5:D10">
    <cfRule type="expression" dxfId="32" priority="13">
      <formula>OR($J5="SumaNS",$J5="NS")</formula>
    </cfRule>
  </conditionalFormatting>
  <conditionalFormatting sqref="A5:A10">
    <cfRule type="expression" dxfId="31" priority="9">
      <formula>AND($J5&lt;&gt;"mezeraKL",$J5&lt;&gt;"")</formula>
    </cfRule>
  </conditionalFormatting>
  <conditionalFormatting sqref="A5:A10">
    <cfRule type="expression" dxfId="30" priority="10">
      <formula>AND($J5&lt;&gt;"",$J5&lt;&gt;"mezeraKL")</formula>
    </cfRule>
  </conditionalFormatting>
  <conditionalFormatting sqref="H12:H25">
    <cfRule type="expression" dxfId="29" priority="5">
      <formula>$H12&gt;0</formula>
    </cfRule>
  </conditionalFormatting>
  <conditionalFormatting sqref="A12:A25">
    <cfRule type="expression" dxfId="28" priority="2">
      <formula>AND($J12&lt;&gt;"mezeraKL",$J12&lt;&gt;"")</formula>
    </cfRule>
  </conditionalFormatting>
  <conditionalFormatting sqref="I12:I25">
    <cfRule type="expression" dxfId="27" priority="6">
      <formula>$I12&gt;1</formula>
    </cfRule>
  </conditionalFormatting>
  <conditionalFormatting sqref="B12:B25">
    <cfRule type="expression" dxfId="26" priority="1">
      <formula>OR($J12="NS",$J12="SumaNS",$J12="Účet")</formula>
    </cfRule>
  </conditionalFormatting>
  <conditionalFormatting sqref="A12:D25 F12:I25">
    <cfRule type="expression" dxfId="25" priority="8">
      <formula>AND($J12&lt;&gt;"",$J12&lt;&gt;"mezeraKL")</formula>
    </cfRule>
  </conditionalFormatting>
  <conditionalFormatting sqref="B12:D25 F12:I25">
    <cfRule type="expression" dxfId="24" priority="3">
      <formula>OR($J12="KL",$J12="SumaKL")</formula>
    </cfRule>
    <cfRule type="expression" priority="7" stopIfTrue="1">
      <formula>OR($J12="mezeraNS",$J12="mezeraKL")</formula>
    </cfRule>
  </conditionalFormatting>
  <conditionalFormatting sqref="B12:D25 F12:I25">
    <cfRule type="expression" dxfId="23" priority="4">
      <formula>OR($J12="SumaNS",$J12="NS")</formula>
    </cfRule>
  </conditionalFormatting>
  <hyperlinks>
    <hyperlink ref="A2" location="Obsah!A1" display="Zpět na Obsah  KL 01  1.-4.měsíc" xr:uid="{EDB84878-AAAC-4E36-8C08-F2E7AC9854C2}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4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6" hidden="1" customWidth="1" outlineLevel="1"/>
    <col min="2" max="2" width="28.28515625" style="106" hidden="1" customWidth="1" outlineLevel="1"/>
    <col min="3" max="3" width="5.28515625" style="175" bestFit="1" customWidth="1" collapsed="1"/>
    <col min="4" max="4" width="18.7109375" style="179" customWidth="1"/>
    <col min="5" max="5" width="9" style="216" bestFit="1" customWidth="1"/>
    <col min="6" max="6" width="18.7109375" style="179" customWidth="1"/>
    <col min="7" max="7" width="5" style="175" customWidth="1"/>
    <col min="8" max="8" width="12.42578125" style="175" hidden="1" customWidth="1" outlineLevel="1"/>
    <col min="9" max="9" width="8.5703125" style="175" hidden="1" customWidth="1" outlineLevel="1"/>
    <col min="10" max="10" width="25.7109375" style="175" customWidth="1" collapsed="1"/>
    <col min="11" max="11" width="8.7109375" style="175" customWidth="1"/>
    <col min="12" max="13" width="7.7109375" style="173" customWidth="1"/>
    <col min="14" max="14" width="12.7109375" style="173" customWidth="1"/>
    <col min="15" max="16384" width="8.85546875" style="106"/>
  </cols>
  <sheetData>
    <row r="1" spans="1:14" ht="18.600000000000001" customHeight="1" thickBot="1" x14ac:dyDescent="0.35">
      <c r="A1" s="307" t="s">
        <v>105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</row>
    <row r="2" spans="1:14" ht="14.45" customHeight="1" thickBot="1" x14ac:dyDescent="0.25">
      <c r="A2" s="364" t="s">
        <v>205</v>
      </c>
      <c r="B2" s="62"/>
      <c r="C2" s="177"/>
      <c r="D2" s="177"/>
      <c r="E2" s="215"/>
      <c r="F2" s="177"/>
      <c r="G2" s="177"/>
      <c r="H2" s="177"/>
      <c r="I2" s="177"/>
      <c r="J2" s="177"/>
      <c r="K2" s="177"/>
      <c r="L2" s="178"/>
      <c r="M2" s="178"/>
      <c r="N2" s="178"/>
    </row>
    <row r="3" spans="1:14" ht="14.45" customHeight="1" thickBot="1" x14ac:dyDescent="0.25">
      <c r="A3" s="62"/>
      <c r="B3" s="62"/>
      <c r="C3" s="303"/>
      <c r="D3" s="304"/>
      <c r="E3" s="304"/>
      <c r="F3" s="304"/>
      <c r="G3" s="304"/>
      <c r="H3" s="304"/>
      <c r="I3" s="304"/>
      <c r="J3" s="305" t="s">
        <v>77</v>
      </c>
      <c r="K3" s="306"/>
      <c r="L3" s="81">
        <f>IF(M3&lt;&gt;0,N3/M3,0)</f>
        <v>198.85911541988463</v>
      </c>
      <c r="M3" s="81">
        <f>SUBTOTAL(9,M5:M1048576)</f>
        <v>1631</v>
      </c>
      <c r="N3" s="82">
        <f>SUBTOTAL(9,N5:N1048576)</f>
        <v>324339.21724983183</v>
      </c>
    </row>
    <row r="4" spans="1:14" s="174" customFormat="1" ht="14.45" customHeight="1" thickBot="1" x14ac:dyDescent="0.25">
      <c r="A4" s="376" t="s">
        <v>4</v>
      </c>
      <c r="B4" s="377" t="s">
        <v>5</v>
      </c>
      <c r="C4" s="377" t="s">
        <v>0</v>
      </c>
      <c r="D4" s="377" t="s">
        <v>6</v>
      </c>
      <c r="E4" s="378" t="s">
        <v>7</v>
      </c>
      <c r="F4" s="377" t="s">
        <v>1</v>
      </c>
      <c r="G4" s="377" t="s">
        <v>8</v>
      </c>
      <c r="H4" s="377" t="s">
        <v>9</v>
      </c>
      <c r="I4" s="377" t="s">
        <v>10</v>
      </c>
      <c r="J4" s="379" t="s">
        <v>11</v>
      </c>
      <c r="K4" s="379" t="s">
        <v>12</v>
      </c>
      <c r="L4" s="380" t="s">
        <v>90</v>
      </c>
      <c r="M4" s="380" t="s">
        <v>13</v>
      </c>
      <c r="N4" s="381" t="s">
        <v>101</v>
      </c>
    </row>
    <row r="5" spans="1:14" ht="14.45" customHeight="1" x14ac:dyDescent="0.2">
      <c r="A5" s="384" t="s">
        <v>402</v>
      </c>
      <c r="B5" s="385" t="s">
        <v>403</v>
      </c>
      <c r="C5" s="386" t="s">
        <v>410</v>
      </c>
      <c r="D5" s="387" t="s">
        <v>411</v>
      </c>
      <c r="E5" s="388">
        <v>50113001</v>
      </c>
      <c r="F5" s="387" t="s">
        <v>418</v>
      </c>
      <c r="G5" s="386" t="s">
        <v>419</v>
      </c>
      <c r="H5" s="386">
        <v>100362</v>
      </c>
      <c r="I5" s="386">
        <v>362</v>
      </c>
      <c r="J5" s="386" t="s">
        <v>420</v>
      </c>
      <c r="K5" s="386" t="s">
        <v>421</v>
      </c>
      <c r="L5" s="389">
        <v>72.570000000000007</v>
      </c>
      <c r="M5" s="389">
        <v>8</v>
      </c>
      <c r="N5" s="390">
        <v>580.56000000000006</v>
      </c>
    </row>
    <row r="6" spans="1:14" ht="14.45" customHeight="1" x14ac:dyDescent="0.2">
      <c r="A6" s="391" t="s">
        <v>402</v>
      </c>
      <c r="B6" s="392" t="s">
        <v>403</v>
      </c>
      <c r="C6" s="393" t="s">
        <v>410</v>
      </c>
      <c r="D6" s="394" t="s">
        <v>411</v>
      </c>
      <c r="E6" s="395">
        <v>50113001</v>
      </c>
      <c r="F6" s="394" t="s">
        <v>418</v>
      </c>
      <c r="G6" s="393" t="s">
        <v>419</v>
      </c>
      <c r="H6" s="393">
        <v>124935</v>
      </c>
      <c r="I6" s="393">
        <v>124935</v>
      </c>
      <c r="J6" s="393" t="s">
        <v>422</v>
      </c>
      <c r="K6" s="393" t="s">
        <v>423</v>
      </c>
      <c r="L6" s="396">
        <v>4820.5200000000004</v>
      </c>
      <c r="M6" s="396">
        <v>2</v>
      </c>
      <c r="N6" s="397">
        <v>9641.0400000000009</v>
      </c>
    </row>
    <row r="7" spans="1:14" ht="14.45" customHeight="1" x14ac:dyDescent="0.2">
      <c r="A7" s="391" t="s">
        <v>402</v>
      </c>
      <c r="B7" s="392" t="s">
        <v>403</v>
      </c>
      <c r="C7" s="393" t="s">
        <v>410</v>
      </c>
      <c r="D7" s="394" t="s">
        <v>411</v>
      </c>
      <c r="E7" s="395">
        <v>50113001</v>
      </c>
      <c r="F7" s="394" t="s">
        <v>418</v>
      </c>
      <c r="G7" s="393" t="s">
        <v>419</v>
      </c>
      <c r="H7" s="393">
        <v>162320</v>
      </c>
      <c r="I7" s="393">
        <v>62320</v>
      </c>
      <c r="J7" s="393" t="s">
        <v>424</v>
      </c>
      <c r="K7" s="393" t="s">
        <v>425</v>
      </c>
      <c r="L7" s="396">
        <v>79.7</v>
      </c>
      <c r="M7" s="396">
        <v>15</v>
      </c>
      <c r="N7" s="397">
        <v>1195.5</v>
      </c>
    </row>
    <row r="8" spans="1:14" ht="14.45" customHeight="1" x14ac:dyDescent="0.2">
      <c r="A8" s="391" t="s">
        <v>402</v>
      </c>
      <c r="B8" s="392" t="s">
        <v>403</v>
      </c>
      <c r="C8" s="393" t="s">
        <v>410</v>
      </c>
      <c r="D8" s="394" t="s">
        <v>411</v>
      </c>
      <c r="E8" s="395">
        <v>50113001</v>
      </c>
      <c r="F8" s="394" t="s">
        <v>418</v>
      </c>
      <c r="G8" s="393" t="s">
        <v>419</v>
      </c>
      <c r="H8" s="393">
        <v>116320</v>
      </c>
      <c r="I8" s="393">
        <v>16320</v>
      </c>
      <c r="J8" s="393" t="s">
        <v>426</v>
      </c>
      <c r="K8" s="393" t="s">
        <v>427</v>
      </c>
      <c r="L8" s="396">
        <v>129.13000000000002</v>
      </c>
      <c r="M8" s="396">
        <v>1</v>
      </c>
      <c r="N8" s="397">
        <v>129.13000000000002</v>
      </c>
    </row>
    <row r="9" spans="1:14" ht="14.45" customHeight="1" x14ac:dyDescent="0.2">
      <c r="A9" s="391" t="s">
        <v>402</v>
      </c>
      <c r="B9" s="392" t="s">
        <v>403</v>
      </c>
      <c r="C9" s="393" t="s">
        <v>410</v>
      </c>
      <c r="D9" s="394" t="s">
        <v>411</v>
      </c>
      <c r="E9" s="395">
        <v>50113001</v>
      </c>
      <c r="F9" s="394" t="s">
        <v>418</v>
      </c>
      <c r="G9" s="393" t="s">
        <v>419</v>
      </c>
      <c r="H9" s="393">
        <v>241571</v>
      </c>
      <c r="I9" s="393">
        <v>241571</v>
      </c>
      <c r="J9" s="393" t="s">
        <v>428</v>
      </c>
      <c r="K9" s="393" t="s">
        <v>429</v>
      </c>
      <c r="L9" s="396">
        <v>47.12</v>
      </c>
      <c r="M9" s="396">
        <v>18</v>
      </c>
      <c r="N9" s="397">
        <v>848.16</v>
      </c>
    </row>
    <row r="10" spans="1:14" ht="14.45" customHeight="1" x14ac:dyDescent="0.2">
      <c r="A10" s="391" t="s">
        <v>402</v>
      </c>
      <c r="B10" s="392" t="s">
        <v>403</v>
      </c>
      <c r="C10" s="393" t="s">
        <v>410</v>
      </c>
      <c r="D10" s="394" t="s">
        <v>411</v>
      </c>
      <c r="E10" s="395">
        <v>50113001</v>
      </c>
      <c r="F10" s="394" t="s">
        <v>418</v>
      </c>
      <c r="G10" s="393" t="s">
        <v>419</v>
      </c>
      <c r="H10" s="393">
        <v>212884</v>
      </c>
      <c r="I10" s="393">
        <v>212884</v>
      </c>
      <c r="J10" s="393" t="s">
        <v>428</v>
      </c>
      <c r="K10" s="393" t="s">
        <v>429</v>
      </c>
      <c r="L10" s="396">
        <v>47.120000000000005</v>
      </c>
      <c r="M10" s="396">
        <v>41</v>
      </c>
      <c r="N10" s="397">
        <v>1931.9200000000003</v>
      </c>
    </row>
    <row r="11" spans="1:14" ht="14.45" customHeight="1" x14ac:dyDescent="0.2">
      <c r="A11" s="391" t="s">
        <v>402</v>
      </c>
      <c r="B11" s="392" t="s">
        <v>403</v>
      </c>
      <c r="C11" s="393" t="s">
        <v>410</v>
      </c>
      <c r="D11" s="394" t="s">
        <v>411</v>
      </c>
      <c r="E11" s="395">
        <v>50113001</v>
      </c>
      <c r="F11" s="394" t="s">
        <v>418</v>
      </c>
      <c r="G11" s="393" t="s">
        <v>419</v>
      </c>
      <c r="H11" s="393">
        <v>841498</v>
      </c>
      <c r="I11" s="393">
        <v>31951</v>
      </c>
      <c r="J11" s="393" t="s">
        <v>430</v>
      </c>
      <c r="K11" s="393" t="s">
        <v>431</v>
      </c>
      <c r="L11" s="396">
        <v>50.660000000000011</v>
      </c>
      <c r="M11" s="396">
        <v>1</v>
      </c>
      <c r="N11" s="397">
        <v>50.660000000000011</v>
      </c>
    </row>
    <row r="12" spans="1:14" ht="14.45" customHeight="1" x14ac:dyDescent="0.2">
      <c r="A12" s="391" t="s">
        <v>402</v>
      </c>
      <c r="B12" s="392" t="s">
        <v>403</v>
      </c>
      <c r="C12" s="393" t="s">
        <v>410</v>
      </c>
      <c r="D12" s="394" t="s">
        <v>411</v>
      </c>
      <c r="E12" s="395">
        <v>50113001</v>
      </c>
      <c r="F12" s="394" t="s">
        <v>418</v>
      </c>
      <c r="G12" s="393" t="s">
        <v>419</v>
      </c>
      <c r="H12" s="393">
        <v>920200</v>
      </c>
      <c r="I12" s="393">
        <v>15877</v>
      </c>
      <c r="J12" s="393" t="s">
        <v>432</v>
      </c>
      <c r="K12" s="393" t="s">
        <v>206</v>
      </c>
      <c r="L12" s="396">
        <v>252.97797188991285</v>
      </c>
      <c r="M12" s="396">
        <v>48</v>
      </c>
      <c r="N12" s="397">
        <v>12142.942650715817</v>
      </c>
    </row>
    <row r="13" spans="1:14" ht="14.45" customHeight="1" x14ac:dyDescent="0.2">
      <c r="A13" s="391" t="s">
        <v>402</v>
      </c>
      <c r="B13" s="392" t="s">
        <v>403</v>
      </c>
      <c r="C13" s="393" t="s">
        <v>410</v>
      </c>
      <c r="D13" s="394" t="s">
        <v>411</v>
      </c>
      <c r="E13" s="395">
        <v>50113001</v>
      </c>
      <c r="F13" s="394" t="s">
        <v>418</v>
      </c>
      <c r="G13" s="393" t="s">
        <v>419</v>
      </c>
      <c r="H13" s="393">
        <v>920235</v>
      </c>
      <c r="I13" s="393">
        <v>15880</v>
      </c>
      <c r="J13" s="393" t="s">
        <v>433</v>
      </c>
      <c r="K13" s="393" t="s">
        <v>206</v>
      </c>
      <c r="L13" s="396">
        <v>163.57000000000002</v>
      </c>
      <c r="M13" s="396">
        <v>7</v>
      </c>
      <c r="N13" s="397">
        <v>1144.9900000000002</v>
      </c>
    </row>
    <row r="14" spans="1:14" ht="14.45" customHeight="1" x14ac:dyDescent="0.2">
      <c r="A14" s="391" t="s">
        <v>402</v>
      </c>
      <c r="B14" s="392" t="s">
        <v>403</v>
      </c>
      <c r="C14" s="393" t="s">
        <v>410</v>
      </c>
      <c r="D14" s="394" t="s">
        <v>411</v>
      </c>
      <c r="E14" s="395">
        <v>50113001</v>
      </c>
      <c r="F14" s="394" t="s">
        <v>418</v>
      </c>
      <c r="G14" s="393" t="s">
        <v>419</v>
      </c>
      <c r="H14" s="393">
        <v>905098</v>
      </c>
      <c r="I14" s="393">
        <v>23989</v>
      </c>
      <c r="J14" s="393" t="s">
        <v>434</v>
      </c>
      <c r="K14" s="393" t="s">
        <v>206</v>
      </c>
      <c r="L14" s="396">
        <v>398.86099999999993</v>
      </c>
      <c r="M14" s="396">
        <v>22</v>
      </c>
      <c r="N14" s="397">
        <v>8774.9419999999991</v>
      </c>
    </row>
    <row r="15" spans="1:14" ht="14.45" customHeight="1" x14ac:dyDescent="0.2">
      <c r="A15" s="391" t="s">
        <v>402</v>
      </c>
      <c r="B15" s="392" t="s">
        <v>403</v>
      </c>
      <c r="C15" s="393" t="s">
        <v>410</v>
      </c>
      <c r="D15" s="394" t="s">
        <v>411</v>
      </c>
      <c r="E15" s="395">
        <v>50113001</v>
      </c>
      <c r="F15" s="394" t="s">
        <v>418</v>
      </c>
      <c r="G15" s="393" t="s">
        <v>419</v>
      </c>
      <c r="H15" s="393">
        <v>198864</v>
      </c>
      <c r="I15" s="393">
        <v>98864</v>
      </c>
      <c r="J15" s="393" t="s">
        <v>435</v>
      </c>
      <c r="K15" s="393" t="s">
        <v>436</v>
      </c>
      <c r="L15" s="396">
        <v>537.87</v>
      </c>
      <c r="M15" s="396">
        <v>2</v>
      </c>
      <c r="N15" s="397">
        <v>1075.74</v>
      </c>
    </row>
    <row r="16" spans="1:14" ht="14.45" customHeight="1" x14ac:dyDescent="0.2">
      <c r="A16" s="391" t="s">
        <v>402</v>
      </c>
      <c r="B16" s="392" t="s">
        <v>403</v>
      </c>
      <c r="C16" s="393" t="s">
        <v>410</v>
      </c>
      <c r="D16" s="394" t="s">
        <v>411</v>
      </c>
      <c r="E16" s="395">
        <v>50113001</v>
      </c>
      <c r="F16" s="394" t="s">
        <v>418</v>
      </c>
      <c r="G16" s="393" t="s">
        <v>419</v>
      </c>
      <c r="H16" s="393">
        <v>198880</v>
      </c>
      <c r="I16" s="393">
        <v>98880</v>
      </c>
      <c r="J16" s="393" t="s">
        <v>435</v>
      </c>
      <c r="K16" s="393" t="s">
        <v>437</v>
      </c>
      <c r="L16" s="396">
        <v>201.30000051186147</v>
      </c>
      <c r="M16" s="396">
        <v>290</v>
      </c>
      <c r="N16" s="397">
        <v>58377.000148439824</v>
      </c>
    </row>
    <row r="17" spans="1:14" ht="14.45" customHeight="1" x14ac:dyDescent="0.2">
      <c r="A17" s="391" t="s">
        <v>402</v>
      </c>
      <c r="B17" s="392" t="s">
        <v>403</v>
      </c>
      <c r="C17" s="393" t="s">
        <v>410</v>
      </c>
      <c r="D17" s="394" t="s">
        <v>411</v>
      </c>
      <c r="E17" s="395">
        <v>50113001</v>
      </c>
      <c r="F17" s="394" t="s">
        <v>418</v>
      </c>
      <c r="G17" s="393" t="s">
        <v>419</v>
      </c>
      <c r="H17" s="393">
        <v>394712</v>
      </c>
      <c r="I17" s="393">
        <v>0</v>
      </c>
      <c r="J17" s="393" t="s">
        <v>438</v>
      </c>
      <c r="K17" s="393" t="s">
        <v>439</v>
      </c>
      <c r="L17" s="396">
        <v>28.75</v>
      </c>
      <c r="M17" s="396">
        <v>198</v>
      </c>
      <c r="N17" s="397">
        <v>5692.5</v>
      </c>
    </row>
    <row r="18" spans="1:14" ht="14.45" customHeight="1" x14ac:dyDescent="0.2">
      <c r="A18" s="391" t="s">
        <v>402</v>
      </c>
      <c r="B18" s="392" t="s">
        <v>403</v>
      </c>
      <c r="C18" s="393" t="s">
        <v>410</v>
      </c>
      <c r="D18" s="394" t="s">
        <v>411</v>
      </c>
      <c r="E18" s="395">
        <v>50113001</v>
      </c>
      <c r="F18" s="394" t="s">
        <v>418</v>
      </c>
      <c r="G18" s="393" t="s">
        <v>419</v>
      </c>
      <c r="H18" s="393">
        <v>501075</v>
      </c>
      <c r="I18" s="393">
        <v>0</v>
      </c>
      <c r="J18" s="393" t="s">
        <v>440</v>
      </c>
      <c r="K18" s="393" t="s">
        <v>441</v>
      </c>
      <c r="L18" s="396">
        <v>95.440000000000012</v>
      </c>
      <c r="M18" s="396">
        <v>492</v>
      </c>
      <c r="N18" s="397">
        <v>46956.480000000003</v>
      </c>
    </row>
    <row r="19" spans="1:14" ht="14.45" customHeight="1" x14ac:dyDescent="0.2">
      <c r="A19" s="391" t="s">
        <v>402</v>
      </c>
      <c r="B19" s="392" t="s">
        <v>403</v>
      </c>
      <c r="C19" s="393" t="s">
        <v>410</v>
      </c>
      <c r="D19" s="394" t="s">
        <v>411</v>
      </c>
      <c r="E19" s="395">
        <v>50113001</v>
      </c>
      <c r="F19" s="394" t="s">
        <v>418</v>
      </c>
      <c r="G19" s="393" t="s">
        <v>419</v>
      </c>
      <c r="H19" s="393">
        <v>901176</v>
      </c>
      <c r="I19" s="393">
        <v>1000</v>
      </c>
      <c r="J19" s="393" t="s">
        <v>442</v>
      </c>
      <c r="K19" s="393" t="s">
        <v>443</v>
      </c>
      <c r="L19" s="396">
        <v>72.927108622055144</v>
      </c>
      <c r="M19" s="396">
        <v>1</v>
      </c>
      <c r="N19" s="397">
        <v>72.927108622055144</v>
      </c>
    </row>
    <row r="20" spans="1:14" ht="14.45" customHeight="1" x14ac:dyDescent="0.2">
      <c r="A20" s="391" t="s">
        <v>402</v>
      </c>
      <c r="B20" s="392" t="s">
        <v>403</v>
      </c>
      <c r="C20" s="393" t="s">
        <v>410</v>
      </c>
      <c r="D20" s="394" t="s">
        <v>411</v>
      </c>
      <c r="E20" s="395">
        <v>50113001</v>
      </c>
      <c r="F20" s="394" t="s">
        <v>418</v>
      </c>
      <c r="G20" s="393" t="s">
        <v>419</v>
      </c>
      <c r="H20" s="393">
        <v>921458</v>
      </c>
      <c r="I20" s="393">
        <v>0</v>
      </c>
      <c r="J20" s="393" t="s">
        <v>444</v>
      </c>
      <c r="K20" s="393" t="s">
        <v>206</v>
      </c>
      <c r="L20" s="396">
        <v>128.15371466598472</v>
      </c>
      <c r="M20" s="396">
        <v>49</v>
      </c>
      <c r="N20" s="397">
        <v>6279.5320186332519</v>
      </c>
    </row>
    <row r="21" spans="1:14" ht="14.45" customHeight="1" x14ac:dyDescent="0.2">
      <c r="A21" s="391" t="s">
        <v>402</v>
      </c>
      <c r="B21" s="392" t="s">
        <v>403</v>
      </c>
      <c r="C21" s="393" t="s">
        <v>410</v>
      </c>
      <c r="D21" s="394" t="s">
        <v>411</v>
      </c>
      <c r="E21" s="395">
        <v>50113001</v>
      </c>
      <c r="F21" s="394" t="s">
        <v>418</v>
      </c>
      <c r="G21" s="393" t="s">
        <v>419</v>
      </c>
      <c r="H21" s="393">
        <v>500989</v>
      </c>
      <c r="I21" s="393">
        <v>0</v>
      </c>
      <c r="J21" s="393" t="s">
        <v>445</v>
      </c>
      <c r="K21" s="393" t="s">
        <v>206</v>
      </c>
      <c r="L21" s="396">
        <v>126.5878422644672</v>
      </c>
      <c r="M21" s="396">
        <v>26</v>
      </c>
      <c r="N21" s="397">
        <v>3291.2838988761473</v>
      </c>
    </row>
    <row r="22" spans="1:14" ht="14.45" customHeight="1" x14ac:dyDescent="0.2">
      <c r="A22" s="391" t="s">
        <v>402</v>
      </c>
      <c r="B22" s="392" t="s">
        <v>403</v>
      </c>
      <c r="C22" s="393" t="s">
        <v>410</v>
      </c>
      <c r="D22" s="394" t="s">
        <v>411</v>
      </c>
      <c r="E22" s="395">
        <v>50113001</v>
      </c>
      <c r="F22" s="394" t="s">
        <v>418</v>
      </c>
      <c r="G22" s="393" t="s">
        <v>419</v>
      </c>
      <c r="H22" s="393">
        <v>900321</v>
      </c>
      <c r="I22" s="393">
        <v>0</v>
      </c>
      <c r="J22" s="393" t="s">
        <v>446</v>
      </c>
      <c r="K22" s="393" t="s">
        <v>206</v>
      </c>
      <c r="L22" s="396">
        <v>579.28643837559218</v>
      </c>
      <c r="M22" s="396">
        <v>1</v>
      </c>
      <c r="N22" s="397">
        <v>579.28643837559218</v>
      </c>
    </row>
    <row r="23" spans="1:14" ht="14.45" customHeight="1" x14ac:dyDescent="0.2">
      <c r="A23" s="391" t="s">
        <v>402</v>
      </c>
      <c r="B23" s="392" t="s">
        <v>403</v>
      </c>
      <c r="C23" s="393" t="s">
        <v>410</v>
      </c>
      <c r="D23" s="394" t="s">
        <v>411</v>
      </c>
      <c r="E23" s="395">
        <v>50113001</v>
      </c>
      <c r="F23" s="394" t="s">
        <v>418</v>
      </c>
      <c r="G23" s="393" t="s">
        <v>419</v>
      </c>
      <c r="H23" s="393">
        <v>920273</v>
      </c>
      <c r="I23" s="393">
        <v>0</v>
      </c>
      <c r="J23" s="393" t="s">
        <v>447</v>
      </c>
      <c r="K23" s="393" t="s">
        <v>206</v>
      </c>
      <c r="L23" s="396">
        <v>729.14615032003371</v>
      </c>
      <c r="M23" s="396">
        <v>187</v>
      </c>
      <c r="N23" s="397">
        <v>136350.33010984631</v>
      </c>
    </row>
    <row r="24" spans="1:14" ht="14.45" customHeight="1" x14ac:dyDescent="0.2">
      <c r="A24" s="391" t="s">
        <v>402</v>
      </c>
      <c r="B24" s="392" t="s">
        <v>403</v>
      </c>
      <c r="C24" s="393" t="s">
        <v>410</v>
      </c>
      <c r="D24" s="394" t="s">
        <v>411</v>
      </c>
      <c r="E24" s="395">
        <v>50113001</v>
      </c>
      <c r="F24" s="394" t="s">
        <v>418</v>
      </c>
      <c r="G24" s="393" t="s">
        <v>419</v>
      </c>
      <c r="H24" s="393">
        <v>499027</v>
      </c>
      <c r="I24" s="393">
        <v>0</v>
      </c>
      <c r="J24" s="393" t="s">
        <v>448</v>
      </c>
      <c r="K24" s="393" t="s">
        <v>206</v>
      </c>
      <c r="L24" s="396">
        <v>173.77119989980787</v>
      </c>
      <c r="M24" s="396">
        <v>5</v>
      </c>
      <c r="N24" s="397">
        <v>868.8559994990394</v>
      </c>
    </row>
    <row r="25" spans="1:14" ht="14.45" customHeight="1" x14ac:dyDescent="0.2">
      <c r="A25" s="391" t="s">
        <v>402</v>
      </c>
      <c r="B25" s="392" t="s">
        <v>403</v>
      </c>
      <c r="C25" s="393" t="s">
        <v>410</v>
      </c>
      <c r="D25" s="394" t="s">
        <v>411</v>
      </c>
      <c r="E25" s="395">
        <v>50113001</v>
      </c>
      <c r="F25" s="394" t="s">
        <v>418</v>
      </c>
      <c r="G25" s="393" t="s">
        <v>419</v>
      </c>
      <c r="H25" s="393">
        <v>100502</v>
      </c>
      <c r="I25" s="393">
        <v>502</v>
      </c>
      <c r="J25" s="393" t="s">
        <v>449</v>
      </c>
      <c r="K25" s="393" t="s">
        <v>450</v>
      </c>
      <c r="L25" s="396">
        <v>268.87611111111113</v>
      </c>
      <c r="M25" s="396">
        <v>36</v>
      </c>
      <c r="N25" s="397">
        <v>9679.5400000000009</v>
      </c>
    </row>
    <row r="26" spans="1:14" ht="14.45" customHeight="1" x14ac:dyDescent="0.2">
      <c r="A26" s="391" t="s">
        <v>402</v>
      </c>
      <c r="B26" s="392" t="s">
        <v>403</v>
      </c>
      <c r="C26" s="393" t="s">
        <v>410</v>
      </c>
      <c r="D26" s="394" t="s">
        <v>411</v>
      </c>
      <c r="E26" s="395">
        <v>50113001</v>
      </c>
      <c r="F26" s="394" t="s">
        <v>418</v>
      </c>
      <c r="G26" s="393" t="s">
        <v>419</v>
      </c>
      <c r="H26" s="393">
        <v>200863</v>
      </c>
      <c r="I26" s="393">
        <v>200863</v>
      </c>
      <c r="J26" s="393" t="s">
        <v>451</v>
      </c>
      <c r="K26" s="393" t="s">
        <v>452</v>
      </c>
      <c r="L26" s="396">
        <v>85.450000000000031</v>
      </c>
      <c r="M26" s="396">
        <v>15</v>
      </c>
      <c r="N26" s="397">
        <v>1281.7500000000005</v>
      </c>
    </row>
    <row r="27" spans="1:14" ht="14.45" customHeight="1" x14ac:dyDescent="0.2">
      <c r="A27" s="391" t="s">
        <v>402</v>
      </c>
      <c r="B27" s="392" t="s">
        <v>403</v>
      </c>
      <c r="C27" s="393" t="s">
        <v>410</v>
      </c>
      <c r="D27" s="394" t="s">
        <v>411</v>
      </c>
      <c r="E27" s="395">
        <v>50113001</v>
      </c>
      <c r="F27" s="394" t="s">
        <v>418</v>
      </c>
      <c r="G27" s="393" t="s">
        <v>419</v>
      </c>
      <c r="H27" s="393">
        <v>192414</v>
      </c>
      <c r="I27" s="393">
        <v>92414</v>
      </c>
      <c r="J27" s="393" t="s">
        <v>453</v>
      </c>
      <c r="K27" s="393" t="s">
        <v>454</v>
      </c>
      <c r="L27" s="396">
        <v>64.52</v>
      </c>
      <c r="M27" s="396">
        <v>1</v>
      </c>
      <c r="N27" s="397">
        <v>64.52</v>
      </c>
    </row>
    <row r="28" spans="1:14" ht="14.45" customHeight="1" x14ac:dyDescent="0.2">
      <c r="A28" s="391" t="s">
        <v>402</v>
      </c>
      <c r="B28" s="392" t="s">
        <v>403</v>
      </c>
      <c r="C28" s="393" t="s">
        <v>410</v>
      </c>
      <c r="D28" s="394" t="s">
        <v>411</v>
      </c>
      <c r="E28" s="395">
        <v>50113013</v>
      </c>
      <c r="F28" s="394" t="s">
        <v>455</v>
      </c>
      <c r="G28" s="393" t="s">
        <v>419</v>
      </c>
      <c r="H28" s="393">
        <v>101076</v>
      </c>
      <c r="I28" s="393">
        <v>1076</v>
      </c>
      <c r="J28" s="393" t="s">
        <v>456</v>
      </c>
      <c r="K28" s="393" t="s">
        <v>457</v>
      </c>
      <c r="L28" s="396">
        <v>78.275306122448981</v>
      </c>
      <c r="M28" s="396">
        <v>49</v>
      </c>
      <c r="N28" s="397">
        <v>3835.49</v>
      </c>
    </row>
    <row r="29" spans="1:14" ht="14.45" customHeight="1" x14ac:dyDescent="0.2">
      <c r="A29" s="391" t="s">
        <v>402</v>
      </c>
      <c r="B29" s="392" t="s">
        <v>403</v>
      </c>
      <c r="C29" s="393" t="s">
        <v>415</v>
      </c>
      <c r="D29" s="394" t="s">
        <v>416</v>
      </c>
      <c r="E29" s="395">
        <v>50113001</v>
      </c>
      <c r="F29" s="394" t="s">
        <v>418</v>
      </c>
      <c r="G29" s="393" t="s">
        <v>419</v>
      </c>
      <c r="H29" s="393">
        <v>100362</v>
      </c>
      <c r="I29" s="393">
        <v>362</v>
      </c>
      <c r="J29" s="393" t="s">
        <v>420</v>
      </c>
      <c r="K29" s="393" t="s">
        <v>421</v>
      </c>
      <c r="L29" s="396">
        <v>72.569999999999993</v>
      </c>
      <c r="M29" s="396">
        <v>1</v>
      </c>
      <c r="N29" s="397">
        <v>72.569999999999993</v>
      </c>
    </row>
    <row r="30" spans="1:14" ht="14.45" customHeight="1" x14ac:dyDescent="0.2">
      <c r="A30" s="391" t="s">
        <v>402</v>
      </c>
      <c r="B30" s="392" t="s">
        <v>403</v>
      </c>
      <c r="C30" s="393" t="s">
        <v>415</v>
      </c>
      <c r="D30" s="394" t="s">
        <v>416</v>
      </c>
      <c r="E30" s="395">
        <v>50113001</v>
      </c>
      <c r="F30" s="394" t="s">
        <v>418</v>
      </c>
      <c r="G30" s="393" t="s">
        <v>419</v>
      </c>
      <c r="H30" s="393">
        <v>162320</v>
      </c>
      <c r="I30" s="393">
        <v>62320</v>
      </c>
      <c r="J30" s="393" t="s">
        <v>424</v>
      </c>
      <c r="K30" s="393" t="s">
        <v>425</v>
      </c>
      <c r="L30" s="396">
        <v>80.399999999999991</v>
      </c>
      <c r="M30" s="396">
        <v>10</v>
      </c>
      <c r="N30" s="397">
        <v>803.99999999999989</v>
      </c>
    </row>
    <row r="31" spans="1:14" ht="14.45" customHeight="1" x14ac:dyDescent="0.2">
      <c r="A31" s="391" t="s">
        <v>402</v>
      </c>
      <c r="B31" s="392" t="s">
        <v>403</v>
      </c>
      <c r="C31" s="393" t="s">
        <v>415</v>
      </c>
      <c r="D31" s="394" t="s">
        <v>416</v>
      </c>
      <c r="E31" s="395">
        <v>50113001</v>
      </c>
      <c r="F31" s="394" t="s">
        <v>418</v>
      </c>
      <c r="G31" s="393" t="s">
        <v>419</v>
      </c>
      <c r="H31" s="393">
        <v>212884</v>
      </c>
      <c r="I31" s="393">
        <v>212884</v>
      </c>
      <c r="J31" s="393" t="s">
        <v>428</v>
      </c>
      <c r="K31" s="393" t="s">
        <v>429</v>
      </c>
      <c r="L31" s="396">
        <v>47.11999999999999</v>
      </c>
      <c r="M31" s="396">
        <v>5</v>
      </c>
      <c r="N31" s="397">
        <v>235.59999999999997</v>
      </c>
    </row>
    <row r="32" spans="1:14" ht="14.45" customHeight="1" x14ac:dyDescent="0.2">
      <c r="A32" s="391" t="s">
        <v>402</v>
      </c>
      <c r="B32" s="392" t="s">
        <v>403</v>
      </c>
      <c r="C32" s="393" t="s">
        <v>415</v>
      </c>
      <c r="D32" s="394" t="s">
        <v>416</v>
      </c>
      <c r="E32" s="395">
        <v>50113001</v>
      </c>
      <c r="F32" s="394" t="s">
        <v>418</v>
      </c>
      <c r="G32" s="393" t="s">
        <v>419</v>
      </c>
      <c r="H32" s="393">
        <v>920200</v>
      </c>
      <c r="I32" s="393">
        <v>15877</v>
      </c>
      <c r="J32" s="393" t="s">
        <v>432</v>
      </c>
      <c r="K32" s="393" t="s">
        <v>206</v>
      </c>
      <c r="L32" s="396">
        <v>252.97800000000001</v>
      </c>
      <c r="M32" s="396">
        <v>2</v>
      </c>
      <c r="N32" s="397">
        <v>505.95600000000002</v>
      </c>
    </row>
    <row r="33" spans="1:14" ht="14.45" customHeight="1" x14ac:dyDescent="0.2">
      <c r="A33" s="391" t="s">
        <v>402</v>
      </c>
      <c r="B33" s="392" t="s">
        <v>403</v>
      </c>
      <c r="C33" s="393" t="s">
        <v>415</v>
      </c>
      <c r="D33" s="394" t="s">
        <v>416</v>
      </c>
      <c r="E33" s="395">
        <v>50113001</v>
      </c>
      <c r="F33" s="394" t="s">
        <v>418</v>
      </c>
      <c r="G33" s="393" t="s">
        <v>419</v>
      </c>
      <c r="H33" s="393">
        <v>198872</v>
      </c>
      <c r="I33" s="393">
        <v>98872</v>
      </c>
      <c r="J33" s="393" t="s">
        <v>435</v>
      </c>
      <c r="K33" s="393" t="s">
        <v>458</v>
      </c>
      <c r="L33" s="396">
        <v>312.84000000000003</v>
      </c>
      <c r="M33" s="396">
        <v>6</v>
      </c>
      <c r="N33" s="397">
        <v>1877.0400000000002</v>
      </c>
    </row>
    <row r="34" spans="1:14" ht="14.45" customHeight="1" x14ac:dyDescent="0.2">
      <c r="A34" s="391" t="s">
        <v>402</v>
      </c>
      <c r="B34" s="392" t="s">
        <v>403</v>
      </c>
      <c r="C34" s="393" t="s">
        <v>415</v>
      </c>
      <c r="D34" s="394" t="s">
        <v>416</v>
      </c>
      <c r="E34" s="395">
        <v>50113001</v>
      </c>
      <c r="F34" s="394" t="s">
        <v>418</v>
      </c>
      <c r="G34" s="393" t="s">
        <v>419</v>
      </c>
      <c r="H34" s="393">
        <v>198864</v>
      </c>
      <c r="I34" s="393">
        <v>98864</v>
      </c>
      <c r="J34" s="393" t="s">
        <v>435</v>
      </c>
      <c r="K34" s="393" t="s">
        <v>436</v>
      </c>
      <c r="L34" s="396">
        <v>537.87</v>
      </c>
      <c r="M34" s="396">
        <v>4</v>
      </c>
      <c r="N34" s="397">
        <v>2151.48</v>
      </c>
    </row>
    <row r="35" spans="1:14" ht="14.45" customHeight="1" x14ac:dyDescent="0.2">
      <c r="A35" s="391" t="s">
        <v>402</v>
      </c>
      <c r="B35" s="392" t="s">
        <v>403</v>
      </c>
      <c r="C35" s="393" t="s">
        <v>415</v>
      </c>
      <c r="D35" s="394" t="s">
        <v>416</v>
      </c>
      <c r="E35" s="395">
        <v>50113001</v>
      </c>
      <c r="F35" s="394" t="s">
        <v>418</v>
      </c>
      <c r="G35" s="393" t="s">
        <v>419</v>
      </c>
      <c r="H35" s="393">
        <v>198880</v>
      </c>
      <c r="I35" s="393">
        <v>98880</v>
      </c>
      <c r="J35" s="393" t="s">
        <v>435</v>
      </c>
      <c r="K35" s="393" t="s">
        <v>437</v>
      </c>
      <c r="L35" s="396">
        <v>201.3</v>
      </c>
      <c r="M35" s="396">
        <v>2</v>
      </c>
      <c r="N35" s="397">
        <v>402.6</v>
      </c>
    </row>
    <row r="36" spans="1:14" ht="14.45" customHeight="1" x14ac:dyDescent="0.2">
      <c r="A36" s="391" t="s">
        <v>402</v>
      </c>
      <c r="B36" s="392" t="s">
        <v>403</v>
      </c>
      <c r="C36" s="393" t="s">
        <v>415</v>
      </c>
      <c r="D36" s="394" t="s">
        <v>416</v>
      </c>
      <c r="E36" s="395">
        <v>50113001</v>
      </c>
      <c r="F36" s="394" t="s">
        <v>418</v>
      </c>
      <c r="G36" s="393" t="s">
        <v>419</v>
      </c>
      <c r="H36" s="393">
        <v>193746</v>
      </c>
      <c r="I36" s="393">
        <v>93746</v>
      </c>
      <c r="J36" s="393" t="s">
        <v>459</v>
      </c>
      <c r="K36" s="393" t="s">
        <v>460</v>
      </c>
      <c r="L36" s="396">
        <v>366.21999999999997</v>
      </c>
      <c r="M36" s="396">
        <v>3</v>
      </c>
      <c r="N36" s="397">
        <v>1098.6599999999999</v>
      </c>
    </row>
    <row r="37" spans="1:14" ht="14.45" customHeight="1" x14ac:dyDescent="0.2">
      <c r="A37" s="391" t="s">
        <v>402</v>
      </c>
      <c r="B37" s="392" t="s">
        <v>403</v>
      </c>
      <c r="C37" s="393" t="s">
        <v>415</v>
      </c>
      <c r="D37" s="394" t="s">
        <v>416</v>
      </c>
      <c r="E37" s="395">
        <v>50113001</v>
      </c>
      <c r="F37" s="394" t="s">
        <v>418</v>
      </c>
      <c r="G37" s="393" t="s">
        <v>419</v>
      </c>
      <c r="H37" s="393">
        <v>394712</v>
      </c>
      <c r="I37" s="393">
        <v>0</v>
      </c>
      <c r="J37" s="393" t="s">
        <v>438</v>
      </c>
      <c r="K37" s="393" t="s">
        <v>439</v>
      </c>
      <c r="L37" s="396">
        <v>28.75</v>
      </c>
      <c r="M37" s="396">
        <v>36</v>
      </c>
      <c r="N37" s="397">
        <v>1035</v>
      </c>
    </row>
    <row r="38" spans="1:14" ht="14.45" customHeight="1" x14ac:dyDescent="0.2">
      <c r="A38" s="391" t="s">
        <v>402</v>
      </c>
      <c r="B38" s="392" t="s">
        <v>403</v>
      </c>
      <c r="C38" s="393" t="s">
        <v>415</v>
      </c>
      <c r="D38" s="394" t="s">
        <v>416</v>
      </c>
      <c r="E38" s="395">
        <v>50113001</v>
      </c>
      <c r="F38" s="394" t="s">
        <v>418</v>
      </c>
      <c r="G38" s="393" t="s">
        <v>419</v>
      </c>
      <c r="H38" s="393">
        <v>844940</v>
      </c>
      <c r="I38" s="393">
        <v>0</v>
      </c>
      <c r="J38" s="393" t="s">
        <v>461</v>
      </c>
      <c r="K38" s="393" t="s">
        <v>206</v>
      </c>
      <c r="L38" s="396">
        <v>105.47996013664084</v>
      </c>
      <c r="M38" s="396">
        <v>11</v>
      </c>
      <c r="N38" s="397">
        <v>1160.2795615030493</v>
      </c>
    </row>
    <row r="39" spans="1:14" ht="14.45" customHeight="1" x14ac:dyDescent="0.2">
      <c r="A39" s="391" t="s">
        <v>402</v>
      </c>
      <c r="B39" s="392" t="s">
        <v>403</v>
      </c>
      <c r="C39" s="393" t="s">
        <v>415</v>
      </c>
      <c r="D39" s="394" t="s">
        <v>416</v>
      </c>
      <c r="E39" s="395">
        <v>50113001</v>
      </c>
      <c r="F39" s="394" t="s">
        <v>418</v>
      </c>
      <c r="G39" s="393" t="s">
        <v>419</v>
      </c>
      <c r="H39" s="393">
        <v>921458</v>
      </c>
      <c r="I39" s="393">
        <v>0</v>
      </c>
      <c r="J39" s="393" t="s">
        <v>444</v>
      </c>
      <c r="K39" s="393" t="s">
        <v>206</v>
      </c>
      <c r="L39" s="396">
        <v>121.41830477732749</v>
      </c>
      <c r="M39" s="396">
        <v>2</v>
      </c>
      <c r="N39" s="397">
        <v>242.83660955465498</v>
      </c>
    </row>
    <row r="40" spans="1:14" ht="14.45" customHeight="1" x14ac:dyDescent="0.2">
      <c r="A40" s="391" t="s">
        <v>402</v>
      </c>
      <c r="B40" s="392" t="s">
        <v>403</v>
      </c>
      <c r="C40" s="393" t="s">
        <v>415</v>
      </c>
      <c r="D40" s="394" t="s">
        <v>416</v>
      </c>
      <c r="E40" s="395">
        <v>50113001</v>
      </c>
      <c r="F40" s="394" t="s">
        <v>418</v>
      </c>
      <c r="G40" s="393" t="s">
        <v>419</v>
      </c>
      <c r="H40" s="393">
        <v>920273</v>
      </c>
      <c r="I40" s="393">
        <v>0</v>
      </c>
      <c r="J40" s="393" t="s">
        <v>447</v>
      </c>
      <c r="K40" s="393" t="s">
        <v>206</v>
      </c>
      <c r="L40" s="396">
        <v>765.61470576620786</v>
      </c>
      <c r="M40" s="396">
        <v>1</v>
      </c>
      <c r="N40" s="397">
        <v>765.61470576620786</v>
      </c>
    </row>
    <row r="41" spans="1:14" ht="14.45" customHeight="1" x14ac:dyDescent="0.2">
      <c r="A41" s="391" t="s">
        <v>402</v>
      </c>
      <c r="B41" s="392" t="s">
        <v>403</v>
      </c>
      <c r="C41" s="393" t="s">
        <v>415</v>
      </c>
      <c r="D41" s="394" t="s">
        <v>416</v>
      </c>
      <c r="E41" s="395">
        <v>50113001</v>
      </c>
      <c r="F41" s="394" t="s">
        <v>418</v>
      </c>
      <c r="G41" s="393" t="s">
        <v>462</v>
      </c>
      <c r="H41" s="393">
        <v>197125</v>
      </c>
      <c r="I41" s="393">
        <v>197125</v>
      </c>
      <c r="J41" s="393" t="s">
        <v>463</v>
      </c>
      <c r="K41" s="393" t="s">
        <v>464</v>
      </c>
      <c r="L41" s="396">
        <v>110</v>
      </c>
      <c r="M41" s="396">
        <v>9</v>
      </c>
      <c r="N41" s="397">
        <v>990</v>
      </c>
    </row>
    <row r="42" spans="1:14" ht="14.45" customHeight="1" x14ac:dyDescent="0.2">
      <c r="A42" s="391" t="s">
        <v>402</v>
      </c>
      <c r="B42" s="392" t="s">
        <v>403</v>
      </c>
      <c r="C42" s="393" t="s">
        <v>415</v>
      </c>
      <c r="D42" s="394" t="s">
        <v>416</v>
      </c>
      <c r="E42" s="395">
        <v>50113001</v>
      </c>
      <c r="F42" s="394" t="s">
        <v>418</v>
      </c>
      <c r="G42" s="393" t="s">
        <v>419</v>
      </c>
      <c r="H42" s="393">
        <v>100502</v>
      </c>
      <c r="I42" s="393">
        <v>502</v>
      </c>
      <c r="J42" s="393" t="s">
        <v>449</v>
      </c>
      <c r="K42" s="393" t="s">
        <v>450</v>
      </c>
      <c r="L42" s="396">
        <v>268.93999999999994</v>
      </c>
      <c r="M42" s="396">
        <v>2</v>
      </c>
      <c r="N42" s="397">
        <v>537.87999999999988</v>
      </c>
    </row>
    <row r="43" spans="1:14" ht="14.45" customHeight="1" x14ac:dyDescent="0.2">
      <c r="A43" s="391" t="s">
        <v>402</v>
      </c>
      <c r="B43" s="392" t="s">
        <v>403</v>
      </c>
      <c r="C43" s="393" t="s">
        <v>415</v>
      </c>
      <c r="D43" s="394" t="s">
        <v>416</v>
      </c>
      <c r="E43" s="395">
        <v>50113001</v>
      </c>
      <c r="F43" s="394" t="s">
        <v>418</v>
      </c>
      <c r="G43" s="393" t="s">
        <v>419</v>
      </c>
      <c r="H43" s="393">
        <v>155911</v>
      </c>
      <c r="I43" s="393">
        <v>55911</v>
      </c>
      <c r="J43" s="393" t="s">
        <v>465</v>
      </c>
      <c r="K43" s="393" t="s">
        <v>466</v>
      </c>
      <c r="L43" s="396">
        <v>37.540000000000013</v>
      </c>
      <c r="M43" s="396">
        <v>3</v>
      </c>
      <c r="N43" s="397">
        <v>112.62000000000003</v>
      </c>
    </row>
    <row r="44" spans="1:14" ht="14.45" customHeight="1" x14ac:dyDescent="0.2">
      <c r="A44" s="391" t="s">
        <v>402</v>
      </c>
      <c r="B44" s="392" t="s">
        <v>403</v>
      </c>
      <c r="C44" s="393" t="s">
        <v>415</v>
      </c>
      <c r="D44" s="394" t="s">
        <v>416</v>
      </c>
      <c r="E44" s="395">
        <v>50113001</v>
      </c>
      <c r="F44" s="394" t="s">
        <v>418</v>
      </c>
      <c r="G44" s="393" t="s">
        <v>419</v>
      </c>
      <c r="H44" s="393">
        <v>208646</v>
      </c>
      <c r="I44" s="393">
        <v>208646</v>
      </c>
      <c r="J44" s="393" t="s">
        <v>467</v>
      </c>
      <c r="K44" s="393" t="s">
        <v>468</v>
      </c>
      <c r="L44" s="396">
        <v>68.34999999999998</v>
      </c>
      <c r="M44" s="396">
        <v>1</v>
      </c>
      <c r="N44" s="397">
        <v>68.34999999999998</v>
      </c>
    </row>
    <row r="45" spans="1:14" ht="14.45" customHeight="1" x14ac:dyDescent="0.2">
      <c r="A45" s="391" t="s">
        <v>402</v>
      </c>
      <c r="B45" s="392" t="s">
        <v>403</v>
      </c>
      <c r="C45" s="393" t="s">
        <v>415</v>
      </c>
      <c r="D45" s="394" t="s">
        <v>416</v>
      </c>
      <c r="E45" s="395">
        <v>50113013</v>
      </c>
      <c r="F45" s="394" t="s">
        <v>455</v>
      </c>
      <c r="G45" s="393" t="s">
        <v>419</v>
      </c>
      <c r="H45" s="393">
        <v>114877</v>
      </c>
      <c r="I45" s="393">
        <v>14877</v>
      </c>
      <c r="J45" s="393" t="s">
        <v>469</v>
      </c>
      <c r="K45" s="393" t="s">
        <v>470</v>
      </c>
      <c r="L45" s="396">
        <v>236.25000000000006</v>
      </c>
      <c r="M45" s="396">
        <v>1</v>
      </c>
      <c r="N45" s="397">
        <v>236.25000000000006</v>
      </c>
    </row>
    <row r="46" spans="1:14" ht="14.45" customHeight="1" x14ac:dyDescent="0.2">
      <c r="A46" s="391" t="s">
        <v>402</v>
      </c>
      <c r="B46" s="392" t="s">
        <v>403</v>
      </c>
      <c r="C46" s="393" t="s">
        <v>415</v>
      </c>
      <c r="D46" s="394" t="s">
        <v>416</v>
      </c>
      <c r="E46" s="395">
        <v>50113013</v>
      </c>
      <c r="F46" s="394" t="s">
        <v>455</v>
      </c>
      <c r="G46" s="393" t="s">
        <v>419</v>
      </c>
      <c r="H46" s="393">
        <v>101076</v>
      </c>
      <c r="I46" s="393">
        <v>1076</v>
      </c>
      <c r="J46" s="393" t="s">
        <v>456</v>
      </c>
      <c r="K46" s="393" t="s">
        <v>457</v>
      </c>
      <c r="L46" s="396">
        <v>78.061999999999998</v>
      </c>
      <c r="M46" s="396">
        <v>10</v>
      </c>
      <c r="N46" s="397">
        <v>780.62</v>
      </c>
    </row>
    <row r="47" spans="1:14" ht="14.45" customHeight="1" thickBot="1" x14ac:dyDescent="0.25">
      <c r="A47" s="398" t="s">
        <v>402</v>
      </c>
      <c r="B47" s="399" t="s">
        <v>403</v>
      </c>
      <c r="C47" s="400" t="s">
        <v>415</v>
      </c>
      <c r="D47" s="401" t="s">
        <v>416</v>
      </c>
      <c r="E47" s="402">
        <v>50113013</v>
      </c>
      <c r="F47" s="401" t="s">
        <v>455</v>
      </c>
      <c r="G47" s="400" t="s">
        <v>419</v>
      </c>
      <c r="H47" s="400">
        <v>101077</v>
      </c>
      <c r="I47" s="400">
        <v>1077</v>
      </c>
      <c r="J47" s="400" t="s">
        <v>471</v>
      </c>
      <c r="K47" s="400" t="s">
        <v>457</v>
      </c>
      <c r="L47" s="403">
        <v>59.54</v>
      </c>
      <c r="M47" s="403">
        <v>7</v>
      </c>
      <c r="N47" s="404">
        <v>416.78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A0DD023D-F8EC-47CF-B08F-C757517474A9}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06" customWidth="1"/>
    <col min="2" max="2" width="10" style="173" customWidth="1"/>
    <col min="3" max="3" width="5.5703125" style="176" customWidth="1"/>
    <col min="4" max="4" width="10.85546875" style="173" customWidth="1"/>
    <col min="5" max="5" width="5.5703125" style="176" customWidth="1"/>
    <col min="6" max="6" width="10.85546875" style="173" customWidth="1"/>
    <col min="7" max="16384" width="8.85546875" style="106"/>
  </cols>
  <sheetData>
    <row r="1" spans="1:6" ht="37.15" customHeight="1" thickBot="1" x14ac:dyDescent="0.35">
      <c r="A1" s="308" t="s">
        <v>106</v>
      </c>
      <c r="B1" s="309"/>
      <c r="C1" s="309"/>
      <c r="D1" s="309"/>
      <c r="E1" s="309"/>
      <c r="F1" s="309"/>
    </row>
    <row r="2" spans="1:6" ht="14.45" customHeight="1" thickBot="1" x14ac:dyDescent="0.25">
      <c r="A2" s="364" t="s">
        <v>205</v>
      </c>
      <c r="B2" s="63"/>
      <c r="C2" s="64"/>
      <c r="D2" s="65"/>
      <c r="E2" s="64"/>
      <c r="F2" s="65"/>
    </row>
    <row r="3" spans="1:6" ht="14.45" customHeight="1" thickBot="1" x14ac:dyDescent="0.25">
      <c r="A3" s="83"/>
      <c r="B3" s="310" t="s">
        <v>79</v>
      </c>
      <c r="C3" s="311"/>
      <c r="D3" s="312" t="s">
        <v>78</v>
      </c>
      <c r="E3" s="311"/>
      <c r="F3" s="70" t="s">
        <v>3</v>
      </c>
    </row>
    <row r="4" spans="1:6" ht="14.45" customHeight="1" thickBot="1" x14ac:dyDescent="0.25">
      <c r="A4" s="405" t="s">
        <v>91</v>
      </c>
      <c r="B4" s="406" t="s">
        <v>14</v>
      </c>
      <c r="C4" s="407" t="s">
        <v>2</v>
      </c>
      <c r="D4" s="406" t="s">
        <v>14</v>
      </c>
      <c r="E4" s="407" t="s">
        <v>2</v>
      </c>
      <c r="F4" s="408" t="s">
        <v>14</v>
      </c>
    </row>
    <row r="5" spans="1:6" ht="14.45" customHeight="1" thickBot="1" x14ac:dyDescent="0.25">
      <c r="A5" s="419" t="s">
        <v>472</v>
      </c>
      <c r="B5" s="382"/>
      <c r="C5" s="409">
        <v>0</v>
      </c>
      <c r="D5" s="382">
        <v>990</v>
      </c>
      <c r="E5" s="409">
        <v>1</v>
      </c>
      <c r="F5" s="383">
        <v>990</v>
      </c>
    </row>
    <row r="6" spans="1:6" ht="14.45" customHeight="1" thickBot="1" x14ac:dyDescent="0.25">
      <c r="A6" s="415" t="s">
        <v>3</v>
      </c>
      <c r="B6" s="416"/>
      <c r="C6" s="417">
        <v>0</v>
      </c>
      <c r="D6" s="416">
        <v>990</v>
      </c>
      <c r="E6" s="417">
        <v>1</v>
      </c>
      <c r="F6" s="418">
        <v>990</v>
      </c>
    </row>
    <row r="7" spans="1:6" ht="14.45" customHeight="1" thickBot="1" x14ac:dyDescent="0.25"/>
    <row r="8" spans="1:6" ht="14.45" customHeight="1" thickBot="1" x14ac:dyDescent="0.25">
      <c r="A8" s="419" t="s">
        <v>473</v>
      </c>
      <c r="B8" s="382"/>
      <c r="C8" s="409">
        <v>0</v>
      </c>
      <c r="D8" s="382">
        <v>990</v>
      </c>
      <c r="E8" s="409">
        <v>1</v>
      </c>
      <c r="F8" s="383">
        <v>990</v>
      </c>
    </row>
    <row r="9" spans="1:6" ht="14.45" customHeight="1" thickBot="1" x14ac:dyDescent="0.25">
      <c r="A9" s="415" t="s">
        <v>3</v>
      </c>
      <c r="B9" s="416"/>
      <c r="C9" s="417">
        <v>0</v>
      </c>
      <c r="D9" s="416">
        <v>990</v>
      </c>
      <c r="E9" s="417">
        <v>1</v>
      </c>
      <c r="F9" s="418">
        <v>990</v>
      </c>
    </row>
  </sheetData>
  <mergeCells count="3">
    <mergeCell ref="A1:F1"/>
    <mergeCell ref="B3:C3"/>
    <mergeCell ref="D3:E3"/>
  </mergeCells>
  <conditionalFormatting sqref="C5:C1048576">
    <cfRule type="cellIs" dxfId="22" priority="8" stopIfTrue="1" operator="greaterThan">
      <formula>0.1</formula>
    </cfRule>
  </conditionalFormatting>
  <hyperlinks>
    <hyperlink ref="A2" location="Obsah!A1" display="Zpět na Obsah  KL 01  1.-4.měsíc" xr:uid="{4E917997-9BD2-46E0-8510-C6EC4C827C2C}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06" bestFit="1" customWidth="1"/>
    <col min="2" max="2" width="8.85546875" style="106" bestFit="1" customWidth="1"/>
    <col min="3" max="3" width="7" style="106" bestFit="1" customWidth="1"/>
    <col min="4" max="4" width="53.42578125" style="106" bestFit="1" customWidth="1"/>
    <col min="5" max="5" width="28.42578125" style="106" bestFit="1" customWidth="1"/>
    <col min="6" max="6" width="6.7109375" style="173" customWidth="1"/>
    <col min="7" max="7" width="10" style="173" customWidth="1"/>
    <col min="8" max="8" width="6.7109375" style="176" bestFit="1" customWidth="1"/>
    <col min="9" max="9" width="6.7109375" style="173" customWidth="1"/>
    <col min="10" max="10" width="10.85546875" style="173" customWidth="1"/>
    <col min="11" max="11" width="6.7109375" style="176" bestFit="1" customWidth="1"/>
    <col min="12" max="12" width="6.7109375" style="173" customWidth="1"/>
    <col min="13" max="13" width="10.85546875" style="173" customWidth="1"/>
    <col min="14" max="16384" width="8.85546875" style="106"/>
  </cols>
  <sheetData>
    <row r="1" spans="1:13" ht="18.600000000000001" customHeight="1" thickBot="1" x14ac:dyDescent="0.35">
      <c r="A1" s="309" t="s">
        <v>478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270"/>
      <c r="M1" s="270"/>
    </row>
    <row r="2" spans="1:13" ht="14.45" customHeight="1" thickBot="1" x14ac:dyDescent="0.25">
      <c r="A2" s="364" t="s">
        <v>205</v>
      </c>
      <c r="B2" s="172"/>
      <c r="C2" s="172"/>
      <c r="D2" s="172"/>
      <c r="E2" s="172"/>
      <c r="F2" s="180"/>
      <c r="G2" s="180"/>
      <c r="H2" s="181"/>
      <c r="I2" s="180"/>
      <c r="J2" s="180"/>
      <c r="K2" s="181"/>
      <c r="L2" s="180"/>
    </row>
    <row r="3" spans="1:13" ht="14.45" customHeight="1" thickBot="1" x14ac:dyDescent="0.25">
      <c r="E3" s="69" t="s">
        <v>77</v>
      </c>
      <c r="F3" s="43">
        <f>SUBTOTAL(9,F6:F1048576)</f>
        <v>0</v>
      </c>
      <c r="G3" s="43">
        <f>SUBTOTAL(9,G6:G1048576)</f>
        <v>0</v>
      </c>
      <c r="H3" s="44">
        <f>IF(M3=0,0,G3/M3)</f>
        <v>0</v>
      </c>
      <c r="I3" s="43">
        <f>SUBTOTAL(9,I6:I1048576)</f>
        <v>9</v>
      </c>
      <c r="J3" s="43">
        <f>SUBTOTAL(9,J6:J1048576)</f>
        <v>990</v>
      </c>
      <c r="K3" s="44">
        <f>IF(M3=0,0,J3/M3)</f>
        <v>1</v>
      </c>
      <c r="L3" s="43">
        <f>SUBTOTAL(9,L6:L1048576)</f>
        <v>9</v>
      </c>
      <c r="M3" s="45">
        <f>SUBTOTAL(9,M6:M1048576)</f>
        <v>990</v>
      </c>
    </row>
    <row r="4" spans="1:13" ht="14.45" customHeight="1" thickBot="1" x14ac:dyDescent="0.25">
      <c r="A4" s="41"/>
      <c r="B4" s="41"/>
      <c r="C4" s="41"/>
      <c r="D4" s="41"/>
      <c r="E4" s="42"/>
      <c r="F4" s="313" t="s">
        <v>79</v>
      </c>
      <c r="G4" s="314"/>
      <c r="H4" s="315"/>
      <c r="I4" s="316" t="s">
        <v>78</v>
      </c>
      <c r="J4" s="314"/>
      <c r="K4" s="315"/>
      <c r="L4" s="317" t="s">
        <v>3</v>
      </c>
      <c r="M4" s="318"/>
    </row>
    <row r="5" spans="1:13" ht="14.45" customHeight="1" thickBot="1" x14ac:dyDescent="0.25">
      <c r="A5" s="405" t="s">
        <v>80</v>
      </c>
      <c r="B5" s="421" t="s">
        <v>81</v>
      </c>
      <c r="C5" s="421" t="s">
        <v>56</v>
      </c>
      <c r="D5" s="421" t="s">
        <v>82</v>
      </c>
      <c r="E5" s="421" t="s">
        <v>83</v>
      </c>
      <c r="F5" s="422" t="s">
        <v>15</v>
      </c>
      <c r="G5" s="422" t="s">
        <v>14</v>
      </c>
      <c r="H5" s="407" t="s">
        <v>84</v>
      </c>
      <c r="I5" s="406" t="s">
        <v>15</v>
      </c>
      <c r="J5" s="422" t="s">
        <v>14</v>
      </c>
      <c r="K5" s="407" t="s">
        <v>84</v>
      </c>
      <c r="L5" s="406" t="s">
        <v>15</v>
      </c>
      <c r="M5" s="423" t="s">
        <v>14</v>
      </c>
    </row>
    <row r="6" spans="1:13" ht="14.45" customHeight="1" thickBot="1" x14ac:dyDescent="0.25">
      <c r="A6" s="412" t="s">
        <v>415</v>
      </c>
      <c r="B6" s="424" t="s">
        <v>474</v>
      </c>
      <c r="C6" s="424" t="s">
        <v>475</v>
      </c>
      <c r="D6" s="424" t="s">
        <v>476</v>
      </c>
      <c r="E6" s="424" t="s">
        <v>477</v>
      </c>
      <c r="F6" s="413"/>
      <c r="G6" s="413"/>
      <c r="H6" s="199">
        <v>0</v>
      </c>
      <c r="I6" s="413">
        <v>9</v>
      </c>
      <c r="J6" s="413">
        <v>990</v>
      </c>
      <c r="K6" s="199">
        <v>1</v>
      </c>
      <c r="L6" s="413">
        <v>9</v>
      </c>
      <c r="M6" s="414">
        <v>990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21" priority="4" operator="greaterThan">
      <formula>0.1</formula>
    </cfRule>
  </conditionalFormatting>
  <hyperlinks>
    <hyperlink ref="A2" location="Obsah!A1" display="Zpět na Obsah  KL 01  1.-4.měsíc" xr:uid="{293C9922-D6A6-4101-9821-A286DE2E6CA5}"/>
  </hyperlinks>
  <pageMargins left="0.25" right="0.25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</vt:i4>
      </vt:variant>
    </vt:vector>
  </HeadingPairs>
  <TitlesOfParts>
    <vt:vector size="16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2020-06-22T14:26:40Z</dcterms:modified>
</cp:coreProperties>
</file>