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EB90A4F-BA46-44E7-82B5-F4E8A04F184D}" xr6:coauthVersionLast="46" xr6:coauthVersionMax="46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7" i="414"/>
  <c r="C9" i="431"/>
  <c r="D11" i="431"/>
  <c r="E13" i="431"/>
  <c r="I13" i="431"/>
  <c r="K9" i="431"/>
  <c r="L11" i="431"/>
  <c r="P11" i="431"/>
  <c r="O11" i="431"/>
  <c r="C10" i="431"/>
  <c r="D12" i="431"/>
  <c r="E14" i="431"/>
  <c r="G10" i="431"/>
  <c r="H12" i="431"/>
  <c r="I14" i="431"/>
  <c r="K10" i="431"/>
  <c r="L12" i="431"/>
  <c r="M14" i="431"/>
  <c r="O10" i="431"/>
  <c r="P12" i="431"/>
  <c r="Q14" i="431"/>
  <c r="C11" i="431"/>
  <c r="D13" i="431"/>
  <c r="F9" i="431"/>
  <c r="G11" i="431"/>
  <c r="H13" i="431"/>
  <c r="J9" i="431"/>
  <c r="K11" i="431"/>
  <c r="L13" i="431"/>
  <c r="C12" i="431"/>
  <c r="D14" i="431"/>
  <c r="F10" i="431"/>
  <c r="G12" i="431"/>
  <c r="H14" i="431"/>
  <c r="J10" i="431"/>
  <c r="K12" i="431"/>
  <c r="L14" i="431"/>
  <c r="N10" i="431"/>
  <c r="O12" i="431"/>
  <c r="P14" i="431"/>
  <c r="C13" i="431"/>
  <c r="E9" i="431"/>
  <c r="F11" i="431"/>
  <c r="G13" i="431"/>
  <c r="I9" i="431"/>
  <c r="J11" i="431"/>
  <c r="K13" i="431"/>
  <c r="M9" i="431"/>
  <c r="N11" i="431"/>
  <c r="O13" i="431"/>
  <c r="Q9" i="431"/>
  <c r="C14" i="431"/>
  <c r="E10" i="431"/>
  <c r="F12" i="431"/>
  <c r="G14" i="431"/>
  <c r="I10" i="431"/>
  <c r="J12" i="431"/>
  <c r="K14" i="431"/>
  <c r="M10" i="431"/>
  <c r="N12" i="431"/>
  <c r="O14" i="431"/>
  <c r="Q10" i="431"/>
  <c r="D9" i="431"/>
  <c r="E11" i="431"/>
  <c r="F13" i="431"/>
  <c r="H9" i="431"/>
  <c r="I11" i="431"/>
  <c r="J13" i="431"/>
  <c r="L9" i="431"/>
  <c r="M11" i="431"/>
  <c r="N13" i="431"/>
  <c r="P9" i="431"/>
  <c r="Q11" i="431"/>
  <c r="H11" i="431"/>
  <c r="M13" i="431"/>
  <c r="Q13" i="431"/>
  <c r="P13" i="431"/>
  <c r="D10" i="431"/>
  <c r="E12" i="431"/>
  <c r="F14" i="431"/>
  <c r="H10" i="431"/>
  <c r="I12" i="431"/>
  <c r="J14" i="431"/>
  <c r="L10" i="431"/>
  <c r="M12" i="431"/>
  <c r="N14" i="431"/>
  <c r="P10" i="431"/>
  <c r="Q12" i="431"/>
  <c r="G9" i="431"/>
  <c r="O9" i="431"/>
  <c r="N9" i="431"/>
  <c r="S12" i="431" l="1"/>
  <c r="R12" i="431"/>
  <c r="S13" i="431"/>
  <c r="R13" i="431"/>
  <c r="R11" i="431"/>
  <c r="S11" i="431"/>
  <c r="R10" i="431"/>
  <c r="S10" i="431"/>
  <c r="R9" i="431"/>
  <c r="S9" i="431"/>
  <c r="S14" i="431"/>
  <c r="R14" i="431"/>
  <c r="H8" i="431"/>
  <c r="L8" i="431"/>
  <c r="Q8" i="431"/>
  <c r="G8" i="431"/>
  <c r="M8" i="431"/>
  <c r="I8" i="431"/>
  <c r="J8" i="431"/>
  <c r="K8" i="431"/>
  <c r="C8" i="431"/>
  <c r="D8" i="431"/>
  <c r="F8" i="431"/>
  <c r="P8" i="431"/>
  <c r="N8" i="431"/>
  <c r="E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B11" i="339" l="1"/>
  <c r="J11" i="339" s="1"/>
  <c r="I11" i="339" l="1"/>
  <c r="H11" i="339" l="1"/>
  <c r="G11" i="339"/>
  <c r="A13" i="414"/>
  <c r="A14" i="414"/>
  <c r="A4" i="414"/>
  <c r="A6" i="339" l="1"/>
  <c r="A5" i="339"/>
  <c r="C14" i="414"/>
  <c r="D17" i="414"/>
  <c r="D4" i="414"/>
  <c r="C17" i="414"/>
  <c r="D1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B12" i="339"/>
  <c r="J12" i="339" s="1"/>
  <c r="M3" i="387"/>
  <c r="H3" i="387" s="1"/>
  <c r="L3" i="387"/>
  <c r="J3" i="387"/>
  <c r="I3" i="387"/>
  <c r="G3" i="387"/>
  <c r="F3" i="387"/>
  <c r="N3" i="220"/>
  <c r="L3" i="220" s="1"/>
  <c r="D18" i="414"/>
  <c r="C18" i="414"/>
  <c r="K3" i="387" l="1"/>
  <c r="I12" i="339"/>
  <c r="I13" i="339" s="1"/>
  <c r="H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J13" i="339" l="1"/>
  <c r="B15" i="339"/>
  <c r="G15" i="339"/>
  <c r="H15" i="339"/>
  <c r="E14" i="414"/>
  <c r="E4" i="414"/>
  <c r="G13" i="339"/>
  <c r="E17" i="414" l="1"/>
  <c r="E18" i="414"/>
  <c r="C16" i="414"/>
  <c r="E16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<sst xmlns="http://schemas.openxmlformats.org/spreadsheetml/2006/main" count="4751" uniqueCount="1327">
  <si>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</si>
  <si>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</si>
  <si>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</si>
  <si>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</si>
  <si>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</si>
  <si>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</si>
  <si>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</si>
  <si>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</si>
  <si>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</si>
  <si>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</si>
  <si>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</si>
  <si>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</si>
  <si>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</si>
  <si>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</si>
  <si>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</si>
  <si>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</si>
  <si>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</si>
  <si>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</si>
  <si>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</si>
  <si>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</si>
  <si>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</si>
  <si>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</si>
  <si>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</si>
  <si>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</si>
  <si>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</si>
  <si>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</si>
  <si>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</si>
  <si>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</si>
  <si>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</si>
  <si>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</si>
  <si>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</si>
  <si>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</si>
  <si>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</si>
  <si>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</si>
  <si>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</si>
  <si>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</si>
  <si>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</si>
  <si>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</si>
  <si>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</si>
  <si>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</si>
  <si>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</si>
  <si>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</si>
  <si>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</si>
  <si>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</si>
  <si>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</si>
  <si>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</si>
  <si>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</si>
  <si>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</si>
  <si>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</si>
  <si>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</si>
  <si>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</si>
  <si>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</si>
  <si>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</si>
  <si>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</si>
  <si>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</si>
  <si>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</si>
  <si>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</si>
  <si>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</si>
  <si>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</si>
  <si>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</si>
  <si>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</si>
  <si>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</si>
  <si>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</si>
  <si>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</si>
  <si>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</si>
  <si>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</si>
  <si>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</si>
  <si>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</si>
  <si>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</si>
  <si>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</si>
  <si>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</si>
  <si>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</si>
  <si>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</si>
  <si>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</si>
  <si>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</si>
  <si>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</si>
  <si>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</si>
  <si>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</si>
  <si>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</si>
  <si>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</si>
  <si>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</si>
  <si>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</si>
  <si>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</si>
  <si>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</si>
  <si>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</si>
  <si>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</si>
  <si>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</si>
  <si>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</si>
  <si>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</si>
  <si>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</si>
  <si>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</si>
  <si>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</si>
  <si>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</si>
  <si>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</si>
  <si>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</si>
  <si>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</si>
  <si>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</si>
  <si>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</si>
  <si>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</si>
  <si>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</si>
  <si>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</si>
  <si>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</si>
  <si>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</si>
  <si>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</si>
  <si>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</si>
  <si>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</si>
  <si>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</si>
  <si>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</si>
  <si>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</si>
  <si>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</si>
  <si>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</si>
  <si>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</si>
  <si>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</si>
  <si>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</si>
  <si>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</si>
  <si>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</si>
  <si>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</si>
  <si>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</si>
  <si>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</si>
  <si>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</si>
  <si>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</si>
  <si>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</si>
  <si>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</si>
  <si>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</si>
  <si>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</si>
  <si>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</si>
  <si>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</si>
  <si>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</si>
  <si>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</si>
  <si>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</si>
  <si>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</si>
  <si>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</si>
  <si>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</si>
  <si>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</si>
  <si>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</si>
  <si>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</si>
  <si>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</si>
  <si>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</si>
  <si>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</si>
  <si>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</si>
  <si>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</si>
  <si>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</si>
  <si>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</si>
  <si>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</si>
  <si>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</si>
  <si>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</si>
  <si>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</si>
  <si>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</si>
  <si>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</si>
  <si>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</si>
  <si>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</si>
  <si>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</si>
  <si>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</si>
  <si>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</si>
  <si>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</si>
  <si>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</si>
  <si>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</si>
  <si>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</si>
  <si>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</si>
  <si>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</si>
  <si>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</si>
  <si>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</si>
  <si>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</si>
  <si>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</si>
  <si>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</si>
  <si>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</si>
  <si>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</si>
  <si>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</si>
  <si>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</si>
  <si>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</si>
  <si>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</si>
  <si>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</si>
  <si>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</si>
  <si>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</si>
  <si>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</si>
  <si>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</si>
  <si>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</si>
  <si>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</si>
  <si>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</si>
  <si>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</si>
  <si>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</si>
  <si>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</si>
  <si>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</si>
  <si>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</si>
  <si>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</si>
  <si>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</si>
  <si>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</si>
  <si>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</si>
  <si>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</si>
  <si>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</si>
  <si>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</si>
  <si>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</si>
  <si>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</si>
  <si>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</si>
  <si>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</si>
  <si>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</si>
  <si>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</si>
  <si>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</si>
  <si>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</si>
  <si>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</si>
  <si>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</si>
  <si>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</si>
  <si>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</si>
  <si>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</si>
  <si>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</si>
  <si>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Centrální operační sály 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</si>
  <si>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</si>
  <si>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</si>
  <si>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</si>
  <si>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</si>
  <si>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</si>
  <si>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</si>
  <si>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</si>
  <si>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</si>
  <si>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</si>
  <si>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50113009     Léky - RTG diagnostika ZUL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</si>
  <si>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</si>
  <si>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</si>
  <si>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</si>
  <si>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50115011     IUTN - ostat.nákl.PZT (Z515)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</si>
  <si>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</si>
  <si>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</si>
  <si>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</si>
  <si>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</si>
  <si>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</si>
  <si>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</si>
  <si>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</si>
  <si>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</si>
  <si>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</si>
  <si>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</si>
  <si>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</si>
  <si>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</si>
  <si>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</si>
  <si>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</si>
  <si>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</si>
  <si>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</si>
  <si>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</si>
  <si>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</si>
  <si>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</si>
  <si>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</si>
  <si>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</si>
  <si>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</si>
  <si>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</si>
  <si>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</si>
  <si>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</si>
  <si>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</si>
  <si>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</si>
  <si>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</si>
  <si>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</si>
  <si>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</si>
  <si>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</si>
  <si>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</si>
  <si>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</si>
  <si>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</si>
  <si>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</si>
  <si>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</si>
  <si>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</si>
  <si>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</si>
  <si>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</si>
  <si>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</si>
  <si>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</si>
  <si>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</si>
  <si>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</si>
  <si>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</si>
  <si>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</si>
  <si>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</si>
  <si>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</si>
  <si>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</si>
  <si>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</si>
  <si>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</si>
  <si>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</si>
  <si>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</si>
  <si>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</si>
  <si>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</si>
  <si>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</si>
  <si>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</si>
  <si>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</si>
  <si>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</si>
  <si>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</si>
  <si>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</si>
  <si>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</si>
  <si>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</si>
  <si>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</si>
  <si>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</si>
  <si>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</si>
  <si>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</si>
  <si>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</si>
  <si>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</si>
  <si>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</si>
  <si>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</si>
  <si>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</si>
  <si>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</si>
  <si>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</si>
  <si>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</si>
  <si>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</si>
  <si>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</si>
  <si>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</si>
  <si>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</si>
  <si>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</si>
  <si>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</si>
  <si>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</si>
  <si>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</si>
  <si>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</si>
  <si>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</si>
  <si>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</si>
  <si>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</si>
  <si>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</si>
  <si>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</si>
  <si>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</si>
  <si>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</si>
  <si>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51874013     IT služby - ostatní systémy</t>
  </si>
  <si>
    <t xml:space="preserve">                    51874020     Konference  - zajišť.dodavatelsky (ubyt., nájem, ostat.sl.)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</si>
  <si>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</si>
  <si>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</si>
  <si>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</si>
  <si>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</si>
  <si>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</si>
  <si>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</si>
  <si>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</si>
  <si>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</si>
  <si>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</si>
  <si>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</si>
  <si>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</si>
  <si>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</si>
  <si>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</si>
  <si>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</si>
  <si>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</si>
  <si>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</si>
  <si>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</si>
  <si>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</si>
  <si>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</si>
  <si>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</si>
  <si>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</si>
  <si>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</si>
  <si>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</si>
  <si>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</si>
  <si>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</si>
  <si>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</si>
  <si>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</si>
  <si>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</si>
  <si>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</si>
  <si>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</si>
  <si>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</si>
  <si>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</si>
  <si>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</si>
  <si>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</si>
  <si>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</si>
  <si>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</si>
  <si>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</si>
  <si>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</si>
  <si>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</si>
  <si>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</si>
  <si>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</si>
  <si>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</si>
  <si>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</si>
  <si>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</si>
  <si>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</si>
  <si>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</si>
  <si>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</si>
  <si>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</si>
  <si>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</si>
  <si>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</si>
  <si>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</si>
  <si>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</si>
  <si>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55802004     DDHM - přepravní pouzdra pro PDS ( Potrubní poštu (sk.V_48)</t>
  </si>
  <si>
    <t xml:space="preserve">                    55802005     DDHM - OOPP pro pacienty a doprovod (sk.T_13)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</si>
  <si>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</si>
  <si>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</si>
  <si>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</si>
  <si>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</si>
  <si>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</si>
  <si>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55805080     DDHM - inventář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</si>
  <si>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</si>
  <si>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</si>
  <si>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</si>
  <si>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</si>
  <si>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</si>
  <si>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</si>
  <si>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</si>
  <si>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</si>
  <si>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</si>
  <si>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</si>
  <si>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</si>
  <si>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</si>
  <si>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</si>
  <si>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</si>
  <si>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</si>
  <si>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</si>
  <si>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</si>
  <si>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</si>
  <si>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</si>
  <si>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</si>
  <si>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</si>
  <si>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</si>
  <si>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</si>
  <si>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</si>
  <si>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</si>
  <si>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</si>
  <si>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</si>
  <si>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</si>
  <si>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</si>
  <si>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</si>
  <si>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</si>
  <si>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</si>
  <si>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</si>
  <si>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</si>
  <si>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</si>
  <si>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</si>
  <si>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</si>
  <si>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</si>
  <si>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</si>
  <si>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</si>
  <si>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</si>
  <si>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</si>
  <si>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</si>
  <si>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</si>
  <si>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</si>
  <si>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</si>
  <si>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</si>
  <si>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</si>
  <si>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47</t>
  </si>
  <si>
    <t>COSS: Centrální operační sály</t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</si>
  <si>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</si>
  <si>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</si>
  <si>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</si>
  <si>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</si>
  <si>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</si>
  <si>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</si>
  <si>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</si>
  <si>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</si>
  <si>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</si>
  <si>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</si>
  <si>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</si>
  <si>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</si>
  <si>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</si>
  <si>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</si>
  <si>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</si>
  <si>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</si>
  <si>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</si>
  <si>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</si>
  <si>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</si>
  <si>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</si>
  <si>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</si>
  <si>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</si>
  <si>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</si>
  <si>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</si>
  <si>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DRM UNG 1X100GM 10%</t>
  </si>
  <si>
    <t>BRAUNOVIDON</t>
  </si>
  <si>
    <t>100MG/G UNG 100G II</t>
  </si>
  <si>
    <t>Carbo medicinalis PharmaSwiss tbl.20</t>
  </si>
  <si>
    <t>CARBOSORB</t>
  </si>
  <si>
    <t>320MG TBL NOB 20</t>
  </si>
  <si>
    <t>P</t>
  </si>
  <si>
    <t>DEPO-MEDROL</t>
  </si>
  <si>
    <t>INJ 1X1ML/40MG</t>
  </si>
  <si>
    <t>DZ BRAUNOL 1 L</t>
  </si>
  <si>
    <t>DZ OCTENISEPT 1 l</t>
  </si>
  <si>
    <t>ECOLAV Výplach očí 100ml</t>
  </si>
  <si>
    <t>100 ml</t>
  </si>
  <si>
    <t>FYZIOLOGICKÝ ROZTOK VIAFLO</t>
  </si>
  <si>
    <t>INF SOL 50X100ML</t>
  </si>
  <si>
    <t>INF SOL 10X1000ML</t>
  </si>
  <si>
    <t>INF SOL 60X100ML</t>
  </si>
  <si>
    <t>HEPARIN LECIVA</t>
  </si>
  <si>
    <t>INJ 1X10ML/50KU</t>
  </si>
  <si>
    <t>IR  AQUA STERILE OPLACH.1x1000 ml ECOTAINER</t>
  </si>
  <si>
    <t>IR OPLACH BBRAUN</t>
  </si>
  <si>
    <t>IR  AQUA STERILE OPLACH.6x1000 ml</t>
  </si>
  <si>
    <t>Fres. Versylene</t>
  </si>
  <si>
    <t>IR  NaCl 0,9% 3000 ml vak Bieffe URO Baxter</t>
  </si>
  <si>
    <t>for irrig. 1x3000 ml 15%</t>
  </si>
  <si>
    <t>ISOCOR</t>
  </si>
  <si>
    <t>2,5MG/ML INJ/INF SOL 10X2ML</t>
  </si>
  <si>
    <t>KL ETHER 200G</t>
  </si>
  <si>
    <t>KL MS HYDROG.PEROX. 3% 1000g</t>
  </si>
  <si>
    <t>KL MS HYDROG.PEROX. 3% 500g</t>
  </si>
  <si>
    <t>KL OBAL</t>
  </si>
  <si>
    <t>lékovky, kelímky</t>
  </si>
  <si>
    <t>KL SOL.FORMAL.K FIXACI TKANI,5000G</t>
  </si>
  <si>
    <t>KL TALCUM 5g, STERILNÍ</t>
  </si>
  <si>
    <t>LEVOBUPIVACAINE KABI 5 MG/ML</t>
  </si>
  <si>
    <t>INJ+INF SOL 5X10ML</t>
  </si>
  <si>
    <t>MESOCAIN</t>
  </si>
  <si>
    <t>INJ 10X10ML 1%</t>
  </si>
  <si>
    <t>OPHTHALMO-SEPTONEX</t>
  </si>
  <si>
    <t>OPH GTT SOL 1X10ML PLAST</t>
  </si>
  <si>
    <t>OTOBACID N</t>
  </si>
  <si>
    <t>0,2MG/G+5MG/G+479,8MG/G AUR GTT SOL 1X5ML</t>
  </si>
  <si>
    <t>SODIUM CHLORIDE BP BAXTER 0,9 %</t>
  </si>
  <si>
    <t>9MG/ML INF SOL 10X1000ML</t>
  </si>
  <si>
    <t>TISSEEL (FROZ)</t>
  </si>
  <si>
    <t>EPL GKU SOL 1X4ML</t>
  </si>
  <si>
    <t>EPL GKU SOL 1X2ML</t>
  </si>
  <si>
    <t>Tisseel Lyo 2 ml</t>
  </si>
  <si>
    <t>léky - antibiotika (LEK)</t>
  </si>
  <si>
    <t>OPHTHALMO-FRAMYKOIN</t>
  </si>
  <si>
    <t>UNG OPH 1X5GM</t>
  </si>
  <si>
    <t>INF SOL 30X250ML</t>
  </si>
  <si>
    <t>KL ELIXÍR NA OPTIKU</t>
  </si>
  <si>
    <t>KL ZLUTA (FLAVINOVA) VATA, 1000G</t>
  </si>
  <si>
    <t>2x500g v litrových lahvích</t>
  </si>
  <si>
    <t>OPHTHALMO-HYDROCORTISON LECIVA</t>
  </si>
  <si>
    <t>UNG OPH 1X5GM 0.5%</t>
  </si>
  <si>
    <t>SANORIN</t>
  </si>
  <si>
    <t>LIQ 10ML 0.05%</t>
  </si>
  <si>
    <t>FRAMYKOIN</t>
  </si>
  <si>
    <t>UNG 1X10GM</t>
  </si>
  <si>
    <t>IALUGEN PLUS</t>
  </si>
  <si>
    <t>CRM 1X20GM</t>
  </si>
  <si>
    <t>OPHTHALMO-FRAMYKOIN COMPOSITUM</t>
  </si>
  <si>
    <t>4766 - COSS: operační sály dětské chirurgie</t>
  </si>
  <si>
    <t xml:space="preserve">4764 - COSS: centrální operační sály </t>
  </si>
  <si>
    <t>H02AB04 - METHYLPREDNISOLON</t>
  </si>
  <si>
    <t>N01BB10 - LEVOBUPIVAKAIN</t>
  </si>
  <si>
    <t>H02AB04</t>
  </si>
  <si>
    <t>90044</t>
  </si>
  <si>
    <t>40MG/ML INJ SUS 1X1ML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</si>
  <si>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</si>
  <si>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</si>
  <si>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</si>
  <si>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</si>
  <si>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</si>
  <si>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47 - COSS: Centrální operační sály</t>
  </si>
  <si>
    <t>50115022 - antigenní testy zaměstnanců FNOL</t>
  </si>
  <si>
    <t>50115030 - ZPr. - ostatní (testy) - COVID19 (Z556)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</si>
  <si>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</si>
  <si>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</si>
  <si>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</si>
  <si>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</si>
  <si>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</si>
  <si>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</si>
  <si>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</si>
  <si>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</si>
  <si>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</si>
  <si>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</si>
  <si>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</si>
  <si>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50115050</t>
  </si>
  <si>
    <t>obvazový materiál (Z502)</t>
  </si>
  <si>
    <t>ZG708</t>
  </si>
  <si>
    <t>BandĂˇĹľ evelĂ­na pod sĂˇdru 6 cm x 20 m 1321303123</t>
  </si>
  <si>
    <t>ZA480</t>
  </si>
  <si>
    <t>FĂłlie inciznĂ­ raucodrape 15 x 20 cm Ăˇ 10 ks 25441</t>
  </si>
  <si>
    <t>ZA465</t>
  </si>
  <si>
    <t>FĂłlie inciznĂ­ raucodrape sterilnĂ­ 45 x 50 cm 25445</t>
  </si>
  <si>
    <t>ZA459</t>
  </si>
  <si>
    <t>Kompresa AB 10 x 20 cm/1 ks sterilnĂ­ NT savĂˇ (1230114021) 1327115021</t>
  </si>
  <si>
    <t>ZA539</t>
  </si>
  <si>
    <t>Kompresa NT 10 x 10 cm nesterilnĂ­ 06103</t>
  </si>
  <si>
    <t>ZC854</t>
  </si>
  <si>
    <t>Kompresa NT 7,5 x 7,5 cm/2 ks sterilnĂ­ 26510</t>
  </si>
  <si>
    <t>ZN103</t>
  </si>
  <si>
    <t>Kompresa NT standard s RTG vlĂˇknem sterilnĂ­ 10 x 10 cm 70g/m2 bal. Ăˇ 10 ks / 90 185310-08</t>
  </si>
  <si>
    <t>ZB048</t>
  </si>
  <si>
    <t>KrytĂ­ cellistyp F (fibrilar) 2,5 x 5 cm bal. Ăˇ 10 ks (nĂˇhrada za okcel) 2082025</t>
  </si>
  <si>
    <t>ZP458</t>
  </si>
  <si>
    <t>KrytĂ­ COM 30 textilie obvazovĂˇ kombinovanĂˇ 10 x 7,5 cm bal Ăˇ 10 ks 140-1075 COM 30</t>
  </si>
  <si>
    <t>ZK405</t>
  </si>
  <si>
    <t>KrytĂ­ hemostatickĂ© gelitaspon standard 80 x 50 mm x 10 mm bal. Ăˇ 10 ks A2107861</t>
  </si>
  <si>
    <t>ZJ687</t>
  </si>
  <si>
    <t>KrytĂ­ hemostatickĂ© gelitaspon tampon   80 x 30 mm bal. Ăˇ 5 ks GS -210</t>
  </si>
  <si>
    <t>ZB085</t>
  </si>
  <si>
    <t>KrytĂ­ hemostatickĂ© standard 5 x 7,50 cm bal. Ăˇ 12 ks 1903GB</t>
  </si>
  <si>
    <t>ZE172</t>
  </si>
  <si>
    <t>KrytĂ­ hemostatickĂ© surgicel nu-knit 7,5 x 10 cm bal. Ăˇ 12 ks 1943GB</t>
  </si>
  <si>
    <t>ZB086</t>
  </si>
  <si>
    <t>KrytĂ­ hemostatickĂ© surgicel standard 10 x 20,0 cm bal. Ăˇ 12 ks 1902GB</t>
  </si>
  <si>
    <t>ZA194</t>
  </si>
  <si>
    <t>KrytĂ­ hemostatickĂ© surgicel standard 5 x 1,25 cm bal. Ăˇ 12 ks 1906GB</t>
  </si>
  <si>
    <t>ZN200</t>
  </si>
  <si>
    <t>KrytĂ­ hemostatickĂ© traumacel new dent kostky bal. Ăˇ 50 ks 10115</t>
  </si>
  <si>
    <t>ZA798</t>
  </si>
  <si>
    <t>KrytĂ­ hemostatickĂ© traumacel P 2g ks bal. Ăˇ 5 ks zĂˇsyp 10120</t>
  </si>
  <si>
    <t>ZA640</t>
  </si>
  <si>
    <t>KrytĂ­ hemostatickĂ© traumacel taf light 7,5 x 5 cm bal. Ăˇ 10 ks sĂ­ĹĄka 10296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</si>
  <si>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</si>
  <si>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</si>
  <si>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</si>
  <si>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</si>
  <si>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</si>
  <si>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</si>
  <si>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ZL663</t>
  </si>
  <si>
    <t>KrytĂ­ mastnĂ˝ tyl s parafinem pharmatull 10 x 10 cm bal. Ăˇ 50 ks P-Tull1010</t>
  </si>
  <si>
    <t>ZL664</t>
  </si>
  <si>
    <t>KrytĂ­ mastnĂ˝ tyl s parafinem pharmatull 10 x 20 cm bal. Ăˇ 10 ks P-Tull1020</t>
  </si>
  <si>
    <t>ZL665</t>
  </si>
  <si>
    <t>KrytĂ­ mastnĂ˝ tyl s parafinem pharmatull 15 x 40 cm bal. Ăˇ 10 ks P-Tull1540</t>
  </si>
  <si>
    <t>ZL662</t>
  </si>
  <si>
    <t>KrytĂ­ mastnĂ˝ tyl s parafinem pharmatull 5 x   5 cm bal. Ăˇ 10 ks P-Tull5050</t>
  </si>
  <si>
    <t>ZA317</t>
  </si>
  <si>
    <t>KrytĂ­ s mastĂ­ atrauman 5 x 5 cm bal. Ăˇ 10 ks 499510</t>
  </si>
  <si>
    <t>ZM952</t>
  </si>
  <si>
    <t>KrytĂ­ silikonovĂ© pÄ›novĂ© mepilex border post-op sterilnĂ­ 10 x 15 cm bal. Ăˇ 10 ks 496300</t>
  </si>
  <si>
    <t>ZA443</t>
  </si>
  <si>
    <t>Ĺ Ăˇtek trojcĂ­pĂ˝ NT 136 x 96 x 96 cm 20002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</si>
  <si>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</si>
  <si>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</si>
  <si>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</si>
  <si>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</si>
  <si>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</si>
  <si>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</si>
  <si>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</si>
  <si>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</si>
  <si>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</si>
  <si>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</si>
  <si>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</si>
  <si>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</si>
  <si>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</si>
  <si>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</si>
  <si>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ZD104</t>
  </si>
  <si>
    <t>NĂˇplast omniplast 10,0 cm x 10,0 m 9004472 (900535)</t>
  </si>
  <si>
    <t>ZD103</t>
  </si>
  <si>
    <t>NĂˇplast omniplast 2,5 cm x 9,2 m 9004530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</si>
  <si>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</si>
  <si>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</si>
  <si>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</si>
  <si>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</si>
  <si>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</si>
  <si>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</si>
  <si>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</si>
  <si>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</si>
  <si>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ZF139</t>
  </si>
  <si>
    <t>Obinadlo elastickĂ© idealflex krĂˇtkotaĹľnĂ© 15 cm x 5 m 931325</t>
  </si>
  <si>
    <t>ZN475</t>
  </si>
  <si>
    <t>Obinadlo elastickĂ© universal   8 cm x 5 m 1323100312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</si>
  <si>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</si>
  <si>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</si>
  <si>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</si>
  <si>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</si>
  <si>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</si>
  <si>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</si>
  <si>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</si>
  <si>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</si>
  <si>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</si>
  <si>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</si>
  <si>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ZF716</t>
  </si>
  <si>
    <t>Obinadlo fixaÄŤnĂ­ peha-haft 6cm Ăˇ 20 m 9324471</t>
  </si>
  <si>
    <t>ZP212</t>
  </si>
  <si>
    <t>Obvaz elastickĂ˝ sĂ­ĹĄovĂ˝ pruban Tg-fix vel. C paĹľe, noha, loket 25 m 24252</t>
  </si>
  <si>
    <t>ZC725</t>
  </si>
  <si>
    <t>Obvaz ortho-pad 15 cm x 3 m pod sĂˇdru Ăˇ 6 ks 1320105005</t>
  </si>
  <si>
    <t>ZA592</t>
  </si>
  <si>
    <t>Obvaz sĂˇdrovĂ˝ safix plus   8 cm x 3 m bal. Ăˇ 30 ks 3327400</t>
  </si>
  <si>
    <t>ZA556</t>
  </si>
  <si>
    <t>Obvaz sĂˇdrovĂ˝ safix plus 10 cm x 3 m bal. Ăˇ 24 ks 3327410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</si>
  <si>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</si>
  <si>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</si>
  <si>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</si>
  <si>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</si>
  <si>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ZG893</t>
  </si>
  <si>
    <t>RouĹˇka proĹˇĂ­vanĂˇ na popĂˇleniny 40 x 60 cm karton Ăˇ 30 ks 28510</t>
  </si>
  <si>
    <t>ZD545</t>
  </si>
  <si>
    <t>Safix plus longety sĂˇdrovĂˇ 4 vrstvĂˇ 10 x 20 m 332790</t>
  </si>
  <si>
    <t>ZD551</t>
  </si>
  <si>
    <t>Safix plus longety sĂˇdrovĂˇ 4 vrstvĂˇ 12 x 20 m 332791</t>
  </si>
  <si>
    <t>ZF381</t>
  </si>
  <si>
    <t>Tampon sterilnĂ­ stĂˇÄŤenĂ˝ 20 x 20 cm/10 ks s RTG nitĂ­ karton Ăˇ 3000 ks 28203</t>
  </si>
  <si>
    <t>ZE898</t>
  </si>
  <si>
    <t>Tampon sterilnĂ­ stĂˇÄŤenĂ˝ 50 x 50 cm / Ăˇ 5 ks karton Ăˇ 1000 ks 28017</t>
  </si>
  <si>
    <t>ZE369</t>
  </si>
  <si>
    <t>Tampon sterilnĂ­ stĂˇÄŤenĂ˝ 9 x 9 cm s RTG nitĂ­ bal. Ăˇ 5 ks karton Ăˇ 6000 ks 28000</t>
  </si>
  <si>
    <t>ZT470</t>
  </si>
  <si>
    <t>TyÄŤinka vatovĂˇ nesterilnĂ­ 15 cm SELEFA bal. Ăˇ 100 ks 1327100651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</si>
  <si>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</si>
  <si>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</si>
  <si>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</si>
  <si>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</si>
  <si>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</si>
  <si>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</si>
  <si>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ZE247</t>
  </si>
  <si>
    <t>AdaptĂ©r Olympus / ACMI B00-21116-62</t>
  </si>
  <si>
    <t>ZE248</t>
  </si>
  <si>
    <t>AdaptĂ©r Olympus / ACMI spec. model B00-21010-95</t>
  </si>
  <si>
    <t>ZB557</t>
  </si>
  <si>
    <t>AdaptĂ©r pĹ™echodka combifix rekord - luer 4090306</t>
  </si>
  <si>
    <t>ZT859</t>
  </si>
  <si>
    <t>AplikĂˇtor  APC k argonovĂ© koagulaci ERBE VIO3APC3, pro laparoskop., s integrovanĂ˝m filtrem, noĹľovĂˇ elektr., shaft 350 mm, prĹŻm. 5 mm, kabel 3 m, jenorĂˇzovĂ˝, bal. Ăˇ 5 ks20132 â€“ 254</t>
  </si>
  <si>
    <t>ZT838</t>
  </si>
  <si>
    <t>AplikĂˇtor  APC k argonovĂ© koagulaci ERBE VIO3APC3, s integrovanĂ˝m filtrem, noĹľovĂˇ elektr., shaft 100 mm, prĹŻm. 5 mm, kabel 3 m, jenorĂˇzovĂ˝, bal. Ăˇ 5 ks 20132-252</t>
  </si>
  <si>
    <t>ZT860</t>
  </si>
  <si>
    <t>AplikĂˇtor  APC k argonovĂ© koagulaci ERBE VIO3APC3, s integrovanĂ˝m filtrem, noĹľovĂˇ elektr., shaft 35 mm, prĹŻm. 5 mm, kabel 3 m, jenorĂˇzovĂ˝, bal. Ăˇ 5 ks 20132 â€“ 250</t>
  </si>
  <si>
    <t>ZA690</t>
  </si>
  <si>
    <t>ÄŚepelka skalpelovĂˇ 10 BB510</t>
  </si>
  <si>
    <t>ZC751</t>
  </si>
  <si>
    <t>ÄŚepelka skalpelovĂˇ 11 BB511</t>
  </si>
  <si>
    <t>ZC753</t>
  </si>
  <si>
    <t>ÄŚepelka skalpelovĂˇ 20 BB520</t>
  </si>
  <si>
    <t>ZC755</t>
  </si>
  <si>
    <t>ÄŚepelka skalpelovĂˇ 22 BB522</t>
  </si>
  <si>
    <t>ZC756</t>
  </si>
  <si>
    <t>ÄŚepelka skalpelovĂˇ 23 BB523</t>
  </si>
  <si>
    <t>ZP547</t>
  </si>
  <si>
    <t>ÄŚepelka skalpelovĂˇ ÄŤ. 15 - Swann Morton bal. Ăˇ 100 ks G0103</t>
  </si>
  <si>
    <t>ZA674</t>
  </si>
  <si>
    <t>CĂ©vka CN-01, bal.Ăˇ 40 ks, 646959</t>
  </si>
  <si>
    <t>ZK978</t>
  </si>
  <si>
    <t>CĂ©vka odsĂˇvacĂ­ CH16 s pĹ™eruĹˇovaÄŤem sĂˇnĂ­, dĂ©lka 50 cm, P01175a</t>
  </si>
  <si>
    <t>ZA210</t>
  </si>
  <si>
    <t>CĂ©vka vyĹľivovacĂ­ CV-01 GAM646957</t>
  </si>
  <si>
    <t>CĂ©vka vyĹľivovacĂ­ CV-01 GAMV686415 (GAM646957)</t>
  </si>
  <si>
    <t>ZA783</t>
  </si>
  <si>
    <t>DrĂ©n Easy Flow 40 mm/30 cm, Ăˇ 10 ks, 97.816.92.224</t>
  </si>
  <si>
    <t>ZA759</t>
  </si>
  <si>
    <t>DrĂ©n redon CH10 50 cm U2111000</t>
  </si>
  <si>
    <t>ZA761</t>
  </si>
  <si>
    <t>DrĂ©n redon CH12 50 cm U2111200</t>
  </si>
  <si>
    <t>ZA758</t>
  </si>
  <si>
    <t>DrĂ©n redon CH14 50 cm U2111400</t>
  </si>
  <si>
    <t>ZA757</t>
  </si>
  <si>
    <t>DrĂ©n redon CH16 50 cm U2111600</t>
  </si>
  <si>
    <t>ZF574</t>
  </si>
  <si>
    <t>DrĂ©n redon CH18 50 cm bal. Ăˇ 100 ks U2111800</t>
  </si>
  <si>
    <t>ZA760</t>
  </si>
  <si>
    <t>DrĂ©n redon CH8 50 cm U2110800</t>
  </si>
  <si>
    <t>ZL861</t>
  </si>
  <si>
    <t>DrĂ©n silikonovĂ˝ BLAKE plochĂ˝ 7 mm bal Ăˇ 10 ks 2211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</si>
  <si>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</si>
  <si>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</si>
  <si>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</si>
  <si>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</si>
  <si>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ZN373</t>
  </si>
  <si>
    <t>DrĂ©n silikonovĂ˝ CH33 laparotomickĂ˝ s RTG znaÄŤenĂ­m sterilnĂ­ d = 50 cm bal. Ăˇ 10 ks WLM60703300</t>
  </si>
  <si>
    <t>ZJ683</t>
  </si>
  <si>
    <t>DrĹľĂˇk na prsty pro operace na ruce plast modrĂ˝ chirobloc large - ballets ECBM</t>
  </si>
  <si>
    <t>ZB069</t>
  </si>
  <si>
    <t>DrĹľĂˇk skalp. ÄŤepelek dÄ›tskĂ˝ krĂˇtkĂ˝ - SCALPEL HANDLE  FITTING NO.3 FOR BLADES 10-15 AND 40, 42  125 mm, 5 BB073R</t>
  </si>
  <si>
    <t>ZS705</t>
  </si>
  <si>
    <t>DrĹľĂˇtko T k zavadÄ›ÄŤi na varixy BAL 183/01 397133910064</t>
  </si>
  <si>
    <t>ZA932</t>
  </si>
  <si>
    <t>Elektroda neutrĂˇlnĂ­ ke koagulaci bal. Ăˇ 50 ks E7509</t>
  </si>
  <si>
    <t>ZA891</t>
  </si>
  <si>
    <t>Elektroda neutrĂˇlnĂ­ nessy ke koagulaci Ăˇ 50 ks 20193-070</t>
  </si>
  <si>
    <t>ZS820</t>
  </si>
  <si>
    <t>Elektroda neutrĂˇlnĂ­ NESSY Omega ke koagulaci Erbe VIO3 (VIO, ICC,ACC), 85 cmÂ˛,  jednorĂˇzovĂˇ, bal. Ăˇ 50 ks 20193-082</t>
  </si>
  <si>
    <t>ZQ715</t>
  </si>
  <si>
    <t>Elektroda noĹľovĂˇ ke koagulaci Valleylab, ocelovĂˇ, nelepivĂˇ, jednorĂˇzovĂˇ, 16 cm, bal. Ăˇ 10 ks 66315011016NS</t>
  </si>
  <si>
    <t>ZP931</t>
  </si>
  <si>
    <t>Filtr hygienickĂ˝ k insuflĂˇtoru COâ‚‚ hydrofob.bakteriĂˇlnĂ­ konektor 22 mm ISO pro PG060 PG 080 PG0811 sterilnĂ­ bal. Ăˇ 25 ks PG019</t>
  </si>
  <si>
    <t>ZT288</t>
  </si>
  <si>
    <t>Filtr k pĹ™Ă­stroji CIMPAX,C-PURE 750 - Ulpa/Carbon Filter, s pĹ™Ă­pojkou 22/9,5/6,4mm, max. Ĺľivotnost 35h C32-25-001</t>
  </si>
  <si>
    <t>ZT882</t>
  </si>
  <si>
    <t>Gel lubrikaÄŤnĂ­ sterilnĂ­ OptiLube Active TM, znecitlivujĂ­cĂ­, antiseptickĂ˝ ĂşÄŤinek, stĹ™Ă­kaÄŤky 10 x 6 ml OMS:1160</t>
  </si>
  <si>
    <t>ZH521</t>
  </si>
  <si>
    <t>GumiÄŤka spojovacĂ­, tÄ›snĂ­cĂ­ k laparosk. redukci modrĂˇ 7 mm, bal. Ăˇ 10 ks A5858</t>
  </si>
  <si>
    <t>ZH519</t>
  </si>
  <si>
    <t>GumiÄŤka tÄ›snĂ­cĂ­ k laparosk. trokarĹŻm 3 mm Ăˇ 10 ks A5857</t>
  </si>
  <si>
    <t>ZK167</t>
  </si>
  <si>
    <t>HĂˇk middeldorpf 20 x 22 mm 215 mm BT405R</t>
  </si>
  <si>
    <t>ZB399</t>
  </si>
  <si>
    <t>HadiÄŤka PVC 1/1,5  Ăˇ 100 m KVS 599812 , PVC100015</t>
  </si>
  <si>
    <t>ZQ249</t>
  </si>
  <si>
    <t>HadiÄŤka spojovacĂ­ HS 1,8 x 1800 mm LL DEPH free 2200 180 ND</t>
  </si>
  <si>
    <t>ZI277</t>
  </si>
  <si>
    <t>HadiÄŤka sterilnĂ­ tisseel sprayset Ăˇ 10 ks 1504271</t>
  </si>
  <si>
    <t>ZM357</t>
  </si>
  <si>
    <t>Hadice insuflaÄŤnĂ­ s pĹ™edhĹ™Ă­vĂˇnĂ­m 3D Einstein PG082</t>
  </si>
  <si>
    <t>ZH684</t>
  </si>
  <si>
    <t>KĂˇdinka plastovĂˇ   500 ml K001806</t>
  </si>
  <si>
    <t>ZG749</t>
  </si>
  <si>
    <t>Kanyla cholangiograf. buchanan 400/450/010 - firma jiĹľ nedodĂˇvĂˇ</t>
  </si>
  <si>
    <t>ZT544</t>
  </si>
  <si>
    <t>Kanyla odsĂˇvacĂ­ zahnutĂˇ Yankauer - nĂˇstavec, 8 mm,  s rukojetĂ­, 4 boÄŤnĂ­ otvory, bal. Ăˇ 60 ks 07.049.08.210</t>
  </si>
  <si>
    <t>ZH335</t>
  </si>
  <si>
    <t>Kanyla TS 7,0 s manĹľetou bal. Ăˇ 2 ks 100/523/070</t>
  </si>
  <si>
    <t>ZB314</t>
  </si>
  <si>
    <t>Kanyla TS 8,0 s manĹľetou bal. Ăˇ 2 ks 100/523/080</t>
  </si>
  <si>
    <t>ZH816</t>
  </si>
  <si>
    <t>Katetr moÄŤovĂ˝ foley CH14 180605-000140</t>
  </si>
  <si>
    <t>ZH493</t>
  </si>
  <si>
    <t>Katetr moÄŤovĂ˝ foley CH16 180605-000160</t>
  </si>
  <si>
    <t>ZJ843</t>
  </si>
  <si>
    <t>KleĹˇtÄ› hemostatickĂ© PEAN, rovnĂ©, 140 mm, jemnĂ©, ĹˇtĂ­hlĂ©, tupĂ© BH414R</t>
  </si>
  <si>
    <t>ZA523</t>
  </si>
  <si>
    <t>Klip hem-o-lok L 14 x 6 bal. Ăˇ 84 ks 544240</t>
  </si>
  <si>
    <t>ZM417</t>
  </si>
  <si>
    <t>Klip hem-o-lok ML 14 x 6 bal. Ăˇ 84 ks WK 544230</t>
  </si>
  <si>
    <t>ZB103</t>
  </si>
  <si>
    <t>LĂˇhev k odsĂˇvaÄŤce flovac 2l hadice 1,8 m 000-036-021</t>
  </si>
  <si>
    <t>ZB332</t>
  </si>
  <si>
    <t>LĂˇhev ke kompaktnĂ­ odsĂˇvaÄŤce 0,5 l P00340</t>
  </si>
  <si>
    <t>ZT749</t>
  </si>
  <si>
    <t>List pilovĂ˝ rapid  35 mm/20 mm/0,8 mm k systĂ©mu Acculan3TI GC211R</t>
  </si>
  <si>
    <t>ZT747</t>
  </si>
  <si>
    <t>List pilovĂ˝ rapid  50 mm/25 mm/0,9 mm k systĂ©mu Acculan3TI GC218R</t>
  </si>
  <si>
    <t>ZT748</t>
  </si>
  <si>
    <t>List pilovĂ˝ rapid 25 mm/15 mm/0,5 mm k systĂ©mu Acculan3TI GC208R</t>
  </si>
  <si>
    <t>ZO503</t>
  </si>
  <si>
    <t>List pilovĂ˝ rapid 50 x 10 x 0,5 / 0,8 mm k systĂ©mu Acculan3TI GC215R</t>
  </si>
  <si>
    <t>ZO653</t>
  </si>
  <si>
    <t>List pilovĂ˝ RAPID pro vrtaÄŤku ACCULAN (Aesculap), 25/5/0,5/0,5 mm, sterilnĂ­ GC207R</t>
  </si>
  <si>
    <t>ZS927</t>
  </si>
  <si>
    <t>ManĹľeta pro bezkrevnost k turniketu, jednokomorovĂˇ, Dispo, dospÄ›lĂˇ, HK,  rozmÄ›r 46x10cm, na jedno pouĹľitĂ­, sterilnĂ­, balenĂ­ Ăˇ 10 ks na jedno pouĹľitĂ­ 20-34-712SLZ-1</t>
  </si>
  <si>
    <t>ZR544</t>
  </si>
  <si>
    <t>MĹŻstek pooperaÄŤnĂ­ smyÄŤkovĂ˝ pod dvouhlavĹovou stomii dĂ©lka 65 mm sterilnĂ­ bal. Ăˇ 10 ks 022355</t>
  </si>
  <si>
    <t>ZO930</t>
  </si>
  <si>
    <t>NĂˇdoba 100 ml PP 72/62 mm s pĹ™iloĹľenĂ˝m uzĂˇvÄ›rem bĂ­lĂ© vĂ­ÄŤko sterilnĂ­ na tekutĂ˝ materiĂˇl 75.562.105</t>
  </si>
  <si>
    <t>ZF175</t>
  </si>
  <si>
    <t>NĂˇdoba na histologickĂ˝ mat. 3000 ml 333 003 723 001</t>
  </si>
  <si>
    <t>ZF176</t>
  </si>
  <si>
    <t>NĂˇdoba na histologickĂ˝ mat. 5700 ml 333000086003</t>
  </si>
  <si>
    <t>ZE174</t>
  </si>
  <si>
    <t>NĂˇdoba na histologickĂ˝ mat. 920 ml Z1333000041024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</si>
  <si>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</si>
  <si>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</si>
  <si>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</si>
  <si>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</si>
  <si>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</si>
  <si>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</si>
  <si>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</si>
  <si>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</si>
  <si>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ZQ526</t>
  </si>
  <si>
    <t>NĂˇdoba na kontaminovanĂ˝ odpad  15 l, Polyetylen (HDPE), 1,1 kg,  295 mm,  345 x 297 mm 4413</t>
  </si>
  <si>
    <t>ZE310</t>
  </si>
  <si>
    <t>NĂˇdoba na kontaminovanĂ˝ odpad CS 6 l pĹŻv. 077802300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</si>
  <si>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</si>
  <si>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</si>
  <si>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</si>
  <si>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</si>
  <si>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ZT876</t>
  </si>
  <si>
    <t>NĹŻĹľ amputaÄŤnĂ­ LISTON , dĂ©lka 190 mm FH102R</t>
  </si>
  <si>
    <t>ZK040</t>
  </si>
  <si>
    <t>NĹŻĹľky chirurgickĂ© standardnĂ­ hrotnatotupĂ© rovnĂ© 105 mm BC320R</t>
  </si>
  <si>
    <t>ZK033</t>
  </si>
  <si>
    <t>NĹŻĹľky typ bulldog cottle 4 OK374R</t>
  </si>
  <si>
    <t>ZM509</t>
  </si>
  <si>
    <t>NĹŻĹľky zahnutĂ© na duhovku a ligaturu 115 mm BC107R</t>
  </si>
  <si>
    <t>ZS710</t>
  </si>
  <si>
    <t>Oliva prĹŻm. 12 mm na varixy 182/12 397133910063</t>
  </si>
  <si>
    <t>ZS708</t>
  </si>
  <si>
    <t>Oliva prĹŻm. 6 mm na varixy (182/06) 397133910061</t>
  </si>
  <si>
    <t>ZP551</t>
  </si>
  <si>
    <t>PĂˇska retrakÄŤnĂ­ silikonovĂˇ ÄŤervenĂˇ (surgical loop) 750 mm x 2,5 mm bal. Ăˇ 24 ks B1095510</t>
  </si>
  <si>
    <t>ZP549</t>
  </si>
  <si>
    <t>PĂˇska retrakÄŤnĂ­ silikonovĂˇ bĂ­lĂˇ (surgical loop) 750 mm x 2,5 mm bal. Ăˇ 24 ks B1095544</t>
  </si>
  <si>
    <t>ZN550</t>
  </si>
  <si>
    <t>PĂˇska retrakÄŤnĂ­ silikonovĂˇ modrĂˇ (surgical loop) 750 mm x 2,5 mm bal. Ăˇ 24 ks B1095528</t>
  </si>
  <si>
    <t>ZJ840</t>
  </si>
  <si>
    <t>PeĂˇn jemnĂ˝ zahnutĂ˝ - HEISS  ARTERY FORCEPS  SLIGHTLY CURVED 200 mm 8 BH207R</t>
  </si>
  <si>
    <t>ZS062</t>
  </si>
  <si>
    <t>PeĂˇn jemnĂ˝ zahnutĂ˝ - HEISS ARTERY FORCEPS SLIGHTLY CURVED 200 mm, 8 BH198R</t>
  </si>
  <si>
    <t>ZJ832</t>
  </si>
  <si>
    <t>PeĂˇn moskito MICRO-HALSTED zahnutĂ˝, zahnutĂ˝, 125 mm, jemnĂ˝ 5 BH109R</t>
  </si>
  <si>
    <t>ZJ839</t>
  </si>
  <si>
    <t>PeĂˇn velmi jemnĂ˝ - NISSEN  ARTERY FORCEPS CURVED 185 mm, 7 1/4  BH199R</t>
  </si>
  <si>
    <t>ZJ982</t>
  </si>
  <si>
    <t>Pinzeta atraumatickĂˇ de bakey 2,0 mm 200 mm FB402R</t>
  </si>
  <si>
    <t>ZJ980</t>
  </si>
  <si>
    <t>Pinzeta atraumatickĂˇ DE BAKEY rovnĂˇ, 150 mm  ozubenĂ­,  ĹˇĂ­Ĺ™ka 2 mm FB400R</t>
  </si>
  <si>
    <t>ZK587</t>
  </si>
  <si>
    <t>Pinzeta chirurgickĂˇ 1 x 2 zuby 100 mm BD500R</t>
  </si>
  <si>
    <t>ZJ822</t>
  </si>
  <si>
    <t>Pinzeta chirurgickĂˇ, standardnĂ­, rovnĂˇ, 145 mm, ozubenĂˇ (1x2) BD557R</t>
  </si>
  <si>
    <t>ZL862</t>
  </si>
  <si>
    <t>RezervoĂˇr balonkovĂ˝ sacĂ­ J-VAC 100ml bal Ăˇ 10 ks 2160</t>
  </si>
  <si>
    <t>ZB249</t>
  </si>
  <si>
    <t>SĂˇÄŤek moÄŤovĂ˝ s kĹ™Ă­Ĺľovou vĂ˝pustĂ­ 2000 ml s hadiÄŤkou 90 cm ZAR-TNU201601</t>
  </si>
  <si>
    <t>ZJ742</t>
  </si>
  <si>
    <t>SĂ­ĹĄka vstĹ™ebatelnĂˇ pro pravĂ˝ jaternĂ­ lalok 44x30 cm VM210</t>
  </si>
  <si>
    <t>ZR335</t>
  </si>
  <si>
    <t>Sonda bipolĂˇrnĂ­ Apollo RF MP90, 90Â°, k artroskopickĂ© vÄ›Ĺľi Arthrex AR-9811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</si>
  <si>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</si>
  <si>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</si>
  <si>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</si>
  <si>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</si>
  <si>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ZH852</t>
  </si>
  <si>
    <t>Souprava odsĂˇvacĂ­ zahnutĂˇ Yankauer s rukojetĂ­ prĹŻm. koncovky 6 mm hadice CH 25 dĂ©lka 2 m bal. Ăˇ 50 ks 34102</t>
  </si>
  <si>
    <t>ZA960</t>
  </si>
  <si>
    <t>Spojka na moÄŤovĂ˝ sĂˇÄŤek na ureterĂˇlnĂ­ cĂ©vku CH03/ Fr0,8 bal. Ăˇ 10 ks AK3200</t>
  </si>
  <si>
    <t>ZB598</t>
  </si>
  <si>
    <t>Spojka symetrickĂˇ pĹ™Ă­mĂˇ 7 x 7 mm 60.23.00 (120 430)</t>
  </si>
  <si>
    <t>ZD294</t>
  </si>
  <si>
    <t>Spojka T 8-8-8 UH bal. Ăˇ 25 ks 882.08D</t>
  </si>
  <si>
    <t>ZF991</t>
  </si>
  <si>
    <t>Spojka Y 7-7-7 UH bal. Ăˇ 100 ks 86061572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</si>
  <si>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</si>
  <si>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</si>
  <si>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</si>
  <si>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</si>
  <si>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</si>
  <si>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ZT852</t>
  </si>
  <si>
    <t>StĹ™Ă­kaÄŤka injekÄŤnĂ­ 2-dĂ­lnĂˇ 2 ml  L CHIRANA CH002L</t>
  </si>
  <si>
    <t>ZR395</t>
  </si>
  <si>
    <t>StĹ™Ă­kaÄŤka injekÄŤnĂ­ 2-dĂ­lnĂˇ 2 ml L DISCARDIT LC 300928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</si>
  <si>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</si>
  <si>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</si>
  <si>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</si>
  <si>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</si>
  <si>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</si>
  <si>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</si>
  <si>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ZA964</t>
  </si>
  <si>
    <t>StĹ™Ă­kaÄŤka janett 3-dĂ­lnĂˇ 60 ml sterilnĂ­ vyplachovacĂ­ 050ML3CZ-CEW (MRG564)</t>
  </si>
  <si>
    <t>ZJ833</t>
  </si>
  <si>
    <t>Svorka - mikropeĂˇn HALSTEDT-MOSQUITO 125 mm BH110R</t>
  </si>
  <si>
    <t>ZJ842</t>
  </si>
  <si>
    <t>Svorka atraum. bengolea zahnutĂˇ 245 mm BH229R</t>
  </si>
  <si>
    <t>ZJ834</t>
  </si>
  <si>
    <t>Svorka halsted - mosquito zahnutĂˇ 125 mm BH111R</t>
  </si>
  <si>
    <t>ZJ835</t>
  </si>
  <si>
    <t>Svorky na cĂ©vy 1 x 2 zuby rovnĂˇ 125 mm BH118R</t>
  </si>
  <si>
    <t>ZC900</t>
  </si>
  <si>
    <t>SystĂ©m odsĂˇvacĂ­ hi-vac 200 ml-komplet bal. Ăˇ 60 ks 05.000.22.801</t>
  </si>
  <si>
    <t>ZP308</t>
  </si>
  <si>
    <t>TÄ›snÄ›nĂ­ do trokaru Aeskulap silikonovĂ© prĹŻm. 3,5 mm bal. Ăˇ 20 ks EK380P</t>
  </si>
  <si>
    <t>ZT461</t>
  </si>
  <si>
    <t>TÄ›snÄ›nĂ­ do trokaru OLYMPUS, chlopeĹ, barva transparentnĂ­ bal. Ăˇ 10 ks A4559</t>
  </si>
  <si>
    <t>ZT462</t>
  </si>
  <si>
    <t>TÄ›snÄ›nĂ­ do trokaru OLYMPUS, prĹŻm. 5,5 mm bal. Ăˇ 10 ks A5833</t>
  </si>
  <si>
    <t>ZB395</t>
  </si>
  <si>
    <t>Tampon odbÄ›rovĂ˝ transystem Amies pĹŻda plastovĂˇ tyÄŤinka 48 hod. mikrobiologickĂ© vyĹˇetĹ™enĂ­ 1601</t>
  </si>
  <si>
    <t>ZB452</t>
  </si>
  <si>
    <t>VĂ­ko kompletnĂ­ kompaktnĂ­ podtl. odsĂˇv. P00341</t>
  </si>
  <si>
    <t>ZT445</t>
  </si>
  <si>
    <t>Valvulotom hydro LeMaitre s LeMills, pro v. Saphena, celk. dĂ©lka 110 cm, pracovnĂ­ dĂ©lka 98 cm, vnÄ›jĹˇĂ­ prĹŻm. 1,5 mm 1009-00</t>
  </si>
  <si>
    <t>ZA856</t>
  </si>
  <si>
    <t>Vosk kostnĂ­ bone wax 2,5 g, Ăˇ 12 ks, W31C</t>
  </si>
  <si>
    <t>ZK799</t>
  </si>
  <si>
    <t>ZĂˇtka combi ÄŤervenĂˇ 4495101</t>
  </si>
  <si>
    <t>ZS706</t>
  </si>
  <si>
    <t>ZavadÄ›ÄŤ nerezovĂ˝ na varixy (183/02) 397133910065</t>
  </si>
  <si>
    <t>ZP077</t>
  </si>
  <si>
    <t>Zkumavka 15 ml PP 101/16,5 mm bĂ­lĂ˝ ĹˇroubovĂ˝ uzĂˇvÄ›r sterilnĂ­ jednotlivÄ› balenĂˇ, tekutĂ˝ materiĂˇl na bakteriolog. vyĹˇetĹ™enĂ­ 10362/MO/SG/CS</t>
  </si>
  <si>
    <t>ZI180</t>
  </si>
  <si>
    <t>Zkumavka s mediem + flovakovanĂ˝ tampon eSwab minitip oranĹľovĂ˝ (oko,ucho,krk,nos,dutiny,urogenitĂˇlnĂ­ tra) 491CE.A</t>
  </si>
  <si>
    <t>ZI181</t>
  </si>
  <si>
    <t>Zkumavka s mediem + flovakovanĂ˝ tampon eSwab pernasal modrĂˇ dÄ›tskĂˇ 482CE</t>
  </si>
  <si>
    <t>ZI179</t>
  </si>
  <si>
    <t>Zkumavka s mediem + flovakovanĂ˝ tampon eSwab rĹŻĹľovĂ˝ (nos,krk,vagina,koneÄŤnĂ­k,rĂˇny,fekĂˇlnĂ­ vzo) 490CE.A</t>
  </si>
  <si>
    <t>50115061</t>
  </si>
  <si>
    <t>ZPr - ZUM robot (Z512)</t>
  </si>
  <si>
    <t>ZM831</t>
  </si>
  <si>
    <t>ÄŚepiÄŤka sacĂ­ho a proplachovacĂ­ho nĂˇstroje Wolf 8385.902</t>
  </si>
  <si>
    <t>ZM830</t>
  </si>
  <si>
    <t>DrĹľĂˇk sacĂ­ a proplachovacĂ­ Wolf 8385.901</t>
  </si>
  <si>
    <t>ZK869</t>
  </si>
  <si>
    <t>Jehla insuflaÄŤnĂ­ 120 mm, bal.Ăˇ 20 ks, C2201</t>
  </si>
  <si>
    <t>ZQ902</t>
  </si>
  <si>
    <t>KuĹľel Hasson k systĂ©mu da Vunci Xi k ukotvenĂ­ portu pr. 8 mm pro opakovanĂ© pouĹľitĂ­ 470398</t>
  </si>
  <si>
    <t>ZQ270</t>
  </si>
  <si>
    <t>NĂˇstroj robotickĂ˝ jehelec velkĂ˝ k daVinci Xi pro 10 pouĹľitĂ­ 470006</t>
  </si>
  <si>
    <t>ZQ271</t>
  </si>
  <si>
    <t>NĂˇstroj robotickĂ˝ jehelec velkĂ˝ k daVinci Xi pro 10 pouĹľitĂ­ 470194</t>
  </si>
  <si>
    <t>ZT294</t>
  </si>
  <si>
    <t>NĂˇstroj robotickĂ˝ jehelec velkĂ˝ k daVinci Xi pro 15 pouĹľitĂ­ 471006</t>
  </si>
  <si>
    <t>ZU241</t>
  </si>
  <si>
    <t>NĂˇstroj robotickĂ˝ kanyla staplerovĂˇ k da Vinci Xi 12 mm kovovĂˇ bal.Ăˇ 2 ks 470375</t>
  </si>
  <si>
    <t>ZQ268</t>
  </si>
  <si>
    <t>NĂˇstroj robotickĂ˝ kleĹˇtÄ› bipolĂˇrnĂ­ Fenestrated, k daVinci Xi okĂ©nkovĂ© pro 10 pouĹľitĂ­ 470205</t>
  </si>
  <si>
    <t>ZT295</t>
  </si>
  <si>
    <t>NĂˇstroj robotickĂ˝ kleĹˇtÄ› bipolĂˇrnĂ­ Fenestrated, k daVinci Xi okĂ©nkovĂ© pro 14 pouĹľitĂ­ 471205</t>
  </si>
  <si>
    <t>ZQ267</t>
  </si>
  <si>
    <t>NĂˇstroj robotickĂ˝ kleĹˇtÄ› bipolĂˇrnĂ­ Maryland k daVinci Xi pro 10 pouĹľitĂ­ 470172</t>
  </si>
  <si>
    <t>ZT292</t>
  </si>
  <si>
    <t>NĂˇstroj robotickĂ˝ kleĹˇtÄ› bipolĂˇrnĂ­ Maryland k daVinci Xi pro 14 pouĹľitĂ­ 471172</t>
  </si>
  <si>
    <t>ZT283</t>
  </si>
  <si>
    <t>NĂˇstroj robotickĂ˝ kleĹˇtÄ› Force bipolar 8 mm k daVinci Xi pro 12 pouĹľitĂ­ 471405</t>
  </si>
  <si>
    <t>ZT293</t>
  </si>
  <si>
    <t>NĂˇstroj robotickĂ˝ kleĹˇtÄ› ProGrasp k daVinci okĂ©nkovĂ© pro 18 pouĹľitĂ­ 471093</t>
  </si>
  <si>
    <t>ZT284</t>
  </si>
  <si>
    <t>NĂˇstroj robotickĂ˝ kleĹˇtÄ› Tenaculum 8 mm k daVinci Xi pro 10 pouĹľitĂ­ 470207</t>
  </si>
  <si>
    <t>ZU244</t>
  </si>
  <si>
    <t>NĂˇstroj robotickĂ˝ krytka tÄ›snĂ­cĂ­ staplerovĂˇ k da Vinci Xi bal.Ăˇ 10 ks 470380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</si>
  <si>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</si>
  <si>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</si>
  <si>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</si>
  <si>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</si>
  <si>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</si>
  <si>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</si>
  <si>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ZQ257</t>
  </si>
  <si>
    <t>NĂˇstroj robotickĂ˝ obturĂˇtor optickĂ˝ Bladeless pro da Vinci Xi 8 mm jednorĂˇzovĂ˝ sterilnĂ­ bal.Ăˇ 6 ks 470359</t>
  </si>
  <si>
    <t>ZU242</t>
  </si>
  <si>
    <t>NĂˇstroj robotickĂ˝ obturĂˇtor staplerovĂ˝ bezÄŤepelovĂ˝ k da Vinci Xi 12 mm kovovĂ˝ bal.Ăˇ 2 ks 470395</t>
  </si>
  <si>
    <t>ZE766</t>
  </si>
  <si>
    <t>NĂˇstroj robotickĂ˝ pĹ™Ă­sluĹˇenstvĂ­ 400180</t>
  </si>
  <si>
    <t>ZU243</t>
  </si>
  <si>
    <t>NĂˇstroj robotickĂ˝ redukce staplerovĂˇ k da Vinci Xi 12/8 mm bal.Ăˇ 6 ks 470381</t>
  </si>
  <si>
    <t>ZQ269</t>
  </si>
  <si>
    <t>NĂˇstroj robotickĂ˝ Sealer Vessel  rozĹˇĂ­Ĺ™enĂ˝ k daVinci Xi,jednorĂˇzovĂ˝ bal. Ăˇ 6 ks 480422</t>
  </si>
  <si>
    <t>ZT670</t>
  </si>
  <si>
    <t>NĂˇstroj robotickĂ˝ SynchroSeal 8 mm k daVinci Xi, jednorĂˇzovĂ˝ bal. Ăˇ 6 ks 480440</t>
  </si>
  <si>
    <t>ZQ258</t>
  </si>
  <si>
    <t>NĂˇstroj robotickĂ˝ tÄ›snÄ›nĂ­ na trokar Cannula Seal pro da Vinci Xi 5-8 mm jednorĂˇzovĂ© sterilnĂ­ bal. Ăˇ 10 ks 470361</t>
  </si>
  <si>
    <t>ZM556</t>
  </si>
  <si>
    <t>SĂˇÄŤek laparoskopickĂ˝ MemoBag 200 ml pro 10 mm trocar bal. Ăˇ 5 ks 332800-000010</t>
  </si>
  <si>
    <t>ZP706</t>
  </si>
  <si>
    <t>Set rouĹˇkovacĂ­ sterilnĂ­ pro robotickĂ© operace Da Vinci bal. Ăˇ 4 ks 97077964</t>
  </si>
  <si>
    <t>ZR008</t>
  </si>
  <si>
    <t>Set sacĂ­ a irigaÄŤnĂ­ pro laparopumpu bal. Ăˇ 10 ks 4170225</t>
  </si>
  <si>
    <t>ZK870</t>
  </si>
  <si>
    <t>Trokar s ostĹ™Ă­m a fixaÄŤnĂ­m balonkem 12 x 100 mm CFB73</t>
  </si>
  <si>
    <t>ZE916</t>
  </si>
  <si>
    <t>Trokar xcel pr. 12 mm D12LT</t>
  </si>
  <si>
    <t>50115063</t>
  </si>
  <si>
    <t>ZPr - vaky, sety (Z528)</t>
  </si>
  <si>
    <t>ZD721</t>
  </si>
  <si>
    <t>Set odsĂˇvacĂ­ CH 6-18 bal. Ăˇ 35 ks 05.000.22.641</t>
  </si>
  <si>
    <t>50115064</t>
  </si>
  <si>
    <t>ZPr - šicí materiál (Z529)</t>
  </si>
  <si>
    <t>ZP930</t>
  </si>
  <si>
    <t>Ĺ Ă­tĂ­ optilene 0/0 (3.5) bal. Ăˇ 36 ks C3090043</t>
  </si>
  <si>
    <t>ZB217</t>
  </si>
  <si>
    <t>Ĺ itĂ­ dafilon modrĂ˝ 3/0 (2) bal. Ăˇ 36 ks C0932353</t>
  </si>
  <si>
    <t>ZB033</t>
  </si>
  <si>
    <t>Ĺ itĂ­ dafilon modrĂ˝ 3/0 (2) bal. Ăˇ 36 ks C0935468</t>
  </si>
  <si>
    <t>ZB979</t>
  </si>
  <si>
    <t>Ĺ itĂ­ dafilon modrĂ˝ 4/0 (1.5) bal. Ăˇ 36 ks C0932205</t>
  </si>
  <si>
    <t>ZR503</t>
  </si>
  <si>
    <t>Ĺ itĂ­ Ethibond  gr, sĂ­la vlĂˇkna 1, vel. jehly 36, dĂ©lka nĂˇvleku 75 cm, MH, kulatĂˇ jehla, bal. Ăˇ 36 ks EH7492H</t>
  </si>
  <si>
    <t>ZH872</t>
  </si>
  <si>
    <t>Ĺ itĂ­ ethibond excel grn 0 M3,5 bal. Ăˇ 12 ks (W6978) X905G</t>
  </si>
  <si>
    <t>ZB200</t>
  </si>
  <si>
    <t>Ĺ itĂ­ ethibond gr 2-0 bal. Ăˇ 20 ks X41003</t>
  </si>
  <si>
    <t>ZE801</t>
  </si>
  <si>
    <t>Ĺ itĂ­ monocryl vi 3-0 bal. Ăˇ 12 ks W3637</t>
  </si>
  <si>
    <t>ZD308</t>
  </si>
  <si>
    <t>Ĺ itĂ­ monocryl vi 3-0 bal. Ăˇ 12 ks W3664</t>
  </si>
  <si>
    <t>ZI467</t>
  </si>
  <si>
    <t>Ĺ itĂ­ monoplus fialovĂ˝ 1 (4) bal. Ăˇ 24 ks B0024091</t>
  </si>
  <si>
    <t>ZB529</t>
  </si>
  <si>
    <t>Ĺ itĂ­ monosyn bezbarvĂ˝ 3/0 (2) bal. Ăˇ 36 ks C0023635</t>
  </si>
  <si>
    <t>ZB528</t>
  </si>
  <si>
    <t>Ĺ itĂ­ monosyn bezbarvĂ˝ 4/0 (1.5) bal. Ăˇ 36 ks C0023624</t>
  </si>
  <si>
    <t>ZE197</t>
  </si>
  <si>
    <t>Ĺ itĂ­ mopylen monofil modrĂ˝ 4/0 USP bal. Ăˇ 36 ks 7148</t>
  </si>
  <si>
    <t>ZL917</t>
  </si>
  <si>
    <t>Ĺ itĂ­ novosyn fial. 0 (3,5) bal. Ăˇ 12 ks G0058717</t>
  </si>
  <si>
    <t>ZL915</t>
  </si>
  <si>
    <t>Ĺ itĂ­ novosyn fial. 2/0 (3) bal. Ăˇ 36 ks C0068095</t>
  </si>
  <si>
    <t>ZR993</t>
  </si>
  <si>
    <t>Ĺ itĂ­ novosyn fialovĂ˝ (violet) 4/0 (1,5) bal. Ăˇ 36 ks C0068029N1</t>
  </si>
  <si>
    <t>ZR995</t>
  </si>
  <si>
    <t>Ĺ itĂ­ novosyn fialovĂ˝ 1 (4) bal. Ăˇ 36 ks C0068553</t>
  </si>
  <si>
    <t>ZR941</t>
  </si>
  <si>
    <t>Ĺ itĂ­ novosyn fialovĂ˝ 2 (3) bal. Ăˇ 36 ks C0068251</t>
  </si>
  <si>
    <t>ZB148</t>
  </si>
  <si>
    <t>Ĺ itĂ­ novosyn fialovĂ˝ 2 (5) bal. Ăˇ 24 ks C0068598</t>
  </si>
  <si>
    <t>ZR961</t>
  </si>
  <si>
    <t>Ĺ itĂ­ novosyn fialovĂ˝ 2/0 (3) 70 cm bal. Ăˇ 36 ks C0068047</t>
  </si>
  <si>
    <t>ZR935</t>
  </si>
  <si>
    <t>Ĺ itĂ­ novosyn fialovĂ˝ 2/0 (3) bal. Ăˇ 12 ks G0058716</t>
  </si>
  <si>
    <t>ZS045</t>
  </si>
  <si>
    <t>Ĺ itĂ­ novosyn fialovĂ˝ 2/0 (3) bal. Ăˇ 36 ks C0068042</t>
  </si>
  <si>
    <t>ZR994</t>
  </si>
  <si>
    <t>Ĺ itĂ­ novosyn fialovĂ˝ 2/0 (3) bal. Ăˇ 36 ks C0068055</t>
  </si>
  <si>
    <t>ZS135</t>
  </si>
  <si>
    <t>Ĺ itĂ­ novosyn fialovĂ˝ 2/0 (3) bal. Ăˇ 36 ks C0068060</t>
  </si>
  <si>
    <t>ZR942</t>
  </si>
  <si>
    <t>Ĺ itĂ­ novosyn fialovĂ˝ 3 (2) bal. Ăˇ 36 ks C0068241</t>
  </si>
  <si>
    <t>ZR960</t>
  </si>
  <si>
    <t>Ĺ itĂ­ novosyn fialovĂ˝ 3/0 (2) 250 cm bal. Ăˇ 12 ks G0058715</t>
  </si>
  <si>
    <t>ZR970</t>
  </si>
  <si>
    <t>Ĺ itĂ­ novosyn fialovĂ˝ 3/0 (2) bal. Ăˇ 36 ks C0068041</t>
  </si>
  <si>
    <t>ZR976</t>
  </si>
  <si>
    <t>Ĺ itĂ­ novosyn fialovĂ˝ 3/0 (2) bal. Ăˇ 36 ks C0068046</t>
  </si>
  <si>
    <t>Ĺ itĂ­ novosyn fialovĂ˝ 4/0 (1,5) bal. Ăˇ 36 ks C0068029</t>
  </si>
  <si>
    <t>ZR996</t>
  </si>
  <si>
    <t>Ĺ itĂ­ novosyn fialovĂ˝ 4/0 (1,5) bal. Ăˇ 36 ks C0068220</t>
  </si>
  <si>
    <t>ZB878</t>
  </si>
  <si>
    <t>Ĺ itĂ­ novosyn quick undy 2/0 (3) bal. Ăˇ 36 ks C3046042</t>
  </si>
  <si>
    <t>ZG672</t>
  </si>
  <si>
    <t>Ĺ itĂ­ novosyn quick undy 4/0 (1.5) bal. Ăˇ 36 ks C3046013</t>
  </si>
  <si>
    <t>ZL257</t>
  </si>
  <si>
    <t>Ĺ itĂ­ novosyn quick undy 5/0 (1) bal. Ăˇ 36 ks C3046311</t>
  </si>
  <si>
    <t>ZB912</t>
  </si>
  <si>
    <t>Ĺ itĂ­ orthocord fialovĂ˝ bal. Ăˇ 12 ks 223104</t>
  </si>
  <si>
    <t>ZB913</t>
  </si>
  <si>
    <t>Ĺ itĂ­ orthocord modrĂ˝ bal. Ăˇ 12 ks 223111</t>
  </si>
  <si>
    <t>ZM353</t>
  </si>
  <si>
    <t>Ĺ itĂ­ PDO Resorba -fialovĂ˝, 2xGR65 0,70m 4EP 1USP(bal=2tc) PN2093</t>
  </si>
  <si>
    <t>ZH167</t>
  </si>
  <si>
    <t>Ĺ itĂ­ PDS plus 1 bal. Ăˇ 24 ks PDP1935T</t>
  </si>
  <si>
    <t>ZH166</t>
  </si>
  <si>
    <t>Ĺ itĂ­ PDS plus 1 bal. Ăˇ 36 ks PDP9370H</t>
  </si>
  <si>
    <t>ZS281</t>
  </si>
  <si>
    <t>Ĺ itĂ­ PDS Plus vi, sĂ­la vlĂˇkna 5-0, dĂ©lka vlĂˇkna 70 cm, jehla 2xJRB-1, VB, bal. Ăˇ 36 ks PDP3060H</t>
  </si>
  <si>
    <t>Ĺ itĂ­ PDS Plus vi, sĂ­la vlĂˇkna 5-0, dĂ©lka vlĂˇkna 70 cm, jehla JRB-1, VB, bal. Ăˇ 36 ks PDP3030H</t>
  </si>
  <si>
    <t>ZC600</t>
  </si>
  <si>
    <t>Ĺ itĂ­ PDSII vi 1 bal. Ăˇ 12 ks W9394</t>
  </si>
  <si>
    <t>ZM044</t>
  </si>
  <si>
    <t>Ĺ itĂ­ PDSII vi 4-0 bal. Ăˇ 36 ks W9115H</t>
  </si>
  <si>
    <t>ZG876</t>
  </si>
  <si>
    <t>Ĺ itĂ­ premicron 0 (3,5) bal. Ăˇ 12 ks G0120062  - vĂ˝padek do 8/2019</t>
  </si>
  <si>
    <t>ZG886</t>
  </si>
  <si>
    <t>Ĺ itĂ­ premicron 1 (4) bal. Ăˇ 12 ks G0120063</t>
  </si>
  <si>
    <t>ZG849</t>
  </si>
  <si>
    <t>Ĺ itĂ­ premicron zelenĂ˝ 2/0 (3) bal. Ăˇ 12 ks G0120061</t>
  </si>
  <si>
    <t>ZB609</t>
  </si>
  <si>
    <t>Ĺ itĂ­ premicron zelenĂ˝ 2/0 (3) bal. Ăˇ 36 ks C0026026</t>
  </si>
  <si>
    <t>ZB608</t>
  </si>
  <si>
    <t>Ĺ itĂ­ premicron zelenĂ˝ 2/0 (3) bal. Ăˇ 36 ks C0026057</t>
  </si>
  <si>
    <t>ZD447</t>
  </si>
  <si>
    <t>Ĺ itĂ­ premicron zelenĂ˝ 3/0 (2) bal. Ăˇ 36 ks C0026025</t>
  </si>
  <si>
    <t>ZF363</t>
  </si>
  <si>
    <t>Ĺ itĂ­ premicron zelenĂ˝ 3/0 (2) bal. Ăˇ 36 ks C0026515</t>
  </si>
  <si>
    <t>ZF699</t>
  </si>
  <si>
    <t>Ĺ itĂ­ premicron zelenĂ˝ 3/0 (2.5) bal. Ăˇ 12 ks G0120060</t>
  </si>
  <si>
    <t>ZA865</t>
  </si>
  <si>
    <t>Ĺ itĂ­ prolene bl 2-0 bal. Ăˇ 12 ks W8400</t>
  </si>
  <si>
    <t>ZA248</t>
  </si>
  <si>
    <t>Ĺ itĂ­ prolene bl 2-0 bal. Ăˇ 12 ks W8977</t>
  </si>
  <si>
    <t>ZB555</t>
  </si>
  <si>
    <t>Ĺ itĂ­ prolene bl 3-0 bal. Ăˇ 12 ks W8522</t>
  </si>
  <si>
    <t>ZI871</t>
  </si>
  <si>
    <t>Ĺ itĂ­ prolene bl 3-0 bal. Ăˇ 12 ks W8525</t>
  </si>
  <si>
    <t>ZB718</t>
  </si>
  <si>
    <t>Ĺ itĂ­ prolene bl 4-0 bal. Ăˇ 12 ks W8840</t>
  </si>
  <si>
    <t>ZB717</t>
  </si>
  <si>
    <t>Ĺ itĂ­ prolene bl 4-0 bal. Ăˇ 12 ks W8845</t>
  </si>
  <si>
    <t>ZM716</t>
  </si>
  <si>
    <t>Ĺ itĂ­ prolene bl 4-0 s 20j VISI Black bal. Ăˇ 12 ks W8340</t>
  </si>
  <si>
    <t>ZG003</t>
  </si>
  <si>
    <t>Ĺ itĂ­ prolene bl 5-0 bal. Ăˇ 12 ks W8816</t>
  </si>
  <si>
    <t>ZA853</t>
  </si>
  <si>
    <t>Ĺ itĂ­ prolene bl 5-0 bal. Ăˇ 12 ks W8830</t>
  </si>
  <si>
    <t>ZA866</t>
  </si>
  <si>
    <t>Ĺ itĂ­ prolene bl 6-0 bal. Ăˇ 12 ks W8802</t>
  </si>
  <si>
    <t>ZB279</t>
  </si>
  <si>
    <t>Ĺ itĂ­ prolene bl 6-0 bal. Ăˇ 12 ks W8815</t>
  </si>
  <si>
    <t>ZB286</t>
  </si>
  <si>
    <t>Ĺ itĂ­ prolene bl 7-0 bal. Ăˇ 12 ks W8704</t>
  </si>
  <si>
    <t>ZN693</t>
  </si>
  <si>
    <t>Ĺ itĂ­ securex P 3/0, 45 cm GS60(m) rovnĂˇ Ĺ™ezacĂ­  jehla, 2x fixaÄŤnĂ­ svorka bal. Ăˇ 12 ks G0994725</t>
  </si>
  <si>
    <t>ZC990</t>
  </si>
  <si>
    <t>Ĺ itĂ­ silkam ÄŤernĂ˝ 0 (3,5) bal. Ăˇ 24 ks B0266671</t>
  </si>
  <si>
    <t>ZR508</t>
  </si>
  <si>
    <t>Ĺ itĂ­ stratafix spiral, sĂ­la vlĂˇkna 2-0, dĂ©lka vlĂˇkna 30 cm, typ jehly SH, dĂ©lka jehly 26 mm, zakĹ™ivenĂ­ Â˝ C, bal. Ăˇ. 12 ks SXPP1B416</t>
  </si>
  <si>
    <t>ZJ135</t>
  </si>
  <si>
    <t>Ĺ itĂ­ supolene zelenĂ˝ 3,5EP 0 USP Ăˇ 36 ks 90618</t>
  </si>
  <si>
    <t>ZT506</t>
  </si>
  <si>
    <t>Ĺ itĂ­ Supolene, zelenĂ˝, PE potaĹľenĂ˝ teflonem, sĂ­la vlĂˇkna 2/0, 3 EP, jehla HRT  (1/2 kruhu) 25, hrot kuĹľelovĂ˝, dĂ©lka vlĂˇkna 75 cm, nevstĹ™ebatelnĂ© bal. Ăˇ 36 ks 90617</t>
  </si>
  <si>
    <t>ZB039</t>
  </si>
  <si>
    <t>Ĺ itĂ­ ventrofil bal. Ăˇ 4 ks 993034</t>
  </si>
  <si>
    <t>ZC679</t>
  </si>
  <si>
    <t>Ĺ itĂ­ vicryl plus vi 2-0 bal. Ăˇ 36 ks VCP9900H</t>
  </si>
  <si>
    <t>ZC676</t>
  </si>
  <si>
    <t>Ĺ itĂ­ vicryl plus vi 3-0 bal. Ăˇ 36 ks VCP3160H</t>
  </si>
  <si>
    <t>ZC677</t>
  </si>
  <si>
    <t>Ĺ itĂ­ vicryl plus vi 3-0 bal. Ăˇ 36 ks VCP998H</t>
  </si>
  <si>
    <t>ZB304</t>
  </si>
  <si>
    <t>Ĺ itĂ­ vicryl vi 2-0 bal. Ăˇ 12 ks W9158</t>
  </si>
  <si>
    <t>50115065</t>
  </si>
  <si>
    <t>ZPr - vpichovací materiál (Z530)</t>
  </si>
  <si>
    <t>ZA310</t>
  </si>
  <si>
    <t>Jehla bioptickĂˇ tru cat bal. Ăˇ 5 ks HSPRE1415</t>
  </si>
  <si>
    <t>ZB168</t>
  </si>
  <si>
    <t>Jehla chirurgickĂˇ 0,9 x 36 B10</t>
  </si>
  <si>
    <t>ZB530</t>
  </si>
  <si>
    <t>Jehla chirurgickĂˇ 1,0 x 25 Ga8</t>
  </si>
  <si>
    <t>ZB460</t>
  </si>
  <si>
    <t>Jehla chirurgickĂˇ 1,0 x 45 G8</t>
  </si>
  <si>
    <t>ZH089</t>
  </si>
  <si>
    <t>Jehla chirurgickĂˇ 1,1 x 30 Ga7</t>
  </si>
  <si>
    <t>Jehla chirurgickĂˇ s pĂ©rovĂ˝mi ouĹˇky s trojhrannou ĹˇpicĂ­ 3/8 kruhu typ B velikost 0,9 x 36 B10</t>
  </si>
  <si>
    <t>ZB996</t>
  </si>
  <si>
    <t>Jehla chirurgickĂˇ s pĂ©rovĂ˝mi ouĹˇky s trojhrannou ĹˇpicĂ­ 3/8 kruhu typ B velikost 0,9 x 40 B9</t>
  </si>
  <si>
    <t>ZB480</t>
  </si>
  <si>
    <t>Jehla chirurgickĂˇ s pĂ©rovĂ˝mi ouĹˇky s trojhrannou ĹˇpicĂ­ 4/8 kruhu typ G velikost 0,7 x 28 G10</t>
  </si>
  <si>
    <t>ZB482</t>
  </si>
  <si>
    <t>Jehla chirurgickĂˇ s pĂ©rovĂ˝mi ouĹˇky s trojhrannou ĹˇpicĂ­ 4/8 kruhu typ G velikost 0,7 x 28 G12</t>
  </si>
  <si>
    <t>ZB133</t>
  </si>
  <si>
    <t>Jehla chirurgickĂˇ s pĂ©rovĂ˝mi ouĹˇky s trojhrannou ĹˇpicĂ­ 4/8 kruhu typ G velikost 0,9 x 40 G9</t>
  </si>
  <si>
    <t>Jehla chirurgickĂˇ s pĂ©rovĂ˝mi ouĹˇky s trojhrannou ĹˇpicĂ­ 4/8 kruhu typ G velikost 1,0 x 45 G8</t>
  </si>
  <si>
    <t>ZB248</t>
  </si>
  <si>
    <t>Jehla chirurgickĂˇ s pĂ©rovĂ˝mi ouĹˇky s trojhrannou ĹˇpicĂ­ 4/8 kruhu typ G velikost 1,1 x 50 G7</t>
  </si>
  <si>
    <t>ZB206</t>
  </si>
  <si>
    <t>Jehla chirurgickĂˇ s pĂ©rovĂ˝mi ouĹˇky s trojhrannou ĹˇpicĂ­ 4/8 kruhu typ G velikost 1,2 x 55 G6</t>
  </si>
  <si>
    <t>ZA999</t>
  </si>
  <si>
    <t>Jehla injekÄŤnĂ­ 0,5 x 16 mm oranĹľovĂˇ 4657853</t>
  </si>
  <si>
    <t>ZA360</t>
  </si>
  <si>
    <t>Jehla injekÄŤnĂ­ 0,5 x 25 mm oranĹľovĂˇ 9186158</t>
  </si>
  <si>
    <t>ZA834</t>
  </si>
  <si>
    <t>Jehla injekÄŤnĂ­ 0,7 x 40 mm ÄŤernĂˇ 4660021</t>
  </si>
  <si>
    <t>ZH201</t>
  </si>
  <si>
    <t>Jehla injekÄŤnĂ­ 0,8 x 120 mm zelenĂˇ 4665643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</si>
  <si>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</si>
  <si>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</si>
  <si>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</si>
  <si>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</si>
  <si>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</si>
  <si>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</si>
  <si>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ZB611</t>
  </si>
  <si>
    <t>Jehla injekÄŤnĂ­ STERICAN IM-HL.0,90  x 70 mm,ĹľlutĂˇ, LL, bal. Ăˇ 100 ks 4665791</t>
  </si>
  <si>
    <t>50115067</t>
  </si>
  <si>
    <t>ZPr - rukavice (Z532)</t>
  </si>
  <si>
    <t>ZK792</t>
  </si>
  <si>
    <t>Rukavice operaÄŤnĂ­  latex s polyuretanem a silikonem sterilnĂ­ ansell gammex PFXP chemo cytostatickĂ© vel. 7,5 bal. Ăˇ 50 pĂˇrĹŻ 330054075</t>
  </si>
  <si>
    <t>ZK793</t>
  </si>
  <si>
    <t>Rukavice operaÄŤnĂ­  latex s polyuretanem a silikonem sterilnĂ­ ansell gammex PFXP chemo cytostatickĂ© vel. 8,0 bal. Ăˇ 50 pĂˇrĹŻ 330054080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</si>
  <si>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</si>
  <si>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</si>
  <si>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</si>
  <si>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</si>
  <si>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</si>
  <si>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</si>
  <si>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</si>
  <si>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</si>
  <si>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</si>
  <si>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</si>
  <si>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</si>
  <si>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</si>
  <si>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</si>
  <si>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</si>
  <si>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</si>
  <si>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</si>
  <si>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</si>
  <si>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</si>
  <si>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</si>
  <si>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</si>
  <si>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</si>
  <si>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</si>
  <si>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</si>
  <si>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</si>
  <si>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ZQ685</t>
  </si>
  <si>
    <t>Rukavice operaÄŤnĂ­ latex bez pudru sterilnĂ­ ansel GAMMEX Latex Ortho, vel. 6,0 bal. Ăˇ 50 pĂˇrĹŻ 330065060</t>
  </si>
  <si>
    <t>ZQ684</t>
  </si>
  <si>
    <t>Rukavice operaÄŤnĂ­ latex bez pudru sterilnĂ­ ansel GAMMEX Latex Ortho, vel. 7,0 bal. Ăˇ 50 pĂˇrĹŻ 330065070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</si>
  <si>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</si>
  <si>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</si>
  <si>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</si>
  <si>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</si>
  <si>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ZQ683</t>
  </si>
  <si>
    <t>Rukavice operaÄŤnĂ­ latex bez pudru sterilnĂ­ ansel GAMMEX Latex Ortho, vel. 8,5 bal. Ăˇ 50 pĂˇrĹŻ 330065085</t>
  </si>
  <si>
    <t>ZS079</t>
  </si>
  <si>
    <t>Rukavice operaÄŤnĂ­ latex bez pudru sterilnĂ­ ansel GAMMEX Latex Ortho, vel. 9,0 bal. Ăˇ 50 pĂˇrĹŻ 330065090</t>
  </si>
  <si>
    <t>ZT787</t>
  </si>
  <si>
    <t>Rukavice operaÄŤnĂ­ latex bez pudru sterilnĂ­ ansel gammex Ortho, vel. 6,5 bal. Ăˇ 50 pĂˇrĹŻ 330065065</t>
  </si>
  <si>
    <t>ZK499</t>
  </si>
  <si>
    <t>Rukavice operaÄŤnĂ­ latex s polyuretanem a silikonem sterilnĂ­ ansell gammex PFXP chemo cytostatickĂ© vel. 6,5 bal. Ăˇ 50 pĂˇrĹŻ 330054065</t>
  </si>
  <si>
    <t>ZK500</t>
  </si>
  <si>
    <t>Rukavice operaÄŤnĂ­ latex s polyuretanem a silikonem sterilnĂ­ ansell gammex PFXP chemo cytostatickĂ© vel. 7,0 bal. Ăˇ 50 pĂˇrĹŻ 330054070</t>
  </si>
  <si>
    <t>ZK476</t>
  </si>
  <si>
    <t>Rukavice operaÄŤnĂ­ latex s pudrem sterilnĂ­ ansell, vasco surgical powderet vel. 7,5 6035534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</si>
  <si>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</si>
  <si>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</si>
  <si>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</si>
  <si>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</si>
  <si>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</si>
  <si>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</si>
  <si>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</si>
  <si>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</si>
  <si>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</si>
  <si>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</si>
  <si>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</si>
  <si>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</si>
  <si>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</si>
  <si>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</si>
  <si>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</si>
  <si>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</si>
  <si>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</si>
  <si>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</si>
  <si>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</si>
  <si>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</si>
  <si>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</si>
  <si>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</si>
  <si>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</si>
  <si>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</si>
  <si>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</si>
  <si>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</si>
  <si>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</si>
  <si>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ZT082</t>
  </si>
  <si>
    <t>Rukavice vyĹˇetĹ™ovacĂ­ nitril nesterilnĂ­ modrĂ© vel. L bal. Ăˇ 100 ks SM-L-nitril-VGlove</t>
  </si>
  <si>
    <t>50115079</t>
  </si>
  <si>
    <t>ZPr - internzivní péče (Z542)</t>
  </si>
  <si>
    <t>ZJ368</t>
  </si>
  <si>
    <t>Hadice sacĂ­ trychtĂ˝Ĺ™-trychtĂ˝Ĺ™ bal. Ăˇ 30 ks 07.068.30.300</t>
  </si>
  <si>
    <t>ZE385</t>
  </si>
  <si>
    <t>Hadice silikon 1 x 3,0 mm Ăˇ 25 m (34.000.00.100) 70232</t>
  </si>
  <si>
    <t>ZB502</t>
  </si>
  <si>
    <t>Hadice silikon 3 x 5 mm Ăˇ 25 m 34.000.00.103</t>
  </si>
  <si>
    <t>ZB026</t>
  </si>
  <si>
    <t>Hadice silikon 5 x 9 x 2,00 mm Ăˇ 10 m pro drenĂˇĹľ tÄ›l.dutin KVS 60-050090</t>
  </si>
  <si>
    <t>ZD144</t>
  </si>
  <si>
    <t>Hadice spojovacĂ­ drĂ©n-lĂˇhev bal. Ăˇ 40 ks 07.092.00.200</t>
  </si>
  <si>
    <t>ZH072</t>
  </si>
  <si>
    <t>Hadice spojovacĂ­ k odsĂˇvacĂ­m soupravĂˇm CH30 dĂ©lka 3 m bal. Ăˇ 30 ks 07.068.30.301</t>
  </si>
  <si>
    <t>ZT989</t>
  </si>
  <si>
    <t>Hadice spojovacĂ­ k odsĂˇvacĂ­m soupravĂˇm CH30 dĂ©lka 3,5 m bal. Ăˇ 30 ks trychtĂ˝Ĺ™-trychtĂ˝Ĺ™ 07.068.30.350</t>
  </si>
  <si>
    <t>50115080</t>
  </si>
  <si>
    <t>ZPr - staplery, extraktory, endoskop.mat. (Z523)</t>
  </si>
  <si>
    <t>ZD975</t>
  </si>
  <si>
    <t>ÄŚelisti OLYMPUS k disektoru Maryland vnitĹ™nĂ­ prac. ÄŤĂˇst 5 x 330 mm dĂ©lka branĹľĂ­ 21 mm A64320A</t>
  </si>
  <si>
    <t>ZC694</t>
  </si>
  <si>
    <t>TyÄŤinka oÄŤnĂ­ PRO OPTHA nesterilnĂ­ bal. Ăˇ 500 ks 16515</t>
  </si>
  <si>
    <t>ZC752</t>
  </si>
  <si>
    <t>ÄŚepelka skalpelovĂˇ 15 BB515</t>
  </si>
  <si>
    <t>ZA892</t>
  </si>
  <si>
    <t>Elektroda neutrĂˇlnĂ­ kojeneckĂˇ bal. Ăˇ 50 ks 20193-073</t>
  </si>
  <si>
    <t>ZL670</t>
  </si>
  <si>
    <t>Set na mĂ­chĂˇnĂ­ cementu - sterilnĂ­ + plastovĂˇ miska a Ĺˇpachte bal. Ăˇ 20 ks 07.082.11.000</t>
  </si>
  <si>
    <t>ZJ703</t>
  </si>
  <si>
    <t>Sonda ĹľaludeÄŤnĂ­ CH8 1200mm s RTG linkou bal. Ăˇ 50 ks 412008</t>
  </si>
  <si>
    <t>ZJ588</t>
  </si>
  <si>
    <t>Souprava cystofix CH 10,5 minipaed pediatrickĂ˝ bal. Ăˇ 50 ks 4450180</t>
  </si>
  <si>
    <t>ZD433</t>
  </si>
  <si>
    <t>Souprava cystofix CH 5 minipaed bal. Ăˇ 10 ks 4441036</t>
  </si>
  <si>
    <t>ZB019</t>
  </si>
  <si>
    <t>Ĺ itĂ­ monosyn bezbarvĂ˝ 4/0 (1.5) bal. Ăˇ 36 ks C0023204</t>
  </si>
  <si>
    <t>ZR977</t>
  </si>
  <si>
    <t>Ĺ itĂ­ novosyn fialovĂ˝ 2/0 (3) bal. Ăˇ 36 ks C0068031</t>
  </si>
  <si>
    <t>ZS047</t>
  </si>
  <si>
    <t>Ĺ itĂ­ novosyn fialovĂ˝ 6/0 (0.7) bal. Ăˇ 36 ks C0068006</t>
  </si>
  <si>
    <t>ZC878</t>
  </si>
  <si>
    <t>Ĺ itĂ­ vicryl plus vi 4-0 bal. Ăˇ 36 ks VCP3100H</t>
  </si>
  <si>
    <t>ZB241</t>
  </si>
  <si>
    <t>Ĺ itĂ­ vicryl plus vi 5-0 bal. Ăˇ 36 ks VCP303H</t>
  </si>
  <si>
    <t>ZG774</t>
  </si>
  <si>
    <t>Ĺ itĂ­ vicryl vi 6-0 bal. Ăˇ 12 ks W9552</t>
  </si>
  <si>
    <t>ZF643</t>
  </si>
  <si>
    <t>Ĺ itĂ­ vicryl vi 7-0 bal. Ăˇ 12 ks W9565</t>
  </si>
  <si>
    <t>ZG676</t>
  </si>
  <si>
    <t>Jehla chirurgickĂˇ s pĂ©rovĂ˝mi ouĹˇky sterilnĂ­ bal. Ăˇ 48 ks HSF - 17 3176</t>
  </si>
  <si>
    <t>ZL346</t>
  </si>
  <si>
    <t>Rukavice operaÄŤnĂ­ latex bez pudru chlorovanĂ© sterilnĂ­ ansell gammex PF sensitive vel. 8,5 bal. Ăˇ 50 pĂˇrĹŻ 330051085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</si>
  <si>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</si>
  <si>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</si>
  <si>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</si>
  <si>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</si>
  <si>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</si>
  <si>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</si>
  <si>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</si>
  <si>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</si>
  <si>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</si>
  <si>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</si>
  <si>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</si>
  <si>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</si>
  <si>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všeobecné sestry bez dohl.</t>
  </si>
  <si>
    <t>všeobecné sestry bez dohl., spec.</t>
  </si>
  <si>
    <t>všeobecné sestry VŠ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</si>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</sst>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25" fillId="4" borderId="51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60" fillId="0" borderId="0" xfId="0" applyFont="1"/>
    <xf numFmtId="3" fontId="33" fillId="10" borderId="101" xfId="83" applyNumberFormat="1" applyFont="1" applyFill="1" applyBorder="1" applyAlignment="1">
      <alignment horizontal="right" vertical="top"/>
    </xf>
    <xf numFmtId="3" fontId="33" fillId="10" borderId="102" xfId="83" applyNumberFormat="1" applyFont="1" applyFill="1" applyBorder="1" applyAlignment="1">
      <alignment horizontal="right" vertical="top"/>
    </xf>
    <xf numFmtId="9" fontId="33" fillId="10" borderId="103" xfId="83" applyFont="1" applyFill="1" applyBorder="1" applyAlignment="1">
      <alignment horizontal="right" vertical="top"/>
    </xf>
    <xf numFmtId="9" fontId="33" fillId="10" borderId="104" xfId="83" applyFont="1" applyFill="1" applyBorder="1" applyAlignment="1">
      <alignment horizontal="right" vertical="top"/>
    </xf>
    <xf numFmtId="3" fontId="33" fillId="11" borderId="100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0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0" fontId="31" fillId="2" borderId="105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63" xfId="0" applyNumberFormat="1" applyFont="1" applyFill="1" applyBorder="1"/>
    <xf numFmtId="9" fontId="32" fillId="0" borderId="70" xfId="0" applyNumberFormat="1" applyFont="1" applyFill="1" applyBorder="1"/>
    <xf numFmtId="9" fontId="32" fillId="0" borderId="66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05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06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07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08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3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2"/>
      <tableStyleElement type="headerRow" dxfId="91"/>
      <tableStyleElement type="totalRow" dxfId="90"/>
      <tableStyleElement type="firstColumn" dxfId="89"/>
      <tableStyleElement type="lastColumn" dxfId="88"/>
      <tableStyleElement type="firstRowStripe" dxfId="87"/>
      <tableStyleElement type="firstColumnStripe" dxfId="86"/>
    </tableStyle>
    <tableStyle name="TableStyleMedium2 2" pivot="0" count="7" xr9:uid="{00000000-0011-0000-FFFF-FFFF01000000}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4" totalsRowShown="0" headerRowDxfId="78" tableBorderDxfId="77">
  <autoFilter ref="A7:S1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6"/>
    <tableColumn id="2" xr3:uid="{00000000-0010-0000-0000-000002000000}" name="popis" dataDxfId="75"/>
    <tableColumn id="3" xr3:uid="{00000000-0010-0000-0000-000003000000}" name="01 uv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7" totalsRowShown="0">
  <autoFilter ref="C3:S6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6" bestFit="1" customWidth="1"/>
    <col min="2" max="2" width="102.28515625" style="106" bestFit="1" customWidth="1"/>
    <col min="3" max="3" width="16.140625" style="47" hidden="1" customWidth="1"/>
    <col min="4" max="16384" width="8.85546875" style="106"/>
  </cols>
  <sheetData>
    <row r="1" spans="1:3" ht="18.600000000000001" customHeight="1" thickBot="1" x14ac:dyDescent="0.35">
      <c r="A1" s="270" t="s">
        <v>65</v>
      </c>
      <c r="B1" s="270"/>
    </row>
    <row r="2" spans="1:3" ht="14.45" customHeight="1" thickBot="1" x14ac:dyDescent="0.25">
      <c r="A2" s="182" t="s">
        <v>205</v>
      </c>
      <c r="B2" s="46"/>
    </row>
    <row r="3" spans="1:3" ht="14.45" customHeight="1" thickBot="1" x14ac:dyDescent="0.25">
      <c r="A3" s="266" t="s">
        <v>88</v>
      </c>
      <c r="B3" s="267"/>
    </row>
    <row r="4" spans="1:3" ht="14.45" customHeight="1" x14ac:dyDescent="0.2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5" customHeight="1" x14ac:dyDescent="0.2">
      <c r="A5" s="120" t="str">
        <f t="shared" si="0"/>
        <v>HI</v>
      </c>
      <c r="B5" s="72" t="s">
        <v>85</v>
      </c>
      <c r="C5" s="47" t="s">
        <v>68</v>
      </c>
    </row>
    <row r="6" spans="1:3" ht="14.45" customHeight="1" x14ac:dyDescent="0.2">
      <c r="A6" s="121" t="str">
        <f t="shared" si="0"/>
        <v>Man Tab</v>
      </c>
      <c r="B6" s="73" t="s">
        <v>207</v>
      </c>
      <c r="C6" s="47" t="s">
        <v>69</v>
      </c>
    </row>
    <row r="7" spans="1:3" ht="14.45" customHeight="1" thickBot="1" x14ac:dyDescent="0.25">
      <c r="A7" s="122" t="str">
        <f t="shared" si="0"/>
        <v>HV</v>
      </c>
      <c r="B7" s="74" t="s">
        <v>48</v>
      </c>
      <c r="C7" s="47" t="s">
        <v>53</v>
      </c>
    </row>
    <row r="8" spans="1:3" ht="14.45" customHeight="1" thickBot="1" x14ac:dyDescent="0.25">
      <c r="A8" s="75"/>
      <c r="B8" s="75"/>
    </row>
    <row r="9" spans="1:3" ht="14.45" customHeight="1" thickBot="1" x14ac:dyDescent="0.25">
      <c r="A9" s="268" t="s">
        <v>66</v>
      </c>
      <c r="B9" s="267"/>
    </row>
    <row r="10" spans="1:3" ht="14.45" customHeight="1" x14ac:dyDescent="0.2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5" customHeight="1" x14ac:dyDescent="0.2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9" customHeight="1" x14ac:dyDescent="0.2">
      <c r="A12" s="121" t="str">
        <f t="shared" si="2"/>
        <v>LŽ PL</v>
      </c>
      <c r="B12" s="418" t="s">
        <v>106</v>
      </c>
      <c r="C12" s="47" t="s">
        <v>92</v>
      </c>
    </row>
    <row r="13" spans="1:3" ht="14.45" customHeight="1" x14ac:dyDescent="0.2">
      <c r="A13" s="121" t="str">
        <f t="shared" si="2"/>
        <v>LŽ PL Detail</v>
      </c>
      <c r="B13" s="73" t="s">
        <v>521</v>
      </c>
      <c r="C13" s="47" t="s">
        <v>93</v>
      </c>
    </row>
    <row r="14" spans="1:3" ht="14.45" customHeight="1" x14ac:dyDescent="0.2">
      <c r="A14" s="121" t="str">
        <f t="shared" si="2"/>
        <v>LŽ Statim</v>
      </c>
      <c r="B14" s="204" t="s">
        <v>137</v>
      </c>
      <c r="C14" s="47" t="s">
        <v>147</v>
      </c>
    </row>
    <row r="15" spans="1:3" ht="14.45" customHeight="1" x14ac:dyDescent="0.2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5" customHeight="1" x14ac:dyDescent="0.2">
      <c r="A16" s="121" t="str">
        <f t="shared" si="2"/>
        <v>MŽ Detail</v>
      </c>
      <c r="B16" s="73" t="s">
        <v>1311</v>
      </c>
      <c r="C16" s="47" t="s">
        <v>73</v>
      </c>
    </row>
    <row r="17" spans="1:3" ht="14.45" customHeight="1" thickBot="1" x14ac:dyDescent="0.25">
      <c r="A17" s="123" t="str">
        <f t="shared" si="2"/>
        <v>Osobní náklady</v>
      </c>
      <c r="B17" s="73" t="s">
        <v>63</v>
      </c>
      <c r="C17" s="47" t="s">
        <v>74</v>
      </c>
    </row>
    <row r="18" spans="1:3" ht="14.45" customHeight="1" thickBot="1" x14ac:dyDescent="0.25">
      <c r="A18" s="76"/>
      <c r="B18" s="76"/>
    </row>
    <row r="19" spans="1:3" ht="14.45" customHeight="1" thickBot="1" x14ac:dyDescent="0.2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 xr:uid="{CF228925-E15B-4362-AC12-2CB4AD86C4F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4" bestFit="1" customWidth="1"/>
    <col min="2" max="2" width="11.7109375" style="124" hidden="1" customWidth="1"/>
    <col min="3" max="4" width="11" style="126" customWidth="1"/>
    <col min="5" max="5" width="11" style="127" customWidth="1"/>
    <col min="6" max="16384" width="8.85546875" style="124"/>
  </cols>
  <sheetData>
    <row r="1" spans="1:5" ht="19.5" thickBot="1" x14ac:dyDescent="0.35">
      <c r="A1" s="270" t="s">
        <v>75</v>
      </c>
      <c r="B1" s="270"/>
      <c r="C1" s="271"/>
      <c r="D1" s="271"/>
      <c r="E1" s="271"/>
    </row>
    <row r="2" spans="1:5" ht="14.45" customHeight="1" thickBot="1" x14ac:dyDescent="0.25">
      <c r="A2" s="182" t="s">
        <v>205</v>
      </c>
      <c r="B2" s="125"/>
    </row>
    <row r="3" spans="1:5" ht="14.45" customHeight="1" thickBot="1" x14ac:dyDescent="0.25">
      <c r="A3" s="128"/>
      <c r="C3" s="129" t="s">
        <v>64</v>
      </c>
      <c r="D3" s="130" t="s">
        <v>57</v>
      </c>
      <c r="E3" s="131" t="s">
        <v>59</v>
      </c>
    </row>
    <row r="4" spans="1:5" ht="14.45" customHeight="1" thickBot="1" x14ac:dyDescent="0.2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0</v>
      </c>
      <c r="D4" s="134">
        <f ca="1">IF(ISERROR(VLOOKUP("Náklady celkem",INDIRECT("HI!$A:$G"),5,0)),0,VLOOKUP("Náklady celkem",INDIRECT("HI!$A:$G"),5,0))</f>
        <v>62566.092259999998</v>
      </c>
      <c r="E4" s="135">
        <f ca="1">IF(C4=0,0,D4/C4)</f>
        <v>0</v>
      </c>
    </row>
    <row r="5" spans="1:5" ht="14.45" customHeight="1" x14ac:dyDescent="0.2">
      <c r="A5" s="136" t="s">
        <v>94</v>
      </c>
      <c r="B5" s="137"/>
      <c r="C5" s="138"/>
      <c r="D5" s="138"/>
      <c r="E5" s="139"/>
    </row>
    <row r="6" spans="1:5" ht="14.45" customHeight="1" x14ac:dyDescent="0.2">
      <c r="A6" s="140" t="s">
        <v>99</v>
      </c>
      <c r="B6" s="141"/>
      <c r="C6" s="142"/>
      <c r="D6" s="142"/>
      <c r="E6" s="139"/>
    </row>
    <row r="7" spans="1:5" ht="14.45" customHeight="1" x14ac:dyDescent="0.25">
      <c r="A7" s="20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0</v>
      </c>
      <c r="D7" s="142">
        <f>IF(ISERROR(HI!E5),"",HI!E5)</f>
        <v>624.61303000000021</v>
      </c>
      <c r="E7" s="139">
        <f t="shared" ref="E7:E13" si="0">IF(C7=0,0,D7/C7)</f>
        <v>0</v>
      </c>
    </row>
    <row r="8" spans="1:5" ht="14.45" customHeight="1" x14ac:dyDescent="0.25">
      <c r="A8" s="207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5" customHeight="1" x14ac:dyDescent="0.25">
      <c r="A9" s="207" t="str">
        <f>HYPERLINK("#'LŽ Statim'!A1","Podíl statimových žádanek (max. 30%)")</f>
        <v>Podíl statimových žádanek (max. 30%)</v>
      </c>
      <c r="B9" s="205" t="s">
        <v>147</v>
      </c>
      <c r="C9" s="206">
        <v>0.3</v>
      </c>
      <c r="D9" s="206">
        <f>IF('LŽ Statim'!G3="",0,'LŽ Statim'!G3)</f>
        <v>2.9940119760479042E-2</v>
      </c>
      <c r="E9" s="139">
        <f>IF(C9=0,0,D9/C9)</f>
        <v>9.9800399201596807E-2</v>
      </c>
    </row>
    <row r="10" spans="1:5" ht="14.45" customHeight="1" x14ac:dyDescent="0.2">
      <c r="A10" s="144" t="s">
        <v>95</v>
      </c>
      <c r="B10" s="141"/>
      <c r="C10" s="142"/>
      <c r="D10" s="142"/>
      <c r="E10" s="139"/>
    </row>
    <row r="11" spans="1:5" ht="14.45" customHeight="1" x14ac:dyDescent="0.2">
      <c r="A11" s="144" t="s">
        <v>96</v>
      </c>
      <c r="B11" s="141"/>
      <c r="C11" s="142"/>
      <c r="D11" s="142"/>
      <c r="E11" s="139"/>
    </row>
    <row r="12" spans="1:5" ht="14.45" customHeight="1" x14ac:dyDescent="0.2">
      <c r="A12" s="145" t="s">
        <v>100</v>
      </c>
      <c r="B12" s="141"/>
      <c r="C12" s="138"/>
      <c r="D12" s="138"/>
      <c r="E12" s="139"/>
    </row>
    <row r="13" spans="1:5" ht="14.45" customHeight="1" x14ac:dyDescent="0.2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0</v>
      </c>
      <c r="D13" s="142">
        <f>IF(ISERROR(HI!E6),"",HI!E6)</f>
        <v>7895.3110999999999</v>
      </c>
      <c r="E13" s="139">
        <f t="shared" si="0"/>
        <v>0</v>
      </c>
    </row>
    <row r="14" spans="1:5" ht="14.45" customHeight="1" thickBot="1" x14ac:dyDescent="0.2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0</v>
      </c>
      <c r="D14" s="138">
        <f ca="1">IF(ISERROR(VLOOKUP("Osobní náklady (Kč) *",INDIRECT("HI!$A:$G"),5,0)),0,VLOOKUP("Osobní náklady (Kč) *",INDIRECT("HI!$A:$G"),5,0))</f>
        <v>24767.074919999999</v>
      </c>
      <c r="E14" s="139">
        <f ca="1">IF(C14=0,0,D14/C14)</f>
        <v>0</v>
      </c>
    </row>
    <row r="15" spans="1:5" ht="14.45" customHeight="1" thickBot="1" x14ac:dyDescent="0.25">
      <c r="A15" s="151"/>
      <c r="B15" s="152"/>
      <c r="C15" s="153"/>
      <c r="D15" s="153"/>
      <c r="E15" s="154"/>
    </row>
    <row r="16" spans="1:5" ht="14.45" customHeight="1" thickBot="1" x14ac:dyDescent="0.2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5" customHeight="1" x14ac:dyDescent="0.25">
      <c r="A17" s="265" t="str">
        <f>HYPERLINK("#HI!A1","Ambulance (body za výkony)")</f>
        <v>Ambulance (body za výkony)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5" customHeight="1" x14ac:dyDescent="0.2">
      <c r="A18" s="159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5" customHeight="1" thickBot="1" x14ac:dyDescent="0.25">
      <c r="A19" s="160" t="s">
        <v>97</v>
      </c>
      <c r="B19" s="148"/>
      <c r="C19" s="149"/>
      <c r="D19" s="149"/>
      <c r="E19" s="150"/>
    </row>
    <row r="20" spans="1:5" ht="14.45" customHeight="1" thickBot="1" x14ac:dyDescent="0.25">
      <c r="A20" s="161"/>
      <c r="B20" s="162"/>
      <c r="C20" s="163"/>
      <c r="D20" s="163"/>
      <c r="E20" s="164"/>
    </row>
    <row r="21" spans="1:5" ht="14.45" customHeight="1" thickBot="1" x14ac:dyDescent="0.25">
      <c r="A21" s="165" t="s">
        <v>98</v>
      </c>
      <c r="B21" s="166"/>
      <c r="C21" s="167"/>
      <c r="D21" s="167"/>
      <c r="E21" s="168"/>
    </row>
  </sheetData>
  <mergeCells count="1">
    <mergeCell ref="A1:E1"/>
  </mergeCells>
  <conditionalFormatting sqref="E5">
    <cfRule type="cellIs" dxfId="5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5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5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321909E-D363-4894-910C-ABD988CE39D7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6" bestFit="1" customWidth="1"/>
    <col min="2" max="2" width="9.5703125" style="106" hidden="1" customWidth="1" outlineLevel="1"/>
    <col min="3" max="3" width="9.5703125" style="106" customWidth="1" collapsed="1"/>
    <col min="4" max="4" width="2.28515625" style="106" customWidth="1"/>
    <col min="5" max="8" width="9.5703125" style="106" customWidth="1"/>
    <col min="9" max="10" width="9.7109375" style="106" hidden="1" customWidth="1" outlineLevel="1"/>
    <col min="11" max="11" width="8.85546875" style="106" collapsed="1"/>
    <col min="12" max="16384" width="8.85546875" style="106"/>
  </cols>
  <sheetData>
    <row r="1" spans="1:10" ht="18.600000000000001" customHeight="1" thickBot="1" x14ac:dyDescent="0.3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5" customHeight="1" thickBot="1" x14ac:dyDescent="0.25">
      <c r="A2" s="182" t="s">
        <v>205</v>
      </c>
      <c r="B2" s="88"/>
      <c r="C2" s="88"/>
      <c r="D2" s="88"/>
      <c r="E2" s="88"/>
      <c r="F2" s="88"/>
    </row>
    <row r="3" spans="1:10" ht="14.45" customHeight="1" x14ac:dyDescent="0.2">
      <c r="A3" s="272"/>
      <c r="B3" s="84">
        <v>2019</v>
      </c>
      <c r="C3" s="40">
        <v>2020</v>
      </c>
      <c r="D3" s="7"/>
      <c r="E3" s="276">
        <v>2021</v>
      </c>
      <c r="F3" s="277"/>
      <c r="G3" s="277"/>
      <c r="H3" s="278"/>
      <c r="I3" s="279">
        <v>2021</v>
      </c>
      <c r="J3" s="280"/>
    </row>
    <row r="4" spans="1:10" ht="14.45" customHeight="1" thickBot="1" x14ac:dyDescent="0.2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0" t="s">
        <v>182</v>
      </c>
      <c r="J4" s="211" t="s">
        <v>183</v>
      </c>
    </row>
    <row r="5" spans="1:10" ht="14.45" customHeight="1" x14ac:dyDescent="0.2">
      <c r="A5" s="89" t="str">
        <f>HYPERLINK("#'Léky Žádanky'!A1","Léky (Kč)")</f>
        <v>Léky (Kč)</v>
      </c>
      <c r="B5" s="27">
        <v>622.2566800000003</v>
      </c>
      <c r="C5" s="29">
        <v>852.01629000000014</v>
      </c>
      <c r="D5" s="8"/>
      <c r="E5" s="94">
        <v>624.61303000000021</v>
      </c>
      <c r="F5" s="28">
        <v>0</v>
      </c>
      <c r="G5" s="93">
        <f>E5-F5</f>
        <v>624.61303000000021</v>
      </c>
      <c r="H5" s="99" t="str">
        <f>IF(F5&lt;0.00000001,"",E5/F5)</f>
        <v/>
      </c>
    </row>
    <row r="6" spans="1:10" ht="14.45" customHeight="1" x14ac:dyDescent="0.2">
      <c r="A6" s="89" t="str">
        <f>HYPERLINK("#'Materiál Žádanky'!A1","Materiál - SZM (Kč)")</f>
        <v>Materiál - SZM (Kč)</v>
      </c>
      <c r="B6" s="10">
        <v>8091.5374000000011</v>
      </c>
      <c r="C6" s="31">
        <v>7014.6337599999988</v>
      </c>
      <c r="D6" s="8"/>
      <c r="E6" s="95">
        <v>7895.3110999999999</v>
      </c>
      <c r="F6" s="30">
        <v>0</v>
      </c>
      <c r="G6" s="96">
        <f>E6-F6</f>
        <v>7895.3110999999999</v>
      </c>
      <c r="H6" s="100" t="str">
        <f>IF(F6&lt;0.00000001,"",E6/F6)</f>
        <v/>
      </c>
    </row>
    <row r="7" spans="1:10" ht="14.45" customHeight="1" x14ac:dyDescent="0.2">
      <c r="A7" s="89" t="str">
        <f>HYPERLINK("#'Osobní náklady'!A1","Osobní náklady (Kč) *")</f>
        <v>Osobní náklady (Kč) *</v>
      </c>
      <c r="B7" s="10">
        <v>26061.223330000001</v>
      </c>
      <c r="C7" s="31">
        <v>31295.357040000003</v>
      </c>
      <c r="D7" s="8"/>
      <c r="E7" s="95">
        <v>24767.074919999999</v>
      </c>
      <c r="F7" s="30">
        <v>0</v>
      </c>
      <c r="G7" s="96">
        <f>E7-F7</f>
        <v>24767.074919999999</v>
      </c>
      <c r="H7" s="100" t="str">
        <f>IF(F7&lt;0.00000001,"",E7/F7)</f>
        <v/>
      </c>
    </row>
    <row r="8" spans="1:10" ht="14.45" customHeight="1" thickBot="1" x14ac:dyDescent="0.25">
      <c r="A8" s="1" t="s">
        <v>60</v>
      </c>
      <c r="B8" s="11">
        <v>26349.01053</v>
      </c>
      <c r="C8" s="33">
        <v>26913.93153999999</v>
      </c>
      <c r="D8" s="8"/>
      <c r="E8" s="97">
        <v>29279.093209999999</v>
      </c>
      <c r="F8" s="32">
        <v>0</v>
      </c>
      <c r="G8" s="98">
        <f>E8-F8</f>
        <v>29279.093209999999</v>
      </c>
      <c r="H8" s="101" t="str">
        <f>IF(F8&lt;0.00000001,"",E8/F8)</f>
        <v/>
      </c>
    </row>
    <row r="9" spans="1:10" ht="14.45" customHeight="1" thickBot="1" x14ac:dyDescent="0.25">
      <c r="A9" s="2" t="s">
        <v>61</v>
      </c>
      <c r="B9" s="3">
        <v>61124.02794</v>
      </c>
      <c r="C9" s="35">
        <v>66075.93862999999</v>
      </c>
      <c r="D9" s="8"/>
      <c r="E9" s="3">
        <v>62566.092259999998</v>
      </c>
      <c r="F9" s="34">
        <v>0</v>
      </c>
      <c r="G9" s="34">
        <f>E9-F9</f>
        <v>62566.092259999998</v>
      </c>
      <c r="H9" s="102" t="str">
        <f>IF(F9&lt;0.00000001,"",E9/F9)</f>
        <v/>
      </c>
    </row>
    <row r="10" spans="1:10" ht="14.45" customHeight="1" thickBot="1" x14ac:dyDescent="0.25">
      <c r="A10" s="12"/>
      <c r="B10" s="12"/>
      <c r="C10" s="85"/>
      <c r="D10" s="8"/>
      <c r="E10" s="12"/>
      <c r="F10" s="13"/>
    </row>
    <row r="11" spans="1:10" ht="14.45" customHeight="1" x14ac:dyDescent="0.2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/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5" customHeight="1" thickBot="1" x14ac:dyDescent="0.2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/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5" customHeight="1" thickBot="1" x14ac:dyDescent="0.2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/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5" customHeight="1" thickBot="1" x14ac:dyDescent="0.25">
      <c r="A14" s="12"/>
      <c r="B14" s="12"/>
      <c r="C14" s="85"/>
      <c r="D14" s="8"/>
      <c r="E14" s="12"/>
      <c r="F14" s="13"/>
    </row>
    <row r="15" spans="1:10" ht="14.45" customHeight="1" thickBot="1" x14ac:dyDescent="0.2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/>
      <c r="G15" s="38">
        <f>IF(ISERROR(F15-E15),"",E15-F15)</f>
        <v>0</v>
      </c>
      <c r="H15" s="104" t="str">
        <f>IF(ISERROR(F15-E15),"",IF(F15&lt;0.00000001,"",E15/F15))</f>
        <v/>
      </c>
    </row>
    <row r="17" spans="1:8" ht="14.45" customHeight="1" x14ac:dyDescent="0.2">
      <c r="A17" s="90" t="s">
        <v>102</v>
      </c>
    </row>
    <row r="18" spans="1:8" ht="14.45" customHeight="1" x14ac:dyDescent="0.25">
      <c r="A18" s="185" t="s">
        <v>129</v>
      </c>
      <c r="B18" s="186"/>
      <c r="C18" s="186"/>
      <c r="D18" s="186"/>
      <c r="E18" s="186"/>
      <c r="F18" s="186"/>
      <c r="G18" s="186"/>
      <c r="H18" s="186"/>
    </row>
    <row r="19" spans="1:8" ht="15" x14ac:dyDescent="0.25">
      <c r="A19" s="184" t="s">
        <v>128</v>
      </c>
      <c r="B19" s="186"/>
      <c r="C19" s="186"/>
      <c r="D19" s="186"/>
      <c r="E19" s="186"/>
      <c r="F19" s="186"/>
      <c r="G19" s="186"/>
      <c r="H19" s="186"/>
    </row>
    <row r="20" spans="1:8" ht="14.45" customHeight="1" x14ac:dyDescent="0.2">
      <c r="A20" s="91" t="s">
        <v>148</v>
      </c>
    </row>
    <row r="21" spans="1:8" ht="14.45" customHeight="1" x14ac:dyDescent="0.2">
      <c r="A21" s="91" t="s">
        <v>103</v>
      </c>
    </row>
    <row r="22" spans="1:8" ht="14.45" customHeight="1" x14ac:dyDescent="0.2">
      <c r="A22" s="92" t="s">
        <v>181</v>
      </c>
    </row>
    <row r="23" spans="1:8" ht="14.45" customHeight="1" x14ac:dyDescent="0.2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8" priority="8" operator="greaterThan">
      <formula>0</formula>
    </cfRule>
  </conditionalFormatting>
  <conditionalFormatting sqref="G11:G13 G15">
    <cfRule type="cellIs" dxfId="47" priority="7" operator="lessThan">
      <formula>0</formula>
    </cfRule>
  </conditionalFormatting>
  <conditionalFormatting sqref="H5:H9">
    <cfRule type="cellIs" dxfId="46" priority="6" operator="greaterThan">
      <formula>1</formula>
    </cfRule>
  </conditionalFormatting>
  <conditionalFormatting sqref="H11:H13 H15">
    <cfRule type="cellIs" dxfId="45" priority="5" operator="lessThan">
      <formula>1</formula>
    </cfRule>
  </conditionalFormatting>
  <conditionalFormatting sqref="I11:I13">
    <cfRule type="cellIs" dxfId="44" priority="4" operator="lessThan">
      <formula>0</formula>
    </cfRule>
  </conditionalFormatting>
  <conditionalFormatting sqref="J11:J13">
    <cfRule type="cellIs" dxfId="43" priority="3" operator="lessThan">
      <formula>1</formula>
    </cfRule>
  </conditionalFormatting>
  <hyperlinks>
    <hyperlink ref="A2" location="Obsah!A1" display="Zpět na Obsah  KL 01  1.-4.měsíc" xr:uid="{F1D5F48A-B089-489F-BFE1-79CCDF2CF2B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6" bestFit="1" customWidth="1"/>
    <col min="2" max="2" width="12.7109375" style="106" bestFit="1" customWidth="1"/>
    <col min="3" max="3" width="13.7109375" style="106" bestFit="1" customWidth="1"/>
    <col min="4" max="15" width="7.7109375" style="106" bestFit="1" customWidth="1"/>
    <col min="16" max="16" width="8.85546875" style="106" customWidth="1"/>
    <col min="17" max="17" width="6.7109375" style="106" bestFit="1" customWidth="1"/>
    <col min="18" max="16384" width="8.85546875" style="106"/>
  </cols>
  <sheetData>
    <row r="1" spans="1:17" s="169" customFormat="1" ht="18.600000000000001" customHeight="1" thickBot="1" x14ac:dyDescent="0.35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69" customFormat="1" ht="14.45" customHeight="1" thickBot="1" x14ac:dyDescent="0.25">
      <c r="A2" s="182" t="s">
        <v>205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 ht="14.45" customHeight="1" x14ac:dyDescent="0.2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5" customHeight="1" x14ac:dyDescent="0.2">
      <c r="A4" s="67"/>
      <c r="B4" s="20">
        <v>2021</v>
      </c>
      <c r="C4" s="115" t="s">
        <v>17</v>
      </c>
      <c r="D4" s="209" t="s">
        <v>185</v>
      </c>
      <c r="E4" s="209" t="s">
        <v>186</v>
      </c>
      <c r="F4" s="209" t="s">
        <v>187</v>
      </c>
      <c r="G4" s="209" t="s">
        <v>188</v>
      </c>
      <c r="H4" s="209" t="s">
        <v>189</v>
      </c>
      <c r="I4" s="209" t="s">
        <v>190</v>
      </c>
      <c r="J4" s="209" t="s">
        <v>191</v>
      </c>
      <c r="K4" s="209" t="s">
        <v>192</v>
      </c>
      <c r="L4" s="209" t="s">
        <v>193</v>
      </c>
      <c r="M4" s="209" t="s">
        <v>194</v>
      </c>
      <c r="N4" s="209" t="s">
        <v>195</v>
      </c>
      <c r="O4" s="209" t="s">
        <v>196</v>
      </c>
      <c r="P4" s="285" t="s">
        <v>3</v>
      </c>
      <c r="Q4" s="286"/>
    </row>
    <row r="5" spans="1:17" ht="14.45" customHeight="1" thickBot="1" x14ac:dyDescent="0.2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5" customHeight="1" x14ac:dyDescent="0.2">
      <c r="A7" s="15" t="s">
        <v>22</v>
      </c>
      <c r="B7" s="51">
        <v>1039.9999995999999</v>
      </c>
      <c r="C7" s="52">
        <v>86.666666633333321</v>
      </c>
      <c r="D7" s="52">
        <v>67.837949999999992</v>
      </c>
      <c r="E7" s="52">
        <v>95.43822999999999</v>
      </c>
      <c r="F7" s="52">
        <v>173.05907000000002</v>
      </c>
      <c r="G7" s="52">
        <v>102.89528999999999</v>
      </c>
      <c r="H7" s="52">
        <v>105.98781</v>
      </c>
      <c r="I7" s="52">
        <v>106.60627000000001</v>
      </c>
      <c r="J7" s="52">
        <v>74.702330000000003</v>
      </c>
      <c r="K7" s="52">
        <v>125.48934</v>
      </c>
      <c r="L7" s="52">
        <v>0</v>
      </c>
      <c r="M7" s="52">
        <v>0</v>
      </c>
      <c r="N7" s="52">
        <v>0</v>
      </c>
      <c r="O7" s="52">
        <v>0</v>
      </c>
      <c r="P7" s="53">
        <v>852.01628999999991</v>
      </c>
      <c r="Q7" s="78">
        <v>1.2288696495111038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5" customHeight="1" x14ac:dyDescent="0.2">
      <c r="A9" s="15" t="s">
        <v>24</v>
      </c>
      <c r="B9" s="51">
        <v>11904.999999900001</v>
      </c>
      <c r="C9" s="52">
        <v>992.08333332500013</v>
      </c>
      <c r="D9" s="52">
        <v>2.2173800000000203</v>
      </c>
      <c r="E9" s="52">
        <v>752.72923000000003</v>
      </c>
      <c r="F9" s="52">
        <v>869.38843000000008</v>
      </c>
      <c r="G9" s="52">
        <v>285.44405999999998</v>
      </c>
      <c r="H9" s="52">
        <v>977.93538999999998</v>
      </c>
      <c r="I9" s="52">
        <v>788.57825000000003</v>
      </c>
      <c r="J9" s="52">
        <v>1527.6394599999999</v>
      </c>
      <c r="K9" s="52">
        <v>1810.70156</v>
      </c>
      <c r="L9" s="52">
        <v>0</v>
      </c>
      <c r="M9" s="52">
        <v>0</v>
      </c>
      <c r="N9" s="52">
        <v>0</v>
      </c>
      <c r="O9" s="52">
        <v>0</v>
      </c>
      <c r="P9" s="53">
        <v>7014.6337600000006</v>
      </c>
      <c r="Q9" s="78">
        <v>0.88382617724387924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206</v>
      </c>
    </row>
    <row r="11" spans="1:17" ht="14.45" customHeight="1" x14ac:dyDescent="0.2">
      <c r="A11" s="15" t="s">
        <v>26</v>
      </c>
      <c r="B11" s="51">
        <v>751.0694565</v>
      </c>
      <c r="C11" s="52">
        <v>62.589121374999998</v>
      </c>
      <c r="D11" s="52">
        <v>70.906030000000001</v>
      </c>
      <c r="E11" s="52">
        <v>56.05733</v>
      </c>
      <c r="F11" s="52">
        <v>83.973029999999994</v>
      </c>
      <c r="G11" s="52">
        <v>52.475540000000002</v>
      </c>
      <c r="H11" s="52">
        <v>66.641199999999998</v>
      </c>
      <c r="I11" s="52">
        <v>63.213989999999995</v>
      </c>
      <c r="J11" s="52">
        <v>76.3964</v>
      </c>
      <c r="K11" s="52">
        <v>47.42022</v>
      </c>
      <c r="L11" s="52">
        <v>0</v>
      </c>
      <c r="M11" s="52">
        <v>0</v>
      </c>
      <c r="N11" s="52">
        <v>0</v>
      </c>
      <c r="O11" s="52">
        <v>0</v>
      </c>
      <c r="P11" s="53">
        <v>517.08373999999992</v>
      </c>
      <c r="Q11" s="78">
        <v>1.0326949169447419</v>
      </c>
    </row>
    <row r="12" spans="1:17" ht="14.45" customHeight="1" x14ac:dyDescent="0.2">
      <c r="A12" s="15" t="s">
        <v>27</v>
      </c>
      <c r="B12" s="51">
        <v>411.23692169999998</v>
      </c>
      <c r="C12" s="52">
        <v>34.269743474999999</v>
      </c>
      <c r="D12" s="52">
        <v>0.26700000000000002</v>
      </c>
      <c r="E12" s="52">
        <v>0.60499999999999998</v>
      </c>
      <c r="F12" s="52">
        <v>0.47689999999999999</v>
      </c>
      <c r="G12" s="52">
        <v>0.11960999999999999</v>
      </c>
      <c r="H12" s="52">
        <v>5.3778199999999998</v>
      </c>
      <c r="I12" s="52">
        <v>0.60275999999999996</v>
      </c>
      <c r="J12" s="52">
        <v>76.46435000000001</v>
      </c>
      <c r="K12" s="52">
        <v>134.94109</v>
      </c>
      <c r="L12" s="52">
        <v>0</v>
      </c>
      <c r="M12" s="52">
        <v>0</v>
      </c>
      <c r="N12" s="52">
        <v>0</v>
      </c>
      <c r="O12" s="52">
        <v>0</v>
      </c>
      <c r="P12" s="53">
        <v>218.85453000000001</v>
      </c>
      <c r="Q12" s="78">
        <v>0.79827899120274937</v>
      </c>
    </row>
    <row r="13" spans="1:17" ht="14.45" customHeight="1" x14ac:dyDescent="0.2">
      <c r="A13" s="15" t="s">
        <v>28</v>
      </c>
      <c r="B13" s="51">
        <v>7457.9999999000001</v>
      </c>
      <c r="C13" s="52">
        <v>621.49999999166664</v>
      </c>
      <c r="D13" s="52">
        <v>413.32246999999995</v>
      </c>
      <c r="E13" s="52">
        <v>554.74056999999993</v>
      </c>
      <c r="F13" s="52">
        <v>678.07753000000002</v>
      </c>
      <c r="G13" s="52">
        <v>562.89844999999991</v>
      </c>
      <c r="H13" s="52">
        <v>593.76218999999992</v>
      </c>
      <c r="I13" s="52">
        <v>561.81712000000005</v>
      </c>
      <c r="J13" s="52">
        <v>621.00780000000009</v>
      </c>
      <c r="K13" s="52">
        <v>629.93643000000009</v>
      </c>
      <c r="L13" s="52">
        <v>0</v>
      </c>
      <c r="M13" s="52">
        <v>0</v>
      </c>
      <c r="N13" s="52">
        <v>0</v>
      </c>
      <c r="O13" s="52">
        <v>0</v>
      </c>
      <c r="P13" s="53">
        <v>4615.5625600000003</v>
      </c>
      <c r="Q13" s="78">
        <v>0.92831105391429769</v>
      </c>
    </row>
    <row r="14" spans="1:17" ht="14.45" customHeight="1" x14ac:dyDescent="0.2">
      <c r="A14" s="15" t="s">
        <v>29</v>
      </c>
      <c r="B14" s="51">
        <v>2544.7328883999999</v>
      </c>
      <c r="C14" s="52">
        <v>212.06107403333331</v>
      </c>
      <c r="D14" s="52">
        <v>270.42099999999999</v>
      </c>
      <c r="E14" s="52">
        <v>234.17400000000001</v>
      </c>
      <c r="F14" s="52">
        <v>243.38300000000001</v>
      </c>
      <c r="G14" s="52">
        <v>203.34100000000001</v>
      </c>
      <c r="H14" s="52">
        <v>185.39699999999999</v>
      </c>
      <c r="I14" s="52">
        <v>174.578</v>
      </c>
      <c r="J14" s="52">
        <v>139.249</v>
      </c>
      <c r="K14" s="52">
        <v>181.91499999999999</v>
      </c>
      <c r="L14" s="52">
        <v>0</v>
      </c>
      <c r="M14" s="52">
        <v>0</v>
      </c>
      <c r="N14" s="52">
        <v>0</v>
      </c>
      <c r="O14" s="52">
        <v>0</v>
      </c>
      <c r="P14" s="53">
        <v>1632.4580000000001</v>
      </c>
      <c r="Q14" s="78">
        <v>0.96225698624880485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5" customHeight="1" x14ac:dyDescent="0.2">
      <c r="A17" s="15" t="s">
        <v>32</v>
      </c>
      <c r="B17" s="51">
        <v>3262.0638374999999</v>
      </c>
      <c r="C17" s="52">
        <v>271.83865312500001</v>
      </c>
      <c r="D17" s="52">
        <v>106.55691</v>
      </c>
      <c r="E17" s="52">
        <v>55.98142</v>
      </c>
      <c r="F17" s="52">
        <v>185.29129999999998</v>
      </c>
      <c r="G17" s="52">
        <v>50.240220000000001</v>
      </c>
      <c r="H17" s="52">
        <v>204.11797000000001</v>
      </c>
      <c r="I17" s="52">
        <v>60.164410000000004</v>
      </c>
      <c r="J17" s="52">
        <v>285.90373</v>
      </c>
      <c r="K17" s="52">
        <v>139.32998000000001</v>
      </c>
      <c r="L17" s="52">
        <v>0</v>
      </c>
      <c r="M17" s="52">
        <v>0</v>
      </c>
      <c r="N17" s="52">
        <v>0</v>
      </c>
      <c r="O17" s="52">
        <v>0</v>
      </c>
      <c r="P17" s="53">
        <v>1087.5859399999999</v>
      </c>
      <c r="Q17" s="78">
        <v>0.50010637169205918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78" t="s">
        <v>206</v>
      </c>
    </row>
    <row r="19" spans="1:17" ht="14.45" customHeight="1" x14ac:dyDescent="0.2">
      <c r="A19" s="15" t="s">
        <v>34</v>
      </c>
      <c r="B19" s="51">
        <v>9898.0267547000003</v>
      </c>
      <c r="C19" s="52">
        <v>824.83556289166665</v>
      </c>
      <c r="D19" s="52">
        <v>1657.5053700000001</v>
      </c>
      <c r="E19" s="52">
        <v>412.83256</v>
      </c>
      <c r="F19" s="52">
        <v>4011.3018299999999</v>
      </c>
      <c r="G19" s="52">
        <v>422.47576000000004</v>
      </c>
      <c r="H19" s="52">
        <v>466.10962999999998</v>
      </c>
      <c r="I19" s="52">
        <v>277.15546999999998</v>
      </c>
      <c r="J19" s="52">
        <v>414.22627</v>
      </c>
      <c r="K19" s="52">
        <v>412.45805999999999</v>
      </c>
      <c r="L19" s="52">
        <v>0</v>
      </c>
      <c r="M19" s="52">
        <v>0</v>
      </c>
      <c r="N19" s="52">
        <v>0</v>
      </c>
      <c r="O19" s="52">
        <v>0</v>
      </c>
      <c r="P19" s="53">
        <v>8074.06495</v>
      </c>
      <c r="Q19" s="78">
        <v>1.2235870568089888</v>
      </c>
    </row>
    <row r="20" spans="1:17" ht="14.45" customHeight="1" x14ac:dyDescent="0.2">
      <c r="A20" s="15" t="s">
        <v>35</v>
      </c>
      <c r="B20" s="51">
        <v>46150.041748999996</v>
      </c>
      <c r="C20" s="52">
        <v>3845.8368124166664</v>
      </c>
      <c r="D20" s="52">
        <v>3086.70543</v>
      </c>
      <c r="E20" s="52">
        <v>2994.4721099999997</v>
      </c>
      <c r="F20" s="52">
        <v>3051.5795200000002</v>
      </c>
      <c r="G20" s="52">
        <v>7438.9309400000002</v>
      </c>
      <c r="H20" s="52">
        <v>3373.3506499999999</v>
      </c>
      <c r="I20" s="52">
        <v>3204.1999599999999</v>
      </c>
      <c r="J20" s="52">
        <v>4464.9187400000001</v>
      </c>
      <c r="K20" s="52">
        <v>3681.1996899999999</v>
      </c>
      <c r="L20" s="52">
        <v>0</v>
      </c>
      <c r="M20" s="52">
        <v>0</v>
      </c>
      <c r="N20" s="52">
        <v>0</v>
      </c>
      <c r="O20" s="52">
        <v>0</v>
      </c>
      <c r="P20" s="53">
        <v>31295.357040000003</v>
      </c>
      <c r="Q20" s="78">
        <v>1.0171829489410416</v>
      </c>
    </row>
    <row r="21" spans="1:17" ht="14.45" customHeight="1" x14ac:dyDescent="0.2">
      <c r="A21" s="16" t="s">
        <v>36</v>
      </c>
      <c r="B21" s="51">
        <v>15314.382859200001</v>
      </c>
      <c r="C21" s="52">
        <v>1276.1985716000002</v>
      </c>
      <c r="D21" s="52">
        <v>1273.85376</v>
      </c>
      <c r="E21" s="52">
        <v>1280.9533300000001</v>
      </c>
      <c r="F21" s="52">
        <v>1280.9533100000001</v>
      </c>
      <c r="G21" s="52">
        <v>1281.5835199999999</v>
      </c>
      <c r="H21" s="52">
        <v>1283.5460399999999</v>
      </c>
      <c r="I21" s="52">
        <v>1399.18</v>
      </c>
      <c r="J21" s="52">
        <v>1283.5619099999999</v>
      </c>
      <c r="K21" s="52">
        <v>1284.0861</v>
      </c>
      <c r="L21" s="52">
        <v>0</v>
      </c>
      <c r="M21" s="52">
        <v>0</v>
      </c>
      <c r="N21" s="52">
        <v>0</v>
      </c>
      <c r="O21" s="52">
        <v>0</v>
      </c>
      <c r="P21" s="53">
        <v>10367.717970000002</v>
      </c>
      <c r="Q21" s="78">
        <v>1.0154883221858011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6.60466</v>
      </c>
      <c r="G22" s="52">
        <v>0</v>
      </c>
      <c r="H22" s="52">
        <v>41.302330000000005</v>
      </c>
      <c r="I22" s="52">
        <v>88.742000000000004</v>
      </c>
      <c r="J22" s="52">
        <v>22.0825</v>
      </c>
      <c r="K22" s="52">
        <v>66.384529999999998</v>
      </c>
      <c r="L22" s="52">
        <v>0</v>
      </c>
      <c r="M22" s="52">
        <v>0</v>
      </c>
      <c r="N22" s="52">
        <v>0</v>
      </c>
      <c r="O22" s="52">
        <v>0</v>
      </c>
      <c r="P22" s="53">
        <v>225.11602000000005</v>
      </c>
      <c r="Q22" s="78" t="s">
        <v>206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5" customHeight="1" x14ac:dyDescent="0.2">
      <c r="A24" s="16" t="s">
        <v>39</v>
      </c>
      <c r="B24" s="51">
        <v>0</v>
      </c>
      <c r="C24" s="52">
        <v>0</v>
      </c>
      <c r="D24" s="52">
        <v>1.0271999999995387</v>
      </c>
      <c r="E24" s="52">
        <v>2.8190899999999601</v>
      </c>
      <c r="F24" s="52">
        <v>21.043339999996533</v>
      </c>
      <c r="G24" s="52">
        <v>43.829080000001341</v>
      </c>
      <c r="H24" s="52">
        <v>5.5602799999987838</v>
      </c>
      <c r="I24" s="52">
        <v>28.331269999999677</v>
      </c>
      <c r="J24" s="52">
        <v>33.635060000000522</v>
      </c>
      <c r="K24" s="52">
        <v>39.242510000000038</v>
      </c>
      <c r="L24" s="52">
        <v>0</v>
      </c>
      <c r="M24" s="52">
        <v>0</v>
      </c>
      <c r="N24" s="52">
        <v>0</v>
      </c>
      <c r="O24" s="52">
        <v>0</v>
      </c>
      <c r="P24" s="53">
        <v>175.48782999999639</v>
      </c>
      <c r="Q24" s="78" t="s">
        <v>206</v>
      </c>
    </row>
    <row r="25" spans="1:17" ht="14.45" customHeight="1" x14ac:dyDescent="0.2">
      <c r="A25" s="17" t="s">
        <v>40</v>
      </c>
      <c r="B25" s="54">
        <v>98734.554466400106</v>
      </c>
      <c r="C25" s="55">
        <v>8227.8795388666749</v>
      </c>
      <c r="D25" s="55">
        <v>6950.6205</v>
      </c>
      <c r="E25" s="55">
        <v>6440.8028700000004</v>
      </c>
      <c r="F25" s="55">
        <v>10605.13192</v>
      </c>
      <c r="G25" s="55">
        <v>10444.233470000001</v>
      </c>
      <c r="H25" s="55">
        <v>7309.0883099999992</v>
      </c>
      <c r="I25" s="55">
        <v>6753.1695</v>
      </c>
      <c r="J25" s="55">
        <v>9019.7875500000009</v>
      </c>
      <c r="K25" s="55">
        <v>8553.1045099999992</v>
      </c>
      <c r="L25" s="55">
        <v>0</v>
      </c>
      <c r="M25" s="55">
        <v>0</v>
      </c>
      <c r="N25" s="55">
        <v>0</v>
      </c>
      <c r="O25" s="55">
        <v>0</v>
      </c>
      <c r="P25" s="56">
        <v>66075.938630000004</v>
      </c>
      <c r="Q25" s="79">
        <v>1.0038421551669532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407.0718</v>
      </c>
      <c r="E26" s="52">
        <v>336.49781000000002</v>
      </c>
      <c r="F26" s="52">
        <v>397.40143999999998</v>
      </c>
      <c r="G26" s="52">
        <v>550.11476000000005</v>
      </c>
      <c r="H26" s="52">
        <v>378.7448</v>
      </c>
      <c r="I26" s="52">
        <v>474.73140999999998</v>
      </c>
      <c r="J26" s="52">
        <v>1521.20542</v>
      </c>
      <c r="K26" s="52">
        <v>393.34558000000004</v>
      </c>
      <c r="L26" s="52">
        <v>0</v>
      </c>
      <c r="M26" s="52">
        <v>0</v>
      </c>
      <c r="N26" s="52">
        <v>0</v>
      </c>
      <c r="O26" s="52">
        <v>0</v>
      </c>
      <c r="P26" s="53">
        <v>4459.1130199999998</v>
      </c>
      <c r="Q26" s="78" t="s">
        <v>206</v>
      </c>
    </row>
    <row r="27" spans="1:17" ht="14.45" customHeight="1" x14ac:dyDescent="0.2">
      <c r="A27" s="18" t="s">
        <v>42</v>
      </c>
      <c r="B27" s="54">
        <v>98734.554466400106</v>
      </c>
      <c r="C27" s="55">
        <v>8227.8795388666749</v>
      </c>
      <c r="D27" s="55">
        <v>7357.6922999999997</v>
      </c>
      <c r="E27" s="55">
        <v>6777.3006800000003</v>
      </c>
      <c r="F27" s="55">
        <v>11002.533359999999</v>
      </c>
      <c r="G27" s="55">
        <v>10994.348230000001</v>
      </c>
      <c r="H27" s="55">
        <v>7687.8331099999996</v>
      </c>
      <c r="I27" s="55">
        <v>7227.9009100000003</v>
      </c>
      <c r="J27" s="55">
        <v>10540.992970000001</v>
      </c>
      <c r="K27" s="55">
        <v>8946.4500899999985</v>
      </c>
      <c r="L27" s="55">
        <v>0</v>
      </c>
      <c r="M27" s="55">
        <v>0</v>
      </c>
      <c r="N27" s="55">
        <v>0</v>
      </c>
      <c r="O27" s="55">
        <v>0</v>
      </c>
      <c r="P27" s="56">
        <v>70535.051650000009</v>
      </c>
      <c r="Q27" s="79">
        <v>1.0715861133601934</v>
      </c>
    </row>
    <row r="28" spans="1:17" ht="14.45" customHeight="1" x14ac:dyDescent="0.2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 t="s">
        <v>206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 t="s">
        <v>206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29.03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29.03</v>
      </c>
      <c r="Q31" s="80" t="s">
        <v>206</v>
      </c>
    </row>
    <row r="32" spans="1:17" ht="14.45" customHeight="1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5" customHeight="1" x14ac:dyDescent="0.2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5" customHeight="1" x14ac:dyDescent="0.2">
      <c r="A34" s="112" t="s">
        <v>184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5" customHeight="1" x14ac:dyDescent="0.2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76C23599-1EAB-4C7D-BBAE-1181B227C70D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6" customWidth="1"/>
    <col min="2" max="11" width="10" style="106" customWidth="1"/>
    <col min="12" max="16384" width="8.85546875" style="106"/>
  </cols>
  <sheetData>
    <row r="1" spans="1:13" s="60" customFormat="1" ht="18.600000000000001" customHeight="1" thickBot="1" x14ac:dyDescent="0.35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3" s="60" customFormat="1" ht="14.45" customHeight="1" thickBot="1" x14ac:dyDescent="0.25">
      <c r="A2" s="182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3" ht="14.45" customHeight="1" x14ac:dyDescent="0.2">
      <c r="A4" s="67"/>
      <c r="B4" s="288"/>
      <c r="C4" s="289"/>
      <c r="D4" s="289"/>
      <c r="E4" s="289"/>
      <c r="F4" s="292" t="s">
        <v>200</v>
      </c>
      <c r="G4" s="294" t="s">
        <v>51</v>
      </c>
      <c r="H4" s="117" t="s">
        <v>89</v>
      </c>
      <c r="I4" s="292" t="s">
        <v>52</v>
      </c>
      <c r="J4" s="294" t="s">
        <v>198</v>
      </c>
      <c r="K4" s="295" t="s">
        <v>197</v>
      </c>
    </row>
    <row r="5" spans="1:13" ht="39" thickBot="1" x14ac:dyDescent="0.25">
      <c r="A5" s="68"/>
      <c r="B5" s="24" t="s">
        <v>204</v>
      </c>
      <c r="C5" s="25" t="s">
        <v>203</v>
      </c>
      <c r="D5" s="26" t="s">
        <v>202</v>
      </c>
      <c r="E5" s="26" t="s">
        <v>201</v>
      </c>
      <c r="F5" s="293"/>
      <c r="G5" s="293"/>
      <c r="H5" s="25" t="s">
        <v>199</v>
      </c>
      <c r="I5" s="293"/>
      <c r="J5" s="293"/>
      <c r="K5" s="296"/>
    </row>
    <row r="6" spans="1:13" ht="14.45" customHeight="1" x14ac:dyDescent="0.2">
      <c r="A6" s="369" t="s">
        <v>53</v>
      </c>
      <c r="B6" s="365">
        <v>-90149.300204499901</v>
      </c>
      <c r="C6" s="366">
        <v>-97307.632270000002</v>
      </c>
      <c r="D6" s="366">
        <v>-7158.3320655001007</v>
      </c>
      <c r="E6" s="367">
        <v>1.0794052982026674</v>
      </c>
      <c r="F6" s="365">
        <v>-98734.554466400106</v>
      </c>
      <c r="G6" s="366">
        <v>-65823.036310933399</v>
      </c>
      <c r="H6" s="366">
        <v>-8937.1470200000003</v>
      </c>
      <c r="I6" s="366">
        <v>-66249.372289999897</v>
      </c>
      <c r="J6" s="366">
        <v>-426.33597906649811</v>
      </c>
      <c r="K6" s="368">
        <v>0.67098466841762994</v>
      </c>
      <c r="L6" s="124"/>
      <c r="M6" s="364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69" t="s">
        <v>208</v>
      </c>
      <c r="B7" s="365">
        <v>90169.846563899904</v>
      </c>
      <c r="C7" s="366">
        <v>97435.684549999991</v>
      </c>
      <c r="D7" s="366">
        <v>7265.8379861000867</v>
      </c>
      <c r="E7" s="367">
        <v>1.0805794648985132</v>
      </c>
      <c r="F7" s="365">
        <v>98734.554466400106</v>
      </c>
      <c r="G7" s="366">
        <v>65823.036310933399</v>
      </c>
      <c r="H7" s="366">
        <v>8553.1045099999992</v>
      </c>
      <c r="I7" s="366">
        <v>66075.938630000004</v>
      </c>
      <c r="J7" s="366">
        <v>252.90231906660483</v>
      </c>
      <c r="K7" s="368">
        <v>0.66922810344463546</v>
      </c>
      <c r="L7" s="124"/>
      <c r="M7" s="364" t="str">
        <f t="shared" si="0"/>
        <v/>
      </c>
    </row>
    <row r="8" spans="1:13" ht="14.45" customHeight="1" x14ac:dyDescent="0.2">
      <c r="A8" s="369" t="s">
        <v>209</v>
      </c>
      <c r="B8" s="365">
        <v>25047.127807199999</v>
      </c>
      <c r="C8" s="366">
        <v>24674.880450000001</v>
      </c>
      <c r="D8" s="366">
        <v>-372.24735719999808</v>
      </c>
      <c r="E8" s="367">
        <v>0.98513812202080142</v>
      </c>
      <c r="F8" s="365">
        <v>24110.039266</v>
      </c>
      <c r="G8" s="366">
        <v>16073.359510666667</v>
      </c>
      <c r="H8" s="366">
        <v>2930.4031500000001</v>
      </c>
      <c r="I8" s="366">
        <v>14850.607749999999</v>
      </c>
      <c r="J8" s="366">
        <v>-1222.7517606666679</v>
      </c>
      <c r="K8" s="368">
        <v>0.61595120547739379</v>
      </c>
      <c r="L8" s="124"/>
      <c r="M8" s="364" t="str">
        <f t="shared" si="0"/>
        <v/>
      </c>
    </row>
    <row r="9" spans="1:13" ht="14.45" customHeight="1" x14ac:dyDescent="0.2">
      <c r="A9" s="369" t="s">
        <v>210</v>
      </c>
      <c r="B9" s="365">
        <v>22531.369123799999</v>
      </c>
      <c r="C9" s="366">
        <v>22304.692449999999</v>
      </c>
      <c r="D9" s="366">
        <v>-226.67667380000057</v>
      </c>
      <c r="E9" s="367">
        <v>0.98993950733510638</v>
      </c>
      <c r="F9" s="365">
        <v>21565.306377599998</v>
      </c>
      <c r="G9" s="366">
        <v>14376.870918399998</v>
      </c>
      <c r="H9" s="366">
        <v>2748.4881500000001</v>
      </c>
      <c r="I9" s="366">
        <v>13218.14975</v>
      </c>
      <c r="J9" s="366">
        <v>-1158.7211683999976</v>
      </c>
      <c r="K9" s="368">
        <v>0.61293586645862663</v>
      </c>
      <c r="L9" s="124"/>
      <c r="M9" s="364" t="str">
        <f t="shared" si="0"/>
        <v/>
      </c>
    </row>
    <row r="10" spans="1:13" ht="14.45" customHeight="1" x14ac:dyDescent="0.2">
      <c r="A10" s="369" t="s">
        <v>211</v>
      </c>
      <c r="B10" s="365">
        <v>0</v>
      </c>
      <c r="C10" s="366">
        <v>6.7000000000000002E-4</v>
      </c>
      <c r="D10" s="366">
        <v>6.7000000000000002E-4</v>
      </c>
      <c r="E10" s="367">
        <v>0</v>
      </c>
      <c r="F10" s="365">
        <v>0</v>
      </c>
      <c r="G10" s="366">
        <v>0</v>
      </c>
      <c r="H10" s="366">
        <v>-4.8999999999999998E-4</v>
      </c>
      <c r="I10" s="366">
        <v>-1.1299999999999999E-3</v>
      </c>
      <c r="J10" s="366">
        <v>-1.1299999999999999E-3</v>
      </c>
      <c r="K10" s="368">
        <v>0</v>
      </c>
      <c r="L10" s="124"/>
      <c r="M10" s="364" t="str">
        <f t="shared" si="0"/>
        <v>X</v>
      </c>
    </row>
    <row r="11" spans="1:13" ht="14.45" customHeight="1" x14ac:dyDescent="0.2">
      <c r="A11" s="369" t="s">
        <v>212</v>
      </c>
      <c r="B11" s="365">
        <v>0</v>
      </c>
      <c r="C11" s="366">
        <v>6.7000000000000002E-4</v>
      </c>
      <c r="D11" s="366">
        <v>6.7000000000000002E-4</v>
      </c>
      <c r="E11" s="367">
        <v>0</v>
      </c>
      <c r="F11" s="365">
        <v>0</v>
      </c>
      <c r="G11" s="366">
        <v>0</v>
      </c>
      <c r="H11" s="366">
        <v>-4.8999999999999998E-4</v>
      </c>
      <c r="I11" s="366">
        <v>-1.1299999999999999E-3</v>
      </c>
      <c r="J11" s="366">
        <v>-1.1299999999999999E-3</v>
      </c>
      <c r="K11" s="368">
        <v>0</v>
      </c>
      <c r="L11" s="124"/>
      <c r="M11" s="364" t="str">
        <f t="shared" si="0"/>
        <v/>
      </c>
    </row>
    <row r="12" spans="1:13" ht="14.45" customHeight="1" x14ac:dyDescent="0.2">
      <c r="A12" s="369" t="s">
        <v>213</v>
      </c>
      <c r="B12" s="365">
        <v>1040.0000000999999</v>
      </c>
      <c r="C12" s="366">
        <v>1081.45362</v>
      </c>
      <c r="D12" s="366">
        <v>41.453619900000149</v>
      </c>
      <c r="E12" s="367">
        <v>1.0398592499000137</v>
      </c>
      <c r="F12" s="365">
        <v>1039.9999995999999</v>
      </c>
      <c r="G12" s="366">
        <v>693.33333306666657</v>
      </c>
      <c r="H12" s="366">
        <v>125.48934</v>
      </c>
      <c r="I12" s="366">
        <v>852.01629000000003</v>
      </c>
      <c r="J12" s="366">
        <v>158.68295693333346</v>
      </c>
      <c r="K12" s="368">
        <v>0.81924643300740252</v>
      </c>
      <c r="L12" s="124"/>
      <c r="M12" s="364" t="str">
        <f t="shared" si="0"/>
        <v>X</v>
      </c>
    </row>
    <row r="13" spans="1:13" ht="14.45" customHeight="1" x14ac:dyDescent="0.2">
      <c r="A13" s="369" t="s">
        <v>214</v>
      </c>
      <c r="B13" s="365">
        <v>870</v>
      </c>
      <c r="C13" s="366">
        <v>866.71555000000001</v>
      </c>
      <c r="D13" s="366">
        <v>-3.2844499999999925</v>
      </c>
      <c r="E13" s="367">
        <v>0.99622477011494259</v>
      </c>
      <c r="F13" s="365">
        <v>865.00000009999997</v>
      </c>
      <c r="G13" s="366">
        <v>576.66666673333327</v>
      </c>
      <c r="H13" s="366">
        <v>124.53016000000001</v>
      </c>
      <c r="I13" s="366">
        <v>667.1451800000001</v>
      </c>
      <c r="J13" s="366">
        <v>90.478513266666823</v>
      </c>
      <c r="K13" s="368">
        <v>0.77126610395707917</v>
      </c>
      <c r="L13" s="124"/>
      <c r="M13" s="364" t="str">
        <f t="shared" si="0"/>
        <v/>
      </c>
    </row>
    <row r="14" spans="1:13" ht="14.45" customHeight="1" x14ac:dyDescent="0.2">
      <c r="A14" s="369" t="s">
        <v>215</v>
      </c>
      <c r="B14" s="365">
        <v>0</v>
      </c>
      <c r="C14" s="366">
        <v>14.589399999999999</v>
      </c>
      <c r="D14" s="366">
        <v>14.589399999999999</v>
      </c>
      <c r="E14" s="367">
        <v>0</v>
      </c>
      <c r="F14" s="365">
        <v>9.9999995999999989</v>
      </c>
      <c r="G14" s="366">
        <v>6.6666663999999995</v>
      </c>
      <c r="H14" s="366">
        <v>0</v>
      </c>
      <c r="I14" s="366">
        <v>0</v>
      </c>
      <c r="J14" s="366">
        <v>-6.6666663999999995</v>
      </c>
      <c r="K14" s="368">
        <v>0</v>
      </c>
      <c r="L14" s="124"/>
      <c r="M14" s="364" t="str">
        <f t="shared" si="0"/>
        <v/>
      </c>
    </row>
    <row r="15" spans="1:13" ht="14.45" customHeight="1" x14ac:dyDescent="0.2">
      <c r="A15" s="369" t="s">
        <v>216</v>
      </c>
      <c r="B15" s="365">
        <v>20.000000100000001</v>
      </c>
      <c r="C15" s="366">
        <v>13.406090000000001</v>
      </c>
      <c r="D15" s="366">
        <v>-6.5939101000000004</v>
      </c>
      <c r="E15" s="367">
        <v>0.67030449664847747</v>
      </c>
      <c r="F15" s="365">
        <v>14.999999900000001</v>
      </c>
      <c r="G15" s="366">
        <v>9.9999999333333331</v>
      </c>
      <c r="H15" s="366">
        <v>0.95917999999999992</v>
      </c>
      <c r="I15" s="366">
        <v>10.407879999999999</v>
      </c>
      <c r="J15" s="366">
        <v>0.40788006666666554</v>
      </c>
      <c r="K15" s="368">
        <v>0.69385867129239098</v>
      </c>
      <c r="L15" s="124"/>
      <c r="M15" s="364" t="str">
        <f t="shared" si="0"/>
        <v/>
      </c>
    </row>
    <row r="16" spans="1:13" ht="14.45" customHeight="1" x14ac:dyDescent="0.2">
      <c r="A16" s="369" t="s">
        <v>217</v>
      </c>
      <c r="B16" s="365">
        <v>150</v>
      </c>
      <c r="C16" s="366">
        <v>186.74257999999998</v>
      </c>
      <c r="D16" s="366">
        <v>36.742579999999975</v>
      </c>
      <c r="E16" s="367">
        <v>1.2449505333333333</v>
      </c>
      <c r="F16" s="365">
        <v>150</v>
      </c>
      <c r="G16" s="366">
        <v>100</v>
      </c>
      <c r="H16" s="366">
        <v>0</v>
      </c>
      <c r="I16" s="366">
        <v>174.46323000000001</v>
      </c>
      <c r="J16" s="366">
        <v>74.46323000000001</v>
      </c>
      <c r="K16" s="368">
        <v>1.1630882</v>
      </c>
      <c r="L16" s="124"/>
      <c r="M16" s="364" t="str">
        <f t="shared" si="0"/>
        <v/>
      </c>
    </row>
    <row r="17" spans="1:13" ht="14.45" customHeight="1" x14ac:dyDescent="0.2">
      <c r="A17" s="369" t="s">
        <v>218</v>
      </c>
      <c r="B17" s="365">
        <v>13010.000000099999</v>
      </c>
      <c r="C17" s="366">
        <v>12670.99109</v>
      </c>
      <c r="D17" s="366">
        <v>-339.00891009999941</v>
      </c>
      <c r="E17" s="367">
        <v>0.97394243581111506</v>
      </c>
      <c r="F17" s="365">
        <v>11904.999999900001</v>
      </c>
      <c r="G17" s="366">
        <v>7936.666666600001</v>
      </c>
      <c r="H17" s="366">
        <v>1810.70156</v>
      </c>
      <c r="I17" s="366">
        <v>7014.6337599999997</v>
      </c>
      <c r="J17" s="366">
        <v>-922.0329066000013</v>
      </c>
      <c r="K17" s="368">
        <v>0.58921745149591942</v>
      </c>
      <c r="L17" s="124"/>
      <c r="M17" s="364" t="str">
        <f t="shared" si="0"/>
        <v>X</v>
      </c>
    </row>
    <row r="18" spans="1:13" ht="14.45" customHeight="1" x14ac:dyDescent="0.2">
      <c r="A18" s="369" t="s">
        <v>219</v>
      </c>
      <c r="B18" s="365">
        <v>0</v>
      </c>
      <c r="C18" s="366">
        <v>76.432500000000005</v>
      </c>
      <c r="D18" s="366">
        <v>76.432500000000005</v>
      </c>
      <c r="E18" s="367">
        <v>0</v>
      </c>
      <c r="F18" s="365">
        <v>0</v>
      </c>
      <c r="G18" s="366">
        <v>0</v>
      </c>
      <c r="H18" s="366">
        <v>0</v>
      </c>
      <c r="I18" s="366">
        <v>0</v>
      </c>
      <c r="J18" s="366">
        <v>0</v>
      </c>
      <c r="K18" s="368">
        <v>0</v>
      </c>
      <c r="L18" s="124"/>
      <c r="M18" s="364" t="str">
        <f t="shared" si="0"/>
        <v/>
      </c>
    </row>
    <row r="19" spans="1:13" ht="14.45" customHeight="1" x14ac:dyDescent="0.2">
      <c r="A19" s="369" t="s">
        <v>220</v>
      </c>
      <c r="B19" s="365">
        <v>0</v>
      </c>
      <c r="C19" s="366">
        <v>4.31175</v>
      </c>
      <c r="D19" s="366">
        <v>4.31175</v>
      </c>
      <c r="E19" s="367">
        <v>0</v>
      </c>
      <c r="F19" s="365">
        <v>0</v>
      </c>
      <c r="G19" s="366">
        <v>0</v>
      </c>
      <c r="H19" s="366">
        <v>0</v>
      </c>
      <c r="I19" s="366">
        <v>0</v>
      </c>
      <c r="J19" s="366">
        <v>0</v>
      </c>
      <c r="K19" s="368">
        <v>0</v>
      </c>
      <c r="L19" s="124"/>
      <c r="M19" s="364" t="str">
        <f t="shared" si="0"/>
        <v/>
      </c>
    </row>
    <row r="20" spans="1:13" ht="14.45" customHeight="1" x14ac:dyDescent="0.2">
      <c r="A20" s="369" t="s">
        <v>221</v>
      </c>
      <c r="B20" s="365">
        <v>3499.9999999000001</v>
      </c>
      <c r="C20" s="366">
        <v>3320.1247999999996</v>
      </c>
      <c r="D20" s="366">
        <v>-179.87519990000055</v>
      </c>
      <c r="E20" s="367">
        <v>0.94860708574138863</v>
      </c>
      <c r="F20" s="365">
        <v>3499.9999999000001</v>
      </c>
      <c r="G20" s="366">
        <v>2333.3333332666666</v>
      </c>
      <c r="H20" s="366">
        <v>328.88655999999997</v>
      </c>
      <c r="I20" s="366">
        <v>1813.6751100000001</v>
      </c>
      <c r="J20" s="366">
        <v>-519.65822326666648</v>
      </c>
      <c r="K20" s="368">
        <v>0.51819288858623413</v>
      </c>
      <c r="L20" s="124"/>
      <c r="M20" s="364" t="str">
        <f t="shared" si="0"/>
        <v/>
      </c>
    </row>
    <row r="21" spans="1:13" ht="14.45" customHeight="1" x14ac:dyDescent="0.2">
      <c r="A21" s="369" t="s">
        <v>222</v>
      </c>
      <c r="B21" s="365">
        <v>4699.9999998000003</v>
      </c>
      <c r="C21" s="366">
        <v>3002.3737000000001</v>
      </c>
      <c r="D21" s="366">
        <v>-1697.6262998000002</v>
      </c>
      <c r="E21" s="367">
        <v>0.6388029149208001</v>
      </c>
      <c r="F21" s="365">
        <v>3400.0000002000002</v>
      </c>
      <c r="G21" s="366">
        <v>2266.6666668000003</v>
      </c>
      <c r="H21" s="366">
        <v>428.24705999999998</v>
      </c>
      <c r="I21" s="366">
        <v>1985.1734899999999</v>
      </c>
      <c r="J21" s="366">
        <v>-281.49317680000036</v>
      </c>
      <c r="K21" s="368">
        <v>0.58387455584800729</v>
      </c>
      <c r="L21" s="124"/>
      <c r="M21" s="364" t="str">
        <f t="shared" si="0"/>
        <v/>
      </c>
    </row>
    <row r="22" spans="1:13" ht="14.45" customHeight="1" x14ac:dyDescent="0.2">
      <c r="A22" s="369" t="s">
        <v>223</v>
      </c>
      <c r="B22" s="365">
        <v>0</v>
      </c>
      <c r="C22" s="366">
        <v>385.67874</v>
      </c>
      <c r="D22" s="366">
        <v>385.67874</v>
      </c>
      <c r="E22" s="367">
        <v>0</v>
      </c>
      <c r="F22" s="365">
        <v>0</v>
      </c>
      <c r="G22" s="366">
        <v>0</v>
      </c>
      <c r="H22" s="366">
        <v>543.63607999999999</v>
      </c>
      <c r="I22" s="366">
        <v>300.22308000000004</v>
      </c>
      <c r="J22" s="366">
        <v>300.22308000000004</v>
      </c>
      <c r="K22" s="368">
        <v>0</v>
      </c>
      <c r="L22" s="124"/>
      <c r="M22" s="364" t="str">
        <f t="shared" si="0"/>
        <v/>
      </c>
    </row>
    <row r="23" spans="1:13" ht="14.45" customHeight="1" x14ac:dyDescent="0.2">
      <c r="A23" s="369" t="s">
        <v>224</v>
      </c>
      <c r="B23" s="365">
        <v>39.999999900000006</v>
      </c>
      <c r="C23" s="366">
        <v>70.102990000000005</v>
      </c>
      <c r="D23" s="366">
        <v>30.1029901</v>
      </c>
      <c r="E23" s="367">
        <v>1.7525747543814367</v>
      </c>
      <c r="F23" s="365">
        <v>100</v>
      </c>
      <c r="G23" s="366">
        <v>66.666666666666671</v>
      </c>
      <c r="H23" s="366">
        <v>3.2609499999999998</v>
      </c>
      <c r="I23" s="366">
        <v>24.457139999999999</v>
      </c>
      <c r="J23" s="366">
        <v>-42.209526666666676</v>
      </c>
      <c r="K23" s="368">
        <v>0.24457139999999999</v>
      </c>
      <c r="L23" s="124"/>
      <c r="M23" s="364" t="str">
        <f t="shared" si="0"/>
        <v/>
      </c>
    </row>
    <row r="24" spans="1:13" ht="14.45" customHeight="1" x14ac:dyDescent="0.2">
      <c r="A24" s="369" t="s">
        <v>225</v>
      </c>
      <c r="B24" s="365">
        <v>3500.0000002000002</v>
      </c>
      <c r="C24" s="366">
        <v>3607.84618</v>
      </c>
      <c r="D24" s="366">
        <v>107.84617979999985</v>
      </c>
      <c r="E24" s="367">
        <v>1.0308131942268106</v>
      </c>
      <c r="F24" s="365">
        <v>3609.9999999000001</v>
      </c>
      <c r="G24" s="366">
        <v>2406.6666666000001</v>
      </c>
      <c r="H24" s="366">
        <v>374.95085</v>
      </c>
      <c r="I24" s="366">
        <v>2112.34249</v>
      </c>
      <c r="J24" s="366">
        <v>-294.3241766000001</v>
      </c>
      <c r="K24" s="368">
        <v>0.58513642383892339</v>
      </c>
      <c r="L24" s="124"/>
      <c r="M24" s="364" t="str">
        <f t="shared" si="0"/>
        <v/>
      </c>
    </row>
    <row r="25" spans="1:13" ht="14.45" customHeight="1" x14ac:dyDescent="0.2">
      <c r="A25" s="369" t="s">
        <v>226</v>
      </c>
      <c r="B25" s="365">
        <v>100.00000010000001</v>
      </c>
      <c r="C25" s="366">
        <v>62.033459999999998</v>
      </c>
      <c r="D25" s="366">
        <v>-37.96654010000001</v>
      </c>
      <c r="E25" s="367">
        <v>0.62033459937966529</v>
      </c>
      <c r="F25" s="365">
        <v>89.999999899999992</v>
      </c>
      <c r="G25" s="366">
        <v>59.999999933333328</v>
      </c>
      <c r="H25" s="366">
        <v>18.7928</v>
      </c>
      <c r="I25" s="366">
        <v>35.89873</v>
      </c>
      <c r="J25" s="366">
        <v>-24.101269933333327</v>
      </c>
      <c r="K25" s="368">
        <v>0.398874778220972</v>
      </c>
      <c r="L25" s="124"/>
      <c r="M25" s="364" t="str">
        <f t="shared" si="0"/>
        <v/>
      </c>
    </row>
    <row r="26" spans="1:13" ht="14.45" customHeight="1" x14ac:dyDescent="0.2">
      <c r="A26" s="369" t="s">
        <v>227</v>
      </c>
      <c r="B26" s="365">
        <v>600</v>
      </c>
      <c r="C26" s="366">
        <v>760.72906</v>
      </c>
      <c r="D26" s="366">
        <v>160.72906</v>
      </c>
      <c r="E26" s="367">
        <v>1.2678817666666666</v>
      </c>
      <c r="F26" s="365">
        <v>600</v>
      </c>
      <c r="G26" s="366">
        <v>400</v>
      </c>
      <c r="H26" s="366">
        <v>88.976520000000008</v>
      </c>
      <c r="I26" s="366">
        <v>621.38204000000007</v>
      </c>
      <c r="J26" s="366">
        <v>221.38204000000007</v>
      </c>
      <c r="K26" s="368">
        <v>1.0356367333333334</v>
      </c>
      <c r="L26" s="124"/>
      <c r="M26" s="364" t="str">
        <f t="shared" si="0"/>
        <v/>
      </c>
    </row>
    <row r="27" spans="1:13" ht="14.45" customHeight="1" x14ac:dyDescent="0.2">
      <c r="A27" s="369" t="s">
        <v>228</v>
      </c>
      <c r="B27" s="365">
        <v>5</v>
      </c>
      <c r="C27" s="366">
        <v>0</v>
      </c>
      <c r="D27" s="366">
        <v>-5</v>
      </c>
      <c r="E27" s="367">
        <v>0</v>
      </c>
      <c r="F27" s="365">
        <v>5</v>
      </c>
      <c r="G27" s="366">
        <v>3.3333333333333335</v>
      </c>
      <c r="H27" s="366">
        <v>0</v>
      </c>
      <c r="I27" s="366">
        <v>0</v>
      </c>
      <c r="J27" s="366">
        <v>-3.3333333333333335</v>
      </c>
      <c r="K27" s="368">
        <v>0</v>
      </c>
      <c r="L27" s="124"/>
      <c r="M27" s="364" t="str">
        <f t="shared" si="0"/>
        <v/>
      </c>
    </row>
    <row r="28" spans="1:13" ht="14.45" customHeight="1" x14ac:dyDescent="0.2">
      <c r="A28" s="369" t="s">
        <v>229</v>
      </c>
      <c r="B28" s="365">
        <v>250.00000009999999</v>
      </c>
      <c r="C28" s="366">
        <v>253.59657000000001</v>
      </c>
      <c r="D28" s="366">
        <v>3.59656990000002</v>
      </c>
      <c r="E28" s="367">
        <v>1.0143862795942455</v>
      </c>
      <c r="F28" s="365">
        <v>250.00000009999999</v>
      </c>
      <c r="G28" s="366">
        <v>166.66666673333333</v>
      </c>
      <c r="H28" s="366">
        <v>0.90749999999999997</v>
      </c>
      <c r="I28" s="366">
        <v>98.43844</v>
      </c>
      <c r="J28" s="366">
        <v>-68.228226733333329</v>
      </c>
      <c r="K28" s="368">
        <v>0.3937537598424985</v>
      </c>
      <c r="L28" s="124"/>
      <c r="M28" s="364" t="str">
        <f t="shared" si="0"/>
        <v/>
      </c>
    </row>
    <row r="29" spans="1:13" ht="14.45" customHeight="1" x14ac:dyDescent="0.2">
      <c r="A29" s="369" t="s">
        <v>230</v>
      </c>
      <c r="B29" s="365">
        <v>315.00000010000002</v>
      </c>
      <c r="C29" s="366">
        <v>1123.9745</v>
      </c>
      <c r="D29" s="366">
        <v>808.97449989999996</v>
      </c>
      <c r="E29" s="367">
        <v>3.5681730147402626</v>
      </c>
      <c r="F29" s="365">
        <v>349.99999989999998</v>
      </c>
      <c r="G29" s="366">
        <v>233.33333326666664</v>
      </c>
      <c r="H29" s="366">
        <v>23.043240000000001</v>
      </c>
      <c r="I29" s="366">
        <v>23.043240000000001</v>
      </c>
      <c r="J29" s="366">
        <v>-210.29009326666664</v>
      </c>
      <c r="K29" s="368">
        <v>6.5837828590239386E-2</v>
      </c>
      <c r="L29" s="124"/>
      <c r="M29" s="364" t="str">
        <f t="shared" si="0"/>
        <v/>
      </c>
    </row>
    <row r="30" spans="1:13" ht="14.45" customHeight="1" x14ac:dyDescent="0.2">
      <c r="A30" s="369" t="s">
        <v>231</v>
      </c>
      <c r="B30" s="365">
        <v>0</v>
      </c>
      <c r="C30" s="366">
        <v>0.60084000000000004</v>
      </c>
      <c r="D30" s="366">
        <v>0.60084000000000004</v>
      </c>
      <c r="E30" s="367">
        <v>0</v>
      </c>
      <c r="F30" s="365">
        <v>0</v>
      </c>
      <c r="G30" s="366">
        <v>0</v>
      </c>
      <c r="H30" s="366">
        <v>0</v>
      </c>
      <c r="I30" s="366">
        <v>0</v>
      </c>
      <c r="J30" s="366">
        <v>0</v>
      </c>
      <c r="K30" s="368">
        <v>0</v>
      </c>
      <c r="L30" s="124"/>
      <c r="M30" s="364" t="str">
        <f t="shared" si="0"/>
        <v/>
      </c>
    </row>
    <row r="31" spans="1:13" ht="14.45" customHeight="1" x14ac:dyDescent="0.2">
      <c r="A31" s="369" t="s">
        <v>232</v>
      </c>
      <c r="B31" s="365">
        <v>0</v>
      </c>
      <c r="C31" s="366">
        <v>3.1859999999999999</v>
      </c>
      <c r="D31" s="366">
        <v>3.1859999999999999</v>
      </c>
      <c r="E31" s="367">
        <v>0</v>
      </c>
      <c r="F31" s="365">
        <v>0</v>
      </c>
      <c r="G31" s="366">
        <v>0</v>
      </c>
      <c r="H31" s="366">
        <v>0</v>
      </c>
      <c r="I31" s="366">
        <v>0</v>
      </c>
      <c r="J31" s="366">
        <v>0</v>
      </c>
      <c r="K31" s="368">
        <v>0</v>
      </c>
      <c r="L31" s="124"/>
      <c r="M31" s="364" t="str">
        <f t="shared" si="0"/>
        <v/>
      </c>
    </row>
    <row r="32" spans="1:13" ht="14.45" customHeight="1" x14ac:dyDescent="0.2">
      <c r="A32" s="369" t="s">
        <v>233</v>
      </c>
      <c r="B32" s="365">
        <v>745.30730429999994</v>
      </c>
      <c r="C32" s="366">
        <v>793.01125000000002</v>
      </c>
      <c r="D32" s="366">
        <v>47.703945700000077</v>
      </c>
      <c r="E32" s="367">
        <v>1.0640057402158485</v>
      </c>
      <c r="F32" s="365">
        <v>751.0694565</v>
      </c>
      <c r="G32" s="366">
        <v>500.71297099999998</v>
      </c>
      <c r="H32" s="366">
        <v>47.42022</v>
      </c>
      <c r="I32" s="366">
        <v>517.08374000000003</v>
      </c>
      <c r="J32" s="366">
        <v>16.370769000000053</v>
      </c>
      <c r="K32" s="368">
        <v>0.68846327796316131</v>
      </c>
      <c r="L32" s="124"/>
      <c r="M32" s="364" t="str">
        <f t="shared" si="0"/>
        <v>X</v>
      </c>
    </row>
    <row r="33" spans="1:13" ht="14.45" customHeight="1" x14ac:dyDescent="0.2">
      <c r="A33" s="369" t="s">
        <v>234</v>
      </c>
      <c r="B33" s="365">
        <v>0</v>
      </c>
      <c r="C33" s="366">
        <v>1.07104</v>
      </c>
      <c r="D33" s="366">
        <v>1.07104</v>
      </c>
      <c r="E33" s="367">
        <v>0</v>
      </c>
      <c r="F33" s="365">
        <v>0</v>
      </c>
      <c r="G33" s="366">
        <v>0</v>
      </c>
      <c r="H33" s="366">
        <v>0</v>
      </c>
      <c r="I33" s="366">
        <v>0</v>
      </c>
      <c r="J33" s="366">
        <v>0</v>
      </c>
      <c r="K33" s="368">
        <v>0</v>
      </c>
      <c r="L33" s="124"/>
      <c r="M33" s="364" t="str">
        <f t="shared" si="0"/>
        <v/>
      </c>
    </row>
    <row r="34" spans="1:13" ht="14.45" customHeight="1" x14ac:dyDescent="0.2">
      <c r="A34" s="369" t="s">
        <v>235</v>
      </c>
      <c r="B34" s="365">
        <v>21.999999800000001</v>
      </c>
      <c r="C34" s="366">
        <v>21.6676</v>
      </c>
      <c r="D34" s="366">
        <v>-0.33239980000000102</v>
      </c>
      <c r="E34" s="367">
        <v>0.98489091804446283</v>
      </c>
      <c r="F34" s="365">
        <v>20.000000100000001</v>
      </c>
      <c r="G34" s="366">
        <v>13.333333400000001</v>
      </c>
      <c r="H34" s="366">
        <v>1.97238</v>
      </c>
      <c r="I34" s="366">
        <v>17.87274</v>
      </c>
      <c r="J34" s="366">
        <v>4.5394065999999995</v>
      </c>
      <c r="K34" s="368">
        <v>0.89363699553181497</v>
      </c>
      <c r="L34" s="124"/>
      <c r="M34" s="364" t="str">
        <f t="shared" si="0"/>
        <v/>
      </c>
    </row>
    <row r="35" spans="1:13" ht="14.45" customHeight="1" x14ac:dyDescent="0.2">
      <c r="A35" s="369" t="s">
        <v>236</v>
      </c>
      <c r="B35" s="365">
        <v>449.99999980000001</v>
      </c>
      <c r="C35" s="366">
        <v>493.52463</v>
      </c>
      <c r="D35" s="366">
        <v>43.52463019999999</v>
      </c>
      <c r="E35" s="367">
        <v>1.0967214004874317</v>
      </c>
      <c r="F35" s="365">
        <v>449.99999980000001</v>
      </c>
      <c r="G35" s="366">
        <v>299.99999986666666</v>
      </c>
      <c r="H35" s="366">
        <v>32.077220000000004</v>
      </c>
      <c r="I35" s="366">
        <v>279.25265999999999</v>
      </c>
      <c r="J35" s="366">
        <v>-20.747339866666664</v>
      </c>
      <c r="K35" s="368">
        <v>0.62056146694247172</v>
      </c>
      <c r="L35" s="124"/>
      <c r="M35" s="364" t="str">
        <f t="shared" si="0"/>
        <v/>
      </c>
    </row>
    <row r="36" spans="1:13" ht="14.45" customHeight="1" x14ac:dyDescent="0.2">
      <c r="A36" s="369" t="s">
        <v>237</v>
      </c>
      <c r="B36" s="365">
        <v>37.000000099999994</v>
      </c>
      <c r="C36" s="366">
        <v>39.420780000000001</v>
      </c>
      <c r="D36" s="366">
        <v>2.4207799000000065</v>
      </c>
      <c r="E36" s="367">
        <v>1.0654264836069556</v>
      </c>
      <c r="F36" s="365">
        <v>37.000000099999994</v>
      </c>
      <c r="G36" s="366">
        <v>24.666666733333329</v>
      </c>
      <c r="H36" s="366">
        <v>2.5411999999999999</v>
      </c>
      <c r="I36" s="366">
        <v>14.048020000000001</v>
      </c>
      <c r="J36" s="366">
        <v>-10.618646733333328</v>
      </c>
      <c r="K36" s="368">
        <v>0.37967621519006439</v>
      </c>
      <c r="L36" s="124"/>
      <c r="M36" s="364" t="str">
        <f t="shared" si="0"/>
        <v/>
      </c>
    </row>
    <row r="37" spans="1:13" ht="14.45" customHeight="1" x14ac:dyDescent="0.2">
      <c r="A37" s="369" t="s">
        <v>238</v>
      </c>
      <c r="B37" s="365">
        <v>5.8756326000000003</v>
      </c>
      <c r="C37" s="366">
        <v>7.6486599999999996</v>
      </c>
      <c r="D37" s="366">
        <v>1.7730273999999993</v>
      </c>
      <c r="E37" s="367">
        <v>1.3017594054468278</v>
      </c>
      <c r="F37" s="365">
        <v>6.4908215</v>
      </c>
      <c r="G37" s="366">
        <v>4.3272143333333331</v>
      </c>
      <c r="H37" s="366">
        <v>0.70983000000000007</v>
      </c>
      <c r="I37" s="366">
        <v>18.806939999999997</v>
      </c>
      <c r="J37" s="366">
        <v>14.479725666666663</v>
      </c>
      <c r="K37" s="368">
        <v>2.8974668306623435</v>
      </c>
      <c r="L37" s="124"/>
      <c r="M37" s="364" t="str">
        <f t="shared" si="0"/>
        <v/>
      </c>
    </row>
    <row r="38" spans="1:13" ht="14.45" customHeight="1" x14ac:dyDescent="0.2">
      <c r="A38" s="369" t="s">
        <v>239</v>
      </c>
      <c r="B38" s="365">
        <v>0</v>
      </c>
      <c r="C38" s="366">
        <v>1.3527799999999999</v>
      </c>
      <c r="D38" s="366">
        <v>1.3527799999999999</v>
      </c>
      <c r="E38" s="367">
        <v>0</v>
      </c>
      <c r="F38" s="365">
        <v>0</v>
      </c>
      <c r="G38" s="366">
        <v>0</v>
      </c>
      <c r="H38" s="366">
        <v>0</v>
      </c>
      <c r="I38" s="366">
        <v>0</v>
      </c>
      <c r="J38" s="366">
        <v>0</v>
      </c>
      <c r="K38" s="368">
        <v>0</v>
      </c>
      <c r="L38" s="124"/>
      <c r="M38" s="364" t="str">
        <f t="shared" si="0"/>
        <v/>
      </c>
    </row>
    <row r="39" spans="1:13" ht="14.45" customHeight="1" x14ac:dyDescent="0.2">
      <c r="A39" s="369" t="s">
        <v>240</v>
      </c>
      <c r="B39" s="365">
        <v>0</v>
      </c>
      <c r="C39" s="366">
        <v>1.1737</v>
      </c>
      <c r="D39" s="366">
        <v>1.1737</v>
      </c>
      <c r="E39" s="367">
        <v>0</v>
      </c>
      <c r="F39" s="365">
        <v>0</v>
      </c>
      <c r="G39" s="366">
        <v>0</v>
      </c>
      <c r="H39" s="366">
        <v>0</v>
      </c>
      <c r="I39" s="366">
        <v>0</v>
      </c>
      <c r="J39" s="366">
        <v>0</v>
      </c>
      <c r="K39" s="368">
        <v>0</v>
      </c>
      <c r="L39" s="124"/>
      <c r="M39" s="364" t="str">
        <f t="shared" si="0"/>
        <v/>
      </c>
    </row>
    <row r="40" spans="1:13" ht="14.45" customHeight="1" x14ac:dyDescent="0.2">
      <c r="A40" s="369" t="s">
        <v>241</v>
      </c>
      <c r="B40" s="365">
        <v>0</v>
      </c>
      <c r="C40" s="366">
        <v>5.0115699999999999</v>
      </c>
      <c r="D40" s="366">
        <v>5.0115699999999999</v>
      </c>
      <c r="E40" s="367">
        <v>0</v>
      </c>
      <c r="F40" s="365">
        <v>0</v>
      </c>
      <c r="G40" s="366">
        <v>0</v>
      </c>
      <c r="H40" s="366">
        <v>0</v>
      </c>
      <c r="I40" s="366">
        <v>2.7169299999999996</v>
      </c>
      <c r="J40" s="366">
        <v>2.7169299999999996</v>
      </c>
      <c r="K40" s="368">
        <v>0</v>
      </c>
      <c r="L40" s="124"/>
      <c r="M40" s="364" t="str">
        <f t="shared" si="0"/>
        <v/>
      </c>
    </row>
    <row r="41" spans="1:13" ht="14.45" customHeight="1" x14ac:dyDescent="0.2">
      <c r="A41" s="369" t="s">
        <v>242</v>
      </c>
      <c r="B41" s="365">
        <v>15.000000099999999</v>
      </c>
      <c r="C41" s="366">
        <v>12.76792</v>
      </c>
      <c r="D41" s="366">
        <v>-2.2320800999999992</v>
      </c>
      <c r="E41" s="367">
        <v>0.85119466099203567</v>
      </c>
      <c r="F41" s="365">
        <v>15.000000099999999</v>
      </c>
      <c r="G41" s="366">
        <v>10.000000066666667</v>
      </c>
      <c r="H41" s="366">
        <v>0</v>
      </c>
      <c r="I41" s="366">
        <v>8.4857300000000002</v>
      </c>
      <c r="J41" s="366">
        <v>-1.5142700666666666</v>
      </c>
      <c r="K41" s="368">
        <v>0.56571532956189785</v>
      </c>
      <c r="L41" s="124"/>
      <c r="M41" s="364" t="str">
        <f t="shared" si="0"/>
        <v/>
      </c>
    </row>
    <row r="42" spans="1:13" ht="14.45" customHeight="1" x14ac:dyDescent="0.2">
      <c r="A42" s="369" t="s">
        <v>243</v>
      </c>
      <c r="B42" s="365">
        <v>15.431672000000001</v>
      </c>
      <c r="C42" s="366">
        <v>16.619150000000001</v>
      </c>
      <c r="D42" s="366">
        <v>1.1874780000000005</v>
      </c>
      <c r="E42" s="367">
        <v>1.0769507024255052</v>
      </c>
      <c r="F42" s="365">
        <v>22.578634999999998</v>
      </c>
      <c r="G42" s="366">
        <v>15.052423333333332</v>
      </c>
      <c r="H42" s="366">
        <v>4.7431999999999999</v>
      </c>
      <c r="I42" s="366">
        <v>34.009779999999999</v>
      </c>
      <c r="J42" s="366">
        <v>18.957356666666669</v>
      </c>
      <c r="K42" s="368">
        <v>1.506281491330189</v>
      </c>
      <c r="L42" s="124"/>
      <c r="M42" s="364" t="str">
        <f t="shared" si="0"/>
        <v/>
      </c>
    </row>
    <row r="43" spans="1:13" ht="14.45" customHeight="1" x14ac:dyDescent="0.2">
      <c r="A43" s="369" t="s">
        <v>244</v>
      </c>
      <c r="B43" s="365">
        <v>0</v>
      </c>
      <c r="C43" s="366">
        <v>2.2263999999999999</v>
      </c>
      <c r="D43" s="366">
        <v>2.2263999999999999</v>
      </c>
      <c r="E43" s="367">
        <v>0</v>
      </c>
      <c r="F43" s="365">
        <v>0</v>
      </c>
      <c r="G43" s="366">
        <v>0</v>
      </c>
      <c r="H43" s="366">
        <v>0</v>
      </c>
      <c r="I43" s="366">
        <v>0</v>
      </c>
      <c r="J43" s="366">
        <v>0</v>
      </c>
      <c r="K43" s="368">
        <v>0</v>
      </c>
      <c r="L43" s="124"/>
      <c r="M43" s="364" t="str">
        <f t="shared" si="0"/>
        <v/>
      </c>
    </row>
    <row r="44" spans="1:13" ht="14.45" customHeight="1" x14ac:dyDescent="0.2">
      <c r="A44" s="369" t="s">
        <v>245</v>
      </c>
      <c r="B44" s="365">
        <v>0</v>
      </c>
      <c r="C44" s="366">
        <v>6.6520000000000001</v>
      </c>
      <c r="D44" s="366">
        <v>6.6520000000000001</v>
      </c>
      <c r="E44" s="367">
        <v>0</v>
      </c>
      <c r="F44" s="365">
        <v>0</v>
      </c>
      <c r="G44" s="366">
        <v>0</v>
      </c>
      <c r="H44" s="366">
        <v>0</v>
      </c>
      <c r="I44" s="366">
        <v>3.7064699999999999</v>
      </c>
      <c r="J44" s="366">
        <v>3.7064699999999999</v>
      </c>
      <c r="K44" s="368">
        <v>0</v>
      </c>
      <c r="L44" s="124"/>
      <c r="M44" s="364" t="str">
        <f t="shared" si="0"/>
        <v/>
      </c>
    </row>
    <row r="45" spans="1:13" ht="14.45" customHeight="1" x14ac:dyDescent="0.2">
      <c r="A45" s="369" t="s">
        <v>246</v>
      </c>
      <c r="B45" s="365">
        <v>199.99999990000001</v>
      </c>
      <c r="C45" s="366">
        <v>183.16717</v>
      </c>
      <c r="D45" s="366">
        <v>-16.832829900000007</v>
      </c>
      <c r="E45" s="367">
        <v>0.91583585045791793</v>
      </c>
      <c r="F45" s="365">
        <v>199.99999990000001</v>
      </c>
      <c r="G45" s="366">
        <v>133.33333326666667</v>
      </c>
      <c r="H45" s="366">
        <v>5.3763900000000007</v>
      </c>
      <c r="I45" s="366">
        <v>138.18447</v>
      </c>
      <c r="J45" s="366">
        <v>4.851136733333334</v>
      </c>
      <c r="K45" s="368">
        <v>0.69092235034546112</v>
      </c>
      <c r="L45" s="124"/>
      <c r="M45" s="364" t="str">
        <f t="shared" si="0"/>
        <v/>
      </c>
    </row>
    <row r="46" spans="1:13" ht="14.45" customHeight="1" x14ac:dyDescent="0.2">
      <c r="A46" s="369" t="s">
        <v>247</v>
      </c>
      <c r="B46" s="365">
        <v>0</v>
      </c>
      <c r="C46" s="366">
        <v>0.70784999999999998</v>
      </c>
      <c r="D46" s="366">
        <v>0.70784999999999998</v>
      </c>
      <c r="E46" s="367">
        <v>0</v>
      </c>
      <c r="F46" s="365">
        <v>0</v>
      </c>
      <c r="G46" s="366">
        <v>0</v>
      </c>
      <c r="H46" s="366">
        <v>0</v>
      </c>
      <c r="I46" s="366">
        <v>0</v>
      </c>
      <c r="J46" s="366">
        <v>0</v>
      </c>
      <c r="K46" s="368">
        <v>0</v>
      </c>
      <c r="L46" s="124"/>
      <c r="M46" s="364" t="str">
        <f t="shared" si="0"/>
        <v/>
      </c>
    </row>
    <row r="47" spans="1:13" ht="14.45" customHeight="1" x14ac:dyDescent="0.2">
      <c r="A47" s="369" t="s">
        <v>248</v>
      </c>
      <c r="B47" s="365">
        <v>436.06181910000004</v>
      </c>
      <c r="C47" s="366">
        <v>450.32596000000001</v>
      </c>
      <c r="D47" s="366">
        <v>14.264140899999973</v>
      </c>
      <c r="E47" s="367">
        <v>1.0327112814633488</v>
      </c>
      <c r="F47" s="365">
        <v>411.23692169999998</v>
      </c>
      <c r="G47" s="366">
        <v>274.15794779999999</v>
      </c>
      <c r="H47" s="366">
        <v>134.94109</v>
      </c>
      <c r="I47" s="366">
        <v>218.85453000000001</v>
      </c>
      <c r="J47" s="366">
        <v>-55.303417799999977</v>
      </c>
      <c r="K47" s="368">
        <v>0.53218599413516621</v>
      </c>
      <c r="L47" s="124"/>
      <c r="M47" s="364" t="str">
        <f t="shared" si="0"/>
        <v>X</v>
      </c>
    </row>
    <row r="48" spans="1:13" ht="14.45" customHeight="1" x14ac:dyDescent="0.2">
      <c r="A48" s="369" t="s">
        <v>249</v>
      </c>
      <c r="B48" s="365">
        <v>18.3786089</v>
      </c>
      <c r="C48" s="366">
        <v>61.939</v>
      </c>
      <c r="D48" s="366">
        <v>43.560391100000004</v>
      </c>
      <c r="E48" s="367">
        <v>3.3701680218027819</v>
      </c>
      <c r="F48" s="365">
        <v>45.9465219</v>
      </c>
      <c r="G48" s="366">
        <v>30.6310146</v>
      </c>
      <c r="H48" s="366">
        <v>0</v>
      </c>
      <c r="I48" s="366">
        <v>0</v>
      </c>
      <c r="J48" s="366">
        <v>-30.6310146</v>
      </c>
      <c r="K48" s="368">
        <v>0</v>
      </c>
      <c r="L48" s="124"/>
      <c r="M48" s="364" t="str">
        <f t="shared" si="0"/>
        <v/>
      </c>
    </row>
    <row r="49" spans="1:13" ht="14.45" customHeight="1" x14ac:dyDescent="0.2">
      <c r="A49" s="369" t="s">
        <v>250</v>
      </c>
      <c r="B49" s="365">
        <v>324.7026553</v>
      </c>
      <c r="C49" s="366">
        <v>250.39178000000001</v>
      </c>
      <c r="D49" s="366">
        <v>-74.310875299999992</v>
      </c>
      <c r="E49" s="367">
        <v>0.77114176897832099</v>
      </c>
      <c r="F49" s="365">
        <v>358.88188229999997</v>
      </c>
      <c r="G49" s="366">
        <v>239.25458819999997</v>
      </c>
      <c r="H49" s="366">
        <v>10.409930000000001</v>
      </c>
      <c r="I49" s="366">
        <v>86.146090000000001</v>
      </c>
      <c r="J49" s="366">
        <v>-153.10849819999999</v>
      </c>
      <c r="K49" s="368">
        <v>0.24004023119781773</v>
      </c>
      <c r="L49" s="124"/>
      <c r="M49" s="364" t="str">
        <f t="shared" si="0"/>
        <v/>
      </c>
    </row>
    <row r="50" spans="1:13" ht="14.45" customHeight="1" x14ac:dyDescent="0.2">
      <c r="A50" s="369" t="s">
        <v>251</v>
      </c>
      <c r="B50" s="365">
        <v>1.9805553</v>
      </c>
      <c r="C50" s="366">
        <v>0</v>
      </c>
      <c r="D50" s="366">
        <v>-1.9805553</v>
      </c>
      <c r="E50" s="367">
        <v>0</v>
      </c>
      <c r="F50" s="365">
        <v>1.6321111000000001</v>
      </c>
      <c r="G50" s="366">
        <v>1.0880740666666668</v>
      </c>
      <c r="H50" s="366">
        <v>0</v>
      </c>
      <c r="I50" s="366">
        <v>3.2669999999999999</v>
      </c>
      <c r="J50" s="366">
        <v>2.1789259333333328</v>
      </c>
      <c r="K50" s="368">
        <v>2.001701967470229</v>
      </c>
      <c r="L50" s="124"/>
      <c r="M50" s="364" t="str">
        <f t="shared" si="0"/>
        <v/>
      </c>
    </row>
    <row r="51" spans="1:13" ht="14.45" customHeight="1" x14ac:dyDescent="0.2">
      <c r="A51" s="369" t="s">
        <v>252</v>
      </c>
      <c r="B51" s="365">
        <v>6</v>
      </c>
      <c r="C51" s="366">
        <v>78.306830000000005</v>
      </c>
      <c r="D51" s="366">
        <v>72.306830000000005</v>
      </c>
      <c r="E51" s="367">
        <v>13.051138333333334</v>
      </c>
      <c r="F51" s="365">
        <v>4.7764063999999999</v>
      </c>
      <c r="G51" s="366">
        <v>3.1842709333333334</v>
      </c>
      <c r="H51" s="366">
        <v>1.5274000000000001</v>
      </c>
      <c r="I51" s="366">
        <v>6.4376800000000003</v>
      </c>
      <c r="J51" s="366">
        <v>3.2534090666666668</v>
      </c>
      <c r="K51" s="368">
        <v>1.3478082602016446</v>
      </c>
      <c r="L51" s="124"/>
      <c r="M51" s="364" t="str">
        <f t="shared" si="0"/>
        <v/>
      </c>
    </row>
    <row r="52" spans="1:13" ht="14.45" customHeight="1" x14ac:dyDescent="0.2">
      <c r="A52" s="369" t="s">
        <v>253</v>
      </c>
      <c r="B52" s="365">
        <v>84.999999599999995</v>
      </c>
      <c r="C52" s="366">
        <v>59.68835</v>
      </c>
      <c r="D52" s="366">
        <v>-25.311649599999996</v>
      </c>
      <c r="E52" s="367">
        <v>0.7022158856574866</v>
      </c>
      <c r="F52" s="365">
        <v>0</v>
      </c>
      <c r="G52" s="366">
        <v>0</v>
      </c>
      <c r="H52" s="366">
        <v>123.00376</v>
      </c>
      <c r="I52" s="366">
        <v>123.00376</v>
      </c>
      <c r="J52" s="366">
        <v>123.00376</v>
      </c>
      <c r="K52" s="368">
        <v>0</v>
      </c>
      <c r="L52" s="124"/>
      <c r="M52" s="364" t="str">
        <f t="shared" si="0"/>
        <v/>
      </c>
    </row>
    <row r="53" spans="1:13" ht="14.45" customHeight="1" x14ac:dyDescent="0.2">
      <c r="A53" s="369" t="s">
        <v>254</v>
      </c>
      <c r="B53" s="365">
        <v>7300.0000001999997</v>
      </c>
      <c r="C53" s="366">
        <v>7308.9098600000007</v>
      </c>
      <c r="D53" s="366">
        <v>8.9098598000009588</v>
      </c>
      <c r="E53" s="367">
        <v>1.0012205287396927</v>
      </c>
      <c r="F53" s="365">
        <v>7457.9999999000001</v>
      </c>
      <c r="G53" s="366">
        <v>4971.9999999333331</v>
      </c>
      <c r="H53" s="366">
        <v>629.93643000000009</v>
      </c>
      <c r="I53" s="366">
        <v>4615.5625599999994</v>
      </c>
      <c r="J53" s="366">
        <v>-356.43743993333374</v>
      </c>
      <c r="K53" s="368">
        <v>0.61887403594286494</v>
      </c>
      <c r="L53" s="124"/>
      <c r="M53" s="364" t="str">
        <f t="shared" si="0"/>
        <v>X</v>
      </c>
    </row>
    <row r="54" spans="1:13" ht="14.45" customHeight="1" x14ac:dyDescent="0.2">
      <c r="A54" s="369" t="s">
        <v>255</v>
      </c>
      <c r="B54" s="365">
        <v>0</v>
      </c>
      <c r="C54" s="366">
        <v>77.852240000000009</v>
      </c>
      <c r="D54" s="366">
        <v>77.852240000000009</v>
      </c>
      <c r="E54" s="367">
        <v>0</v>
      </c>
      <c r="F54" s="365">
        <v>0</v>
      </c>
      <c r="G54" s="366">
        <v>0</v>
      </c>
      <c r="H54" s="366">
        <v>3.53925</v>
      </c>
      <c r="I54" s="366">
        <v>64.258250000000004</v>
      </c>
      <c r="J54" s="366">
        <v>64.258250000000004</v>
      </c>
      <c r="K54" s="368">
        <v>0</v>
      </c>
      <c r="L54" s="124"/>
      <c r="M54" s="364" t="str">
        <f t="shared" si="0"/>
        <v/>
      </c>
    </row>
    <row r="55" spans="1:13" ht="14.45" customHeight="1" x14ac:dyDescent="0.2">
      <c r="A55" s="369" t="s">
        <v>256</v>
      </c>
      <c r="B55" s="365">
        <v>0</v>
      </c>
      <c r="C55" s="366">
        <v>0</v>
      </c>
      <c r="D55" s="366">
        <v>0</v>
      </c>
      <c r="E55" s="367">
        <v>0</v>
      </c>
      <c r="F55" s="365">
        <v>0</v>
      </c>
      <c r="G55" s="366">
        <v>0</v>
      </c>
      <c r="H55" s="366">
        <v>0</v>
      </c>
      <c r="I55" s="366">
        <v>0.38239000000000001</v>
      </c>
      <c r="J55" s="366">
        <v>0.38239000000000001</v>
      </c>
      <c r="K55" s="368">
        <v>0</v>
      </c>
      <c r="L55" s="124"/>
      <c r="M55" s="364" t="str">
        <f t="shared" si="0"/>
        <v/>
      </c>
    </row>
    <row r="56" spans="1:13" ht="14.45" customHeight="1" x14ac:dyDescent="0.2">
      <c r="A56" s="369" t="s">
        <v>257</v>
      </c>
      <c r="B56" s="365">
        <v>0</v>
      </c>
      <c r="C56" s="366">
        <v>-3.0347</v>
      </c>
      <c r="D56" s="366">
        <v>-3.0347</v>
      </c>
      <c r="E56" s="367">
        <v>0</v>
      </c>
      <c r="F56" s="365">
        <v>0</v>
      </c>
      <c r="G56" s="366">
        <v>0</v>
      </c>
      <c r="H56" s="366">
        <v>0</v>
      </c>
      <c r="I56" s="366">
        <v>0</v>
      </c>
      <c r="J56" s="366">
        <v>0</v>
      </c>
      <c r="K56" s="368">
        <v>0</v>
      </c>
      <c r="L56" s="124"/>
      <c r="M56" s="364" t="str">
        <f t="shared" si="0"/>
        <v/>
      </c>
    </row>
    <row r="57" spans="1:13" ht="14.45" customHeight="1" x14ac:dyDescent="0.2">
      <c r="A57" s="369" t="s">
        <v>258</v>
      </c>
      <c r="B57" s="365">
        <v>2650</v>
      </c>
      <c r="C57" s="366">
        <v>2580.0691099999999</v>
      </c>
      <c r="D57" s="366">
        <v>-69.93089000000009</v>
      </c>
      <c r="E57" s="367">
        <v>0.97361098490566034</v>
      </c>
      <c r="F57" s="365">
        <v>2623.0000000999999</v>
      </c>
      <c r="G57" s="366">
        <v>1748.6666667333332</v>
      </c>
      <c r="H57" s="366">
        <v>285.15562</v>
      </c>
      <c r="I57" s="366">
        <v>1732.0521699999999</v>
      </c>
      <c r="J57" s="366">
        <v>-16.614496733333226</v>
      </c>
      <c r="K57" s="368">
        <v>0.66033250855278947</v>
      </c>
      <c r="L57" s="124"/>
      <c r="M57" s="364" t="str">
        <f t="shared" si="0"/>
        <v/>
      </c>
    </row>
    <row r="58" spans="1:13" ht="14.45" customHeight="1" x14ac:dyDescent="0.2">
      <c r="A58" s="369" t="s">
        <v>259</v>
      </c>
      <c r="B58" s="365">
        <v>3910.0000000999999</v>
      </c>
      <c r="C58" s="366">
        <v>3888.49109</v>
      </c>
      <c r="D58" s="366">
        <v>-21.508910099999866</v>
      </c>
      <c r="E58" s="367">
        <v>0.99449899997456526</v>
      </c>
      <c r="F58" s="365">
        <v>4025.9999997999998</v>
      </c>
      <c r="G58" s="366">
        <v>2683.9999998666667</v>
      </c>
      <c r="H58" s="366">
        <v>278.97060999999997</v>
      </c>
      <c r="I58" s="366">
        <v>2396.5769500000001</v>
      </c>
      <c r="J58" s="366">
        <v>-287.42304986666659</v>
      </c>
      <c r="K58" s="368">
        <v>0.59527495035247269</v>
      </c>
      <c r="L58" s="124"/>
      <c r="M58" s="364" t="str">
        <f t="shared" si="0"/>
        <v/>
      </c>
    </row>
    <row r="59" spans="1:13" ht="14.45" customHeight="1" x14ac:dyDescent="0.2">
      <c r="A59" s="369" t="s">
        <v>260</v>
      </c>
      <c r="B59" s="365">
        <v>740.00000009999997</v>
      </c>
      <c r="C59" s="366">
        <v>725.79217000000006</v>
      </c>
      <c r="D59" s="366">
        <v>-14.20783009999991</v>
      </c>
      <c r="E59" s="367">
        <v>0.98080022959718927</v>
      </c>
      <c r="F59" s="365">
        <v>809</v>
      </c>
      <c r="G59" s="366">
        <v>539.33333333333337</v>
      </c>
      <c r="H59" s="366">
        <v>62.270949999999999</v>
      </c>
      <c r="I59" s="366">
        <v>422.2928</v>
      </c>
      <c r="J59" s="366">
        <v>-117.04053333333337</v>
      </c>
      <c r="K59" s="368">
        <v>0.52199357231149568</v>
      </c>
      <c r="L59" s="124"/>
      <c r="M59" s="364" t="str">
        <f t="shared" si="0"/>
        <v/>
      </c>
    </row>
    <row r="60" spans="1:13" ht="14.45" customHeight="1" x14ac:dyDescent="0.2">
      <c r="A60" s="369" t="s">
        <v>261</v>
      </c>
      <c r="B60" s="365">
        <v>0</v>
      </c>
      <c r="C60" s="366">
        <v>2.1779999999999999</v>
      </c>
      <c r="D60" s="366">
        <v>2.1779999999999999</v>
      </c>
      <c r="E60" s="367">
        <v>0</v>
      </c>
      <c r="F60" s="365">
        <v>0</v>
      </c>
      <c r="G60" s="366">
        <v>0</v>
      </c>
      <c r="H60" s="366">
        <v>0</v>
      </c>
      <c r="I60" s="366">
        <v>0</v>
      </c>
      <c r="J60" s="366">
        <v>0</v>
      </c>
      <c r="K60" s="368">
        <v>0</v>
      </c>
      <c r="L60" s="124"/>
      <c r="M60" s="364" t="str">
        <f t="shared" si="0"/>
        <v/>
      </c>
    </row>
    <row r="61" spans="1:13" ht="14.45" customHeight="1" x14ac:dyDescent="0.2">
      <c r="A61" s="369" t="s">
        <v>262</v>
      </c>
      <c r="B61" s="365">
        <v>0</v>
      </c>
      <c r="C61" s="366">
        <v>12.539219999999998</v>
      </c>
      <c r="D61" s="366">
        <v>12.539219999999998</v>
      </c>
      <c r="E61" s="367">
        <v>0</v>
      </c>
      <c r="F61" s="365">
        <v>0</v>
      </c>
      <c r="G61" s="366">
        <v>0</v>
      </c>
      <c r="H61" s="366">
        <v>0</v>
      </c>
      <c r="I61" s="366">
        <v>0</v>
      </c>
      <c r="J61" s="366">
        <v>0</v>
      </c>
      <c r="K61" s="368">
        <v>0</v>
      </c>
      <c r="L61" s="124"/>
      <c r="M61" s="364" t="str">
        <f t="shared" si="0"/>
        <v/>
      </c>
    </row>
    <row r="62" spans="1:13" ht="14.45" customHeight="1" x14ac:dyDescent="0.2">
      <c r="A62" s="369" t="s">
        <v>263</v>
      </c>
      <c r="B62" s="365">
        <v>0</v>
      </c>
      <c r="C62" s="366">
        <v>25.022729999999999</v>
      </c>
      <c r="D62" s="366">
        <v>25.022729999999999</v>
      </c>
      <c r="E62" s="367">
        <v>0</v>
      </c>
      <c r="F62" s="365">
        <v>0</v>
      </c>
      <c r="G62" s="366">
        <v>0</v>
      </c>
      <c r="H62" s="366">
        <v>0</v>
      </c>
      <c r="I62" s="366">
        <v>0</v>
      </c>
      <c r="J62" s="366">
        <v>0</v>
      </c>
      <c r="K62" s="368">
        <v>0</v>
      </c>
      <c r="L62" s="124"/>
      <c r="M62" s="364" t="str">
        <f t="shared" si="0"/>
        <v/>
      </c>
    </row>
    <row r="63" spans="1:13" ht="14.45" customHeight="1" x14ac:dyDescent="0.2">
      <c r="A63" s="369" t="s">
        <v>264</v>
      </c>
      <c r="B63" s="365">
        <v>2515.7586833999999</v>
      </c>
      <c r="C63" s="366">
        <v>2370.1880000000001</v>
      </c>
      <c r="D63" s="366">
        <v>-145.57068339999978</v>
      </c>
      <c r="E63" s="367">
        <v>0.94213646787327643</v>
      </c>
      <c r="F63" s="365">
        <v>2544.7328883999999</v>
      </c>
      <c r="G63" s="366">
        <v>1696.4885922666665</v>
      </c>
      <c r="H63" s="366">
        <v>181.91499999999999</v>
      </c>
      <c r="I63" s="366">
        <v>1632.4580000000001</v>
      </c>
      <c r="J63" s="366">
        <v>-64.030592266666417</v>
      </c>
      <c r="K63" s="368">
        <v>0.64150465749920327</v>
      </c>
      <c r="L63" s="124"/>
      <c r="M63" s="364" t="str">
        <f t="shared" si="0"/>
        <v/>
      </c>
    </row>
    <row r="64" spans="1:13" ht="14.45" customHeight="1" x14ac:dyDescent="0.2">
      <c r="A64" s="369" t="s">
        <v>265</v>
      </c>
      <c r="B64" s="365">
        <v>2515.7586833999999</v>
      </c>
      <c r="C64" s="366">
        <v>2370.1880000000001</v>
      </c>
      <c r="D64" s="366">
        <v>-145.57068339999978</v>
      </c>
      <c r="E64" s="367">
        <v>0.94213646787327643</v>
      </c>
      <c r="F64" s="365">
        <v>2544.7328883999999</v>
      </c>
      <c r="G64" s="366">
        <v>1696.4885922666665</v>
      </c>
      <c r="H64" s="366">
        <v>181.91499999999999</v>
      </c>
      <c r="I64" s="366">
        <v>1632.4580000000001</v>
      </c>
      <c r="J64" s="366">
        <v>-64.030592266666417</v>
      </c>
      <c r="K64" s="368">
        <v>0.64150465749920327</v>
      </c>
      <c r="L64" s="124"/>
      <c r="M64" s="364" t="str">
        <f t="shared" si="0"/>
        <v>X</v>
      </c>
    </row>
    <row r="65" spans="1:13" ht="14.45" customHeight="1" x14ac:dyDescent="0.2">
      <c r="A65" s="369" t="s">
        <v>266</v>
      </c>
      <c r="B65" s="365">
        <v>649.7162783</v>
      </c>
      <c r="C65" s="366">
        <v>628.79600000000005</v>
      </c>
      <c r="D65" s="366">
        <v>-20.92027829999995</v>
      </c>
      <c r="E65" s="367">
        <v>0.96780090171861111</v>
      </c>
      <c r="F65" s="365">
        <v>626.90300830000001</v>
      </c>
      <c r="G65" s="366">
        <v>417.93533886666665</v>
      </c>
      <c r="H65" s="366">
        <v>50.488</v>
      </c>
      <c r="I65" s="366">
        <v>393.43</v>
      </c>
      <c r="J65" s="366">
        <v>-24.505338866666648</v>
      </c>
      <c r="K65" s="368">
        <v>0.62757714477536353</v>
      </c>
      <c r="L65" s="124"/>
      <c r="M65" s="364" t="str">
        <f t="shared" si="0"/>
        <v/>
      </c>
    </row>
    <row r="66" spans="1:13" ht="14.45" customHeight="1" x14ac:dyDescent="0.2">
      <c r="A66" s="369" t="s">
        <v>267</v>
      </c>
      <c r="B66" s="365">
        <v>1113.4131159000001</v>
      </c>
      <c r="C66" s="366">
        <v>984.74</v>
      </c>
      <c r="D66" s="366">
        <v>-128.67311590000008</v>
      </c>
      <c r="E66" s="367">
        <v>0.88443362660050007</v>
      </c>
      <c r="F66" s="365">
        <v>1140.3907346999999</v>
      </c>
      <c r="G66" s="366">
        <v>760.26048979999996</v>
      </c>
      <c r="H66" s="366">
        <v>107.57299999999999</v>
      </c>
      <c r="I66" s="366">
        <v>736.41200000000003</v>
      </c>
      <c r="J66" s="366">
        <v>-23.848489799999925</v>
      </c>
      <c r="K66" s="368">
        <v>0.64575410654640786</v>
      </c>
      <c r="L66" s="124"/>
      <c r="M66" s="364" t="str">
        <f t="shared" si="0"/>
        <v/>
      </c>
    </row>
    <row r="67" spans="1:13" ht="14.45" customHeight="1" x14ac:dyDescent="0.2">
      <c r="A67" s="369" t="s">
        <v>268</v>
      </c>
      <c r="B67" s="365">
        <v>752.62928920000002</v>
      </c>
      <c r="C67" s="366">
        <v>756.65200000000004</v>
      </c>
      <c r="D67" s="366">
        <v>4.0227108000000271</v>
      </c>
      <c r="E67" s="367">
        <v>1.0053448767643309</v>
      </c>
      <c r="F67" s="365">
        <v>777.43914540000003</v>
      </c>
      <c r="G67" s="366">
        <v>518.29276360000006</v>
      </c>
      <c r="H67" s="366">
        <v>23.853999999999999</v>
      </c>
      <c r="I67" s="366">
        <v>502.61599999999999</v>
      </c>
      <c r="J67" s="366">
        <v>-15.676763600000072</v>
      </c>
      <c r="K67" s="368">
        <v>0.64650204839042313</v>
      </c>
      <c r="L67" s="124"/>
      <c r="M67" s="364" t="str">
        <f t="shared" si="0"/>
        <v/>
      </c>
    </row>
    <row r="68" spans="1:13" ht="14.45" customHeight="1" x14ac:dyDescent="0.2">
      <c r="A68" s="369" t="s">
        <v>269</v>
      </c>
      <c r="B68" s="365">
        <v>9954.7163109000012</v>
      </c>
      <c r="C68" s="366">
        <v>14610.65143</v>
      </c>
      <c r="D68" s="366">
        <v>4655.9351190999987</v>
      </c>
      <c r="E68" s="367">
        <v>1.4677114820441386</v>
      </c>
      <c r="F68" s="365">
        <v>13160.0905922</v>
      </c>
      <c r="G68" s="366">
        <v>8773.3937281333328</v>
      </c>
      <c r="H68" s="366">
        <v>551.78804000000002</v>
      </c>
      <c r="I68" s="366">
        <v>9161.6508900000008</v>
      </c>
      <c r="J68" s="366">
        <v>388.25716186666796</v>
      </c>
      <c r="K68" s="368">
        <v>0.69616928742345596</v>
      </c>
      <c r="L68" s="124"/>
      <c r="M68" s="364" t="str">
        <f t="shared" si="0"/>
        <v/>
      </c>
    </row>
    <row r="69" spans="1:13" ht="14.45" customHeight="1" x14ac:dyDescent="0.2">
      <c r="A69" s="369" t="s">
        <v>270</v>
      </c>
      <c r="B69" s="365">
        <v>2131.8886398</v>
      </c>
      <c r="C69" s="366">
        <v>3577.4437799999996</v>
      </c>
      <c r="D69" s="366">
        <v>1445.5551401999996</v>
      </c>
      <c r="E69" s="367">
        <v>1.6780631564018336</v>
      </c>
      <c r="F69" s="365">
        <v>3262.0638374999999</v>
      </c>
      <c r="G69" s="366">
        <v>2174.7092250000001</v>
      </c>
      <c r="H69" s="366">
        <v>139.32998000000001</v>
      </c>
      <c r="I69" s="366">
        <v>1087.5859399999999</v>
      </c>
      <c r="J69" s="366">
        <v>-1087.1232850000001</v>
      </c>
      <c r="K69" s="368">
        <v>0.33340424779470612</v>
      </c>
      <c r="L69" s="124"/>
      <c r="M69" s="364" t="str">
        <f t="shared" si="0"/>
        <v/>
      </c>
    </row>
    <row r="70" spans="1:13" ht="14.45" customHeight="1" x14ac:dyDescent="0.2">
      <c r="A70" s="369" t="s">
        <v>271</v>
      </c>
      <c r="B70" s="365">
        <v>2131.8886398</v>
      </c>
      <c r="C70" s="366">
        <v>3577.4437799999996</v>
      </c>
      <c r="D70" s="366">
        <v>1445.5551401999996</v>
      </c>
      <c r="E70" s="367">
        <v>1.6780631564018336</v>
      </c>
      <c r="F70" s="365">
        <v>3262.0638374999999</v>
      </c>
      <c r="G70" s="366">
        <v>2174.7092250000001</v>
      </c>
      <c r="H70" s="366">
        <v>139.32998000000001</v>
      </c>
      <c r="I70" s="366">
        <v>1087.5859399999999</v>
      </c>
      <c r="J70" s="366">
        <v>-1087.1232850000001</v>
      </c>
      <c r="K70" s="368">
        <v>0.33340424779470612</v>
      </c>
      <c r="L70" s="124"/>
      <c r="M70" s="364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369" t="s">
        <v>272</v>
      </c>
      <c r="B71" s="365">
        <v>1114.2482413</v>
      </c>
      <c r="C71" s="366">
        <v>1024.0696700000001</v>
      </c>
      <c r="D71" s="366">
        <v>-90.17857129999993</v>
      </c>
      <c r="E71" s="367">
        <v>0.91906779121788151</v>
      </c>
      <c r="F71" s="365">
        <v>1114.2482411000001</v>
      </c>
      <c r="G71" s="366">
        <v>742.83216073333335</v>
      </c>
      <c r="H71" s="366">
        <v>130.26625000000001</v>
      </c>
      <c r="I71" s="366">
        <v>515.17588999999998</v>
      </c>
      <c r="J71" s="366">
        <v>-227.65627073333337</v>
      </c>
      <c r="K71" s="368">
        <v>0.46235288600627428</v>
      </c>
      <c r="L71" s="124"/>
      <c r="M71" s="364" t="str">
        <f t="shared" si="1"/>
        <v/>
      </c>
    </row>
    <row r="72" spans="1:13" ht="14.45" customHeight="1" x14ac:dyDescent="0.2">
      <c r="A72" s="369" t="s">
        <v>273</v>
      </c>
      <c r="B72" s="365">
        <v>79.055878399999997</v>
      </c>
      <c r="C72" s="366">
        <v>14.90401</v>
      </c>
      <c r="D72" s="366">
        <v>-64.151868399999998</v>
      </c>
      <c r="E72" s="367">
        <v>0.18852500663631866</v>
      </c>
      <c r="F72" s="365">
        <v>156.11248219999999</v>
      </c>
      <c r="G72" s="366">
        <v>104.07498813333332</v>
      </c>
      <c r="H72" s="366">
        <v>1.085</v>
      </c>
      <c r="I72" s="366">
        <v>12.037409999999999</v>
      </c>
      <c r="J72" s="366">
        <v>-92.037578133333326</v>
      </c>
      <c r="K72" s="368">
        <v>7.710728719679534E-2</v>
      </c>
      <c r="L72" s="124"/>
      <c r="M72" s="364" t="str">
        <f t="shared" si="1"/>
        <v/>
      </c>
    </row>
    <row r="73" spans="1:13" ht="14.45" customHeight="1" x14ac:dyDescent="0.2">
      <c r="A73" s="369" t="s">
        <v>274</v>
      </c>
      <c r="B73" s="365">
        <v>25</v>
      </c>
      <c r="C73" s="366">
        <v>209.57076999999998</v>
      </c>
      <c r="D73" s="366">
        <v>184.57076999999998</v>
      </c>
      <c r="E73" s="367">
        <v>8.3828307999999989</v>
      </c>
      <c r="F73" s="365">
        <v>300.18039709999999</v>
      </c>
      <c r="G73" s="366">
        <v>200.12026473333333</v>
      </c>
      <c r="H73" s="366">
        <v>1.96</v>
      </c>
      <c r="I73" s="366">
        <v>78.458749999999995</v>
      </c>
      <c r="J73" s="366">
        <v>-121.66151473333333</v>
      </c>
      <c r="K73" s="368">
        <v>0.26137199749876672</v>
      </c>
      <c r="L73" s="124"/>
      <c r="M73" s="364" t="str">
        <f t="shared" si="1"/>
        <v/>
      </c>
    </row>
    <row r="74" spans="1:13" ht="14.45" customHeight="1" x14ac:dyDescent="0.2">
      <c r="A74" s="369" t="s">
        <v>275</v>
      </c>
      <c r="B74" s="365">
        <v>48.584520499999996</v>
      </c>
      <c r="C74" s="366">
        <v>74.991100000000003</v>
      </c>
      <c r="D74" s="366">
        <v>26.406579500000007</v>
      </c>
      <c r="E74" s="367">
        <v>1.5435183722766186</v>
      </c>
      <c r="F74" s="365">
        <v>57.562390000000001</v>
      </c>
      <c r="G74" s="366">
        <v>38.374926666666667</v>
      </c>
      <c r="H74" s="366">
        <v>6.0187299999999997</v>
      </c>
      <c r="I74" s="366">
        <v>45.361710000000002</v>
      </c>
      <c r="J74" s="366">
        <v>6.9867833333333351</v>
      </c>
      <c r="K74" s="368">
        <v>0.78804424208237356</v>
      </c>
      <c r="L74" s="124"/>
      <c r="M74" s="364" t="str">
        <f t="shared" si="1"/>
        <v/>
      </c>
    </row>
    <row r="75" spans="1:13" ht="14.45" customHeight="1" x14ac:dyDescent="0.2">
      <c r="A75" s="369" t="s">
        <v>276</v>
      </c>
      <c r="B75" s="365">
        <v>45</v>
      </c>
      <c r="C75" s="366">
        <v>0.66549999999999998</v>
      </c>
      <c r="D75" s="366">
        <v>-44.334499999999998</v>
      </c>
      <c r="E75" s="367">
        <v>1.4788888888888888E-2</v>
      </c>
      <c r="F75" s="365">
        <v>0</v>
      </c>
      <c r="G75" s="366">
        <v>0</v>
      </c>
      <c r="H75" s="366">
        <v>0</v>
      </c>
      <c r="I75" s="366">
        <v>28.469609999999999</v>
      </c>
      <c r="J75" s="366">
        <v>28.469609999999999</v>
      </c>
      <c r="K75" s="368">
        <v>0</v>
      </c>
      <c r="L75" s="124"/>
      <c r="M75" s="364" t="str">
        <f t="shared" si="1"/>
        <v/>
      </c>
    </row>
    <row r="76" spans="1:13" ht="14.45" customHeight="1" x14ac:dyDescent="0.2">
      <c r="A76" s="369" t="s">
        <v>277</v>
      </c>
      <c r="B76" s="365">
        <v>819.99999960000002</v>
      </c>
      <c r="C76" s="366">
        <v>2253.2427299999999</v>
      </c>
      <c r="D76" s="366">
        <v>1433.2427303999998</v>
      </c>
      <c r="E76" s="367">
        <v>2.747856989145296</v>
      </c>
      <c r="F76" s="365">
        <v>1633.9603271000001</v>
      </c>
      <c r="G76" s="366">
        <v>1089.3068847333334</v>
      </c>
      <c r="H76" s="366">
        <v>0</v>
      </c>
      <c r="I76" s="366">
        <v>404.82524999999998</v>
      </c>
      <c r="J76" s="366">
        <v>-684.48163473333341</v>
      </c>
      <c r="K76" s="368">
        <v>0.2477570864394826</v>
      </c>
      <c r="L76" s="124"/>
      <c r="M76" s="364" t="str">
        <f t="shared" si="1"/>
        <v/>
      </c>
    </row>
    <row r="77" spans="1:13" ht="14.45" customHeight="1" x14ac:dyDescent="0.2">
      <c r="A77" s="369" t="s">
        <v>278</v>
      </c>
      <c r="B77" s="365">
        <v>0</v>
      </c>
      <c r="C77" s="366">
        <v>0</v>
      </c>
      <c r="D77" s="366">
        <v>0</v>
      </c>
      <c r="E77" s="367">
        <v>0</v>
      </c>
      <c r="F77" s="365">
        <v>0</v>
      </c>
      <c r="G77" s="366">
        <v>0</v>
      </c>
      <c r="H77" s="366">
        <v>0</v>
      </c>
      <c r="I77" s="366">
        <v>3.25732</v>
      </c>
      <c r="J77" s="366">
        <v>3.25732</v>
      </c>
      <c r="K77" s="368">
        <v>0</v>
      </c>
      <c r="L77" s="124"/>
      <c r="M77" s="364" t="str">
        <f t="shared" si="1"/>
        <v/>
      </c>
    </row>
    <row r="78" spans="1:13" ht="14.45" customHeight="1" x14ac:dyDescent="0.2">
      <c r="A78" s="369" t="s">
        <v>279</v>
      </c>
      <c r="B78" s="365">
        <v>0</v>
      </c>
      <c r="C78" s="366">
        <v>12.305</v>
      </c>
      <c r="D78" s="366">
        <v>12.305</v>
      </c>
      <c r="E78" s="367">
        <v>0</v>
      </c>
      <c r="F78" s="365">
        <v>0</v>
      </c>
      <c r="G78" s="366">
        <v>0</v>
      </c>
      <c r="H78" s="366">
        <v>0</v>
      </c>
      <c r="I78" s="366">
        <v>0</v>
      </c>
      <c r="J78" s="366">
        <v>0</v>
      </c>
      <c r="K78" s="368">
        <v>0</v>
      </c>
      <c r="L78" s="124"/>
      <c r="M78" s="364" t="str">
        <f t="shared" si="1"/>
        <v/>
      </c>
    </row>
    <row r="79" spans="1:13" ht="14.45" customHeight="1" x14ac:dyDescent="0.2">
      <c r="A79" s="369" t="s">
        <v>280</v>
      </c>
      <c r="B79" s="365">
        <v>0</v>
      </c>
      <c r="C79" s="366">
        <v>12.305</v>
      </c>
      <c r="D79" s="366">
        <v>12.305</v>
      </c>
      <c r="E79" s="367">
        <v>0</v>
      </c>
      <c r="F79" s="365">
        <v>0</v>
      </c>
      <c r="G79" s="366">
        <v>0</v>
      </c>
      <c r="H79" s="366">
        <v>0</v>
      </c>
      <c r="I79" s="366">
        <v>0</v>
      </c>
      <c r="J79" s="366">
        <v>0</v>
      </c>
      <c r="K79" s="368">
        <v>0</v>
      </c>
      <c r="L79" s="124"/>
      <c r="M79" s="364" t="str">
        <f t="shared" si="1"/>
        <v>X</v>
      </c>
    </row>
    <row r="80" spans="1:13" ht="14.45" customHeight="1" x14ac:dyDescent="0.2">
      <c r="A80" s="369" t="s">
        <v>281</v>
      </c>
      <c r="B80" s="365">
        <v>0</v>
      </c>
      <c r="C80" s="366">
        <v>0.30499999999999999</v>
      </c>
      <c r="D80" s="366">
        <v>0.30499999999999999</v>
      </c>
      <c r="E80" s="367">
        <v>0</v>
      </c>
      <c r="F80" s="365">
        <v>0</v>
      </c>
      <c r="G80" s="366">
        <v>0</v>
      </c>
      <c r="H80" s="366">
        <v>0</v>
      </c>
      <c r="I80" s="366">
        <v>0</v>
      </c>
      <c r="J80" s="366">
        <v>0</v>
      </c>
      <c r="K80" s="368">
        <v>0</v>
      </c>
      <c r="L80" s="124"/>
      <c r="M80" s="364" t="str">
        <f t="shared" si="1"/>
        <v/>
      </c>
    </row>
    <row r="81" spans="1:13" ht="14.45" customHeight="1" x14ac:dyDescent="0.2">
      <c r="A81" s="369" t="s">
        <v>282</v>
      </c>
      <c r="B81" s="365">
        <v>0</v>
      </c>
      <c r="C81" s="366">
        <v>12</v>
      </c>
      <c r="D81" s="366">
        <v>12</v>
      </c>
      <c r="E81" s="367">
        <v>0</v>
      </c>
      <c r="F81" s="365">
        <v>0</v>
      </c>
      <c r="G81" s="366">
        <v>0</v>
      </c>
      <c r="H81" s="366">
        <v>0</v>
      </c>
      <c r="I81" s="366">
        <v>0</v>
      </c>
      <c r="J81" s="366">
        <v>0</v>
      </c>
      <c r="K81" s="368">
        <v>0</v>
      </c>
      <c r="L81" s="124"/>
      <c r="M81" s="364" t="str">
        <f t="shared" si="1"/>
        <v/>
      </c>
    </row>
    <row r="82" spans="1:13" ht="14.45" customHeight="1" x14ac:dyDescent="0.2">
      <c r="A82" s="369" t="s">
        <v>283</v>
      </c>
      <c r="B82" s="365">
        <v>7822.8276710999999</v>
      </c>
      <c r="C82" s="366">
        <v>11020.90265</v>
      </c>
      <c r="D82" s="366">
        <v>3198.0749789000001</v>
      </c>
      <c r="E82" s="367">
        <v>1.4088131700401252</v>
      </c>
      <c r="F82" s="365">
        <v>9898.0267547000003</v>
      </c>
      <c r="G82" s="366">
        <v>6598.6845031333332</v>
      </c>
      <c r="H82" s="366">
        <v>412.45805999999999</v>
      </c>
      <c r="I82" s="366">
        <v>8074.06495</v>
      </c>
      <c r="J82" s="366">
        <v>1475.3804468666667</v>
      </c>
      <c r="K82" s="368">
        <v>0.81572470453932588</v>
      </c>
      <c r="L82" s="124"/>
      <c r="M82" s="364" t="str">
        <f t="shared" si="1"/>
        <v/>
      </c>
    </row>
    <row r="83" spans="1:13" ht="14.45" customHeight="1" x14ac:dyDescent="0.2">
      <c r="A83" s="369" t="s">
        <v>284</v>
      </c>
      <c r="B83" s="365">
        <v>1.9436253999999999</v>
      </c>
      <c r="C83" s="366">
        <v>33.270890000000001</v>
      </c>
      <c r="D83" s="366">
        <v>31.327264600000003</v>
      </c>
      <c r="E83" s="367">
        <v>17.117953902022478</v>
      </c>
      <c r="F83" s="365">
        <v>2.1085693000000001</v>
      </c>
      <c r="G83" s="366">
        <v>1.4057128666666667</v>
      </c>
      <c r="H83" s="366">
        <v>2.91648</v>
      </c>
      <c r="I83" s="366">
        <v>34.008099999999999</v>
      </c>
      <c r="J83" s="366">
        <v>32.60238713333333</v>
      </c>
      <c r="K83" s="368">
        <v>16.128518991526622</v>
      </c>
      <c r="L83" s="124"/>
      <c r="M83" s="364" t="str">
        <f t="shared" si="1"/>
        <v>X</v>
      </c>
    </row>
    <row r="84" spans="1:13" ht="14.45" customHeight="1" x14ac:dyDescent="0.2">
      <c r="A84" s="369" t="s">
        <v>285</v>
      </c>
      <c r="B84" s="365">
        <v>0</v>
      </c>
      <c r="C84" s="366">
        <v>31.8766</v>
      </c>
      <c r="D84" s="366">
        <v>31.8766</v>
      </c>
      <c r="E84" s="367">
        <v>0</v>
      </c>
      <c r="F84" s="365">
        <v>0</v>
      </c>
      <c r="G84" s="366">
        <v>0</v>
      </c>
      <c r="H84" s="366">
        <v>2.8109000000000002</v>
      </c>
      <c r="I84" s="366">
        <v>33.150700000000001</v>
      </c>
      <c r="J84" s="366">
        <v>33.150700000000001</v>
      </c>
      <c r="K84" s="368">
        <v>0</v>
      </c>
      <c r="L84" s="124"/>
      <c r="M84" s="364" t="str">
        <f t="shared" si="1"/>
        <v/>
      </c>
    </row>
    <row r="85" spans="1:13" ht="14.45" customHeight="1" x14ac:dyDescent="0.2">
      <c r="A85" s="369" t="s">
        <v>286</v>
      </c>
      <c r="B85" s="365">
        <v>1.9436253999999999</v>
      </c>
      <c r="C85" s="366">
        <v>1.39429</v>
      </c>
      <c r="D85" s="366">
        <v>-0.54933539999999992</v>
      </c>
      <c r="E85" s="367">
        <v>0.7173655993588065</v>
      </c>
      <c r="F85" s="365">
        <v>2.1085693000000001</v>
      </c>
      <c r="G85" s="366">
        <v>1.4057128666666667</v>
      </c>
      <c r="H85" s="366">
        <v>0.10557999999999999</v>
      </c>
      <c r="I85" s="366">
        <v>0.85739999999999994</v>
      </c>
      <c r="J85" s="366">
        <v>-0.54831286666666679</v>
      </c>
      <c r="K85" s="368">
        <v>0.40662642674347954</v>
      </c>
      <c r="L85" s="124"/>
      <c r="M85" s="364" t="str">
        <f t="shared" si="1"/>
        <v/>
      </c>
    </row>
    <row r="86" spans="1:13" ht="14.45" customHeight="1" x14ac:dyDescent="0.2">
      <c r="A86" s="369" t="s">
        <v>287</v>
      </c>
      <c r="B86" s="365">
        <v>25.34309</v>
      </c>
      <c r="C86" s="366">
        <v>25.7775</v>
      </c>
      <c r="D86" s="366">
        <v>0.43440999999999974</v>
      </c>
      <c r="E86" s="367">
        <v>1.0171411615552799</v>
      </c>
      <c r="F86" s="365">
        <v>25.370807899999999</v>
      </c>
      <c r="G86" s="366">
        <v>16.913871933333333</v>
      </c>
      <c r="H86" s="366">
        <v>0</v>
      </c>
      <c r="I86" s="366">
        <v>18.344999999999999</v>
      </c>
      <c r="J86" s="366">
        <v>1.4311280666666661</v>
      </c>
      <c r="K86" s="368">
        <v>0.72307512130900642</v>
      </c>
      <c r="L86" s="124"/>
      <c r="M86" s="364" t="str">
        <f t="shared" si="1"/>
        <v>X</v>
      </c>
    </row>
    <row r="87" spans="1:13" ht="14.45" customHeight="1" x14ac:dyDescent="0.2">
      <c r="A87" s="369" t="s">
        <v>288</v>
      </c>
      <c r="B87" s="365">
        <v>4.32</v>
      </c>
      <c r="C87" s="366">
        <v>4.32</v>
      </c>
      <c r="D87" s="366">
        <v>0</v>
      </c>
      <c r="E87" s="367">
        <v>1</v>
      </c>
      <c r="F87" s="365">
        <v>4.32</v>
      </c>
      <c r="G87" s="366">
        <v>2.8800000000000003</v>
      </c>
      <c r="H87" s="366">
        <v>0</v>
      </c>
      <c r="I87" s="366">
        <v>3.24</v>
      </c>
      <c r="J87" s="366">
        <v>0.35999999999999988</v>
      </c>
      <c r="K87" s="368">
        <v>0.75</v>
      </c>
      <c r="L87" s="124"/>
      <c r="M87" s="364" t="str">
        <f t="shared" si="1"/>
        <v/>
      </c>
    </row>
    <row r="88" spans="1:13" ht="14.45" customHeight="1" x14ac:dyDescent="0.2">
      <c r="A88" s="369" t="s">
        <v>289</v>
      </c>
      <c r="B88" s="365">
        <v>21.02309</v>
      </c>
      <c r="C88" s="366">
        <v>19.057500000000001</v>
      </c>
      <c r="D88" s="366">
        <v>-1.9655899999999988</v>
      </c>
      <c r="E88" s="367">
        <v>0.90650327806235909</v>
      </c>
      <c r="F88" s="365">
        <v>21.050807899999999</v>
      </c>
      <c r="G88" s="366">
        <v>14.033871933333332</v>
      </c>
      <c r="H88" s="366">
        <v>0</v>
      </c>
      <c r="I88" s="366">
        <v>12.705</v>
      </c>
      <c r="J88" s="366">
        <v>-1.3288719333333319</v>
      </c>
      <c r="K88" s="368">
        <v>0.60353978148268606</v>
      </c>
      <c r="L88" s="124"/>
      <c r="M88" s="364" t="str">
        <f t="shared" si="1"/>
        <v/>
      </c>
    </row>
    <row r="89" spans="1:13" ht="14.45" customHeight="1" x14ac:dyDescent="0.2">
      <c r="A89" s="369" t="s">
        <v>290</v>
      </c>
      <c r="B89" s="365">
        <v>0</v>
      </c>
      <c r="C89" s="366">
        <v>2.4</v>
      </c>
      <c r="D89" s="366">
        <v>2.4</v>
      </c>
      <c r="E89" s="367">
        <v>0</v>
      </c>
      <c r="F89" s="365">
        <v>0</v>
      </c>
      <c r="G89" s="366">
        <v>0</v>
      </c>
      <c r="H89" s="366">
        <v>0</v>
      </c>
      <c r="I89" s="366">
        <v>2.4</v>
      </c>
      <c r="J89" s="366">
        <v>2.4</v>
      </c>
      <c r="K89" s="368">
        <v>0</v>
      </c>
      <c r="L89" s="124"/>
      <c r="M89" s="364" t="str">
        <f t="shared" si="1"/>
        <v/>
      </c>
    </row>
    <row r="90" spans="1:13" ht="14.45" customHeight="1" x14ac:dyDescent="0.2">
      <c r="A90" s="369" t="s">
        <v>291</v>
      </c>
      <c r="B90" s="365">
        <v>0</v>
      </c>
      <c r="C90" s="366">
        <v>16.940000000000001</v>
      </c>
      <c r="D90" s="366">
        <v>16.940000000000001</v>
      </c>
      <c r="E90" s="367">
        <v>0</v>
      </c>
      <c r="F90" s="365">
        <v>0</v>
      </c>
      <c r="G90" s="366">
        <v>0</v>
      </c>
      <c r="H90" s="366">
        <v>0</v>
      </c>
      <c r="I90" s="366">
        <v>0</v>
      </c>
      <c r="J90" s="366">
        <v>0</v>
      </c>
      <c r="K90" s="368">
        <v>0</v>
      </c>
      <c r="L90" s="124"/>
      <c r="M90" s="364" t="str">
        <f t="shared" si="1"/>
        <v>X</v>
      </c>
    </row>
    <row r="91" spans="1:13" ht="14.45" customHeight="1" x14ac:dyDescent="0.2">
      <c r="A91" s="369" t="s">
        <v>292</v>
      </c>
      <c r="B91" s="365">
        <v>0</v>
      </c>
      <c r="C91" s="366">
        <v>16.940000000000001</v>
      </c>
      <c r="D91" s="366">
        <v>16.940000000000001</v>
      </c>
      <c r="E91" s="367">
        <v>0</v>
      </c>
      <c r="F91" s="365">
        <v>0</v>
      </c>
      <c r="G91" s="366">
        <v>0</v>
      </c>
      <c r="H91" s="366">
        <v>0</v>
      </c>
      <c r="I91" s="366">
        <v>0</v>
      </c>
      <c r="J91" s="366">
        <v>0</v>
      </c>
      <c r="K91" s="368">
        <v>0</v>
      </c>
      <c r="L91" s="124"/>
      <c r="M91" s="364" t="str">
        <f t="shared" si="1"/>
        <v/>
      </c>
    </row>
    <row r="92" spans="1:13" ht="14.45" customHeight="1" x14ac:dyDescent="0.2">
      <c r="A92" s="369" t="s">
        <v>293</v>
      </c>
      <c r="B92" s="365">
        <v>4267.2968607000003</v>
      </c>
      <c r="C92" s="366">
        <v>4407.0249199999998</v>
      </c>
      <c r="D92" s="366">
        <v>139.72805929999959</v>
      </c>
      <c r="E92" s="367">
        <v>1.0327439275638017</v>
      </c>
      <c r="F92" s="365">
        <v>4984.8440750999998</v>
      </c>
      <c r="G92" s="366">
        <v>3323.2293833999997</v>
      </c>
      <c r="H92" s="366">
        <v>370.33924000000002</v>
      </c>
      <c r="I92" s="366">
        <v>2721.4491800000001</v>
      </c>
      <c r="J92" s="366">
        <v>-601.78020339999966</v>
      </c>
      <c r="K92" s="368">
        <v>0.5459446953604874</v>
      </c>
      <c r="L92" s="124"/>
      <c r="M92" s="364" t="str">
        <f t="shared" si="1"/>
        <v>X</v>
      </c>
    </row>
    <row r="93" spans="1:13" ht="14.45" customHeight="1" x14ac:dyDescent="0.2">
      <c r="A93" s="369" t="s">
        <v>294</v>
      </c>
      <c r="B93" s="365">
        <v>3706.4437365999997</v>
      </c>
      <c r="C93" s="366">
        <v>3539.61303</v>
      </c>
      <c r="D93" s="366">
        <v>-166.83070659999976</v>
      </c>
      <c r="E93" s="367">
        <v>0.95498900874911508</v>
      </c>
      <c r="F93" s="365">
        <v>4135.9968387999998</v>
      </c>
      <c r="G93" s="366">
        <v>2757.3312258666665</v>
      </c>
      <c r="H93" s="366">
        <v>309.40845000000002</v>
      </c>
      <c r="I93" s="366">
        <v>2247.9904100000003</v>
      </c>
      <c r="J93" s="366">
        <v>-509.34081586666616</v>
      </c>
      <c r="K93" s="368">
        <v>0.54351840623075098</v>
      </c>
      <c r="L93" s="124"/>
      <c r="M93" s="364" t="str">
        <f t="shared" si="1"/>
        <v/>
      </c>
    </row>
    <row r="94" spans="1:13" ht="14.45" customHeight="1" x14ac:dyDescent="0.2">
      <c r="A94" s="369" t="s">
        <v>295</v>
      </c>
      <c r="B94" s="365">
        <v>37.460419600000002</v>
      </c>
      <c r="C94" s="366">
        <v>103.77324</v>
      </c>
      <c r="D94" s="366">
        <v>66.312820399999993</v>
      </c>
      <c r="E94" s="367">
        <v>2.7702102941740674</v>
      </c>
      <c r="F94" s="365">
        <v>47.715127099999997</v>
      </c>
      <c r="G94" s="366">
        <v>31.81008473333333</v>
      </c>
      <c r="H94" s="366">
        <v>14.63495</v>
      </c>
      <c r="I94" s="366">
        <v>56.57658</v>
      </c>
      <c r="J94" s="366">
        <v>24.76649526666667</v>
      </c>
      <c r="K94" s="368">
        <v>1.1857157978732493</v>
      </c>
      <c r="L94" s="124"/>
      <c r="M94" s="364" t="str">
        <f t="shared" si="1"/>
        <v/>
      </c>
    </row>
    <row r="95" spans="1:13" ht="14.45" customHeight="1" x14ac:dyDescent="0.2">
      <c r="A95" s="369" t="s">
        <v>296</v>
      </c>
      <c r="B95" s="365">
        <v>424.03770489999999</v>
      </c>
      <c r="C95" s="366">
        <v>420.22659000000004</v>
      </c>
      <c r="D95" s="366">
        <v>-3.81111489999995</v>
      </c>
      <c r="E95" s="367">
        <v>0.9910123207064836</v>
      </c>
      <c r="F95" s="365">
        <v>449.1321092</v>
      </c>
      <c r="G95" s="366">
        <v>299.42140613333333</v>
      </c>
      <c r="H95" s="366">
        <v>35.353470000000002</v>
      </c>
      <c r="I95" s="366">
        <v>315.96469000000002</v>
      </c>
      <c r="J95" s="366">
        <v>16.543283866666684</v>
      </c>
      <c r="K95" s="368">
        <v>0.70350055925148725</v>
      </c>
      <c r="L95" s="124"/>
      <c r="M95" s="364" t="str">
        <f t="shared" si="1"/>
        <v/>
      </c>
    </row>
    <row r="96" spans="1:13" ht="14.45" customHeight="1" x14ac:dyDescent="0.2">
      <c r="A96" s="369" t="s">
        <v>297</v>
      </c>
      <c r="B96" s="365">
        <v>99.354999599999999</v>
      </c>
      <c r="C96" s="366">
        <v>343.41206</v>
      </c>
      <c r="D96" s="366">
        <v>244.05706040000001</v>
      </c>
      <c r="E96" s="367">
        <v>3.4564144872685398</v>
      </c>
      <c r="F96" s="365">
        <v>352</v>
      </c>
      <c r="G96" s="366">
        <v>234.66666666666666</v>
      </c>
      <c r="H96" s="366">
        <v>10.94237</v>
      </c>
      <c r="I96" s="366">
        <v>100.9175</v>
      </c>
      <c r="J96" s="366">
        <v>-133.74916666666667</v>
      </c>
      <c r="K96" s="368">
        <v>0.28669744318181817</v>
      </c>
      <c r="L96" s="124"/>
      <c r="M96" s="364" t="str">
        <f t="shared" si="1"/>
        <v/>
      </c>
    </row>
    <row r="97" spans="1:13" ht="14.45" customHeight="1" x14ac:dyDescent="0.2">
      <c r="A97" s="369" t="s">
        <v>298</v>
      </c>
      <c r="B97" s="365">
        <v>3527.6937209000002</v>
      </c>
      <c r="C97" s="366">
        <v>6175.8573399999996</v>
      </c>
      <c r="D97" s="366">
        <v>2648.1636190999993</v>
      </c>
      <c r="E97" s="367">
        <v>1.7506784399708002</v>
      </c>
      <c r="F97" s="365">
        <v>4885.7033024000002</v>
      </c>
      <c r="G97" s="366">
        <v>3257.1355349333335</v>
      </c>
      <c r="H97" s="366">
        <v>23.902339999999999</v>
      </c>
      <c r="I97" s="366">
        <v>5260.3846700000004</v>
      </c>
      <c r="J97" s="366">
        <v>2003.2491350666669</v>
      </c>
      <c r="K97" s="368">
        <v>1.0766893412082443</v>
      </c>
      <c r="L97" s="124"/>
      <c r="M97" s="364" t="str">
        <f t="shared" si="1"/>
        <v>X</v>
      </c>
    </row>
    <row r="98" spans="1:13" ht="14.45" customHeight="1" x14ac:dyDescent="0.2">
      <c r="A98" s="369" t="s">
        <v>299</v>
      </c>
      <c r="B98" s="365">
        <v>76.823238700000005</v>
      </c>
      <c r="C98" s="366">
        <v>23.641999999999999</v>
      </c>
      <c r="D98" s="366">
        <v>-53.181238700000009</v>
      </c>
      <c r="E98" s="367">
        <v>0.30774542182898101</v>
      </c>
      <c r="F98" s="365">
        <v>83.372197999999997</v>
      </c>
      <c r="G98" s="366">
        <v>55.581465333333334</v>
      </c>
      <c r="H98" s="366">
        <v>0</v>
      </c>
      <c r="I98" s="366">
        <v>49.637</v>
      </c>
      <c r="J98" s="366">
        <v>-5.9444653333333335</v>
      </c>
      <c r="K98" s="368">
        <v>0.59536633542994755</v>
      </c>
      <c r="L98" s="124"/>
      <c r="M98" s="364" t="str">
        <f t="shared" si="1"/>
        <v/>
      </c>
    </row>
    <row r="99" spans="1:13" ht="14.45" customHeight="1" x14ac:dyDescent="0.2">
      <c r="A99" s="369" t="s">
        <v>300</v>
      </c>
      <c r="B99" s="365">
        <v>544</v>
      </c>
      <c r="C99" s="366">
        <v>609.23341000000005</v>
      </c>
      <c r="D99" s="366">
        <v>65.233410000000049</v>
      </c>
      <c r="E99" s="367">
        <v>1.119914356617647</v>
      </c>
      <c r="F99" s="365">
        <v>593.31848100000002</v>
      </c>
      <c r="G99" s="366">
        <v>395.54565400000001</v>
      </c>
      <c r="H99" s="366">
        <v>23.902339999999999</v>
      </c>
      <c r="I99" s="366">
        <v>297.08217999999999</v>
      </c>
      <c r="J99" s="366">
        <v>-98.463474000000019</v>
      </c>
      <c r="K99" s="368">
        <v>0.50071283722577986</v>
      </c>
      <c r="L99" s="124"/>
      <c r="M99" s="364" t="str">
        <f t="shared" si="1"/>
        <v/>
      </c>
    </row>
    <row r="100" spans="1:13" ht="14.45" customHeight="1" x14ac:dyDescent="0.2">
      <c r="A100" s="369" t="s">
        <v>301</v>
      </c>
      <c r="B100" s="365">
        <v>6.8944458000000006</v>
      </c>
      <c r="C100" s="366">
        <v>3.25874</v>
      </c>
      <c r="D100" s="366">
        <v>-3.6357058000000007</v>
      </c>
      <c r="E100" s="367">
        <v>0.47266163148312801</v>
      </c>
      <c r="F100" s="365">
        <v>2</v>
      </c>
      <c r="G100" s="366">
        <v>1.3333333333333333</v>
      </c>
      <c r="H100" s="366">
        <v>0</v>
      </c>
      <c r="I100" s="366">
        <v>2.7663800000000003</v>
      </c>
      <c r="J100" s="366">
        <v>1.433046666666667</v>
      </c>
      <c r="K100" s="368">
        <v>1.3831900000000001</v>
      </c>
      <c r="L100" s="124"/>
      <c r="M100" s="364" t="str">
        <f t="shared" si="1"/>
        <v/>
      </c>
    </row>
    <row r="101" spans="1:13" ht="14.45" customHeight="1" x14ac:dyDescent="0.2">
      <c r="A101" s="369" t="s">
        <v>302</v>
      </c>
      <c r="B101" s="365">
        <v>0</v>
      </c>
      <c r="C101" s="366">
        <v>2.2971599999999999</v>
      </c>
      <c r="D101" s="366">
        <v>2.2971599999999999</v>
      </c>
      <c r="E101" s="367">
        <v>0</v>
      </c>
      <c r="F101" s="365">
        <v>0</v>
      </c>
      <c r="G101" s="366">
        <v>0</v>
      </c>
      <c r="H101" s="366">
        <v>0</v>
      </c>
      <c r="I101" s="366">
        <v>0</v>
      </c>
      <c r="J101" s="366">
        <v>0</v>
      </c>
      <c r="K101" s="368">
        <v>0</v>
      </c>
      <c r="L101" s="124"/>
      <c r="M101" s="364" t="str">
        <f t="shared" si="1"/>
        <v/>
      </c>
    </row>
    <row r="102" spans="1:13" ht="14.45" customHeight="1" x14ac:dyDescent="0.2">
      <c r="A102" s="369" t="s">
        <v>303</v>
      </c>
      <c r="B102" s="365">
        <v>2529.9999996000001</v>
      </c>
      <c r="C102" s="366">
        <v>5407.1640299999999</v>
      </c>
      <c r="D102" s="366">
        <v>2877.1640303999998</v>
      </c>
      <c r="E102" s="367">
        <v>2.1372189845276233</v>
      </c>
      <c r="F102" s="365">
        <v>4200</v>
      </c>
      <c r="G102" s="366">
        <v>2800</v>
      </c>
      <c r="H102" s="366">
        <v>0</v>
      </c>
      <c r="I102" s="366">
        <v>4799.7316600000004</v>
      </c>
      <c r="J102" s="366">
        <v>1999.7316600000004</v>
      </c>
      <c r="K102" s="368">
        <v>1.1427932523809525</v>
      </c>
      <c r="L102" s="124"/>
      <c r="M102" s="364" t="str">
        <f t="shared" si="1"/>
        <v/>
      </c>
    </row>
    <row r="103" spans="1:13" ht="14.45" customHeight="1" x14ac:dyDescent="0.2">
      <c r="A103" s="369" t="s">
        <v>304</v>
      </c>
      <c r="B103" s="365">
        <v>4.9760375999999997</v>
      </c>
      <c r="C103" s="366">
        <v>0</v>
      </c>
      <c r="D103" s="366">
        <v>-4.9760375999999997</v>
      </c>
      <c r="E103" s="367">
        <v>0</v>
      </c>
      <c r="F103" s="365">
        <v>2.4394634000000002</v>
      </c>
      <c r="G103" s="366">
        <v>1.6263089333333334</v>
      </c>
      <c r="H103" s="366">
        <v>0</v>
      </c>
      <c r="I103" s="366">
        <v>0</v>
      </c>
      <c r="J103" s="366">
        <v>-1.6263089333333334</v>
      </c>
      <c r="K103" s="368">
        <v>0</v>
      </c>
      <c r="L103" s="124"/>
      <c r="M103" s="364" t="str">
        <f t="shared" si="1"/>
        <v/>
      </c>
    </row>
    <row r="104" spans="1:13" ht="14.45" customHeight="1" x14ac:dyDescent="0.2">
      <c r="A104" s="369" t="s">
        <v>305</v>
      </c>
      <c r="B104" s="365">
        <v>249.99999960000002</v>
      </c>
      <c r="C104" s="366">
        <v>8.7119999999999997</v>
      </c>
      <c r="D104" s="366">
        <v>-241.28799960000003</v>
      </c>
      <c r="E104" s="367">
        <v>3.4848000055756799E-2</v>
      </c>
      <c r="F104" s="365">
        <v>0</v>
      </c>
      <c r="G104" s="366">
        <v>0</v>
      </c>
      <c r="H104" s="366">
        <v>0</v>
      </c>
      <c r="I104" s="366">
        <v>0</v>
      </c>
      <c r="J104" s="366">
        <v>0</v>
      </c>
      <c r="K104" s="368">
        <v>0</v>
      </c>
      <c r="L104" s="124"/>
      <c r="M104" s="364" t="str">
        <f t="shared" si="1"/>
        <v/>
      </c>
    </row>
    <row r="105" spans="1:13" ht="14.45" customHeight="1" x14ac:dyDescent="0.2">
      <c r="A105" s="369" t="s">
        <v>306</v>
      </c>
      <c r="B105" s="365">
        <v>114.9999996</v>
      </c>
      <c r="C105" s="366">
        <v>121.55</v>
      </c>
      <c r="D105" s="366">
        <v>6.5500004000000018</v>
      </c>
      <c r="E105" s="367">
        <v>1.0569565254155009</v>
      </c>
      <c r="F105" s="365">
        <v>4.5731599999999997</v>
      </c>
      <c r="G105" s="366">
        <v>3.0487733333333331</v>
      </c>
      <c r="H105" s="366">
        <v>0</v>
      </c>
      <c r="I105" s="366">
        <v>111.16745</v>
      </c>
      <c r="J105" s="366">
        <v>108.11867666666667</v>
      </c>
      <c r="K105" s="368">
        <v>24.308672777685455</v>
      </c>
      <c r="L105" s="124"/>
      <c r="M105" s="364" t="str">
        <f t="shared" si="1"/>
        <v/>
      </c>
    </row>
    <row r="106" spans="1:13" ht="14.45" customHeight="1" x14ac:dyDescent="0.2">
      <c r="A106" s="369" t="s">
        <v>307</v>
      </c>
      <c r="B106" s="365">
        <v>0.55037409999999998</v>
      </c>
      <c r="C106" s="366">
        <v>362.03199999999998</v>
      </c>
      <c r="D106" s="366">
        <v>361.48162589999998</v>
      </c>
      <c r="E106" s="367">
        <v>657.79258144596554</v>
      </c>
      <c r="F106" s="365">
        <v>0</v>
      </c>
      <c r="G106" s="366">
        <v>0</v>
      </c>
      <c r="H106" s="366">
        <v>15.3</v>
      </c>
      <c r="I106" s="366">
        <v>39.878</v>
      </c>
      <c r="J106" s="366">
        <v>39.878</v>
      </c>
      <c r="K106" s="368">
        <v>0</v>
      </c>
      <c r="L106" s="124"/>
      <c r="M106" s="364" t="str">
        <f t="shared" si="1"/>
        <v>X</v>
      </c>
    </row>
    <row r="107" spans="1:13" ht="14.45" customHeight="1" x14ac:dyDescent="0.2">
      <c r="A107" s="369" t="s">
        <v>308</v>
      </c>
      <c r="B107" s="365">
        <v>0</v>
      </c>
      <c r="C107" s="366">
        <v>362.03199999999998</v>
      </c>
      <c r="D107" s="366">
        <v>362.03199999999998</v>
      </c>
      <c r="E107" s="367">
        <v>0</v>
      </c>
      <c r="F107" s="365">
        <v>0</v>
      </c>
      <c r="G107" s="366">
        <v>0</v>
      </c>
      <c r="H107" s="366">
        <v>0</v>
      </c>
      <c r="I107" s="366">
        <v>24.2</v>
      </c>
      <c r="J107" s="366">
        <v>24.2</v>
      </c>
      <c r="K107" s="368">
        <v>0</v>
      </c>
      <c r="L107" s="124"/>
      <c r="M107" s="364" t="str">
        <f t="shared" si="1"/>
        <v/>
      </c>
    </row>
    <row r="108" spans="1:13" ht="14.45" customHeight="1" x14ac:dyDescent="0.2">
      <c r="A108" s="369" t="s">
        <v>309</v>
      </c>
      <c r="B108" s="365">
        <v>0</v>
      </c>
      <c r="C108" s="366">
        <v>0</v>
      </c>
      <c r="D108" s="366">
        <v>0</v>
      </c>
      <c r="E108" s="367">
        <v>0</v>
      </c>
      <c r="F108" s="365">
        <v>0</v>
      </c>
      <c r="G108" s="366">
        <v>0</v>
      </c>
      <c r="H108" s="366">
        <v>15.3</v>
      </c>
      <c r="I108" s="366">
        <v>15.3</v>
      </c>
      <c r="J108" s="366">
        <v>15.3</v>
      </c>
      <c r="K108" s="368">
        <v>0</v>
      </c>
      <c r="L108" s="124"/>
      <c r="M108" s="364" t="str">
        <f t="shared" si="1"/>
        <v/>
      </c>
    </row>
    <row r="109" spans="1:13" ht="14.45" customHeight="1" x14ac:dyDescent="0.2">
      <c r="A109" s="369" t="s">
        <v>310</v>
      </c>
      <c r="B109" s="365">
        <v>0</v>
      </c>
      <c r="C109" s="366">
        <v>0</v>
      </c>
      <c r="D109" s="366">
        <v>0</v>
      </c>
      <c r="E109" s="367">
        <v>0</v>
      </c>
      <c r="F109" s="365">
        <v>0</v>
      </c>
      <c r="G109" s="366">
        <v>0</v>
      </c>
      <c r="H109" s="366">
        <v>0</v>
      </c>
      <c r="I109" s="366">
        <v>0.378</v>
      </c>
      <c r="J109" s="366">
        <v>0.378</v>
      </c>
      <c r="K109" s="368">
        <v>0</v>
      </c>
      <c r="L109" s="124"/>
      <c r="M109" s="364" t="str">
        <f t="shared" si="1"/>
        <v/>
      </c>
    </row>
    <row r="110" spans="1:13" ht="14.45" customHeight="1" x14ac:dyDescent="0.2">
      <c r="A110" s="369" t="s">
        <v>311</v>
      </c>
      <c r="B110" s="365">
        <v>0.55037409999999998</v>
      </c>
      <c r="C110" s="366">
        <v>0</v>
      </c>
      <c r="D110" s="366">
        <v>-0.55037409999999998</v>
      </c>
      <c r="E110" s="367">
        <v>0</v>
      </c>
      <c r="F110" s="365">
        <v>0</v>
      </c>
      <c r="G110" s="366">
        <v>0</v>
      </c>
      <c r="H110" s="366">
        <v>0</v>
      </c>
      <c r="I110" s="366">
        <v>0</v>
      </c>
      <c r="J110" s="366">
        <v>0</v>
      </c>
      <c r="K110" s="368">
        <v>0</v>
      </c>
      <c r="L110" s="124"/>
      <c r="M110" s="364" t="str">
        <f t="shared" si="1"/>
        <v/>
      </c>
    </row>
    <row r="111" spans="1:13" ht="14.45" customHeight="1" x14ac:dyDescent="0.2">
      <c r="A111" s="369" t="s">
        <v>312</v>
      </c>
      <c r="B111" s="365">
        <v>40731.4789179</v>
      </c>
      <c r="C111" s="366">
        <v>41643.049599999998</v>
      </c>
      <c r="D111" s="366">
        <v>911.57068209999852</v>
      </c>
      <c r="E111" s="367">
        <v>1.0223800045153626</v>
      </c>
      <c r="F111" s="365">
        <v>46150.041748999996</v>
      </c>
      <c r="G111" s="366">
        <v>30766.694499333331</v>
      </c>
      <c r="H111" s="366">
        <v>3681.1996899999999</v>
      </c>
      <c r="I111" s="366">
        <v>31295.357039999999</v>
      </c>
      <c r="J111" s="366">
        <v>528.66254066666806</v>
      </c>
      <c r="K111" s="368">
        <v>0.67812196596069441</v>
      </c>
      <c r="L111" s="124"/>
      <c r="M111" s="364" t="str">
        <f t="shared" si="1"/>
        <v/>
      </c>
    </row>
    <row r="112" spans="1:13" ht="14.45" customHeight="1" x14ac:dyDescent="0.2">
      <c r="A112" s="369" t="s">
        <v>313</v>
      </c>
      <c r="B112" s="365">
        <v>29903.7142594</v>
      </c>
      <c r="C112" s="366">
        <v>30812.397000000001</v>
      </c>
      <c r="D112" s="366">
        <v>908.68274060000113</v>
      </c>
      <c r="E112" s="367">
        <v>1.0303869523604201</v>
      </c>
      <c r="F112" s="365">
        <v>34046.865468600001</v>
      </c>
      <c r="G112" s="366">
        <v>22697.910312399999</v>
      </c>
      <c r="H112" s="366">
        <v>2711.3649999999998</v>
      </c>
      <c r="I112" s="366">
        <v>23111.603999999999</v>
      </c>
      <c r="J112" s="366">
        <v>413.69368759999998</v>
      </c>
      <c r="K112" s="368">
        <v>0.67881737957095833</v>
      </c>
      <c r="L112" s="124"/>
      <c r="M112" s="364" t="str">
        <f t="shared" si="1"/>
        <v/>
      </c>
    </row>
    <row r="113" spans="1:13" ht="14.45" customHeight="1" x14ac:dyDescent="0.2">
      <c r="A113" s="369" t="s">
        <v>314</v>
      </c>
      <c r="B113" s="365">
        <v>29739.916405100001</v>
      </c>
      <c r="C113" s="366">
        <v>27441.825000000001</v>
      </c>
      <c r="D113" s="366">
        <v>-2298.0914051</v>
      </c>
      <c r="E113" s="367">
        <v>0.92272703884581508</v>
      </c>
      <c r="F113" s="365">
        <v>33627.016529200002</v>
      </c>
      <c r="G113" s="366">
        <v>22418.011019466667</v>
      </c>
      <c r="H113" s="366">
        <v>2669.2080000000001</v>
      </c>
      <c r="I113" s="366">
        <v>19840.435000000001</v>
      </c>
      <c r="J113" s="366">
        <v>-2577.5760194666655</v>
      </c>
      <c r="K113" s="368">
        <v>0.59001472767503982</v>
      </c>
      <c r="L113" s="124"/>
      <c r="M113" s="364" t="str">
        <f t="shared" si="1"/>
        <v>X</v>
      </c>
    </row>
    <row r="114" spans="1:13" ht="14.45" customHeight="1" x14ac:dyDescent="0.2">
      <c r="A114" s="369" t="s">
        <v>315</v>
      </c>
      <c r="B114" s="365">
        <v>29739.916405100001</v>
      </c>
      <c r="C114" s="366">
        <v>27441.825000000001</v>
      </c>
      <c r="D114" s="366">
        <v>-2298.0914051</v>
      </c>
      <c r="E114" s="367">
        <v>0.92272703884581508</v>
      </c>
      <c r="F114" s="365">
        <v>33627.016529200002</v>
      </c>
      <c r="G114" s="366">
        <v>22418.011019466667</v>
      </c>
      <c r="H114" s="366">
        <v>2669.2080000000001</v>
      </c>
      <c r="I114" s="366">
        <v>19840.435000000001</v>
      </c>
      <c r="J114" s="366">
        <v>-2577.5760194666655</v>
      </c>
      <c r="K114" s="368">
        <v>0.59001472767503982</v>
      </c>
      <c r="L114" s="124"/>
      <c r="M114" s="364" t="str">
        <f t="shared" si="1"/>
        <v/>
      </c>
    </row>
    <row r="115" spans="1:13" ht="14.45" customHeight="1" x14ac:dyDescent="0.2">
      <c r="A115" s="369" t="s">
        <v>316</v>
      </c>
      <c r="B115" s="365">
        <v>0</v>
      </c>
      <c r="C115" s="366">
        <v>0</v>
      </c>
      <c r="D115" s="366">
        <v>0</v>
      </c>
      <c r="E115" s="367">
        <v>0</v>
      </c>
      <c r="F115" s="365">
        <v>0</v>
      </c>
      <c r="G115" s="366">
        <v>0</v>
      </c>
      <c r="H115" s="366">
        <v>20.16</v>
      </c>
      <c r="I115" s="366">
        <v>36.36</v>
      </c>
      <c r="J115" s="366">
        <v>36.36</v>
      </c>
      <c r="K115" s="368">
        <v>0</v>
      </c>
      <c r="L115" s="124"/>
      <c r="M115" s="364" t="str">
        <f t="shared" si="1"/>
        <v>X</v>
      </c>
    </row>
    <row r="116" spans="1:13" ht="14.45" customHeight="1" x14ac:dyDescent="0.2">
      <c r="A116" s="369" t="s">
        <v>317</v>
      </c>
      <c r="B116" s="365">
        <v>0</v>
      </c>
      <c r="C116" s="366">
        <v>0</v>
      </c>
      <c r="D116" s="366">
        <v>0</v>
      </c>
      <c r="E116" s="367">
        <v>0</v>
      </c>
      <c r="F116" s="365">
        <v>0</v>
      </c>
      <c r="G116" s="366">
        <v>0</v>
      </c>
      <c r="H116" s="366">
        <v>20.16</v>
      </c>
      <c r="I116" s="366">
        <v>36.36</v>
      </c>
      <c r="J116" s="366">
        <v>36.36</v>
      </c>
      <c r="K116" s="368">
        <v>0</v>
      </c>
      <c r="L116" s="124"/>
      <c r="M116" s="364" t="str">
        <f t="shared" si="1"/>
        <v/>
      </c>
    </row>
    <row r="117" spans="1:13" ht="14.45" customHeight="1" x14ac:dyDescent="0.2">
      <c r="A117" s="369" t="s">
        <v>318</v>
      </c>
      <c r="B117" s="365">
        <v>135.42874909999998</v>
      </c>
      <c r="C117" s="366">
        <v>324.142</v>
      </c>
      <c r="D117" s="366">
        <v>188.71325090000002</v>
      </c>
      <c r="E117" s="367">
        <v>2.393450446482785</v>
      </c>
      <c r="F117" s="365">
        <v>419.84893939999995</v>
      </c>
      <c r="G117" s="366">
        <v>279.8992929333333</v>
      </c>
      <c r="H117" s="366">
        <v>0</v>
      </c>
      <c r="I117" s="366">
        <v>78.119</v>
      </c>
      <c r="J117" s="366">
        <v>-201.7802929333333</v>
      </c>
      <c r="K117" s="368">
        <v>0.18606454052650159</v>
      </c>
      <c r="L117" s="124"/>
      <c r="M117" s="364" t="str">
        <f t="shared" si="1"/>
        <v>X</v>
      </c>
    </row>
    <row r="118" spans="1:13" ht="14.45" customHeight="1" x14ac:dyDescent="0.2">
      <c r="A118" s="369" t="s">
        <v>319</v>
      </c>
      <c r="B118" s="365">
        <v>135.42874909999998</v>
      </c>
      <c r="C118" s="366">
        <v>324.142</v>
      </c>
      <c r="D118" s="366">
        <v>188.71325090000002</v>
      </c>
      <c r="E118" s="367">
        <v>2.393450446482785</v>
      </c>
      <c r="F118" s="365">
        <v>419.84893939999995</v>
      </c>
      <c r="G118" s="366">
        <v>279.8992929333333</v>
      </c>
      <c r="H118" s="366">
        <v>0</v>
      </c>
      <c r="I118" s="366">
        <v>78.119</v>
      </c>
      <c r="J118" s="366">
        <v>-201.7802929333333</v>
      </c>
      <c r="K118" s="368">
        <v>0.18606454052650159</v>
      </c>
      <c r="L118" s="124"/>
      <c r="M118" s="364" t="str">
        <f t="shared" si="1"/>
        <v/>
      </c>
    </row>
    <row r="119" spans="1:13" ht="14.45" customHeight="1" x14ac:dyDescent="0.2">
      <c r="A119" s="369" t="s">
        <v>320</v>
      </c>
      <c r="B119" s="365">
        <v>28.369105200000003</v>
      </c>
      <c r="C119" s="366">
        <v>40.75</v>
      </c>
      <c r="D119" s="366">
        <v>12.380894799999997</v>
      </c>
      <c r="E119" s="367">
        <v>1.4364217592594353</v>
      </c>
      <c r="F119" s="365">
        <v>0</v>
      </c>
      <c r="G119" s="366">
        <v>0</v>
      </c>
      <c r="H119" s="366">
        <v>0.75</v>
      </c>
      <c r="I119" s="366">
        <v>16.25</v>
      </c>
      <c r="J119" s="366">
        <v>16.25</v>
      </c>
      <c r="K119" s="368">
        <v>0</v>
      </c>
      <c r="L119" s="124"/>
      <c r="M119" s="364" t="str">
        <f t="shared" si="1"/>
        <v>X</v>
      </c>
    </row>
    <row r="120" spans="1:13" ht="14.45" customHeight="1" x14ac:dyDescent="0.2">
      <c r="A120" s="369" t="s">
        <v>321</v>
      </c>
      <c r="B120" s="365">
        <v>28.369105200000003</v>
      </c>
      <c r="C120" s="366">
        <v>40.75</v>
      </c>
      <c r="D120" s="366">
        <v>12.380894799999997</v>
      </c>
      <c r="E120" s="367">
        <v>1.4364217592594353</v>
      </c>
      <c r="F120" s="365">
        <v>0</v>
      </c>
      <c r="G120" s="366">
        <v>0</v>
      </c>
      <c r="H120" s="366">
        <v>0.75</v>
      </c>
      <c r="I120" s="366">
        <v>16.25</v>
      </c>
      <c r="J120" s="366">
        <v>16.25</v>
      </c>
      <c r="K120" s="368">
        <v>0</v>
      </c>
      <c r="L120" s="124"/>
      <c r="M120" s="364" t="str">
        <f t="shared" si="1"/>
        <v/>
      </c>
    </row>
    <row r="121" spans="1:13" ht="14.45" customHeight="1" x14ac:dyDescent="0.2">
      <c r="A121" s="369" t="s">
        <v>322</v>
      </c>
      <c r="B121" s="365">
        <v>0</v>
      </c>
      <c r="C121" s="366">
        <v>3005.68</v>
      </c>
      <c r="D121" s="366">
        <v>3005.68</v>
      </c>
      <c r="E121" s="367">
        <v>0</v>
      </c>
      <c r="F121" s="365">
        <v>0</v>
      </c>
      <c r="G121" s="366">
        <v>0</v>
      </c>
      <c r="H121" s="366">
        <v>21.247</v>
      </c>
      <c r="I121" s="366">
        <v>3140.44</v>
      </c>
      <c r="J121" s="366">
        <v>3140.44</v>
      </c>
      <c r="K121" s="368">
        <v>0</v>
      </c>
      <c r="L121" s="124"/>
      <c r="M121" s="364" t="str">
        <f t="shared" si="1"/>
        <v>X</v>
      </c>
    </row>
    <row r="122" spans="1:13" ht="14.45" customHeight="1" x14ac:dyDescent="0.2">
      <c r="A122" s="369" t="s">
        <v>323</v>
      </c>
      <c r="B122" s="365">
        <v>0</v>
      </c>
      <c r="C122" s="366">
        <v>3005.68</v>
      </c>
      <c r="D122" s="366">
        <v>3005.68</v>
      </c>
      <c r="E122" s="367">
        <v>0</v>
      </c>
      <c r="F122" s="365">
        <v>0</v>
      </c>
      <c r="G122" s="366">
        <v>0</v>
      </c>
      <c r="H122" s="366">
        <v>21.247</v>
      </c>
      <c r="I122" s="366">
        <v>3140.44</v>
      </c>
      <c r="J122" s="366">
        <v>3140.44</v>
      </c>
      <c r="K122" s="368">
        <v>0</v>
      </c>
      <c r="L122" s="124"/>
      <c r="M122" s="364" t="str">
        <f t="shared" si="1"/>
        <v/>
      </c>
    </row>
    <row r="123" spans="1:13" ht="14.45" customHeight="1" x14ac:dyDescent="0.2">
      <c r="A123" s="369" t="s">
        <v>324</v>
      </c>
      <c r="B123" s="365">
        <v>10104.0727049</v>
      </c>
      <c r="C123" s="366">
        <v>10275.27225</v>
      </c>
      <c r="D123" s="366">
        <v>171.19954510000025</v>
      </c>
      <c r="E123" s="367">
        <v>1.0169436176975426</v>
      </c>
      <c r="F123" s="365">
        <v>11414.681665300001</v>
      </c>
      <c r="G123" s="366">
        <v>7609.7877768666667</v>
      </c>
      <c r="H123" s="366">
        <v>916.44252000000006</v>
      </c>
      <c r="I123" s="366">
        <v>7785.31898</v>
      </c>
      <c r="J123" s="366">
        <v>175.53120313333329</v>
      </c>
      <c r="K123" s="368">
        <v>0.68204433625748306</v>
      </c>
      <c r="L123" s="124"/>
      <c r="M123" s="364" t="str">
        <f t="shared" si="1"/>
        <v/>
      </c>
    </row>
    <row r="124" spans="1:13" ht="14.45" customHeight="1" x14ac:dyDescent="0.2">
      <c r="A124" s="369" t="s">
        <v>325</v>
      </c>
      <c r="B124" s="365">
        <v>2691.3342831</v>
      </c>
      <c r="C124" s="366">
        <v>2473.4369700000002</v>
      </c>
      <c r="D124" s="366">
        <v>-217.89731309999979</v>
      </c>
      <c r="E124" s="367">
        <v>0.91903744010238075</v>
      </c>
      <c r="F124" s="365">
        <v>3045.7665139999999</v>
      </c>
      <c r="G124" s="366">
        <v>2030.5110093333333</v>
      </c>
      <c r="H124" s="366">
        <v>242.11195000000001</v>
      </c>
      <c r="I124" s="366">
        <v>1790.3732199999999</v>
      </c>
      <c r="J124" s="366">
        <v>-240.13778933333333</v>
      </c>
      <c r="K124" s="368">
        <v>0.58782352874735166</v>
      </c>
      <c r="L124" s="124"/>
      <c r="M124" s="364" t="str">
        <f t="shared" si="1"/>
        <v>X</v>
      </c>
    </row>
    <row r="125" spans="1:13" ht="14.45" customHeight="1" x14ac:dyDescent="0.2">
      <c r="A125" s="369" t="s">
        <v>326</v>
      </c>
      <c r="B125" s="365">
        <v>2691.3342831</v>
      </c>
      <c r="C125" s="366">
        <v>2473.4369700000002</v>
      </c>
      <c r="D125" s="366">
        <v>-217.89731309999979</v>
      </c>
      <c r="E125" s="367">
        <v>0.91903744010238075</v>
      </c>
      <c r="F125" s="365">
        <v>3045.7665139999999</v>
      </c>
      <c r="G125" s="366">
        <v>2030.5110093333333</v>
      </c>
      <c r="H125" s="366">
        <v>242.11195000000001</v>
      </c>
      <c r="I125" s="366">
        <v>1790.3732199999999</v>
      </c>
      <c r="J125" s="366">
        <v>-240.13778933333333</v>
      </c>
      <c r="K125" s="368">
        <v>0.58782352874735166</v>
      </c>
      <c r="L125" s="124"/>
      <c r="M125" s="364" t="str">
        <f t="shared" si="1"/>
        <v/>
      </c>
    </row>
    <row r="126" spans="1:13" ht="14.45" customHeight="1" x14ac:dyDescent="0.2">
      <c r="A126" s="369" t="s">
        <v>327</v>
      </c>
      <c r="B126" s="365">
        <v>7412.7384217999997</v>
      </c>
      <c r="C126" s="366">
        <v>6785.9186600000003</v>
      </c>
      <c r="D126" s="366">
        <v>-626.81976179999947</v>
      </c>
      <c r="E126" s="367">
        <v>0.91544018874905997</v>
      </c>
      <c r="F126" s="365">
        <v>8368.9151512999997</v>
      </c>
      <c r="G126" s="366">
        <v>5579.2767675333334</v>
      </c>
      <c r="H126" s="366">
        <v>667.14926000000003</v>
      </c>
      <c r="I126" s="366">
        <v>4933.4750199999999</v>
      </c>
      <c r="J126" s="366">
        <v>-645.80174753333358</v>
      </c>
      <c r="K126" s="368">
        <v>0.58949994483259283</v>
      </c>
      <c r="L126" s="124"/>
      <c r="M126" s="364" t="str">
        <f t="shared" si="1"/>
        <v>X</v>
      </c>
    </row>
    <row r="127" spans="1:13" ht="14.45" customHeight="1" x14ac:dyDescent="0.2">
      <c r="A127" s="369" t="s">
        <v>328</v>
      </c>
      <c r="B127" s="365">
        <v>7412.7384217999997</v>
      </c>
      <c r="C127" s="366">
        <v>6785.9186600000003</v>
      </c>
      <c r="D127" s="366">
        <v>-626.81976179999947</v>
      </c>
      <c r="E127" s="367">
        <v>0.91544018874905997</v>
      </c>
      <c r="F127" s="365">
        <v>8368.9151512999997</v>
      </c>
      <c r="G127" s="366">
        <v>5579.2767675333334</v>
      </c>
      <c r="H127" s="366">
        <v>667.14926000000003</v>
      </c>
      <c r="I127" s="366">
        <v>4933.4750199999999</v>
      </c>
      <c r="J127" s="366">
        <v>-645.80174753333358</v>
      </c>
      <c r="K127" s="368">
        <v>0.58949994483259283</v>
      </c>
      <c r="L127" s="124"/>
      <c r="M127" s="364" t="str">
        <f t="shared" si="1"/>
        <v/>
      </c>
    </row>
    <row r="128" spans="1:13" ht="14.45" customHeight="1" x14ac:dyDescent="0.2">
      <c r="A128" s="369" t="s">
        <v>329</v>
      </c>
      <c r="B128" s="365">
        <v>0</v>
      </c>
      <c r="C128" s="366">
        <v>270.50799000000001</v>
      </c>
      <c r="D128" s="366">
        <v>270.50799000000001</v>
      </c>
      <c r="E128" s="367">
        <v>0</v>
      </c>
      <c r="F128" s="365">
        <v>0</v>
      </c>
      <c r="G128" s="366">
        <v>0</v>
      </c>
      <c r="H128" s="366">
        <v>1.91205</v>
      </c>
      <c r="I128" s="366">
        <v>282.64161000000001</v>
      </c>
      <c r="J128" s="366">
        <v>282.64161000000001</v>
      </c>
      <c r="K128" s="368">
        <v>0</v>
      </c>
      <c r="L128" s="124"/>
      <c r="M128" s="364" t="str">
        <f t="shared" si="1"/>
        <v>X</v>
      </c>
    </row>
    <row r="129" spans="1:13" ht="14.45" customHeight="1" x14ac:dyDescent="0.2">
      <c r="A129" s="369" t="s">
        <v>330</v>
      </c>
      <c r="B129" s="365">
        <v>0</v>
      </c>
      <c r="C129" s="366">
        <v>270.50799000000001</v>
      </c>
      <c r="D129" s="366">
        <v>270.50799000000001</v>
      </c>
      <c r="E129" s="367">
        <v>0</v>
      </c>
      <c r="F129" s="365">
        <v>0</v>
      </c>
      <c r="G129" s="366">
        <v>0</v>
      </c>
      <c r="H129" s="366">
        <v>1.91205</v>
      </c>
      <c r="I129" s="366">
        <v>282.64161000000001</v>
      </c>
      <c r="J129" s="366">
        <v>282.64161000000001</v>
      </c>
      <c r="K129" s="368">
        <v>0</v>
      </c>
      <c r="L129" s="124"/>
      <c r="M129" s="364" t="str">
        <f t="shared" si="1"/>
        <v/>
      </c>
    </row>
    <row r="130" spans="1:13" ht="14.45" customHeight="1" x14ac:dyDescent="0.2">
      <c r="A130" s="369" t="s">
        <v>331</v>
      </c>
      <c r="B130" s="365">
        <v>0</v>
      </c>
      <c r="C130" s="366">
        <v>745.40863000000002</v>
      </c>
      <c r="D130" s="366">
        <v>745.40863000000002</v>
      </c>
      <c r="E130" s="367">
        <v>0</v>
      </c>
      <c r="F130" s="365">
        <v>0</v>
      </c>
      <c r="G130" s="366">
        <v>0</v>
      </c>
      <c r="H130" s="366">
        <v>5.2692600000000001</v>
      </c>
      <c r="I130" s="366">
        <v>778.82912999999996</v>
      </c>
      <c r="J130" s="366">
        <v>778.82912999999996</v>
      </c>
      <c r="K130" s="368">
        <v>0</v>
      </c>
      <c r="L130" s="124"/>
      <c r="M130" s="364" t="str">
        <f t="shared" si="1"/>
        <v>X</v>
      </c>
    </row>
    <row r="131" spans="1:13" ht="14.45" customHeight="1" x14ac:dyDescent="0.2">
      <c r="A131" s="369" t="s">
        <v>332</v>
      </c>
      <c r="B131" s="365">
        <v>0</v>
      </c>
      <c r="C131" s="366">
        <v>745.40863000000002</v>
      </c>
      <c r="D131" s="366">
        <v>745.40863000000002</v>
      </c>
      <c r="E131" s="367">
        <v>0</v>
      </c>
      <c r="F131" s="365">
        <v>0</v>
      </c>
      <c r="G131" s="366">
        <v>0</v>
      </c>
      <c r="H131" s="366">
        <v>5.2692600000000001</v>
      </c>
      <c r="I131" s="366">
        <v>778.82912999999996</v>
      </c>
      <c r="J131" s="366">
        <v>778.82912999999996</v>
      </c>
      <c r="K131" s="368">
        <v>0</v>
      </c>
      <c r="L131" s="124"/>
      <c r="M131" s="364" t="str">
        <f t="shared" si="1"/>
        <v/>
      </c>
    </row>
    <row r="132" spans="1:13" ht="14.45" customHeight="1" x14ac:dyDescent="0.2">
      <c r="A132" s="369" t="s">
        <v>333</v>
      </c>
      <c r="B132" s="365">
        <v>125.6176687</v>
      </c>
      <c r="C132" s="366">
        <v>0</v>
      </c>
      <c r="D132" s="366">
        <v>-125.6176687</v>
      </c>
      <c r="E132" s="367">
        <v>0</v>
      </c>
      <c r="F132" s="365">
        <v>0</v>
      </c>
      <c r="G132" s="366">
        <v>0</v>
      </c>
      <c r="H132" s="366">
        <v>0</v>
      </c>
      <c r="I132" s="366">
        <v>0</v>
      </c>
      <c r="J132" s="366">
        <v>0</v>
      </c>
      <c r="K132" s="368">
        <v>0</v>
      </c>
      <c r="L132" s="124"/>
      <c r="M132" s="364" t="str">
        <f t="shared" si="1"/>
        <v/>
      </c>
    </row>
    <row r="133" spans="1:13" ht="14.45" customHeight="1" x14ac:dyDescent="0.2">
      <c r="A133" s="369" t="s">
        <v>334</v>
      </c>
      <c r="B133" s="365">
        <v>125.6176687</v>
      </c>
      <c r="C133" s="366">
        <v>0</v>
      </c>
      <c r="D133" s="366">
        <v>-125.6176687</v>
      </c>
      <c r="E133" s="367">
        <v>0</v>
      </c>
      <c r="F133" s="365">
        <v>0</v>
      </c>
      <c r="G133" s="366">
        <v>0</v>
      </c>
      <c r="H133" s="366">
        <v>0</v>
      </c>
      <c r="I133" s="366">
        <v>0</v>
      </c>
      <c r="J133" s="366">
        <v>0</v>
      </c>
      <c r="K133" s="368">
        <v>0</v>
      </c>
      <c r="L133" s="124"/>
      <c r="M133" s="364" t="str">
        <f t="shared" si="1"/>
        <v>X</v>
      </c>
    </row>
    <row r="134" spans="1:13" ht="14.45" customHeight="1" x14ac:dyDescent="0.2">
      <c r="A134" s="369" t="s">
        <v>335</v>
      </c>
      <c r="B134" s="365">
        <v>125.6176687</v>
      </c>
      <c r="C134" s="366">
        <v>0</v>
      </c>
      <c r="D134" s="366">
        <v>-125.6176687</v>
      </c>
      <c r="E134" s="367">
        <v>0</v>
      </c>
      <c r="F134" s="365">
        <v>0</v>
      </c>
      <c r="G134" s="366">
        <v>0</v>
      </c>
      <c r="H134" s="366">
        <v>0</v>
      </c>
      <c r="I134" s="366">
        <v>0</v>
      </c>
      <c r="J134" s="366">
        <v>0</v>
      </c>
      <c r="K134" s="368">
        <v>0</v>
      </c>
      <c r="L134" s="124"/>
      <c r="M134" s="364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69" t="s">
        <v>336</v>
      </c>
      <c r="B135" s="365">
        <v>598.07428489999995</v>
      </c>
      <c r="C135" s="366">
        <v>555.38035000000002</v>
      </c>
      <c r="D135" s="366">
        <v>-42.693934899999931</v>
      </c>
      <c r="E135" s="367">
        <v>0.92861432772161656</v>
      </c>
      <c r="F135" s="365">
        <v>688.49461510000003</v>
      </c>
      <c r="G135" s="366">
        <v>458.99641006666667</v>
      </c>
      <c r="H135" s="366">
        <v>53.39217</v>
      </c>
      <c r="I135" s="366">
        <v>398.43405999999999</v>
      </c>
      <c r="J135" s="366">
        <v>-60.562350066666681</v>
      </c>
      <c r="K135" s="368">
        <v>0.57870323349170949</v>
      </c>
      <c r="L135" s="124"/>
      <c r="M135" s="364" t="str">
        <f t="shared" si="2"/>
        <v/>
      </c>
    </row>
    <row r="136" spans="1:13" ht="14.45" customHeight="1" x14ac:dyDescent="0.2">
      <c r="A136" s="369" t="s">
        <v>337</v>
      </c>
      <c r="B136" s="365">
        <v>598.07428489999995</v>
      </c>
      <c r="C136" s="366">
        <v>555.38035000000002</v>
      </c>
      <c r="D136" s="366">
        <v>-42.693934899999931</v>
      </c>
      <c r="E136" s="367">
        <v>0.92861432772161656</v>
      </c>
      <c r="F136" s="365">
        <v>688.49461510000003</v>
      </c>
      <c r="G136" s="366">
        <v>458.99641006666667</v>
      </c>
      <c r="H136" s="366">
        <v>53.39217</v>
      </c>
      <c r="I136" s="366">
        <v>398.43405999999999</v>
      </c>
      <c r="J136" s="366">
        <v>-60.562350066666681</v>
      </c>
      <c r="K136" s="368">
        <v>0.57870323349170949</v>
      </c>
      <c r="L136" s="124"/>
      <c r="M136" s="364" t="str">
        <f t="shared" si="2"/>
        <v>X</v>
      </c>
    </row>
    <row r="137" spans="1:13" ht="14.45" customHeight="1" x14ac:dyDescent="0.2">
      <c r="A137" s="369" t="s">
        <v>338</v>
      </c>
      <c r="B137" s="365">
        <v>598.07428489999995</v>
      </c>
      <c r="C137" s="366">
        <v>555.38035000000002</v>
      </c>
      <c r="D137" s="366">
        <v>-42.693934899999931</v>
      </c>
      <c r="E137" s="367">
        <v>0.92861432772161656</v>
      </c>
      <c r="F137" s="365">
        <v>688.49461510000003</v>
      </c>
      <c r="G137" s="366">
        <v>458.99641006666667</v>
      </c>
      <c r="H137" s="366">
        <v>53.39217</v>
      </c>
      <c r="I137" s="366">
        <v>398.43405999999999</v>
      </c>
      <c r="J137" s="366">
        <v>-60.562350066666681</v>
      </c>
      <c r="K137" s="368">
        <v>0.57870323349170949</v>
      </c>
      <c r="L137" s="124"/>
      <c r="M137" s="364" t="str">
        <f t="shared" si="2"/>
        <v/>
      </c>
    </row>
    <row r="138" spans="1:13" ht="14.45" customHeight="1" x14ac:dyDescent="0.2">
      <c r="A138" s="369" t="s">
        <v>339</v>
      </c>
      <c r="B138" s="365">
        <v>28.659198</v>
      </c>
      <c r="C138" s="366">
        <v>61.876100000000001</v>
      </c>
      <c r="D138" s="366">
        <v>33.216902000000005</v>
      </c>
      <c r="E138" s="367">
        <v>2.1590311075697235</v>
      </c>
      <c r="F138" s="365">
        <v>0</v>
      </c>
      <c r="G138" s="366">
        <v>0</v>
      </c>
      <c r="H138" s="366">
        <v>39.243000000000002</v>
      </c>
      <c r="I138" s="366">
        <v>125.27275</v>
      </c>
      <c r="J138" s="366">
        <v>125.27275</v>
      </c>
      <c r="K138" s="368">
        <v>0</v>
      </c>
      <c r="L138" s="124"/>
      <c r="M138" s="364" t="str">
        <f t="shared" si="2"/>
        <v/>
      </c>
    </row>
    <row r="139" spans="1:13" ht="14.45" customHeight="1" x14ac:dyDescent="0.2">
      <c r="A139" s="369" t="s">
        <v>340</v>
      </c>
      <c r="B139" s="365">
        <v>28.659198</v>
      </c>
      <c r="C139" s="366">
        <v>61.876100000000001</v>
      </c>
      <c r="D139" s="366">
        <v>33.216902000000005</v>
      </c>
      <c r="E139" s="367">
        <v>2.1590311075697235</v>
      </c>
      <c r="F139" s="365">
        <v>0</v>
      </c>
      <c r="G139" s="366">
        <v>0</v>
      </c>
      <c r="H139" s="366">
        <v>39.243000000000002</v>
      </c>
      <c r="I139" s="366">
        <v>125.27275</v>
      </c>
      <c r="J139" s="366">
        <v>125.27275</v>
      </c>
      <c r="K139" s="368">
        <v>0</v>
      </c>
      <c r="L139" s="124"/>
      <c r="M139" s="364" t="str">
        <f t="shared" si="2"/>
        <v/>
      </c>
    </row>
    <row r="140" spans="1:13" ht="14.45" customHeight="1" x14ac:dyDescent="0.2">
      <c r="A140" s="369" t="s">
        <v>341</v>
      </c>
      <c r="B140" s="365">
        <v>26.5753044</v>
      </c>
      <c r="C140" s="366">
        <v>43.6111</v>
      </c>
      <c r="D140" s="366">
        <v>17.0357956</v>
      </c>
      <c r="E140" s="367">
        <v>1.6410385876897049</v>
      </c>
      <c r="F140" s="365">
        <v>0</v>
      </c>
      <c r="G140" s="366">
        <v>0</v>
      </c>
      <c r="H140" s="366">
        <v>0</v>
      </c>
      <c r="I140" s="366">
        <v>31.99175</v>
      </c>
      <c r="J140" s="366">
        <v>31.99175</v>
      </c>
      <c r="K140" s="368">
        <v>0</v>
      </c>
      <c r="L140" s="124"/>
      <c r="M140" s="364" t="str">
        <f t="shared" si="2"/>
        <v>X</v>
      </c>
    </row>
    <row r="141" spans="1:13" ht="14.45" customHeight="1" x14ac:dyDescent="0.2">
      <c r="A141" s="369" t="s">
        <v>342</v>
      </c>
      <c r="B141" s="365">
        <v>0.32636160000000003</v>
      </c>
      <c r="C141" s="366">
        <v>2.0911</v>
      </c>
      <c r="D141" s="366">
        <v>1.7647383999999999</v>
      </c>
      <c r="E141" s="367">
        <v>6.4073101737459304</v>
      </c>
      <c r="F141" s="365">
        <v>0</v>
      </c>
      <c r="G141" s="366">
        <v>0</v>
      </c>
      <c r="H141" s="366">
        <v>0</v>
      </c>
      <c r="I141" s="366">
        <v>1.1517500000000001</v>
      </c>
      <c r="J141" s="366">
        <v>1.1517500000000001</v>
      </c>
      <c r="K141" s="368">
        <v>0</v>
      </c>
      <c r="L141" s="124"/>
      <c r="M141" s="364" t="str">
        <f t="shared" si="2"/>
        <v/>
      </c>
    </row>
    <row r="142" spans="1:13" ht="14.45" customHeight="1" x14ac:dyDescent="0.2">
      <c r="A142" s="369" t="s">
        <v>343</v>
      </c>
      <c r="B142" s="365">
        <v>26.248942800000002</v>
      </c>
      <c r="C142" s="366">
        <v>41.52</v>
      </c>
      <c r="D142" s="366">
        <v>15.271057200000001</v>
      </c>
      <c r="E142" s="367">
        <v>1.5817779906930194</v>
      </c>
      <c r="F142" s="365">
        <v>0</v>
      </c>
      <c r="G142" s="366">
        <v>0</v>
      </c>
      <c r="H142" s="366">
        <v>0</v>
      </c>
      <c r="I142" s="366">
        <v>30.84</v>
      </c>
      <c r="J142" s="366">
        <v>30.84</v>
      </c>
      <c r="K142" s="368">
        <v>0</v>
      </c>
      <c r="L142" s="124"/>
      <c r="M142" s="364" t="str">
        <f t="shared" si="2"/>
        <v/>
      </c>
    </row>
    <row r="143" spans="1:13" ht="14.45" customHeight="1" x14ac:dyDescent="0.2">
      <c r="A143" s="369" t="s">
        <v>344</v>
      </c>
      <c r="B143" s="365">
        <v>0</v>
      </c>
      <c r="C143" s="366">
        <v>18.265000000000001</v>
      </c>
      <c r="D143" s="366">
        <v>18.265000000000001</v>
      </c>
      <c r="E143" s="367">
        <v>0</v>
      </c>
      <c r="F143" s="365">
        <v>0</v>
      </c>
      <c r="G143" s="366">
        <v>0</v>
      </c>
      <c r="H143" s="366">
        <v>39.243000000000002</v>
      </c>
      <c r="I143" s="366">
        <v>93.281000000000006</v>
      </c>
      <c r="J143" s="366">
        <v>93.281000000000006</v>
      </c>
      <c r="K143" s="368">
        <v>0</v>
      </c>
      <c r="L143" s="124"/>
      <c r="M143" s="364" t="str">
        <f t="shared" si="2"/>
        <v>X</v>
      </c>
    </row>
    <row r="144" spans="1:13" ht="14.45" customHeight="1" x14ac:dyDescent="0.2">
      <c r="A144" s="369" t="s">
        <v>345</v>
      </c>
      <c r="B144" s="365">
        <v>0</v>
      </c>
      <c r="C144" s="366">
        <v>18.265000000000001</v>
      </c>
      <c r="D144" s="366">
        <v>18.265000000000001</v>
      </c>
      <c r="E144" s="367">
        <v>0</v>
      </c>
      <c r="F144" s="365">
        <v>0</v>
      </c>
      <c r="G144" s="366">
        <v>0</v>
      </c>
      <c r="H144" s="366">
        <v>39.243000000000002</v>
      </c>
      <c r="I144" s="366">
        <v>93.281000000000006</v>
      </c>
      <c r="J144" s="366">
        <v>93.281000000000006</v>
      </c>
      <c r="K144" s="368">
        <v>0</v>
      </c>
      <c r="L144" s="124"/>
      <c r="M144" s="364" t="str">
        <f t="shared" si="2"/>
        <v/>
      </c>
    </row>
    <row r="145" spans="1:13" ht="14.45" customHeight="1" x14ac:dyDescent="0.2">
      <c r="A145" s="369" t="s">
        <v>346</v>
      </c>
      <c r="B145" s="365">
        <v>2.0838935999999997</v>
      </c>
      <c r="C145" s="366">
        <v>0</v>
      </c>
      <c r="D145" s="366">
        <v>-2.0838935999999997</v>
      </c>
      <c r="E145" s="367">
        <v>0</v>
      </c>
      <c r="F145" s="365">
        <v>0</v>
      </c>
      <c r="G145" s="366">
        <v>0</v>
      </c>
      <c r="H145" s="366">
        <v>0</v>
      </c>
      <c r="I145" s="366">
        <v>0</v>
      </c>
      <c r="J145" s="366">
        <v>0</v>
      </c>
      <c r="K145" s="368">
        <v>0</v>
      </c>
      <c r="L145" s="124"/>
      <c r="M145" s="364" t="str">
        <f t="shared" si="2"/>
        <v>X</v>
      </c>
    </row>
    <row r="146" spans="1:13" ht="14.45" customHeight="1" x14ac:dyDescent="0.2">
      <c r="A146" s="369" t="s">
        <v>347</v>
      </c>
      <c r="B146" s="365">
        <v>2.0838935999999997</v>
      </c>
      <c r="C146" s="366">
        <v>0</v>
      </c>
      <c r="D146" s="366">
        <v>-2.0838935999999997</v>
      </c>
      <c r="E146" s="367">
        <v>0</v>
      </c>
      <c r="F146" s="365">
        <v>0</v>
      </c>
      <c r="G146" s="366">
        <v>0</v>
      </c>
      <c r="H146" s="366">
        <v>0</v>
      </c>
      <c r="I146" s="366">
        <v>0</v>
      </c>
      <c r="J146" s="366">
        <v>0</v>
      </c>
      <c r="K146" s="368">
        <v>0</v>
      </c>
      <c r="L146" s="124"/>
      <c r="M146" s="364" t="str">
        <f t="shared" si="2"/>
        <v/>
      </c>
    </row>
    <row r="147" spans="1:13" ht="14.45" customHeight="1" x14ac:dyDescent="0.2">
      <c r="A147" s="369" t="s">
        <v>348</v>
      </c>
      <c r="B147" s="365">
        <v>14284.0063875</v>
      </c>
      <c r="C147" s="366">
        <v>16119.452949999999</v>
      </c>
      <c r="D147" s="366">
        <v>1835.4465624999993</v>
      </c>
      <c r="E147" s="367">
        <v>1.1284966215155299</v>
      </c>
      <c r="F147" s="365">
        <v>15314.382859200001</v>
      </c>
      <c r="G147" s="366">
        <v>10209.588572800001</v>
      </c>
      <c r="H147" s="366">
        <v>1350.4706299999998</v>
      </c>
      <c r="I147" s="366">
        <v>10592.833990000001</v>
      </c>
      <c r="J147" s="366">
        <v>383.24541719999979</v>
      </c>
      <c r="K147" s="368">
        <v>0.69169186165647123</v>
      </c>
      <c r="L147" s="124"/>
      <c r="M147" s="364" t="str">
        <f t="shared" si="2"/>
        <v/>
      </c>
    </row>
    <row r="148" spans="1:13" ht="14.45" customHeight="1" x14ac:dyDescent="0.2">
      <c r="A148" s="369" t="s">
        <v>349</v>
      </c>
      <c r="B148" s="365">
        <v>14284.0063875</v>
      </c>
      <c r="C148" s="366">
        <v>14854.418390000001</v>
      </c>
      <c r="D148" s="366">
        <v>570.41200250000111</v>
      </c>
      <c r="E148" s="367">
        <v>1.0399336143534053</v>
      </c>
      <c r="F148" s="365">
        <v>15314.382859200001</v>
      </c>
      <c r="G148" s="366">
        <v>10209.588572800001</v>
      </c>
      <c r="H148" s="366">
        <v>1284.0861</v>
      </c>
      <c r="I148" s="366">
        <v>10367.717970000002</v>
      </c>
      <c r="J148" s="366">
        <v>158.12939720000031</v>
      </c>
      <c r="K148" s="368">
        <v>0.67699221479053417</v>
      </c>
      <c r="L148" s="124"/>
      <c r="M148" s="364" t="str">
        <f t="shared" si="2"/>
        <v/>
      </c>
    </row>
    <row r="149" spans="1:13" ht="14.45" customHeight="1" x14ac:dyDescent="0.2">
      <c r="A149" s="369" t="s">
        <v>350</v>
      </c>
      <c r="B149" s="365">
        <v>14284.0063875</v>
      </c>
      <c r="C149" s="366">
        <v>14805.537390000001</v>
      </c>
      <c r="D149" s="366">
        <v>521.5310025000017</v>
      </c>
      <c r="E149" s="367">
        <v>1.036511535234008</v>
      </c>
      <c r="F149" s="365">
        <v>15314.382859200001</v>
      </c>
      <c r="G149" s="366">
        <v>10209.588572800001</v>
      </c>
      <c r="H149" s="366">
        <v>1284.0861</v>
      </c>
      <c r="I149" s="366">
        <v>10251.957970000001</v>
      </c>
      <c r="J149" s="366">
        <v>42.369397200000094</v>
      </c>
      <c r="K149" s="368">
        <v>0.66943330751596131</v>
      </c>
      <c r="L149" s="124"/>
      <c r="M149" s="364" t="str">
        <f t="shared" si="2"/>
        <v>X</v>
      </c>
    </row>
    <row r="150" spans="1:13" ht="14.45" customHeight="1" x14ac:dyDescent="0.2">
      <c r="A150" s="369" t="s">
        <v>351</v>
      </c>
      <c r="B150" s="365">
        <v>487.37593079999999</v>
      </c>
      <c r="C150" s="366">
        <v>405.87918999999999</v>
      </c>
      <c r="D150" s="366">
        <v>-81.496740799999998</v>
      </c>
      <c r="E150" s="367">
        <v>0.83278464189598422</v>
      </c>
      <c r="F150" s="365">
        <v>382.91762399999999</v>
      </c>
      <c r="G150" s="366">
        <v>255.27841599999999</v>
      </c>
      <c r="H150" s="366">
        <v>35.386789999999998</v>
      </c>
      <c r="I150" s="366">
        <v>281.87819000000002</v>
      </c>
      <c r="J150" s="366">
        <v>26.599774000000025</v>
      </c>
      <c r="K150" s="368">
        <v>0.73613271453914597</v>
      </c>
      <c r="L150" s="124"/>
      <c r="M150" s="364" t="str">
        <f t="shared" si="2"/>
        <v/>
      </c>
    </row>
    <row r="151" spans="1:13" ht="14.45" customHeight="1" x14ac:dyDescent="0.2">
      <c r="A151" s="369" t="s">
        <v>352</v>
      </c>
      <c r="B151" s="365">
        <v>8552.0116971000007</v>
      </c>
      <c r="C151" s="366">
        <v>9171.9221400000006</v>
      </c>
      <c r="D151" s="366">
        <v>619.91044289999991</v>
      </c>
      <c r="E151" s="367">
        <v>1.0724870901556662</v>
      </c>
      <c r="F151" s="365">
        <v>9672.741</v>
      </c>
      <c r="G151" s="366">
        <v>6448.4939999999997</v>
      </c>
      <c r="H151" s="366">
        <v>813.91200000000003</v>
      </c>
      <c r="I151" s="366">
        <v>6487.88</v>
      </c>
      <c r="J151" s="366">
        <v>39.386000000000422</v>
      </c>
      <c r="K151" s="368">
        <v>0.67073852179025573</v>
      </c>
      <c r="L151" s="124"/>
      <c r="M151" s="364" t="str">
        <f t="shared" si="2"/>
        <v/>
      </c>
    </row>
    <row r="152" spans="1:13" ht="14.45" customHeight="1" x14ac:dyDescent="0.2">
      <c r="A152" s="369" t="s">
        <v>353</v>
      </c>
      <c r="B152" s="365">
        <v>393.97199999999998</v>
      </c>
      <c r="C152" s="366">
        <v>393.964</v>
      </c>
      <c r="D152" s="366">
        <v>-7.9999999999813554E-3</v>
      </c>
      <c r="E152" s="367">
        <v>0.99997969398840536</v>
      </c>
      <c r="F152" s="365">
        <v>393.96</v>
      </c>
      <c r="G152" s="366">
        <v>262.64</v>
      </c>
      <c r="H152" s="366">
        <v>32.828000000000003</v>
      </c>
      <c r="I152" s="366">
        <v>262.637</v>
      </c>
      <c r="J152" s="366">
        <v>-2.9999999999859028E-3</v>
      </c>
      <c r="K152" s="368">
        <v>0.66665905168037365</v>
      </c>
      <c r="L152" s="124"/>
      <c r="M152" s="364" t="str">
        <f t="shared" si="2"/>
        <v/>
      </c>
    </row>
    <row r="153" spans="1:13" ht="14.45" customHeight="1" x14ac:dyDescent="0.2">
      <c r="A153" s="369" t="s">
        <v>354</v>
      </c>
      <c r="B153" s="365">
        <v>2177.0287595999998</v>
      </c>
      <c r="C153" s="366">
        <v>2162.1090600000002</v>
      </c>
      <c r="D153" s="366">
        <v>-14.919699599999603</v>
      </c>
      <c r="E153" s="367">
        <v>0.99314676044852024</v>
      </c>
      <c r="F153" s="365">
        <v>2193.1302348000004</v>
      </c>
      <c r="G153" s="366">
        <v>1462.0868232000003</v>
      </c>
      <c r="H153" s="366">
        <v>179.32531</v>
      </c>
      <c r="I153" s="366">
        <v>1438.47578</v>
      </c>
      <c r="J153" s="366">
        <v>-23.611043200000267</v>
      </c>
      <c r="K153" s="368">
        <v>0.65590075645059898</v>
      </c>
      <c r="L153" s="124"/>
      <c r="M153" s="364" t="str">
        <f t="shared" si="2"/>
        <v/>
      </c>
    </row>
    <row r="154" spans="1:13" ht="14.45" customHeight="1" x14ac:dyDescent="0.2">
      <c r="A154" s="369" t="s">
        <v>355</v>
      </c>
      <c r="B154" s="365">
        <v>2294.2080000000001</v>
      </c>
      <c r="C154" s="366">
        <v>2294.1010000000001</v>
      </c>
      <c r="D154" s="366">
        <v>-0.1069999999999709</v>
      </c>
      <c r="E154" s="367">
        <v>0.99995336081122554</v>
      </c>
      <c r="F154" s="365">
        <v>2294.076</v>
      </c>
      <c r="G154" s="366">
        <v>1529.384</v>
      </c>
      <c r="H154" s="366">
        <v>191.17099999999999</v>
      </c>
      <c r="I154" s="366">
        <v>1529.3810000000001</v>
      </c>
      <c r="J154" s="366">
        <v>-2.9999999999290594E-3</v>
      </c>
      <c r="K154" s="368">
        <v>0.66666535895061896</v>
      </c>
      <c r="L154" s="124"/>
      <c r="M154" s="364" t="str">
        <f t="shared" si="2"/>
        <v/>
      </c>
    </row>
    <row r="155" spans="1:13" ht="14.45" customHeight="1" x14ac:dyDescent="0.2">
      <c r="A155" s="369" t="s">
        <v>356</v>
      </c>
      <c r="B155" s="365">
        <v>379.41</v>
      </c>
      <c r="C155" s="366">
        <v>377.56200000000001</v>
      </c>
      <c r="D155" s="366">
        <v>-1.8480000000000132</v>
      </c>
      <c r="E155" s="367">
        <v>0.99512927967106823</v>
      </c>
      <c r="F155" s="365">
        <v>377.55800040000003</v>
      </c>
      <c r="G155" s="366">
        <v>251.70533360000002</v>
      </c>
      <c r="H155" s="366">
        <v>31.463000000000001</v>
      </c>
      <c r="I155" s="366">
        <v>251.70599999999999</v>
      </c>
      <c r="J155" s="366">
        <v>6.6639999997164523E-4</v>
      </c>
      <c r="K155" s="368">
        <v>0.66666843169349499</v>
      </c>
      <c r="L155" s="124"/>
      <c r="M155" s="364" t="str">
        <f t="shared" si="2"/>
        <v/>
      </c>
    </row>
    <row r="156" spans="1:13" ht="14.45" customHeight="1" x14ac:dyDescent="0.2">
      <c r="A156" s="369" t="s">
        <v>357</v>
      </c>
      <c r="B156" s="365">
        <v>0</v>
      </c>
      <c r="C156" s="366">
        <v>48.881</v>
      </c>
      <c r="D156" s="366">
        <v>48.881</v>
      </c>
      <c r="E156" s="367">
        <v>0</v>
      </c>
      <c r="F156" s="365">
        <v>0</v>
      </c>
      <c r="G156" s="366">
        <v>0</v>
      </c>
      <c r="H156" s="366">
        <v>0</v>
      </c>
      <c r="I156" s="366">
        <v>115.76</v>
      </c>
      <c r="J156" s="366">
        <v>115.76</v>
      </c>
      <c r="K156" s="368">
        <v>0</v>
      </c>
      <c r="L156" s="124"/>
      <c r="M156" s="364" t="str">
        <f t="shared" si="2"/>
        <v>X</v>
      </c>
    </row>
    <row r="157" spans="1:13" ht="14.45" customHeight="1" x14ac:dyDescent="0.2">
      <c r="A157" s="369" t="s">
        <v>358</v>
      </c>
      <c r="B157" s="365">
        <v>0</v>
      </c>
      <c r="C157" s="366">
        <v>48.881</v>
      </c>
      <c r="D157" s="366">
        <v>48.881</v>
      </c>
      <c r="E157" s="367">
        <v>0</v>
      </c>
      <c r="F157" s="365">
        <v>0</v>
      </c>
      <c r="G157" s="366">
        <v>0</v>
      </c>
      <c r="H157" s="366">
        <v>0</v>
      </c>
      <c r="I157" s="366">
        <v>115.76</v>
      </c>
      <c r="J157" s="366">
        <v>115.76</v>
      </c>
      <c r="K157" s="368">
        <v>0</v>
      </c>
      <c r="L157" s="124"/>
      <c r="M157" s="364" t="str">
        <f t="shared" si="2"/>
        <v/>
      </c>
    </row>
    <row r="158" spans="1:13" ht="14.45" customHeight="1" x14ac:dyDescent="0.2">
      <c r="A158" s="369" t="s">
        <v>359</v>
      </c>
      <c r="B158" s="365">
        <v>0</v>
      </c>
      <c r="C158" s="366">
        <v>1265.0345600000001</v>
      </c>
      <c r="D158" s="366">
        <v>1265.0345600000001</v>
      </c>
      <c r="E158" s="367">
        <v>0</v>
      </c>
      <c r="F158" s="365">
        <v>0</v>
      </c>
      <c r="G158" s="366">
        <v>0</v>
      </c>
      <c r="H158" s="366">
        <v>66.384529999999998</v>
      </c>
      <c r="I158" s="366">
        <v>225.11601999999999</v>
      </c>
      <c r="J158" s="366">
        <v>225.11601999999999</v>
      </c>
      <c r="K158" s="368">
        <v>0</v>
      </c>
      <c r="L158" s="124"/>
      <c r="M158" s="364" t="str">
        <f t="shared" si="2"/>
        <v/>
      </c>
    </row>
    <row r="159" spans="1:13" ht="14.45" customHeight="1" x14ac:dyDescent="0.2">
      <c r="A159" s="369" t="s">
        <v>360</v>
      </c>
      <c r="B159" s="365">
        <v>0</v>
      </c>
      <c r="C159" s="366">
        <v>1043.0915199999999</v>
      </c>
      <c r="D159" s="366">
        <v>1043.0915199999999</v>
      </c>
      <c r="E159" s="367">
        <v>0</v>
      </c>
      <c r="F159" s="365">
        <v>0</v>
      </c>
      <c r="G159" s="366">
        <v>0</v>
      </c>
      <c r="H159" s="366">
        <v>66.384529999999998</v>
      </c>
      <c r="I159" s="366">
        <v>165.76151999999999</v>
      </c>
      <c r="J159" s="366">
        <v>165.76151999999999</v>
      </c>
      <c r="K159" s="368">
        <v>0</v>
      </c>
      <c r="L159" s="124"/>
      <c r="M159" s="364" t="str">
        <f t="shared" si="2"/>
        <v>X</v>
      </c>
    </row>
    <row r="160" spans="1:13" ht="14.45" customHeight="1" x14ac:dyDescent="0.2">
      <c r="A160" s="369" t="s">
        <v>361</v>
      </c>
      <c r="B160" s="365">
        <v>0</v>
      </c>
      <c r="C160" s="366">
        <v>697.99873000000002</v>
      </c>
      <c r="D160" s="366">
        <v>697.99873000000002</v>
      </c>
      <c r="E160" s="367">
        <v>0</v>
      </c>
      <c r="F160" s="365">
        <v>0</v>
      </c>
      <c r="G160" s="366">
        <v>0</v>
      </c>
      <c r="H160" s="366">
        <v>0</v>
      </c>
      <c r="I160" s="366">
        <v>90.906990000000008</v>
      </c>
      <c r="J160" s="366">
        <v>90.906990000000008</v>
      </c>
      <c r="K160" s="368">
        <v>0</v>
      </c>
      <c r="L160" s="124"/>
      <c r="M160" s="364" t="str">
        <f t="shared" si="2"/>
        <v/>
      </c>
    </row>
    <row r="161" spans="1:13" ht="14.45" customHeight="1" x14ac:dyDescent="0.2">
      <c r="A161" s="369" t="s">
        <v>362</v>
      </c>
      <c r="B161" s="365">
        <v>0</v>
      </c>
      <c r="C161" s="366">
        <v>345.09278999999998</v>
      </c>
      <c r="D161" s="366">
        <v>345.09278999999998</v>
      </c>
      <c r="E161" s="367">
        <v>0</v>
      </c>
      <c r="F161" s="365">
        <v>0</v>
      </c>
      <c r="G161" s="366">
        <v>0</v>
      </c>
      <c r="H161" s="366">
        <v>66.384529999999998</v>
      </c>
      <c r="I161" s="366">
        <v>74.854529999999997</v>
      </c>
      <c r="J161" s="366">
        <v>74.854529999999997</v>
      </c>
      <c r="K161" s="368">
        <v>0</v>
      </c>
      <c r="L161" s="124"/>
      <c r="M161" s="364" t="str">
        <f t="shared" si="2"/>
        <v/>
      </c>
    </row>
    <row r="162" spans="1:13" ht="14.45" customHeight="1" x14ac:dyDescent="0.2">
      <c r="A162" s="369" t="s">
        <v>363</v>
      </c>
      <c r="B162" s="365">
        <v>0</v>
      </c>
      <c r="C162" s="366">
        <v>22.898040000000002</v>
      </c>
      <c r="D162" s="366">
        <v>22.898040000000002</v>
      </c>
      <c r="E162" s="367">
        <v>0</v>
      </c>
      <c r="F162" s="365">
        <v>0</v>
      </c>
      <c r="G162" s="366">
        <v>0</v>
      </c>
      <c r="H162" s="366">
        <v>0</v>
      </c>
      <c r="I162" s="366">
        <v>0</v>
      </c>
      <c r="J162" s="366">
        <v>0</v>
      </c>
      <c r="K162" s="368">
        <v>0</v>
      </c>
      <c r="L162" s="124"/>
      <c r="M162" s="364" t="str">
        <f t="shared" si="2"/>
        <v>X</v>
      </c>
    </row>
    <row r="163" spans="1:13" ht="14.45" customHeight="1" x14ac:dyDescent="0.2">
      <c r="A163" s="369" t="s">
        <v>364</v>
      </c>
      <c r="B163" s="365">
        <v>0</v>
      </c>
      <c r="C163" s="366">
        <v>11.040040000000001</v>
      </c>
      <c r="D163" s="366">
        <v>11.040040000000001</v>
      </c>
      <c r="E163" s="367">
        <v>0</v>
      </c>
      <c r="F163" s="365">
        <v>0</v>
      </c>
      <c r="G163" s="366">
        <v>0</v>
      </c>
      <c r="H163" s="366">
        <v>0</v>
      </c>
      <c r="I163" s="366">
        <v>0</v>
      </c>
      <c r="J163" s="366">
        <v>0</v>
      </c>
      <c r="K163" s="368">
        <v>0</v>
      </c>
      <c r="L163" s="124"/>
      <c r="M163" s="364" t="str">
        <f t="shared" si="2"/>
        <v/>
      </c>
    </row>
    <row r="164" spans="1:13" ht="14.45" customHeight="1" x14ac:dyDescent="0.2">
      <c r="A164" s="369" t="s">
        <v>365</v>
      </c>
      <c r="B164" s="365">
        <v>0</v>
      </c>
      <c r="C164" s="366">
        <v>11.858000000000001</v>
      </c>
      <c r="D164" s="366">
        <v>11.858000000000001</v>
      </c>
      <c r="E164" s="367">
        <v>0</v>
      </c>
      <c r="F164" s="365">
        <v>0</v>
      </c>
      <c r="G164" s="366">
        <v>0</v>
      </c>
      <c r="H164" s="366">
        <v>0</v>
      </c>
      <c r="I164" s="366">
        <v>0</v>
      </c>
      <c r="J164" s="366">
        <v>0</v>
      </c>
      <c r="K164" s="368">
        <v>0</v>
      </c>
      <c r="L164" s="124"/>
      <c r="M164" s="364" t="str">
        <f t="shared" si="2"/>
        <v/>
      </c>
    </row>
    <row r="165" spans="1:13" ht="14.45" customHeight="1" x14ac:dyDescent="0.2">
      <c r="A165" s="369" t="s">
        <v>366</v>
      </c>
      <c r="B165" s="365">
        <v>0</v>
      </c>
      <c r="C165" s="366">
        <v>0</v>
      </c>
      <c r="D165" s="366">
        <v>0</v>
      </c>
      <c r="E165" s="367">
        <v>0</v>
      </c>
      <c r="F165" s="365">
        <v>0</v>
      </c>
      <c r="G165" s="366">
        <v>0</v>
      </c>
      <c r="H165" s="366">
        <v>0</v>
      </c>
      <c r="I165" s="366">
        <v>13.612500000000001</v>
      </c>
      <c r="J165" s="366">
        <v>13.612500000000001</v>
      </c>
      <c r="K165" s="368">
        <v>0</v>
      </c>
      <c r="L165" s="124"/>
      <c r="M165" s="364" t="str">
        <f t="shared" si="2"/>
        <v>X</v>
      </c>
    </row>
    <row r="166" spans="1:13" ht="14.45" customHeight="1" x14ac:dyDescent="0.2">
      <c r="A166" s="369" t="s">
        <v>367</v>
      </c>
      <c r="B166" s="365">
        <v>0</v>
      </c>
      <c r="C166" s="366">
        <v>0</v>
      </c>
      <c r="D166" s="366">
        <v>0</v>
      </c>
      <c r="E166" s="367">
        <v>0</v>
      </c>
      <c r="F166" s="365">
        <v>0</v>
      </c>
      <c r="G166" s="366">
        <v>0</v>
      </c>
      <c r="H166" s="366">
        <v>0</v>
      </c>
      <c r="I166" s="366">
        <v>13.612500000000001</v>
      </c>
      <c r="J166" s="366">
        <v>13.612500000000001</v>
      </c>
      <c r="K166" s="368">
        <v>0</v>
      </c>
      <c r="L166" s="124"/>
      <c r="M166" s="364" t="str">
        <f t="shared" si="2"/>
        <v/>
      </c>
    </row>
    <row r="167" spans="1:13" ht="14.45" customHeight="1" x14ac:dyDescent="0.2">
      <c r="A167" s="369" t="s">
        <v>368</v>
      </c>
      <c r="B167" s="365">
        <v>0</v>
      </c>
      <c r="C167" s="366">
        <v>199.04499999999999</v>
      </c>
      <c r="D167" s="366">
        <v>199.04499999999999</v>
      </c>
      <c r="E167" s="367">
        <v>0</v>
      </c>
      <c r="F167" s="365">
        <v>0</v>
      </c>
      <c r="G167" s="366">
        <v>0</v>
      </c>
      <c r="H167" s="366">
        <v>0</v>
      </c>
      <c r="I167" s="366">
        <v>45.741999999999997</v>
      </c>
      <c r="J167" s="366">
        <v>45.741999999999997</v>
      </c>
      <c r="K167" s="368">
        <v>0</v>
      </c>
      <c r="L167" s="124"/>
      <c r="M167" s="364" t="str">
        <f t="shared" si="2"/>
        <v>X</v>
      </c>
    </row>
    <row r="168" spans="1:13" ht="14.45" customHeight="1" x14ac:dyDescent="0.2">
      <c r="A168" s="369" t="s">
        <v>369</v>
      </c>
      <c r="B168" s="365">
        <v>0</v>
      </c>
      <c r="C168" s="366">
        <v>199.04499999999999</v>
      </c>
      <c r="D168" s="366">
        <v>199.04499999999999</v>
      </c>
      <c r="E168" s="367">
        <v>0</v>
      </c>
      <c r="F168" s="365">
        <v>0</v>
      </c>
      <c r="G168" s="366">
        <v>0</v>
      </c>
      <c r="H168" s="366">
        <v>0</v>
      </c>
      <c r="I168" s="366">
        <v>0</v>
      </c>
      <c r="J168" s="366">
        <v>0</v>
      </c>
      <c r="K168" s="368">
        <v>0</v>
      </c>
      <c r="L168" s="124"/>
      <c r="M168" s="364" t="str">
        <f t="shared" si="2"/>
        <v/>
      </c>
    </row>
    <row r="169" spans="1:13" ht="14.45" customHeight="1" x14ac:dyDescent="0.2">
      <c r="A169" s="369" t="s">
        <v>370</v>
      </c>
      <c r="B169" s="365">
        <v>0</v>
      </c>
      <c r="C169" s="366">
        <v>0</v>
      </c>
      <c r="D169" s="366">
        <v>0</v>
      </c>
      <c r="E169" s="367">
        <v>0</v>
      </c>
      <c r="F169" s="365">
        <v>0</v>
      </c>
      <c r="G169" s="366">
        <v>0</v>
      </c>
      <c r="H169" s="366">
        <v>0</v>
      </c>
      <c r="I169" s="366">
        <v>16.712</v>
      </c>
      <c r="J169" s="366">
        <v>16.712</v>
      </c>
      <c r="K169" s="368">
        <v>0</v>
      </c>
      <c r="L169" s="124"/>
      <c r="M169" s="364" t="str">
        <f t="shared" si="2"/>
        <v/>
      </c>
    </row>
    <row r="170" spans="1:13" ht="14.45" customHeight="1" x14ac:dyDescent="0.2">
      <c r="A170" s="369" t="s">
        <v>371</v>
      </c>
      <c r="B170" s="365">
        <v>0</v>
      </c>
      <c r="C170" s="366">
        <v>0</v>
      </c>
      <c r="D170" s="366">
        <v>0</v>
      </c>
      <c r="E170" s="367">
        <v>0</v>
      </c>
      <c r="F170" s="365">
        <v>0</v>
      </c>
      <c r="G170" s="366">
        <v>0</v>
      </c>
      <c r="H170" s="366">
        <v>0</v>
      </c>
      <c r="I170" s="366">
        <v>29.03</v>
      </c>
      <c r="J170" s="366">
        <v>29.03</v>
      </c>
      <c r="K170" s="368">
        <v>0</v>
      </c>
      <c r="L170" s="124"/>
      <c r="M170" s="364" t="str">
        <f t="shared" si="2"/>
        <v/>
      </c>
    </row>
    <row r="171" spans="1:13" ht="14.45" customHeight="1" x14ac:dyDescent="0.2">
      <c r="A171" s="369" t="s">
        <v>372</v>
      </c>
      <c r="B171" s="365">
        <v>123.8579424</v>
      </c>
      <c r="C171" s="366">
        <v>325.77402000000001</v>
      </c>
      <c r="D171" s="366">
        <v>201.91607759999999</v>
      </c>
      <c r="E171" s="367">
        <v>2.6302230901584878</v>
      </c>
      <c r="F171" s="365">
        <v>0</v>
      </c>
      <c r="G171" s="366">
        <v>0</v>
      </c>
      <c r="H171" s="366">
        <v>0</v>
      </c>
      <c r="I171" s="366">
        <v>50.216209999999997</v>
      </c>
      <c r="J171" s="366">
        <v>50.216209999999997</v>
      </c>
      <c r="K171" s="368">
        <v>0</v>
      </c>
      <c r="L171" s="124"/>
      <c r="M171" s="364" t="str">
        <f t="shared" si="2"/>
        <v/>
      </c>
    </row>
    <row r="172" spans="1:13" ht="14.45" customHeight="1" x14ac:dyDescent="0.2">
      <c r="A172" s="369" t="s">
        <v>373</v>
      </c>
      <c r="B172" s="365">
        <v>123.8579424</v>
      </c>
      <c r="C172" s="366">
        <v>325.77402000000001</v>
      </c>
      <c r="D172" s="366">
        <v>201.91607759999999</v>
      </c>
      <c r="E172" s="367">
        <v>2.6302230901584878</v>
      </c>
      <c r="F172" s="365">
        <v>0</v>
      </c>
      <c r="G172" s="366">
        <v>0</v>
      </c>
      <c r="H172" s="366">
        <v>0</v>
      </c>
      <c r="I172" s="366">
        <v>50.216209999999997</v>
      </c>
      <c r="J172" s="366">
        <v>50.216209999999997</v>
      </c>
      <c r="K172" s="368">
        <v>0</v>
      </c>
      <c r="L172" s="124"/>
      <c r="M172" s="364" t="str">
        <f t="shared" si="2"/>
        <v/>
      </c>
    </row>
    <row r="173" spans="1:13" ht="14.45" customHeight="1" x14ac:dyDescent="0.2">
      <c r="A173" s="369" t="s">
        <v>374</v>
      </c>
      <c r="B173" s="365">
        <v>123.8579424</v>
      </c>
      <c r="C173" s="366">
        <v>325.77402000000001</v>
      </c>
      <c r="D173" s="366">
        <v>201.91607759999999</v>
      </c>
      <c r="E173" s="367">
        <v>2.6302230901584878</v>
      </c>
      <c r="F173" s="365">
        <v>0</v>
      </c>
      <c r="G173" s="366">
        <v>0</v>
      </c>
      <c r="H173" s="366">
        <v>0</v>
      </c>
      <c r="I173" s="366">
        <v>50.216209999999997</v>
      </c>
      <c r="J173" s="366">
        <v>50.216209999999997</v>
      </c>
      <c r="K173" s="368">
        <v>0</v>
      </c>
      <c r="L173" s="124"/>
      <c r="M173" s="364" t="str">
        <f t="shared" si="2"/>
        <v>X</v>
      </c>
    </row>
    <row r="174" spans="1:13" ht="14.45" customHeight="1" x14ac:dyDescent="0.2">
      <c r="A174" s="369" t="s">
        <v>375</v>
      </c>
      <c r="B174" s="365">
        <v>123.8579424</v>
      </c>
      <c r="C174" s="366">
        <v>325.77402000000001</v>
      </c>
      <c r="D174" s="366">
        <v>201.91607759999999</v>
      </c>
      <c r="E174" s="367">
        <v>2.6302230901584878</v>
      </c>
      <c r="F174" s="365">
        <v>0</v>
      </c>
      <c r="G174" s="366">
        <v>0</v>
      </c>
      <c r="H174" s="366">
        <v>0</v>
      </c>
      <c r="I174" s="366">
        <v>50.216209999999997</v>
      </c>
      <c r="J174" s="366">
        <v>50.216209999999997</v>
      </c>
      <c r="K174" s="368">
        <v>0</v>
      </c>
      <c r="L174" s="124"/>
      <c r="M174" s="364" t="str">
        <f t="shared" si="2"/>
        <v/>
      </c>
    </row>
    <row r="175" spans="1:13" ht="14.45" customHeight="1" x14ac:dyDescent="0.2">
      <c r="A175" s="369" t="s">
        <v>376</v>
      </c>
      <c r="B175" s="365">
        <v>20.5463594</v>
      </c>
      <c r="C175" s="366">
        <v>5748.8007400000006</v>
      </c>
      <c r="D175" s="366">
        <v>5728.2543806000003</v>
      </c>
      <c r="E175" s="367">
        <v>279.79656288889799</v>
      </c>
      <c r="F175" s="365">
        <v>0</v>
      </c>
      <c r="G175" s="366">
        <v>0</v>
      </c>
      <c r="H175" s="366">
        <v>9.30307</v>
      </c>
      <c r="I175" s="366">
        <v>4285.6793600000001</v>
      </c>
      <c r="J175" s="366">
        <v>4285.6793600000001</v>
      </c>
      <c r="K175" s="368">
        <v>0</v>
      </c>
      <c r="L175" s="124"/>
      <c r="M175" s="364" t="str">
        <f t="shared" si="2"/>
        <v/>
      </c>
    </row>
    <row r="176" spans="1:13" ht="14.45" customHeight="1" x14ac:dyDescent="0.2">
      <c r="A176" s="369" t="s">
        <v>377</v>
      </c>
      <c r="B176" s="365">
        <v>3.5311754</v>
      </c>
      <c r="C176" s="366">
        <v>1766.24767</v>
      </c>
      <c r="D176" s="366">
        <v>1762.7164946</v>
      </c>
      <c r="E176" s="367">
        <v>500.18689810763863</v>
      </c>
      <c r="F176" s="365">
        <v>0</v>
      </c>
      <c r="G176" s="366">
        <v>0</v>
      </c>
      <c r="H176" s="366">
        <v>0.75</v>
      </c>
      <c r="I176" s="366">
        <v>133.06512000000001</v>
      </c>
      <c r="J176" s="366">
        <v>133.06512000000001</v>
      </c>
      <c r="K176" s="368">
        <v>0</v>
      </c>
      <c r="L176" s="124"/>
      <c r="M176" s="364" t="str">
        <f t="shared" si="2"/>
        <v/>
      </c>
    </row>
    <row r="177" spans="1:13" ht="14.45" customHeight="1" x14ac:dyDescent="0.2">
      <c r="A177" s="369" t="s">
        <v>378</v>
      </c>
      <c r="B177" s="365">
        <v>0</v>
      </c>
      <c r="C177" s="366">
        <v>40.75</v>
      </c>
      <c r="D177" s="366">
        <v>40.75</v>
      </c>
      <c r="E177" s="367">
        <v>0</v>
      </c>
      <c r="F177" s="365">
        <v>0</v>
      </c>
      <c r="G177" s="366">
        <v>0</v>
      </c>
      <c r="H177" s="366">
        <v>0.75</v>
      </c>
      <c r="I177" s="366">
        <v>16.25</v>
      </c>
      <c r="J177" s="366">
        <v>16.25</v>
      </c>
      <c r="K177" s="368">
        <v>0</v>
      </c>
      <c r="L177" s="124"/>
      <c r="M177" s="364" t="str">
        <f t="shared" si="2"/>
        <v/>
      </c>
    </row>
    <row r="178" spans="1:13" ht="14.45" customHeight="1" x14ac:dyDescent="0.2">
      <c r="A178" s="369" t="s">
        <v>379</v>
      </c>
      <c r="B178" s="365">
        <v>0</v>
      </c>
      <c r="C178" s="366">
        <v>40.75</v>
      </c>
      <c r="D178" s="366">
        <v>40.75</v>
      </c>
      <c r="E178" s="367">
        <v>0</v>
      </c>
      <c r="F178" s="365">
        <v>0</v>
      </c>
      <c r="G178" s="366">
        <v>0</v>
      </c>
      <c r="H178" s="366">
        <v>0.75</v>
      </c>
      <c r="I178" s="366">
        <v>16.25</v>
      </c>
      <c r="J178" s="366">
        <v>16.25</v>
      </c>
      <c r="K178" s="368">
        <v>0</v>
      </c>
      <c r="L178" s="124"/>
      <c r="M178" s="364" t="str">
        <f t="shared" si="2"/>
        <v>X</v>
      </c>
    </row>
    <row r="179" spans="1:13" ht="14.45" customHeight="1" x14ac:dyDescent="0.2">
      <c r="A179" s="369" t="s">
        <v>380</v>
      </c>
      <c r="B179" s="365">
        <v>0</v>
      </c>
      <c r="C179" s="366">
        <v>40.75</v>
      </c>
      <c r="D179" s="366">
        <v>40.75</v>
      </c>
      <c r="E179" s="367">
        <v>0</v>
      </c>
      <c r="F179" s="365">
        <v>0</v>
      </c>
      <c r="G179" s="366">
        <v>0</v>
      </c>
      <c r="H179" s="366">
        <v>0.75</v>
      </c>
      <c r="I179" s="366">
        <v>16.25</v>
      </c>
      <c r="J179" s="366">
        <v>16.25</v>
      </c>
      <c r="K179" s="368">
        <v>0</v>
      </c>
      <c r="L179" s="124"/>
      <c r="M179" s="364" t="str">
        <f t="shared" si="2"/>
        <v/>
      </c>
    </row>
    <row r="180" spans="1:13" ht="14.45" customHeight="1" x14ac:dyDescent="0.2">
      <c r="A180" s="369" t="s">
        <v>381</v>
      </c>
      <c r="B180" s="365">
        <v>3.5311754</v>
      </c>
      <c r="C180" s="366">
        <v>1725.49767</v>
      </c>
      <c r="D180" s="366">
        <v>1721.9664946</v>
      </c>
      <c r="E180" s="367">
        <v>488.64683130721858</v>
      </c>
      <c r="F180" s="365">
        <v>0</v>
      </c>
      <c r="G180" s="366">
        <v>0</v>
      </c>
      <c r="H180" s="366">
        <v>0</v>
      </c>
      <c r="I180" s="366">
        <v>116.81511999999999</v>
      </c>
      <c r="J180" s="366">
        <v>116.81511999999999</v>
      </c>
      <c r="K180" s="368">
        <v>0</v>
      </c>
      <c r="L180" s="124"/>
      <c r="M180" s="364" t="str">
        <f t="shared" si="2"/>
        <v/>
      </c>
    </row>
    <row r="181" spans="1:13" ht="14.45" customHeight="1" x14ac:dyDescent="0.2">
      <c r="A181" s="369" t="s">
        <v>382</v>
      </c>
      <c r="B181" s="365">
        <v>0</v>
      </c>
      <c r="C181" s="366">
        <v>20.00009</v>
      </c>
      <c r="D181" s="366">
        <v>20.00009</v>
      </c>
      <c r="E181" s="367">
        <v>0</v>
      </c>
      <c r="F181" s="365">
        <v>0</v>
      </c>
      <c r="G181" s="366">
        <v>0</v>
      </c>
      <c r="H181" s="366">
        <v>0</v>
      </c>
      <c r="I181" s="366">
        <v>86</v>
      </c>
      <c r="J181" s="366">
        <v>86</v>
      </c>
      <c r="K181" s="368">
        <v>0</v>
      </c>
      <c r="L181" s="124"/>
      <c r="M181" s="364" t="str">
        <f t="shared" si="2"/>
        <v>X</v>
      </c>
    </row>
    <row r="182" spans="1:13" ht="14.45" customHeight="1" x14ac:dyDescent="0.2">
      <c r="A182" s="369" t="s">
        <v>383</v>
      </c>
      <c r="B182" s="365">
        <v>0</v>
      </c>
      <c r="C182" s="366">
        <v>8.9999999999999992E-5</v>
      </c>
      <c r="D182" s="366">
        <v>8.9999999999999992E-5</v>
      </c>
      <c r="E182" s="367">
        <v>0</v>
      </c>
      <c r="F182" s="365">
        <v>0</v>
      </c>
      <c r="G182" s="366">
        <v>0</v>
      </c>
      <c r="H182" s="366">
        <v>0</v>
      </c>
      <c r="I182" s="366">
        <v>0</v>
      </c>
      <c r="J182" s="366">
        <v>0</v>
      </c>
      <c r="K182" s="368">
        <v>0</v>
      </c>
      <c r="L182" s="124"/>
      <c r="M182" s="364" t="str">
        <f t="shared" si="2"/>
        <v/>
      </c>
    </row>
    <row r="183" spans="1:13" ht="14.45" customHeight="1" x14ac:dyDescent="0.2">
      <c r="A183" s="369" t="s">
        <v>384</v>
      </c>
      <c r="B183" s="365">
        <v>0</v>
      </c>
      <c r="C183" s="366">
        <v>20</v>
      </c>
      <c r="D183" s="366">
        <v>20</v>
      </c>
      <c r="E183" s="367">
        <v>0</v>
      </c>
      <c r="F183" s="365">
        <v>0</v>
      </c>
      <c r="G183" s="366">
        <v>0</v>
      </c>
      <c r="H183" s="366">
        <v>0</v>
      </c>
      <c r="I183" s="366">
        <v>86</v>
      </c>
      <c r="J183" s="366">
        <v>86</v>
      </c>
      <c r="K183" s="368">
        <v>0</v>
      </c>
      <c r="L183" s="124"/>
      <c r="M183" s="364" t="str">
        <f t="shared" si="2"/>
        <v/>
      </c>
    </row>
    <row r="184" spans="1:13" ht="14.45" customHeight="1" x14ac:dyDescent="0.2">
      <c r="A184" s="369" t="s">
        <v>385</v>
      </c>
      <c r="B184" s="365">
        <v>3.5311754</v>
      </c>
      <c r="C184" s="366">
        <v>1705.49758</v>
      </c>
      <c r="D184" s="366">
        <v>1701.9664046</v>
      </c>
      <c r="E184" s="367">
        <v>482.9829693534906</v>
      </c>
      <c r="F184" s="365">
        <v>0</v>
      </c>
      <c r="G184" s="366">
        <v>0</v>
      </c>
      <c r="H184" s="366">
        <v>0</v>
      </c>
      <c r="I184" s="366">
        <v>1.7851199999999998</v>
      </c>
      <c r="J184" s="366">
        <v>1.7851199999999998</v>
      </c>
      <c r="K184" s="368">
        <v>0</v>
      </c>
      <c r="L184" s="124"/>
      <c r="M184" s="364" t="str">
        <f t="shared" si="2"/>
        <v>X</v>
      </c>
    </row>
    <row r="185" spans="1:13" ht="14.45" customHeight="1" x14ac:dyDescent="0.2">
      <c r="A185" s="369" t="s">
        <v>386</v>
      </c>
      <c r="B185" s="365">
        <v>0</v>
      </c>
      <c r="C185" s="366">
        <v>1695.0843600000001</v>
      </c>
      <c r="D185" s="366">
        <v>1695.0843600000001</v>
      </c>
      <c r="E185" s="367">
        <v>0</v>
      </c>
      <c r="F185" s="365">
        <v>0</v>
      </c>
      <c r="G185" s="366">
        <v>0</v>
      </c>
      <c r="H185" s="366">
        <v>0</v>
      </c>
      <c r="I185" s="366">
        <v>0</v>
      </c>
      <c r="J185" s="366">
        <v>0</v>
      </c>
      <c r="K185" s="368">
        <v>0</v>
      </c>
      <c r="L185" s="124"/>
      <c r="M185" s="364" t="str">
        <f t="shared" si="2"/>
        <v/>
      </c>
    </row>
    <row r="186" spans="1:13" ht="14.45" customHeight="1" x14ac:dyDescent="0.2">
      <c r="A186" s="369" t="s">
        <v>387</v>
      </c>
      <c r="B186" s="365">
        <v>3.5311754</v>
      </c>
      <c r="C186" s="366">
        <v>10.413219999999999</v>
      </c>
      <c r="D186" s="366">
        <v>6.8820445999999986</v>
      </c>
      <c r="E186" s="367">
        <v>2.9489387584655238</v>
      </c>
      <c r="F186" s="365">
        <v>0</v>
      </c>
      <c r="G186" s="366">
        <v>0</v>
      </c>
      <c r="H186" s="366">
        <v>0</v>
      </c>
      <c r="I186" s="366">
        <v>1.7851199999999998</v>
      </c>
      <c r="J186" s="366">
        <v>1.7851199999999998</v>
      </c>
      <c r="K186" s="368">
        <v>0</v>
      </c>
      <c r="L186" s="124"/>
      <c r="M186" s="364" t="str">
        <f t="shared" si="2"/>
        <v/>
      </c>
    </row>
    <row r="187" spans="1:13" ht="14.45" customHeight="1" x14ac:dyDescent="0.2">
      <c r="A187" s="369" t="s">
        <v>388</v>
      </c>
      <c r="B187" s="365">
        <v>0</v>
      </c>
      <c r="C187" s="366">
        <v>0</v>
      </c>
      <c r="D187" s="366">
        <v>0</v>
      </c>
      <c r="E187" s="367">
        <v>0</v>
      </c>
      <c r="F187" s="365">
        <v>0</v>
      </c>
      <c r="G187" s="366">
        <v>0</v>
      </c>
      <c r="H187" s="366">
        <v>0</v>
      </c>
      <c r="I187" s="366">
        <v>29.03</v>
      </c>
      <c r="J187" s="366">
        <v>29.03</v>
      </c>
      <c r="K187" s="368">
        <v>0</v>
      </c>
      <c r="L187" s="124"/>
      <c r="M187" s="364" t="str">
        <f t="shared" si="2"/>
        <v>X</v>
      </c>
    </row>
    <row r="188" spans="1:13" ht="14.45" customHeight="1" x14ac:dyDescent="0.2">
      <c r="A188" s="369" t="s">
        <v>389</v>
      </c>
      <c r="B188" s="365">
        <v>0</v>
      </c>
      <c r="C188" s="366">
        <v>0</v>
      </c>
      <c r="D188" s="366">
        <v>0</v>
      </c>
      <c r="E188" s="367">
        <v>0</v>
      </c>
      <c r="F188" s="365">
        <v>0</v>
      </c>
      <c r="G188" s="366">
        <v>0</v>
      </c>
      <c r="H188" s="366">
        <v>0</v>
      </c>
      <c r="I188" s="366">
        <v>29.03</v>
      </c>
      <c r="J188" s="366">
        <v>29.03</v>
      </c>
      <c r="K188" s="368">
        <v>0</v>
      </c>
      <c r="L188" s="124"/>
      <c r="M188" s="364" t="str">
        <f t="shared" si="2"/>
        <v/>
      </c>
    </row>
    <row r="189" spans="1:13" ht="14.45" customHeight="1" x14ac:dyDescent="0.2">
      <c r="A189" s="369" t="s">
        <v>390</v>
      </c>
      <c r="B189" s="365">
        <v>17.015184000000001</v>
      </c>
      <c r="C189" s="366">
        <v>87.008789999999991</v>
      </c>
      <c r="D189" s="366">
        <v>69.993605999999986</v>
      </c>
      <c r="E189" s="367">
        <v>5.1135967733290446</v>
      </c>
      <c r="F189" s="365">
        <v>0</v>
      </c>
      <c r="G189" s="366">
        <v>0</v>
      </c>
      <c r="H189" s="366">
        <v>3.3967700000000001</v>
      </c>
      <c r="I189" s="366">
        <v>60.862690000000001</v>
      </c>
      <c r="J189" s="366">
        <v>60.862690000000001</v>
      </c>
      <c r="K189" s="368">
        <v>0</v>
      </c>
      <c r="L189" s="124"/>
      <c r="M189" s="364" t="str">
        <f t="shared" si="2"/>
        <v/>
      </c>
    </row>
    <row r="190" spans="1:13" ht="14.45" customHeight="1" x14ac:dyDescent="0.2">
      <c r="A190" s="369" t="s">
        <v>391</v>
      </c>
      <c r="B190" s="365">
        <v>17.015184000000001</v>
      </c>
      <c r="C190" s="366">
        <v>87.008789999999991</v>
      </c>
      <c r="D190" s="366">
        <v>69.993605999999986</v>
      </c>
      <c r="E190" s="367">
        <v>5.1135967733290446</v>
      </c>
      <c r="F190" s="365">
        <v>0</v>
      </c>
      <c r="G190" s="366">
        <v>0</v>
      </c>
      <c r="H190" s="366">
        <v>3.3967700000000001</v>
      </c>
      <c r="I190" s="366">
        <v>60.862690000000001</v>
      </c>
      <c r="J190" s="366">
        <v>60.862690000000001</v>
      </c>
      <c r="K190" s="368">
        <v>0</v>
      </c>
      <c r="L190" s="124"/>
      <c r="M190" s="364" t="str">
        <f t="shared" si="2"/>
        <v/>
      </c>
    </row>
    <row r="191" spans="1:13" ht="14.45" customHeight="1" x14ac:dyDescent="0.2">
      <c r="A191" s="369" t="s">
        <v>392</v>
      </c>
      <c r="B191" s="365">
        <v>17.015184000000001</v>
      </c>
      <c r="C191" s="366">
        <v>87.008789999999991</v>
      </c>
      <c r="D191" s="366">
        <v>69.993605999999986</v>
      </c>
      <c r="E191" s="367">
        <v>5.1135967733290446</v>
      </c>
      <c r="F191" s="365">
        <v>0</v>
      </c>
      <c r="G191" s="366">
        <v>0</v>
      </c>
      <c r="H191" s="366">
        <v>3.3967700000000001</v>
      </c>
      <c r="I191" s="366">
        <v>60.862690000000001</v>
      </c>
      <c r="J191" s="366">
        <v>60.862690000000001</v>
      </c>
      <c r="K191" s="368">
        <v>0</v>
      </c>
      <c r="L191" s="124"/>
      <c r="M191" s="364" t="str">
        <f t="shared" si="2"/>
        <v>X</v>
      </c>
    </row>
    <row r="192" spans="1:13" ht="14.45" customHeight="1" x14ac:dyDescent="0.2">
      <c r="A192" s="369" t="s">
        <v>393</v>
      </c>
      <c r="B192" s="365">
        <v>17.015184000000001</v>
      </c>
      <c r="C192" s="366">
        <v>87.008789999999991</v>
      </c>
      <c r="D192" s="366">
        <v>69.993605999999986</v>
      </c>
      <c r="E192" s="367">
        <v>5.1135967733290446</v>
      </c>
      <c r="F192" s="365">
        <v>0</v>
      </c>
      <c r="G192" s="366">
        <v>0</v>
      </c>
      <c r="H192" s="366">
        <v>3.3967700000000001</v>
      </c>
      <c r="I192" s="366">
        <v>60.862690000000001</v>
      </c>
      <c r="J192" s="366">
        <v>60.862690000000001</v>
      </c>
      <c r="K192" s="368">
        <v>0</v>
      </c>
      <c r="L192" s="124"/>
      <c r="M192" s="364" t="str">
        <f t="shared" si="2"/>
        <v/>
      </c>
    </row>
    <row r="193" spans="1:13" ht="14.45" customHeight="1" x14ac:dyDescent="0.2">
      <c r="A193" s="369" t="s">
        <v>394</v>
      </c>
      <c r="B193" s="365">
        <v>0</v>
      </c>
      <c r="C193" s="366">
        <v>3895.5442799999996</v>
      </c>
      <c r="D193" s="366">
        <v>3895.5442799999996</v>
      </c>
      <c r="E193" s="367">
        <v>0</v>
      </c>
      <c r="F193" s="365">
        <v>0</v>
      </c>
      <c r="G193" s="366">
        <v>0</v>
      </c>
      <c r="H193" s="366">
        <v>5.1562999999999999</v>
      </c>
      <c r="I193" s="366">
        <v>4091.75155</v>
      </c>
      <c r="J193" s="366">
        <v>4091.75155</v>
      </c>
      <c r="K193" s="368">
        <v>0</v>
      </c>
      <c r="L193" s="124"/>
      <c r="M193" s="364" t="str">
        <f t="shared" si="2"/>
        <v/>
      </c>
    </row>
    <row r="194" spans="1:13" ht="14.45" customHeight="1" x14ac:dyDescent="0.2">
      <c r="A194" s="369" t="s">
        <v>395</v>
      </c>
      <c r="B194" s="365">
        <v>0</v>
      </c>
      <c r="C194" s="366">
        <v>3895.5442799999996</v>
      </c>
      <c r="D194" s="366">
        <v>3895.5442799999996</v>
      </c>
      <c r="E194" s="367">
        <v>0</v>
      </c>
      <c r="F194" s="365">
        <v>0</v>
      </c>
      <c r="G194" s="366">
        <v>0</v>
      </c>
      <c r="H194" s="366">
        <v>5.1562999999999999</v>
      </c>
      <c r="I194" s="366">
        <v>4091.75155</v>
      </c>
      <c r="J194" s="366">
        <v>4091.75155</v>
      </c>
      <c r="K194" s="368">
        <v>0</v>
      </c>
      <c r="L194" s="124"/>
      <c r="M194" s="364" t="str">
        <f t="shared" si="2"/>
        <v/>
      </c>
    </row>
    <row r="195" spans="1:13" ht="14.45" customHeight="1" x14ac:dyDescent="0.2">
      <c r="A195" s="369" t="s">
        <v>396</v>
      </c>
      <c r="B195" s="365">
        <v>0</v>
      </c>
      <c r="C195" s="366">
        <v>3833.6687999999999</v>
      </c>
      <c r="D195" s="366">
        <v>3833.6687999999999</v>
      </c>
      <c r="E195" s="367">
        <v>0</v>
      </c>
      <c r="F195" s="365">
        <v>0</v>
      </c>
      <c r="G195" s="366">
        <v>0</v>
      </c>
      <c r="H195" s="366">
        <v>0</v>
      </c>
      <c r="I195" s="366">
        <v>4050.5012000000002</v>
      </c>
      <c r="J195" s="366">
        <v>4050.5012000000002</v>
      </c>
      <c r="K195" s="368">
        <v>0</v>
      </c>
      <c r="L195" s="124"/>
      <c r="M195" s="364" t="str">
        <f t="shared" si="2"/>
        <v>X</v>
      </c>
    </row>
    <row r="196" spans="1:13" ht="14.45" customHeight="1" x14ac:dyDescent="0.2">
      <c r="A196" s="369" t="s">
        <v>397</v>
      </c>
      <c r="B196" s="365">
        <v>0</v>
      </c>
      <c r="C196" s="366">
        <v>3833.6687999999999</v>
      </c>
      <c r="D196" s="366">
        <v>3833.6687999999999</v>
      </c>
      <c r="E196" s="367">
        <v>0</v>
      </c>
      <c r="F196" s="365">
        <v>0</v>
      </c>
      <c r="G196" s="366">
        <v>0</v>
      </c>
      <c r="H196" s="366">
        <v>0</v>
      </c>
      <c r="I196" s="366">
        <v>4050.5012000000002</v>
      </c>
      <c r="J196" s="366">
        <v>4050.5012000000002</v>
      </c>
      <c r="K196" s="368">
        <v>0</v>
      </c>
      <c r="L196" s="124"/>
      <c r="M196" s="364" t="str">
        <f t="shared" si="2"/>
        <v/>
      </c>
    </row>
    <row r="197" spans="1:13" ht="14.45" customHeight="1" x14ac:dyDescent="0.2">
      <c r="A197" s="369" t="s">
        <v>398</v>
      </c>
      <c r="B197" s="365">
        <v>0</v>
      </c>
      <c r="C197" s="366">
        <v>61.875480000000003</v>
      </c>
      <c r="D197" s="366">
        <v>61.875480000000003</v>
      </c>
      <c r="E197" s="367">
        <v>0</v>
      </c>
      <c r="F197" s="365">
        <v>0</v>
      </c>
      <c r="G197" s="366">
        <v>0</v>
      </c>
      <c r="H197" s="366">
        <v>5.1562999999999999</v>
      </c>
      <c r="I197" s="366">
        <v>41.250349999999997</v>
      </c>
      <c r="J197" s="366">
        <v>41.250349999999997</v>
      </c>
      <c r="K197" s="368">
        <v>0</v>
      </c>
      <c r="L197" s="124"/>
      <c r="M197" s="364" t="str">
        <f t="shared" si="2"/>
        <v>X</v>
      </c>
    </row>
    <row r="198" spans="1:13" ht="14.45" customHeight="1" x14ac:dyDescent="0.2">
      <c r="A198" s="369" t="s">
        <v>399</v>
      </c>
      <c r="B198" s="365">
        <v>0</v>
      </c>
      <c r="C198" s="366">
        <v>61.875480000000003</v>
      </c>
      <c r="D198" s="366">
        <v>61.875480000000003</v>
      </c>
      <c r="E198" s="367">
        <v>0</v>
      </c>
      <c r="F198" s="365">
        <v>0</v>
      </c>
      <c r="G198" s="366">
        <v>0</v>
      </c>
      <c r="H198" s="366">
        <v>5.1562999999999999</v>
      </c>
      <c r="I198" s="366">
        <v>41.250349999999997</v>
      </c>
      <c r="J198" s="366">
        <v>41.250349999999997</v>
      </c>
      <c r="K198" s="368">
        <v>0</v>
      </c>
      <c r="L198" s="124"/>
      <c r="M198" s="364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69" t="s">
        <v>400</v>
      </c>
      <c r="B199" s="365">
        <v>0</v>
      </c>
      <c r="C199" s="366">
        <v>5620.7484599999998</v>
      </c>
      <c r="D199" s="366">
        <v>5620.7484599999998</v>
      </c>
      <c r="E199" s="367">
        <v>0</v>
      </c>
      <c r="F199" s="365">
        <v>0</v>
      </c>
      <c r="G199" s="366">
        <v>0</v>
      </c>
      <c r="H199" s="366">
        <v>393.34558000000004</v>
      </c>
      <c r="I199" s="366">
        <v>4459.1130199999998</v>
      </c>
      <c r="J199" s="366">
        <v>4459.1130199999998</v>
      </c>
      <c r="K199" s="368">
        <v>0</v>
      </c>
      <c r="L199" s="124"/>
      <c r="M199" s="364" t="str">
        <f t="shared" si="3"/>
        <v/>
      </c>
    </row>
    <row r="200" spans="1:13" ht="14.45" customHeight="1" x14ac:dyDescent="0.2">
      <c r="A200" s="369" t="s">
        <v>401</v>
      </c>
      <c r="B200" s="365">
        <v>0</v>
      </c>
      <c r="C200" s="366">
        <v>5620.7484599999998</v>
      </c>
      <c r="D200" s="366">
        <v>5620.7484599999998</v>
      </c>
      <c r="E200" s="367">
        <v>0</v>
      </c>
      <c r="F200" s="365">
        <v>0</v>
      </c>
      <c r="G200" s="366">
        <v>0</v>
      </c>
      <c r="H200" s="366">
        <v>393.34558000000004</v>
      </c>
      <c r="I200" s="366">
        <v>4459.1130199999998</v>
      </c>
      <c r="J200" s="366">
        <v>4459.1130199999998</v>
      </c>
      <c r="K200" s="368">
        <v>0</v>
      </c>
      <c r="L200" s="124"/>
      <c r="M200" s="364" t="str">
        <f t="shared" si="3"/>
        <v/>
      </c>
    </row>
    <row r="201" spans="1:13" ht="14.45" customHeight="1" x14ac:dyDescent="0.2">
      <c r="A201" s="369" t="s">
        <v>402</v>
      </c>
      <c r="B201" s="365">
        <v>0</v>
      </c>
      <c r="C201" s="366">
        <v>5620.7484599999998</v>
      </c>
      <c r="D201" s="366">
        <v>5620.7484599999998</v>
      </c>
      <c r="E201" s="367">
        <v>0</v>
      </c>
      <c r="F201" s="365">
        <v>0</v>
      </c>
      <c r="G201" s="366">
        <v>0</v>
      </c>
      <c r="H201" s="366">
        <v>393.34558000000004</v>
      </c>
      <c r="I201" s="366">
        <v>4459.1130199999998</v>
      </c>
      <c r="J201" s="366">
        <v>4459.1130199999998</v>
      </c>
      <c r="K201" s="368">
        <v>0</v>
      </c>
      <c r="L201" s="124"/>
      <c r="M201" s="364" t="str">
        <f t="shared" si="3"/>
        <v/>
      </c>
    </row>
    <row r="202" spans="1:13" ht="14.45" customHeight="1" x14ac:dyDescent="0.2">
      <c r="A202" s="369" t="s">
        <v>403</v>
      </c>
      <c r="B202" s="365">
        <v>0</v>
      </c>
      <c r="C202" s="366">
        <v>10.45407</v>
      </c>
      <c r="D202" s="366">
        <v>10.45407</v>
      </c>
      <c r="E202" s="367">
        <v>0</v>
      </c>
      <c r="F202" s="365">
        <v>0</v>
      </c>
      <c r="G202" s="366">
        <v>0</v>
      </c>
      <c r="H202" s="366">
        <v>1.2054400000000001</v>
      </c>
      <c r="I202" s="366">
        <v>7.5229699999999999</v>
      </c>
      <c r="J202" s="366">
        <v>7.5229699999999999</v>
      </c>
      <c r="K202" s="368">
        <v>0</v>
      </c>
      <c r="L202" s="124"/>
      <c r="M202" s="364" t="str">
        <f t="shared" si="3"/>
        <v>X</v>
      </c>
    </row>
    <row r="203" spans="1:13" ht="14.45" customHeight="1" x14ac:dyDescent="0.2">
      <c r="A203" s="369" t="s">
        <v>404</v>
      </c>
      <c r="B203" s="365">
        <v>0</v>
      </c>
      <c r="C203" s="366">
        <v>10.45407</v>
      </c>
      <c r="D203" s="366">
        <v>10.45407</v>
      </c>
      <c r="E203" s="367">
        <v>0</v>
      </c>
      <c r="F203" s="365">
        <v>0</v>
      </c>
      <c r="G203" s="366">
        <v>0</v>
      </c>
      <c r="H203" s="366">
        <v>1.2054400000000001</v>
      </c>
      <c r="I203" s="366">
        <v>7.5229699999999999</v>
      </c>
      <c r="J203" s="366">
        <v>7.5229699999999999</v>
      </c>
      <c r="K203" s="368">
        <v>0</v>
      </c>
      <c r="L203" s="124"/>
      <c r="M203" s="364" t="str">
        <f t="shared" si="3"/>
        <v/>
      </c>
    </row>
    <row r="204" spans="1:13" ht="14.45" customHeight="1" x14ac:dyDescent="0.2">
      <c r="A204" s="369" t="s">
        <v>405</v>
      </c>
      <c r="B204" s="365">
        <v>0</v>
      </c>
      <c r="C204" s="366">
        <v>51.86</v>
      </c>
      <c r="D204" s="366">
        <v>51.86</v>
      </c>
      <c r="E204" s="367">
        <v>0</v>
      </c>
      <c r="F204" s="365">
        <v>0</v>
      </c>
      <c r="G204" s="366">
        <v>0</v>
      </c>
      <c r="H204" s="366">
        <v>4.08</v>
      </c>
      <c r="I204" s="366">
        <v>54.4</v>
      </c>
      <c r="J204" s="366">
        <v>54.4</v>
      </c>
      <c r="K204" s="368">
        <v>0</v>
      </c>
      <c r="L204" s="124"/>
      <c r="M204" s="364" t="str">
        <f t="shared" si="3"/>
        <v>X</v>
      </c>
    </row>
    <row r="205" spans="1:13" ht="14.45" customHeight="1" x14ac:dyDescent="0.2">
      <c r="A205" s="369" t="s">
        <v>406</v>
      </c>
      <c r="B205" s="365">
        <v>0</v>
      </c>
      <c r="C205" s="366">
        <v>47.44</v>
      </c>
      <c r="D205" s="366">
        <v>47.44</v>
      </c>
      <c r="E205" s="367">
        <v>0</v>
      </c>
      <c r="F205" s="365">
        <v>0</v>
      </c>
      <c r="G205" s="366">
        <v>0</v>
      </c>
      <c r="H205" s="366">
        <v>2.38</v>
      </c>
      <c r="I205" s="366">
        <v>41.14</v>
      </c>
      <c r="J205" s="366">
        <v>41.14</v>
      </c>
      <c r="K205" s="368">
        <v>0</v>
      </c>
      <c r="L205" s="124"/>
      <c r="M205" s="364" t="str">
        <f t="shared" si="3"/>
        <v/>
      </c>
    </row>
    <row r="206" spans="1:13" ht="14.45" customHeight="1" x14ac:dyDescent="0.2">
      <c r="A206" s="369" t="s">
        <v>407</v>
      </c>
      <c r="B206" s="365">
        <v>0</v>
      </c>
      <c r="C206" s="366">
        <v>4.42</v>
      </c>
      <c r="D206" s="366">
        <v>4.42</v>
      </c>
      <c r="E206" s="367">
        <v>0</v>
      </c>
      <c r="F206" s="365">
        <v>0</v>
      </c>
      <c r="G206" s="366">
        <v>0</v>
      </c>
      <c r="H206" s="366">
        <v>1.7</v>
      </c>
      <c r="I206" s="366">
        <v>13.26</v>
      </c>
      <c r="J206" s="366">
        <v>13.26</v>
      </c>
      <c r="K206" s="368">
        <v>0</v>
      </c>
      <c r="L206" s="124"/>
      <c r="M206" s="364" t="str">
        <f t="shared" si="3"/>
        <v/>
      </c>
    </row>
    <row r="207" spans="1:13" ht="14.45" customHeight="1" x14ac:dyDescent="0.2">
      <c r="A207" s="369" t="s">
        <v>408</v>
      </c>
      <c r="B207" s="365">
        <v>0</v>
      </c>
      <c r="C207" s="366">
        <v>154.31273999999999</v>
      </c>
      <c r="D207" s="366">
        <v>154.31273999999999</v>
      </c>
      <c r="E207" s="367">
        <v>0</v>
      </c>
      <c r="F207" s="365">
        <v>0</v>
      </c>
      <c r="G207" s="366">
        <v>0</v>
      </c>
      <c r="H207" s="366">
        <v>15.679020000000001</v>
      </c>
      <c r="I207" s="366">
        <v>108.01074</v>
      </c>
      <c r="J207" s="366">
        <v>108.01074</v>
      </c>
      <c r="K207" s="368">
        <v>0</v>
      </c>
      <c r="L207" s="124"/>
      <c r="M207" s="364" t="str">
        <f t="shared" si="3"/>
        <v>X</v>
      </c>
    </row>
    <row r="208" spans="1:13" ht="14.45" customHeight="1" x14ac:dyDescent="0.2">
      <c r="A208" s="369" t="s">
        <v>409</v>
      </c>
      <c r="B208" s="365">
        <v>0</v>
      </c>
      <c r="C208" s="366">
        <v>2.8759999999999999</v>
      </c>
      <c r="D208" s="366">
        <v>2.8759999999999999</v>
      </c>
      <c r="E208" s="367">
        <v>0</v>
      </c>
      <c r="F208" s="365">
        <v>0</v>
      </c>
      <c r="G208" s="366">
        <v>0</v>
      </c>
      <c r="H208" s="366">
        <v>0</v>
      </c>
      <c r="I208" s="366">
        <v>0</v>
      </c>
      <c r="J208" s="366">
        <v>0</v>
      </c>
      <c r="K208" s="368">
        <v>0</v>
      </c>
      <c r="L208" s="124"/>
      <c r="M208" s="364" t="str">
        <f t="shared" si="3"/>
        <v/>
      </c>
    </row>
    <row r="209" spans="1:13" ht="14.45" customHeight="1" x14ac:dyDescent="0.2">
      <c r="A209" s="369" t="s">
        <v>410</v>
      </c>
      <c r="B209" s="365">
        <v>0</v>
      </c>
      <c r="C209" s="366">
        <v>0</v>
      </c>
      <c r="D209" s="366">
        <v>0</v>
      </c>
      <c r="E209" s="367">
        <v>0</v>
      </c>
      <c r="F209" s="365">
        <v>0</v>
      </c>
      <c r="G209" s="366">
        <v>0</v>
      </c>
      <c r="H209" s="366">
        <v>0</v>
      </c>
      <c r="I209" s="366">
        <v>8.0399999999999999E-2</v>
      </c>
      <c r="J209" s="366">
        <v>8.0399999999999999E-2</v>
      </c>
      <c r="K209" s="368">
        <v>0</v>
      </c>
      <c r="L209" s="124"/>
      <c r="M209" s="364" t="str">
        <f t="shared" si="3"/>
        <v/>
      </c>
    </row>
    <row r="210" spans="1:13" ht="14.45" customHeight="1" x14ac:dyDescent="0.2">
      <c r="A210" s="369" t="s">
        <v>411</v>
      </c>
      <c r="B210" s="365">
        <v>0</v>
      </c>
      <c r="C210" s="366">
        <v>151.43673999999999</v>
      </c>
      <c r="D210" s="366">
        <v>151.43673999999999</v>
      </c>
      <c r="E210" s="367">
        <v>0</v>
      </c>
      <c r="F210" s="365">
        <v>0</v>
      </c>
      <c r="G210" s="366">
        <v>0</v>
      </c>
      <c r="H210" s="366">
        <v>15.679020000000001</v>
      </c>
      <c r="I210" s="366">
        <v>107.93034</v>
      </c>
      <c r="J210" s="366">
        <v>107.93034</v>
      </c>
      <c r="K210" s="368">
        <v>0</v>
      </c>
      <c r="L210" s="124"/>
      <c r="M210" s="364" t="str">
        <f t="shared" si="3"/>
        <v/>
      </c>
    </row>
    <row r="211" spans="1:13" ht="14.45" customHeight="1" x14ac:dyDescent="0.2">
      <c r="A211" s="369" t="s">
        <v>412</v>
      </c>
      <c r="B211" s="365">
        <v>0</v>
      </c>
      <c r="C211" s="366">
        <v>17.77216</v>
      </c>
      <c r="D211" s="366">
        <v>17.77216</v>
      </c>
      <c r="E211" s="367">
        <v>0</v>
      </c>
      <c r="F211" s="365">
        <v>0</v>
      </c>
      <c r="G211" s="366">
        <v>0</v>
      </c>
      <c r="H211" s="366">
        <v>0.46523999999999999</v>
      </c>
      <c r="I211" s="366">
        <v>4.9685500000000005</v>
      </c>
      <c r="J211" s="366">
        <v>4.9685500000000005</v>
      </c>
      <c r="K211" s="368">
        <v>0</v>
      </c>
      <c r="L211" s="124"/>
      <c r="M211" s="364" t="str">
        <f t="shared" si="3"/>
        <v>X</v>
      </c>
    </row>
    <row r="212" spans="1:13" ht="14.45" customHeight="1" x14ac:dyDescent="0.2">
      <c r="A212" s="369" t="s">
        <v>413</v>
      </c>
      <c r="B212" s="365">
        <v>0</v>
      </c>
      <c r="C212" s="366">
        <v>17.77216</v>
      </c>
      <c r="D212" s="366">
        <v>17.77216</v>
      </c>
      <c r="E212" s="367">
        <v>0</v>
      </c>
      <c r="F212" s="365">
        <v>0</v>
      </c>
      <c r="G212" s="366">
        <v>0</v>
      </c>
      <c r="H212" s="366">
        <v>0.46523999999999999</v>
      </c>
      <c r="I212" s="366">
        <v>4.9685500000000005</v>
      </c>
      <c r="J212" s="366">
        <v>4.9685500000000005</v>
      </c>
      <c r="K212" s="368">
        <v>0</v>
      </c>
      <c r="L212" s="124"/>
      <c r="M212" s="364" t="str">
        <f t="shared" si="3"/>
        <v/>
      </c>
    </row>
    <row r="213" spans="1:13" ht="14.45" customHeight="1" x14ac:dyDescent="0.2">
      <c r="A213" s="369" t="s">
        <v>414</v>
      </c>
      <c r="B213" s="365">
        <v>0</v>
      </c>
      <c r="C213" s="366">
        <v>1223.8049099999998</v>
      </c>
      <c r="D213" s="366">
        <v>1223.8049099999998</v>
      </c>
      <c r="E213" s="367">
        <v>0</v>
      </c>
      <c r="F213" s="365">
        <v>0</v>
      </c>
      <c r="G213" s="366">
        <v>0</v>
      </c>
      <c r="H213" s="366">
        <v>74.223230000000001</v>
      </c>
      <c r="I213" s="366">
        <v>676.48721999999998</v>
      </c>
      <c r="J213" s="366">
        <v>676.48721999999998</v>
      </c>
      <c r="K213" s="368">
        <v>0</v>
      </c>
      <c r="L213" s="124"/>
      <c r="M213" s="364" t="str">
        <f t="shared" si="3"/>
        <v>X</v>
      </c>
    </row>
    <row r="214" spans="1:13" ht="14.45" customHeight="1" x14ac:dyDescent="0.2">
      <c r="A214" s="369" t="s">
        <v>415</v>
      </c>
      <c r="B214" s="365">
        <v>0</v>
      </c>
      <c r="C214" s="366">
        <v>1223.8049099999998</v>
      </c>
      <c r="D214" s="366">
        <v>1223.8049099999998</v>
      </c>
      <c r="E214" s="367">
        <v>0</v>
      </c>
      <c r="F214" s="365">
        <v>0</v>
      </c>
      <c r="G214" s="366">
        <v>0</v>
      </c>
      <c r="H214" s="366">
        <v>74.223230000000001</v>
      </c>
      <c r="I214" s="366">
        <v>676.48721999999998</v>
      </c>
      <c r="J214" s="366">
        <v>676.48721999999998</v>
      </c>
      <c r="K214" s="368">
        <v>0</v>
      </c>
      <c r="L214" s="124"/>
      <c r="M214" s="364" t="str">
        <f t="shared" si="3"/>
        <v/>
      </c>
    </row>
    <row r="215" spans="1:13" ht="14.45" customHeight="1" x14ac:dyDescent="0.2">
      <c r="A215" s="369" t="s">
        <v>416</v>
      </c>
      <c r="B215" s="365">
        <v>0</v>
      </c>
      <c r="C215" s="366">
        <v>4145.1167799999994</v>
      </c>
      <c r="D215" s="366">
        <v>4145.1167799999994</v>
      </c>
      <c r="E215" s="367">
        <v>0</v>
      </c>
      <c r="F215" s="365">
        <v>0</v>
      </c>
      <c r="G215" s="366">
        <v>0</v>
      </c>
      <c r="H215" s="366">
        <v>296.99387000000002</v>
      </c>
      <c r="I215" s="366">
        <v>3597.2633999999998</v>
      </c>
      <c r="J215" s="366">
        <v>3597.2633999999998</v>
      </c>
      <c r="K215" s="368">
        <v>0</v>
      </c>
      <c r="L215" s="124"/>
      <c r="M215" s="364" t="str">
        <f t="shared" si="3"/>
        <v>X</v>
      </c>
    </row>
    <row r="216" spans="1:13" ht="14.45" customHeight="1" x14ac:dyDescent="0.2">
      <c r="A216" s="369" t="s">
        <v>417</v>
      </c>
      <c r="B216" s="365">
        <v>0</v>
      </c>
      <c r="C216" s="366">
        <v>4145.1167799999994</v>
      </c>
      <c r="D216" s="366">
        <v>4145.1167799999994</v>
      </c>
      <c r="E216" s="367">
        <v>0</v>
      </c>
      <c r="F216" s="365">
        <v>0</v>
      </c>
      <c r="G216" s="366">
        <v>0</v>
      </c>
      <c r="H216" s="366">
        <v>296.99387000000002</v>
      </c>
      <c r="I216" s="366">
        <v>3597.2633999999998</v>
      </c>
      <c r="J216" s="366">
        <v>3597.2633999999998</v>
      </c>
      <c r="K216" s="368">
        <v>0</v>
      </c>
      <c r="L216" s="124"/>
      <c r="M216" s="364" t="str">
        <f t="shared" si="3"/>
        <v/>
      </c>
    </row>
    <row r="217" spans="1:13" ht="14.45" customHeight="1" x14ac:dyDescent="0.2">
      <c r="A217" s="369" t="s">
        <v>418</v>
      </c>
      <c r="B217" s="365">
        <v>0</v>
      </c>
      <c r="C217" s="366">
        <v>17.427799999999998</v>
      </c>
      <c r="D217" s="366">
        <v>17.427799999999998</v>
      </c>
      <c r="E217" s="367">
        <v>0</v>
      </c>
      <c r="F217" s="365">
        <v>0</v>
      </c>
      <c r="G217" s="366">
        <v>0</v>
      </c>
      <c r="H217" s="366">
        <v>0.69877999999999996</v>
      </c>
      <c r="I217" s="366">
        <v>10.460139999999999</v>
      </c>
      <c r="J217" s="366">
        <v>10.460139999999999</v>
      </c>
      <c r="K217" s="368">
        <v>0</v>
      </c>
      <c r="L217" s="124"/>
      <c r="M217" s="364" t="str">
        <f t="shared" si="3"/>
        <v>X</v>
      </c>
    </row>
    <row r="218" spans="1:13" ht="14.45" customHeight="1" x14ac:dyDescent="0.2">
      <c r="A218" s="369" t="s">
        <v>419</v>
      </c>
      <c r="B218" s="365">
        <v>0</v>
      </c>
      <c r="C218" s="366">
        <v>17.427799999999998</v>
      </c>
      <c r="D218" s="366">
        <v>17.427799999999998</v>
      </c>
      <c r="E218" s="367">
        <v>0</v>
      </c>
      <c r="F218" s="365">
        <v>0</v>
      </c>
      <c r="G218" s="366">
        <v>0</v>
      </c>
      <c r="H218" s="366">
        <v>0.69877999999999996</v>
      </c>
      <c r="I218" s="366">
        <v>10.460139999999999</v>
      </c>
      <c r="J218" s="366">
        <v>10.460139999999999</v>
      </c>
      <c r="K218" s="368">
        <v>0</v>
      </c>
      <c r="L218" s="124"/>
      <c r="M218" s="364" t="str">
        <f t="shared" si="3"/>
        <v/>
      </c>
    </row>
    <row r="219" spans="1:13" ht="14.45" customHeight="1" x14ac:dyDescent="0.2">
      <c r="A219" s="369"/>
      <c r="B219" s="365"/>
      <c r="C219" s="366"/>
      <c r="D219" s="366"/>
      <c r="E219" s="367"/>
      <c r="F219" s="365"/>
      <c r="G219" s="366"/>
      <c r="H219" s="366"/>
      <c r="I219" s="366"/>
      <c r="J219" s="366"/>
      <c r="K219" s="368"/>
      <c r="L219" s="124"/>
      <c r="M219" s="364" t="str">
        <f t="shared" si="3"/>
        <v/>
      </c>
    </row>
    <row r="220" spans="1:13" ht="14.45" customHeight="1" x14ac:dyDescent="0.2">
      <c r="A220" s="369"/>
      <c r="B220" s="365"/>
      <c r="C220" s="366"/>
      <c r="D220" s="366"/>
      <c r="E220" s="367"/>
      <c r="F220" s="365"/>
      <c r="G220" s="366"/>
      <c r="H220" s="366"/>
      <c r="I220" s="366"/>
      <c r="J220" s="366"/>
      <c r="K220" s="368"/>
      <c r="L220" s="124"/>
      <c r="M220" s="364" t="str">
        <f t="shared" si="3"/>
        <v/>
      </c>
    </row>
    <row r="221" spans="1:13" ht="14.45" customHeight="1" x14ac:dyDescent="0.2">
      <c r="A221" s="369"/>
      <c r="B221" s="365"/>
      <c r="C221" s="366"/>
      <c r="D221" s="366"/>
      <c r="E221" s="367"/>
      <c r="F221" s="365"/>
      <c r="G221" s="366"/>
      <c r="H221" s="366"/>
      <c r="I221" s="366"/>
      <c r="J221" s="366"/>
      <c r="K221" s="368"/>
      <c r="L221" s="124"/>
      <c r="M221" s="364" t="str">
        <f t="shared" si="3"/>
        <v/>
      </c>
    </row>
    <row r="222" spans="1:13" ht="14.45" customHeight="1" x14ac:dyDescent="0.2">
      <c r="A222" s="369"/>
      <c r="B222" s="365"/>
      <c r="C222" s="366"/>
      <c r="D222" s="366"/>
      <c r="E222" s="367"/>
      <c r="F222" s="365"/>
      <c r="G222" s="366"/>
      <c r="H222" s="366"/>
      <c r="I222" s="366"/>
      <c r="J222" s="366"/>
      <c r="K222" s="368"/>
      <c r="L222" s="124"/>
      <c r="M222" s="364" t="str">
        <f t="shared" si="3"/>
        <v/>
      </c>
    </row>
    <row r="223" spans="1:13" ht="14.45" customHeight="1" x14ac:dyDescent="0.2">
      <c r="A223" s="369"/>
      <c r="B223" s="365"/>
      <c r="C223" s="366"/>
      <c r="D223" s="366"/>
      <c r="E223" s="367"/>
      <c r="F223" s="365"/>
      <c r="G223" s="366"/>
      <c r="H223" s="366"/>
      <c r="I223" s="366"/>
      <c r="J223" s="366"/>
      <c r="K223" s="368"/>
      <c r="L223" s="124"/>
      <c r="M223" s="364" t="str">
        <f t="shared" si="3"/>
        <v/>
      </c>
    </row>
    <row r="224" spans="1:13" ht="14.45" customHeight="1" x14ac:dyDescent="0.2">
      <c r="A224" s="369"/>
      <c r="B224" s="365"/>
      <c r="C224" s="366"/>
      <c r="D224" s="366"/>
      <c r="E224" s="367"/>
      <c r="F224" s="365"/>
      <c r="G224" s="366"/>
      <c r="H224" s="366"/>
      <c r="I224" s="366"/>
      <c r="J224" s="366"/>
      <c r="K224" s="368"/>
      <c r="L224" s="124"/>
      <c r="M224" s="364" t="str">
        <f t="shared" si="3"/>
        <v/>
      </c>
    </row>
    <row r="225" spans="1:13" ht="14.45" customHeight="1" x14ac:dyDescent="0.2">
      <c r="A225" s="369"/>
      <c r="B225" s="365"/>
      <c r="C225" s="366"/>
      <c r="D225" s="366"/>
      <c r="E225" s="367"/>
      <c r="F225" s="365"/>
      <c r="G225" s="366"/>
      <c r="H225" s="366"/>
      <c r="I225" s="366"/>
      <c r="J225" s="366"/>
      <c r="K225" s="368"/>
      <c r="L225" s="124"/>
      <c r="M225" s="364" t="str">
        <f t="shared" si="3"/>
        <v/>
      </c>
    </row>
    <row r="226" spans="1:13" ht="14.45" customHeight="1" x14ac:dyDescent="0.2">
      <c r="A226" s="369"/>
      <c r="B226" s="365"/>
      <c r="C226" s="366"/>
      <c r="D226" s="366"/>
      <c r="E226" s="367"/>
      <c r="F226" s="365"/>
      <c r="G226" s="366"/>
      <c r="H226" s="366"/>
      <c r="I226" s="366"/>
      <c r="J226" s="366"/>
      <c r="K226" s="368"/>
      <c r="L226" s="124"/>
      <c r="M226" s="364" t="str">
        <f t="shared" si="3"/>
        <v/>
      </c>
    </row>
    <row r="227" spans="1:13" ht="14.45" customHeight="1" x14ac:dyDescent="0.2">
      <c r="A227" s="369"/>
      <c r="B227" s="365"/>
      <c r="C227" s="366"/>
      <c r="D227" s="366"/>
      <c r="E227" s="367"/>
      <c r="F227" s="365"/>
      <c r="G227" s="366"/>
      <c r="H227" s="366"/>
      <c r="I227" s="366"/>
      <c r="J227" s="366"/>
      <c r="K227" s="368"/>
      <c r="L227" s="124"/>
      <c r="M227" s="364" t="str">
        <f t="shared" si="3"/>
        <v/>
      </c>
    </row>
    <row r="228" spans="1:13" ht="14.45" customHeight="1" x14ac:dyDescent="0.2">
      <c r="A228" s="369"/>
      <c r="B228" s="365"/>
      <c r="C228" s="366"/>
      <c r="D228" s="366"/>
      <c r="E228" s="367"/>
      <c r="F228" s="365"/>
      <c r="G228" s="366"/>
      <c r="H228" s="366"/>
      <c r="I228" s="366"/>
      <c r="J228" s="366"/>
      <c r="K228" s="368"/>
      <c r="L228" s="124"/>
      <c r="M228" s="364" t="str">
        <f t="shared" si="3"/>
        <v/>
      </c>
    </row>
    <row r="229" spans="1:13" ht="14.45" customHeight="1" x14ac:dyDescent="0.2">
      <c r="A229" s="369"/>
      <c r="B229" s="365"/>
      <c r="C229" s="366"/>
      <c r="D229" s="366"/>
      <c r="E229" s="367"/>
      <c r="F229" s="365"/>
      <c r="G229" s="366"/>
      <c r="H229" s="366"/>
      <c r="I229" s="366"/>
      <c r="J229" s="366"/>
      <c r="K229" s="368"/>
      <c r="L229" s="124"/>
      <c r="M229" s="364" t="str">
        <f t="shared" si="3"/>
        <v/>
      </c>
    </row>
    <row r="230" spans="1:13" ht="14.45" customHeight="1" x14ac:dyDescent="0.2">
      <c r="A230" s="369"/>
      <c r="B230" s="365"/>
      <c r="C230" s="366"/>
      <c r="D230" s="366"/>
      <c r="E230" s="367"/>
      <c r="F230" s="365"/>
      <c r="G230" s="366"/>
      <c r="H230" s="366"/>
      <c r="I230" s="366"/>
      <c r="J230" s="366"/>
      <c r="K230" s="368"/>
      <c r="L230" s="124"/>
      <c r="M230" s="364" t="str">
        <f t="shared" si="3"/>
        <v/>
      </c>
    </row>
    <row r="231" spans="1:13" ht="14.45" customHeight="1" x14ac:dyDescent="0.2">
      <c r="A231" s="369"/>
      <c r="B231" s="365"/>
      <c r="C231" s="366"/>
      <c r="D231" s="366"/>
      <c r="E231" s="367"/>
      <c r="F231" s="365"/>
      <c r="G231" s="366"/>
      <c r="H231" s="366"/>
      <c r="I231" s="366"/>
      <c r="J231" s="366"/>
      <c r="K231" s="368"/>
      <c r="L231" s="124"/>
      <c r="M231" s="364" t="str">
        <f t="shared" si="3"/>
        <v/>
      </c>
    </row>
    <row r="232" spans="1:13" ht="14.45" customHeight="1" x14ac:dyDescent="0.2">
      <c r="A232" s="369"/>
      <c r="B232" s="365"/>
      <c r="C232" s="366"/>
      <c r="D232" s="366"/>
      <c r="E232" s="367"/>
      <c r="F232" s="365"/>
      <c r="G232" s="366"/>
      <c r="H232" s="366"/>
      <c r="I232" s="366"/>
      <c r="J232" s="366"/>
      <c r="K232" s="368"/>
      <c r="L232" s="124"/>
      <c r="M232" s="364" t="str">
        <f t="shared" si="3"/>
        <v/>
      </c>
    </row>
    <row r="233" spans="1:13" ht="14.45" customHeight="1" x14ac:dyDescent="0.2">
      <c r="A233" s="369"/>
      <c r="B233" s="365"/>
      <c r="C233" s="366"/>
      <c r="D233" s="366"/>
      <c r="E233" s="367"/>
      <c r="F233" s="365"/>
      <c r="G233" s="366"/>
      <c r="H233" s="366"/>
      <c r="I233" s="366"/>
      <c r="J233" s="366"/>
      <c r="K233" s="368"/>
      <c r="L233" s="124"/>
      <c r="M233" s="364" t="str">
        <f t="shared" si="3"/>
        <v/>
      </c>
    </row>
    <row r="234" spans="1:13" ht="14.45" customHeight="1" x14ac:dyDescent="0.2">
      <c r="A234" s="369"/>
      <c r="B234" s="365"/>
      <c r="C234" s="366"/>
      <c r="D234" s="366"/>
      <c r="E234" s="367"/>
      <c r="F234" s="365"/>
      <c r="G234" s="366"/>
      <c r="H234" s="366"/>
      <c r="I234" s="366"/>
      <c r="J234" s="366"/>
      <c r="K234" s="368"/>
      <c r="L234" s="124"/>
      <c r="M234" s="364" t="str">
        <f t="shared" si="3"/>
        <v/>
      </c>
    </row>
    <row r="235" spans="1:13" ht="14.45" customHeight="1" x14ac:dyDescent="0.2">
      <c r="A235" s="369"/>
      <c r="B235" s="365"/>
      <c r="C235" s="366"/>
      <c r="D235" s="366"/>
      <c r="E235" s="367"/>
      <c r="F235" s="365"/>
      <c r="G235" s="366"/>
      <c r="H235" s="366"/>
      <c r="I235" s="366"/>
      <c r="J235" s="366"/>
      <c r="K235" s="368"/>
      <c r="L235" s="124"/>
      <c r="M235" s="364" t="str">
        <f t="shared" si="3"/>
        <v/>
      </c>
    </row>
    <row r="236" spans="1:13" ht="14.45" customHeight="1" x14ac:dyDescent="0.2">
      <c r="A236" s="369"/>
      <c r="B236" s="365"/>
      <c r="C236" s="366"/>
      <c r="D236" s="366"/>
      <c r="E236" s="367"/>
      <c r="F236" s="365"/>
      <c r="G236" s="366"/>
      <c r="H236" s="366"/>
      <c r="I236" s="366"/>
      <c r="J236" s="366"/>
      <c r="K236" s="368"/>
      <c r="L236" s="124"/>
      <c r="M236" s="364" t="str">
        <f t="shared" si="3"/>
        <v/>
      </c>
    </row>
    <row r="237" spans="1:13" ht="14.45" customHeight="1" x14ac:dyDescent="0.2">
      <c r="A237" s="369"/>
      <c r="B237" s="365"/>
      <c r="C237" s="366"/>
      <c r="D237" s="366"/>
      <c r="E237" s="367"/>
      <c r="F237" s="365"/>
      <c r="G237" s="366"/>
      <c r="H237" s="366"/>
      <c r="I237" s="366"/>
      <c r="J237" s="366"/>
      <c r="K237" s="368"/>
      <c r="L237" s="124"/>
      <c r="M237" s="364" t="str">
        <f t="shared" si="3"/>
        <v/>
      </c>
    </row>
    <row r="238" spans="1:13" ht="14.45" customHeight="1" x14ac:dyDescent="0.2">
      <c r="A238" s="369"/>
      <c r="B238" s="365"/>
      <c r="C238" s="366"/>
      <c r="D238" s="366"/>
      <c r="E238" s="367"/>
      <c r="F238" s="365"/>
      <c r="G238" s="366"/>
      <c r="H238" s="366"/>
      <c r="I238" s="366"/>
      <c r="J238" s="366"/>
      <c r="K238" s="368"/>
      <c r="L238" s="124"/>
      <c r="M238" s="364" t="str">
        <f t="shared" si="3"/>
        <v/>
      </c>
    </row>
    <row r="239" spans="1:13" ht="14.45" customHeight="1" x14ac:dyDescent="0.2">
      <c r="A239" s="369"/>
      <c r="B239" s="365"/>
      <c r="C239" s="366"/>
      <c r="D239" s="366"/>
      <c r="E239" s="367"/>
      <c r="F239" s="365"/>
      <c r="G239" s="366"/>
      <c r="H239" s="366"/>
      <c r="I239" s="366"/>
      <c r="J239" s="366"/>
      <c r="K239" s="368"/>
      <c r="L239" s="124"/>
      <c r="M239" s="364" t="str">
        <f t="shared" si="3"/>
        <v/>
      </c>
    </row>
    <row r="240" spans="1:13" ht="14.45" customHeight="1" x14ac:dyDescent="0.2">
      <c r="A240" s="369"/>
      <c r="B240" s="365"/>
      <c r="C240" s="366"/>
      <c r="D240" s="366"/>
      <c r="E240" s="367"/>
      <c r="F240" s="365"/>
      <c r="G240" s="366"/>
      <c r="H240" s="366"/>
      <c r="I240" s="366"/>
      <c r="J240" s="366"/>
      <c r="K240" s="368"/>
      <c r="L240" s="124"/>
      <c r="M240" s="364" t="str">
        <f t="shared" si="3"/>
        <v/>
      </c>
    </row>
    <row r="241" spans="1:13" ht="14.45" customHeight="1" x14ac:dyDescent="0.2">
      <c r="A241" s="369"/>
      <c r="B241" s="365"/>
      <c r="C241" s="366"/>
      <c r="D241" s="366"/>
      <c r="E241" s="367"/>
      <c r="F241" s="365"/>
      <c r="G241" s="366"/>
      <c r="H241" s="366"/>
      <c r="I241" s="366"/>
      <c r="J241" s="366"/>
      <c r="K241" s="368"/>
      <c r="L241" s="124"/>
      <c r="M241" s="364" t="str">
        <f t="shared" si="3"/>
        <v/>
      </c>
    </row>
    <row r="242" spans="1:13" ht="14.45" customHeight="1" x14ac:dyDescent="0.2">
      <c r="A242" s="369"/>
      <c r="B242" s="365"/>
      <c r="C242" s="366"/>
      <c r="D242" s="366"/>
      <c r="E242" s="367"/>
      <c r="F242" s="365"/>
      <c r="G242" s="366"/>
      <c r="H242" s="366"/>
      <c r="I242" s="366"/>
      <c r="J242" s="366"/>
      <c r="K242" s="368"/>
      <c r="L242" s="124"/>
      <c r="M242" s="364" t="str">
        <f t="shared" si="3"/>
        <v/>
      </c>
    </row>
    <row r="243" spans="1:13" ht="14.45" customHeight="1" x14ac:dyDescent="0.2">
      <c r="A243" s="369"/>
      <c r="B243" s="365"/>
      <c r="C243" s="366"/>
      <c r="D243" s="366"/>
      <c r="E243" s="367"/>
      <c r="F243" s="365"/>
      <c r="G243" s="366"/>
      <c r="H243" s="366"/>
      <c r="I243" s="366"/>
      <c r="J243" s="366"/>
      <c r="K243" s="368"/>
      <c r="L243" s="124"/>
      <c r="M243" s="364" t="str">
        <f t="shared" si="3"/>
        <v/>
      </c>
    </row>
    <row r="244" spans="1:13" ht="14.45" customHeight="1" x14ac:dyDescent="0.2">
      <c r="A244" s="369"/>
      <c r="B244" s="365"/>
      <c r="C244" s="366"/>
      <c r="D244" s="366"/>
      <c r="E244" s="367"/>
      <c r="F244" s="365"/>
      <c r="G244" s="366"/>
      <c r="H244" s="366"/>
      <c r="I244" s="366"/>
      <c r="J244" s="366"/>
      <c r="K244" s="368"/>
      <c r="L244" s="124"/>
      <c r="M244" s="364" t="str">
        <f t="shared" si="3"/>
        <v/>
      </c>
    </row>
    <row r="245" spans="1:13" ht="14.45" customHeight="1" x14ac:dyDescent="0.2">
      <c r="A245" s="369"/>
      <c r="B245" s="365"/>
      <c r="C245" s="366"/>
      <c r="D245" s="366"/>
      <c r="E245" s="367"/>
      <c r="F245" s="365"/>
      <c r="G245" s="366"/>
      <c r="H245" s="366"/>
      <c r="I245" s="366"/>
      <c r="J245" s="366"/>
      <c r="K245" s="368"/>
      <c r="L245" s="124"/>
      <c r="M245" s="364" t="str">
        <f t="shared" si="3"/>
        <v/>
      </c>
    </row>
    <row r="246" spans="1:13" ht="14.45" customHeight="1" x14ac:dyDescent="0.2">
      <c r="A246" s="369"/>
      <c r="B246" s="365"/>
      <c r="C246" s="366"/>
      <c r="D246" s="366"/>
      <c r="E246" s="367"/>
      <c r="F246" s="365"/>
      <c r="G246" s="366"/>
      <c r="H246" s="366"/>
      <c r="I246" s="366"/>
      <c r="J246" s="366"/>
      <c r="K246" s="368"/>
      <c r="L246" s="124"/>
      <c r="M246" s="364" t="str">
        <f t="shared" si="3"/>
        <v/>
      </c>
    </row>
    <row r="247" spans="1:13" ht="14.45" customHeight="1" x14ac:dyDescent="0.2">
      <c r="A247" s="369"/>
      <c r="B247" s="365"/>
      <c r="C247" s="366"/>
      <c r="D247" s="366"/>
      <c r="E247" s="367"/>
      <c r="F247" s="365"/>
      <c r="G247" s="366"/>
      <c r="H247" s="366"/>
      <c r="I247" s="366"/>
      <c r="J247" s="366"/>
      <c r="K247" s="368"/>
      <c r="L247" s="124"/>
      <c r="M247" s="364" t="str">
        <f t="shared" si="3"/>
        <v/>
      </c>
    </row>
    <row r="248" spans="1:13" ht="14.45" customHeight="1" x14ac:dyDescent="0.2">
      <c r="A248" s="369"/>
      <c r="B248" s="365"/>
      <c r="C248" s="366"/>
      <c r="D248" s="366"/>
      <c r="E248" s="367"/>
      <c r="F248" s="365"/>
      <c r="G248" s="366"/>
      <c r="H248" s="366"/>
      <c r="I248" s="366"/>
      <c r="J248" s="366"/>
      <c r="K248" s="368"/>
      <c r="L248" s="124"/>
      <c r="M248" s="364" t="str">
        <f t="shared" si="3"/>
        <v/>
      </c>
    </row>
    <row r="249" spans="1:13" ht="14.45" customHeight="1" x14ac:dyDescent="0.2">
      <c r="A249" s="369"/>
      <c r="B249" s="365"/>
      <c r="C249" s="366"/>
      <c r="D249" s="366"/>
      <c r="E249" s="367"/>
      <c r="F249" s="365"/>
      <c r="G249" s="366"/>
      <c r="H249" s="366"/>
      <c r="I249" s="366"/>
      <c r="J249" s="366"/>
      <c r="K249" s="368"/>
      <c r="L249" s="124"/>
      <c r="M249" s="364" t="str">
        <f t="shared" si="3"/>
        <v/>
      </c>
    </row>
    <row r="250" spans="1:13" ht="14.45" customHeight="1" x14ac:dyDescent="0.2">
      <c r="A250" s="369"/>
      <c r="B250" s="365"/>
      <c r="C250" s="366"/>
      <c r="D250" s="366"/>
      <c r="E250" s="367"/>
      <c r="F250" s="365"/>
      <c r="G250" s="366"/>
      <c r="H250" s="366"/>
      <c r="I250" s="366"/>
      <c r="J250" s="366"/>
      <c r="K250" s="368"/>
      <c r="L250" s="124"/>
      <c r="M250" s="364" t="str">
        <f t="shared" si="3"/>
        <v/>
      </c>
    </row>
    <row r="251" spans="1:13" ht="14.45" customHeight="1" x14ac:dyDescent="0.2">
      <c r="A251" s="369"/>
      <c r="B251" s="365"/>
      <c r="C251" s="366"/>
      <c r="D251" s="366"/>
      <c r="E251" s="367"/>
      <c r="F251" s="365"/>
      <c r="G251" s="366"/>
      <c r="H251" s="366"/>
      <c r="I251" s="366"/>
      <c r="J251" s="366"/>
      <c r="K251" s="368"/>
      <c r="L251" s="124"/>
      <c r="M251" s="364" t="str">
        <f t="shared" si="3"/>
        <v/>
      </c>
    </row>
    <row r="252" spans="1:13" ht="14.45" customHeight="1" x14ac:dyDescent="0.2">
      <c r="A252" s="369"/>
      <c r="B252" s="365"/>
      <c r="C252" s="366"/>
      <c r="D252" s="366"/>
      <c r="E252" s="367"/>
      <c r="F252" s="365"/>
      <c r="G252" s="366"/>
      <c r="H252" s="366"/>
      <c r="I252" s="366"/>
      <c r="J252" s="366"/>
      <c r="K252" s="368"/>
      <c r="L252" s="124"/>
      <c r="M252" s="364" t="str">
        <f t="shared" si="3"/>
        <v/>
      </c>
    </row>
    <row r="253" spans="1:13" ht="14.45" customHeight="1" x14ac:dyDescent="0.2">
      <c r="A253" s="369"/>
      <c r="B253" s="365"/>
      <c r="C253" s="366"/>
      <c r="D253" s="366"/>
      <c r="E253" s="367"/>
      <c r="F253" s="365"/>
      <c r="G253" s="366"/>
      <c r="H253" s="366"/>
      <c r="I253" s="366"/>
      <c r="J253" s="366"/>
      <c r="K253" s="368"/>
      <c r="L253" s="124"/>
      <c r="M253" s="364" t="str">
        <f t="shared" si="3"/>
        <v/>
      </c>
    </row>
    <row r="254" spans="1:13" ht="14.45" customHeight="1" x14ac:dyDescent="0.2">
      <c r="A254" s="369"/>
      <c r="B254" s="365"/>
      <c r="C254" s="366"/>
      <c r="D254" s="366"/>
      <c r="E254" s="367"/>
      <c r="F254" s="365"/>
      <c r="G254" s="366"/>
      <c r="H254" s="366"/>
      <c r="I254" s="366"/>
      <c r="J254" s="366"/>
      <c r="K254" s="368"/>
      <c r="L254" s="124"/>
      <c r="M254" s="364" t="str">
        <f t="shared" si="3"/>
        <v/>
      </c>
    </row>
    <row r="255" spans="1:13" ht="14.45" customHeight="1" x14ac:dyDescent="0.2">
      <c r="A255" s="369"/>
      <c r="B255" s="365"/>
      <c r="C255" s="366"/>
      <c r="D255" s="366"/>
      <c r="E255" s="367"/>
      <c r="F255" s="365"/>
      <c r="G255" s="366"/>
      <c r="H255" s="366"/>
      <c r="I255" s="366"/>
      <c r="J255" s="366"/>
      <c r="K255" s="368"/>
      <c r="L255" s="124"/>
      <c r="M255" s="364" t="str">
        <f t="shared" si="3"/>
        <v/>
      </c>
    </row>
    <row r="256" spans="1:13" ht="14.45" customHeight="1" x14ac:dyDescent="0.2">
      <c r="A256" s="369"/>
      <c r="B256" s="365"/>
      <c r="C256" s="366"/>
      <c r="D256" s="366"/>
      <c r="E256" s="367"/>
      <c r="F256" s="365"/>
      <c r="G256" s="366"/>
      <c r="H256" s="366"/>
      <c r="I256" s="366"/>
      <c r="J256" s="366"/>
      <c r="K256" s="368"/>
      <c r="L256" s="124"/>
      <c r="M256" s="364" t="str">
        <f t="shared" si="3"/>
        <v/>
      </c>
    </row>
    <row r="257" spans="1:13" ht="14.45" customHeight="1" x14ac:dyDescent="0.2">
      <c r="A257" s="369"/>
      <c r="B257" s="365"/>
      <c r="C257" s="366"/>
      <c r="D257" s="366"/>
      <c r="E257" s="367"/>
      <c r="F257" s="365"/>
      <c r="G257" s="366"/>
      <c r="H257" s="366"/>
      <c r="I257" s="366"/>
      <c r="J257" s="366"/>
      <c r="K257" s="368"/>
      <c r="L257" s="124"/>
      <c r="M257" s="364" t="str">
        <f t="shared" si="3"/>
        <v/>
      </c>
    </row>
    <row r="258" spans="1:13" ht="14.45" customHeight="1" x14ac:dyDescent="0.2">
      <c r="A258" s="369"/>
      <c r="B258" s="365"/>
      <c r="C258" s="366"/>
      <c r="D258" s="366"/>
      <c r="E258" s="367"/>
      <c r="F258" s="365"/>
      <c r="G258" s="366"/>
      <c r="H258" s="366"/>
      <c r="I258" s="366"/>
      <c r="J258" s="366"/>
      <c r="K258" s="368"/>
      <c r="L258" s="124"/>
      <c r="M258" s="364" t="str">
        <f t="shared" si="3"/>
        <v/>
      </c>
    </row>
    <row r="259" spans="1:13" ht="14.45" customHeight="1" x14ac:dyDescent="0.2">
      <c r="A259" s="369"/>
      <c r="B259" s="365"/>
      <c r="C259" s="366"/>
      <c r="D259" s="366"/>
      <c r="E259" s="367"/>
      <c r="F259" s="365"/>
      <c r="G259" s="366"/>
      <c r="H259" s="366"/>
      <c r="I259" s="366"/>
      <c r="J259" s="366"/>
      <c r="K259" s="368"/>
      <c r="L259" s="124"/>
      <c r="M259" s="364" t="str">
        <f t="shared" si="3"/>
        <v/>
      </c>
    </row>
    <row r="260" spans="1:13" ht="14.45" customHeight="1" x14ac:dyDescent="0.2">
      <c r="A260" s="369"/>
      <c r="B260" s="365"/>
      <c r="C260" s="366"/>
      <c r="D260" s="366"/>
      <c r="E260" s="367"/>
      <c r="F260" s="365"/>
      <c r="G260" s="366"/>
      <c r="H260" s="366"/>
      <c r="I260" s="366"/>
      <c r="J260" s="366"/>
      <c r="K260" s="368"/>
      <c r="L260" s="124"/>
      <c r="M260" s="364" t="str">
        <f t="shared" si="3"/>
        <v/>
      </c>
    </row>
    <row r="261" spans="1:13" ht="14.45" customHeight="1" x14ac:dyDescent="0.2">
      <c r="A261" s="369"/>
      <c r="B261" s="365"/>
      <c r="C261" s="366"/>
      <c r="D261" s="366"/>
      <c r="E261" s="367"/>
      <c r="F261" s="365"/>
      <c r="G261" s="366"/>
      <c r="H261" s="366"/>
      <c r="I261" s="366"/>
      <c r="J261" s="366"/>
      <c r="K261" s="368"/>
      <c r="L261" s="124"/>
      <c r="M261" s="364" t="str">
        <f t="shared" si="3"/>
        <v/>
      </c>
    </row>
    <row r="262" spans="1:13" ht="14.45" customHeight="1" x14ac:dyDescent="0.2">
      <c r="A262" s="369"/>
      <c r="B262" s="365"/>
      <c r="C262" s="366"/>
      <c r="D262" s="366"/>
      <c r="E262" s="367"/>
      <c r="F262" s="365"/>
      <c r="G262" s="366"/>
      <c r="H262" s="366"/>
      <c r="I262" s="366"/>
      <c r="J262" s="366"/>
      <c r="K262" s="368"/>
      <c r="L262" s="124"/>
      <c r="M262" s="364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69"/>
      <c r="B263" s="365"/>
      <c r="C263" s="366"/>
      <c r="D263" s="366"/>
      <c r="E263" s="367"/>
      <c r="F263" s="365"/>
      <c r="G263" s="366"/>
      <c r="H263" s="366"/>
      <c r="I263" s="366"/>
      <c r="J263" s="366"/>
      <c r="K263" s="368"/>
      <c r="L263" s="124"/>
      <c r="M263" s="364" t="str">
        <f t="shared" si="4"/>
        <v/>
      </c>
    </row>
    <row r="264" spans="1:13" ht="14.45" customHeight="1" x14ac:dyDescent="0.2">
      <c r="A264" s="369"/>
      <c r="B264" s="365"/>
      <c r="C264" s="366"/>
      <c r="D264" s="366"/>
      <c r="E264" s="367"/>
      <c r="F264" s="365"/>
      <c r="G264" s="366"/>
      <c r="H264" s="366"/>
      <c r="I264" s="366"/>
      <c r="J264" s="366"/>
      <c r="K264" s="368"/>
      <c r="L264" s="124"/>
      <c r="M264" s="364" t="str">
        <f t="shared" si="4"/>
        <v/>
      </c>
    </row>
    <row r="265" spans="1:13" ht="14.45" customHeight="1" x14ac:dyDescent="0.2">
      <c r="A265" s="369"/>
      <c r="B265" s="365"/>
      <c r="C265" s="366"/>
      <c r="D265" s="366"/>
      <c r="E265" s="367"/>
      <c r="F265" s="365"/>
      <c r="G265" s="366"/>
      <c r="H265" s="366"/>
      <c r="I265" s="366"/>
      <c r="J265" s="366"/>
      <c r="K265" s="368"/>
      <c r="L265" s="124"/>
      <c r="M265" s="364" t="str">
        <f t="shared" si="4"/>
        <v/>
      </c>
    </row>
    <row r="266" spans="1:13" ht="14.45" customHeight="1" x14ac:dyDescent="0.2">
      <c r="A266" s="369"/>
      <c r="B266" s="365"/>
      <c r="C266" s="366"/>
      <c r="D266" s="366"/>
      <c r="E266" s="367"/>
      <c r="F266" s="365"/>
      <c r="G266" s="366"/>
      <c r="H266" s="366"/>
      <c r="I266" s="366"/>
      <c r="J266" s="366"/>
      <c r="K266" s="368"/>
      <c r="L266" s="124"/>
      <c r="M266" s="364" t="str">
        <f t="shared" si="4"/>
        <v/>
      </c>
    </row>
    <row r="267" spans="1:13" ht="14.45" customHeight="1" x14ac:dyDescent="0.2">
      <c r="A267" s="369"/>
      <c r="B267" s="365"/>
      <c r="C267" s="366"/>
      <c r="D267" s="366"/>
      <c r="E267" s="367"/>
      <c r="F267" s="365"/>
      <c r="G267" s="366"/>
      <c r="H267" s="366"/>
      <c r="I267" s="366"/>
      <c r="J267" s="366"/>
      <c r="K267" s="368"/>
      <c r="L267" s="124"/>
      <c r="M267" s="364" t="str">
        <f t="shared" si="4"/>
        <v/>
      </c>
    </row>
    <row r="268" spans="1:13" ht="14.45" customHeight="1" x14ac:dyDescent="0.2">
      <c r="A268" s="369"/>
      <c r="B268" s="365"/>
      <c r="C268" s="366"/>
      <c r="D268" s="366"/>
      <c r="E268" s="367"/>
      <c r="F268" s="365"/>
      <c r="G268" s="366"/>
      <c r="H268" s="366"/>
      <c r="I268" s="366"/>
      <c r="J268" s="366"/>
      <c r="K268" s="368"/>
      <c r="L268" s="124"/>
      <c r="M268" s="364" t="str">
        <f t="shared" si="4"/>
        <v/>
      </c>
    </row>
    <row r="269" spans="1:13" ht="14.45" customHeight="1" x14ac:dyDescent="0.2">
      <c r="A269" s="369"/>
      <c r="B269" s="365"/>
      <c r="C269" s="366"/>
      <c r="D269" s="366"/>
      <c r="E269" s="367"/>
      <c r="F269" s="365"/>
      <c r="G269" s="366"/>
      <c r="H269" s="366"/>
      <c r="I269" s="366"/>
      <c r="J269" s="366"/>
      <c r="K269" s="368"/>
      <c r="L269" s="124"/>
      <c r="M269" s="364" t="str">
        <f t="shared" si="4"/>
        <v/>
      </c>
    </row>
    <row r="270" spans="1:13" ht="14.45" customHeight="1" x14ac:dyDescent="0.2">
      <c r="A270" s="369"/>
      <c r="B270" s="365"/>
      <c r="C270" s="366"/>
      <c r="D270" s="366"/>
      <c r="E270" s="367"/>
      <c r="F270" s="365"/>
      <c r="G270" s="366"/>
      <c r="H270" s="366"/>
      <c r="I270" s="366"/>
      <c r="J270" s="366"/>
      <c r="K270" s="368"/>
      <c r="L270" s="124"/>
      <c r="M270" s="364" t="str">
        <f t="shared" si="4"/>
        <v/>
      </c>
    </row>
    <row r="271" spans="1:13" ht="14.45" customHeight="1" x14ac:dyDescent="0.2">
      <c r="A271" s="369"/>
      <c r="B271" s="365"/>
      <c r="C271" s="366"/>
      <c r="D271" s="366"/>
      <c r="E271" s="367"/>
      <c r="F271" s="365"/>
      <c r="G271" s="366"/>
      <c r="H271" s="366"/>
      <c r="I271" s="366"/>
      <c r="J271" s="366"/>
      <c r="K271" s="368"/>
      <c r="L271" s="124"/>
      <c r="M271" s="364" t="str">
        <f t="shared" si="4"/>
        <v/>
      </c>
    </row>
    <row r="272" spans="1:13" ht="14.45" customHeight="1" x14ac:dyDescent="0.2">
      <c r="A272" s="369"/>
      <c r="B272" s="365"/>
      <c r="C272" s="366"/>
      <c r="D272" s="366"/>
      <c r="E272" s="367"/>
      <c r="F272" s="365"/>
      <c r="G272" s="366"/>
      <c r="H272" s="366"/>
      <c r="I272" s="366"/>
      <c r="J272" s="366"/>
      <c r="K272" s="368"/>
      <c r="L272" s="124"/>
      <c r="M272" s="364" t="str">
        <f t="shared" si="4"/>
        <v/>
      </c>
    </row>
    <row r="273" spans="1:13" ht="14.45" customHeight="1" x14ac:dyDescent="0.2">
      <c r="A273" s="369"/>
      <c r="B273" s="365"/>
      <c r="C273" s="366"/>
      <c r="D273" s="366"/>
      <c r="E273" s="367"/>
      <c r="F273" s="365"/>
      <c r="G273" s="366"/>
      <c r="H273" s="366"/>
      <c r="I273" s="366"/>
      <c r="J273" s="366"/>
      <c r="K273" s="368"/>
      <c r="L273" s="124"/>
      <c r="M273" s="364" t="str">
        <f t="shared" si="4"/>
        <v/>
      </c>
    </row>
    <row r="274" spans="1:13" ht="14.45" customHeight="1" x14ac:dyDescent="0.2">
      <c r="A274" s="369"/>
      <c r="B274" s="365"/>
      <c r="C274" s="366"/>
      <c r="D274" s="366"/>
      <c r="E274" s="367"/>
      <c r="F274" s="365"/>
      <c r="G274" s="366"/>
      <c r="H274" s="366"/>
      <c r="I274" s="366"/>
      <c r="J274" s="366"/>
      <c r="K274" s="368"/>
      <c r="L274" s="124"/>
      <c r="M274" s="364" t="str">
        <f t="shared" si="4"/>
        <v/>
      </c>
    </row>
    <row r="275" spans="1:13" ht="14.45" customHeight="1" x14ac:dyDescent="0.2">
      <c r="A275" s="369"/>
      <c r="B275" s="365"/>
      <c r="C275" s="366"/>
      <c r="D275" s="366"/>
      <c r="E275" s="367"/>
      <c r="F275" s="365"/>
      <c r="G275" s="366"/>
      <c r="H275" s="366"/>
      <c r="I275" s="366"/>
      <c r="J275" s="366"/>
      <c r="K275" s="368"/>
      <c r="L275" s="124"/>
      <c r="M275" s="364" t="str">
        <f t="shared" si="4"/>
        <v/>
      </c>
    </row>
    <row r="276" spans="1:13" ht="14.45" customHeight="1" x14ac:dyDescent="0.2">
      <c r="A276" s="369"/>
      <c r="B276" s="365"/>
      <c r="C276" s="366"/>
      <c r="D276" s="366"/>
      <c r="E276" s="367"/>
      <c r="F276" s="365"/>
      <c r="G276" s="366"/>
      <c r="H276" s="366"/>
      <c r="I276" s="366"/>
      <c r="J276" s="366"/>
      <c r="K276" s="368"/>
      <c r="L276" s="124"/>
      <c r="M276" s="364" t="str">
        <f t="shared" si="4"/>
        <v/>
      </c>
    </row>
    <row r="277" spans="1:13" ht="14.45" customHeight="1" x14ac:dyDescent="0.2">
      <c r="A277" s="369"/>
      <c r="B277" s="365"/>
      <c r="C277" s="366"/>
      <c r="D277" s="366"/>
      <c r="E277" s="367"/>
      <c r="F277" s="365"/>
      <c r="G277" s="366"/>
      <c r="H277" s="366"/>
      <c r="I277" s="366"/>
      <c r="J277" s="366"/>
      <c r="K277" s="368"/>
      <c r="L277" s="124"/>
      <c r="M277" s="364" t="str">
        <f t="shared" si="4"/>
        <v/>
      </c>
    </row>
    <row r="278" spans="1:13" ht="14.45" customHeight="1" x14ac:dyDescent="0.2">
      <c r="A278" s="369"/>
      <c r="B278" s="365"/>
      <c r="C278" s="366"/>
      <c r="D278" s="366"/>
      <c r="E278" s="367"/>
      <c r="F278" s="365"/>
      <c r="G278" s="366"/>
      <c r="H278" s="366"/>
      <c r="I278" s="366"/>
      <c r="J278" s="366"/>
      <c r="K278" s="368"/>
      <c r="L278" s="124"/>
      <c r="M278" s="364" t="str">
        <f t="shared" si="4"/>
        <v/>
      </c>
    </row>
    <row r="279" spans="1:13" ht="14.45" customHeight="1" x14ac:dyDescent="0.2">
      <c r="A279" s="369"/>
      <c r="B279" s="365"/>
      <c r="C279" s="366"/>
      <c r="D279" s="366"/>
      <c r="E279" s="367"/>
      <c r="F279" s="365"/>
      <c r="G279" s="366"/>
      <c r="H279" s="366"/>
      <c r="I279" s="366"/>
      <c r="J279" s="366"/>
      <c r="K279" s="368"/>
      <c r="L279" s="124"/>
      <c r="M279" s="364" t="str">
        <f t="shared" si="4"/>
        <v/>
      </c>
    </row>
    <row r="280" spans="1:13" ht="14.45" customHeight="1" x14ac:dyDescent="0.2">
      <c r="A280" s="369"/>
      <c r="B280" s="365"/>
      <c r="C280" s="366"/>
      <c r="D280" s="366"/>
      <c r="E280" s="367"/>
      <c r="F280" s="365"/>
      <c r="G280" s="366"/>
      <c r="H280" s="366"/>
      <c r="I280" s="366"/>
      <c r="J280" s="366"/>
      <c r="K280" s="368"/>
      <c r="L280" s="124"/>
      <c r="M280" s="364" t="str">
        <f t="shared" si="4"/>
        <v/>
      </c>
    </row>
    <row r="281" spans="1:13" ht="14.45" customHeight="1" x14ac:dyDescent="0.2">
      <c r="A281" s="369"/>
      <c r="B281" s="365"/>
      <c r="C281" s="366"/>
      <c r="D281" s="366"/>
      <c r="E281" s="367"/>
      <c r="F281" s="365"/>
      <c r="G281" s="366"/>
      <c r="H281" s="366"/>
      <c r="I281" s="366"/>
      <c r="J281" s="366"/>
      <c r="K281" s="368"/>
      <c r="L281" s="124"/>
      <c r="M281" s="364" t="str">
        <f t="shared" si="4"/>
        <v/>
      </c>
    </row>
    <row r="282" spans="1:13" ht="14.45" customHeight="1" x14ac:dyDescent="0.2">
      <c r="A282" s="369"/>
      <c r="B282" s="365"/>
      <c r="C282" s="366"/>
      <c r="D282" s="366"/>
      <c r="E282" s="367"/>
      <c r="F282" s="365"/>
      <c r="G282" s="366"/>
      <c r="H282" s="366"/>
      <c r="I282" s="366"/>
      <c r="J282" s="366"/>
      <c r="K282" s="368"/>
      <c r="L282" s="124"/>
      <c r="M282" s="364" t="str">
        <f t="shared" si="4"/>
        <v/>
      </c>
    </row>
    <row r="283" spans="1:13" ht="14.45" customHeight="1" x14ac:dyDescent="0.2">
      <c r="A283" s="369"/>
      <c r="B283" s="365"/>
      <c r="C283" s="366"/>
      <c r="D283" s="366"/>
      <c r="E283" s="367"/>
      <c r="F283" s="365"/>
      <c r="G283" s="366"/>
      <c r="H283" s="366"/>
      <c r="I283" s="366"/>
      <c r="J283" s="366"/>
      <c r="K283" s="368"/>
      <c r="L283" s="124"/>
      <c r="M283" s="364" t="str">
        <f t="shared" si="4"/>
        <v/>
      </c>
    </row>
    <row r="284" spans="1:13" ht="14.45" customHeight="1" x14ac:dyDescent="0.2">
      <c r="A284" s="369"/>
      <c r="B284" s="365"/>
      <c r="C284" s="366"/>
      <c r="D284" s="366"/>
      <c r="E284" s="367"/>
      <c r="F284" s="365"/>
      <c r="G284" s="366"/>
      <c r="H284" s="366"/>
      <c r="I284" s="366"/>
      <c r="J284" s="366"/>
      <c r="K284" s="368"/>
      <c r="L284" s="124"/>
      <c r="M284" s="364" t="str">
        <f t="shared" si="4"/>
        <v/>
      </c>
    </row>
    <row r="285" spans="1:13" ht="14.45" customHeight="1" x14ac:dyDescent="0.2">
      <c r="A285" s="369"/>
      <c r="B285" s="365"/>
      <c r="C285" s="366"/>
      <c r="D285" s="366"/>
      <c r="E285" s="367"/>
      <c r="F285" s="365"/>
      <c r="G285" s="366"/>
      <c r="H285" s="366"/>
      <c r="I285" s="366"/>
      <c r="J285" s="366"/>
      <c r="K285" s="368"/>
      <c r="L285" s="124"/>
      <c r="M285" s="364" t="str">
        <f t="shared" si="4"/>
        <v/>
      </c>
    </row>
    <row r="286" spans="1:13" ht="14.45" customHeight="1" x14ac:dyDescent="0.2">
      <c r="A286" s="369"/>
      <c r="B286" s="365"/>
      <c r="C286" s="366"/>
      <c r="D286" s="366"/>
      <c r="E286" s="367"/>
      <c r="F286" s="365"/>
      <c r="G286" s="366"/>
      <c r="H286" s="366"/>
      <c r="I286" s="366"/>
      <c r="J286" s="366"/>
      <c r="K286" s="368"/>
      <c r="L286" s="124"/>
      <c r="M286" s="364" t="str">
        <f t="shared" si="4"/>
        <v/>
      </c>
    </row>
    <row r="287" spans="1:13" ht="14.45" customHeight="1" x14ac:dyDescent="0.2">
      <c r="A287" s="369"/>
      <c r="B287" s="365"/>
      <c r="C287" s="366"/>
      <c r="D287" s="366"/>
      <c r="E287" s="367"/>
      <c r="F287" s="365"/>
      <c r="G287" s="366"/>
      <c r="H287" s="366"/>
      <c r="I287" s="366"/>
      <c r="J287" s="366"/>
      <c r="K287" s="368"/>
      <c r="L287" s="124"/>
      <c r="M287" s="364" t="str">
        <f t="shared" si="4"/>
        <v/>
      </c>
    </row>
    <row r="288" spans="1:13" ht="14.45" customHeight="1" x14ac:dyDescent="0.2">
      <c r="A288" s="369"/>
      <c r="B288" s="365"/>
      <c r="C288" s="366"/>
      <c r="D288" s="366"/>
      <c r="E288" s="367"/>
      <c r="F288" s="365"/>
      <c r="G288" s="366"/>
      <c r="H288" s="366"/>
      <c r="I288" s="366"/>
      <c r="J288" s="366"/>
      <c r="K288" s="368"/>
      <c r="L288" s="124"/>
      <c r="M288" s="364" t="str">
        <f t="shared" si="4"/>
        <v/>
      </c>
    </row>
    <row r="289" spans="1:13" ht="14.45" customHeight="1" x14ac:dyDescent="0.2">
      <c r="A289" s="369"/>
      <c r="B289" s="365"/>
      <c r="C289" s="366"/>
      <c r="D289" s="366"/>
      <c r="E289" s="367"/>
      <c r="F289" s="365"/>
      <c r="G289" s="366"/>
      <c r="H289" s="366"/>
      <c r="I289" s="366"/>
      <c r="J289" s="366"/>
      <c r="K289" s="368"/>
      <c r="L289" s="124"/>
      <c r="M289" s="364" t="str">
        <f t="shared" si="4"/>
        <v/>
      </c>
    </row>
    <row r="290" spans="1:13" ht="14.45" customHeight="1" x14ac:dyDescent="0.2">
      <c r="A290" s="369"/>
      <c r="B290" s="365"/>
      <c r="C290" s="366"/>
      <c r="D290" s="366"/>
      <c r="E290" s="367"/>
      <c r="F290" s="365"/>
      <c r="G290" s="366"/>
      <c r="H290" s="366"/>
      <c r="I290" s="366"/>
      <c r="J290" s="366"/>
      <c r="K290" s="368"/>
      <c r="L290" s="124"/>
      <c r="M290" s="364" t="str">
        <f t="shared" si="4"/>
        <v/>
      </c>
    </row>
    <row r="291" spans="1:13" ht="14.45" customHeight="1" x14ac:dyDescent="0.2">
      <c r="A291" s="369"/>
      <c r="B291" s="365"/>
      <c r="C291" s="366"/>
      <c r="D291" s="366"/>
      <c r="E291" s="367"/>
      <c r="F291" s="365"/>
      <c r="G291" s="366"/>
      <c r="H291" s="366"/>
      <c r="I291" s="366"/>
      <c r="J291" s="366"/>
      <c r="K291" s="368"/>
      <c r="L291" s="124"/>
      <c r="M291" s="364" t="str">
        <f t="shared" si="4"/>
        <v/>
      </c>
    </row>
    <row r="292" spans="1:13" ht="14.45" customHeight="1" x14ac:dyDescent="0.2">
      <c r="A292" s="369"/>
      <c r="B292" s="365"/>
      <c r="C292" s="366"/>
      <c r="D292" s="366"/>
      <c r="E292" s="367"/>
      <c r="F292" s="365"/>
      <c r="G292" s="366"/>
      <c r="H292" s="366"/>
      <c r="I292" s="366"/>
      <c r="J292" s="366"/>
      <c r="K292" s="368"/>
      <c r="L292" s="124"/>
      <c r="M292" s="364" t="str">
        <f t="shared" si="4"/>
        <v/>
      </c>
    </row>
    <row r="293" spans="1:13" ht="14.45" customHeight="1" x14ac:dyDescent="0.2">
      <c r="A293" s="369"/>
      <c r="B293" s="365"/>
      <c r="C293" s="366"/>
      <c r="D293" s="366"/>
      <c r="E293" s="367"/>
      <c r="F293" s="365"/>
      <c r="G293" s="366"/>
      <c r="H293" s="366"/>
      <c r="I293" s="366"/>
      <c r="J293" s="366"/>
      <c r="K293" s="368"/>
      <c r="L293" s="124"/>
      <c r="M293" s="364" t="str">
        <f t="shared" si="4"/>
        <v/>
      </c>
    </row>
    <row r="294" spans="1:13" ht="14.45" customHeight="1" x14ac:dyDescent="0.2">
      <c r="A294" s="369"/>
      <c r="B294" s="365"/>
      <c r="C294" s="366"/>
      <c r="D294" s="366"/>
      <c r="E294" s="367"/>
      <c r="F294" s="365"/>
      <c r="G294" s="366"/>
      <c r="H294" s="366"/>
      <c r="I294" s="366"/>
      <c r="J294" s="366"/>
      <c r="K294" s="368"/>
      <c r="L294" s="124"/>
      <c r="M294" s="364" t="str">
        <f t="shared" si="4"/>
        <v/>
      </c>
    </row>
    <row r="295" spans="1:13" ht="14.45" customHeight="1" x14ac:dyDescent="0.2">
      <c r="A295" s="369"/>
      <c r="B295" s="365"/>
      <c r="C295" s="366"/>
      <c r="D295" s="366"/>
      <c r="E295" s="367"/>
      <c r="F295" s="365"/>
      <c r="G295" s="366"/>
      <c r="H295" s="366"/>
      <c r="I295" s="366"/>
      <c r="J295" s="366"/>
      <c r="K295" s="368"/>
      <c r="L295" s="124"/>
      <c r="M295" s="364" t="str">
        <f t="shared" si="4"/>
        <v/>
      </c>
    </row>
    <row r="296" spans="1:13" ht="14.45" customHeight="1" x14ac:dyDescent="0.2">
      <c r="A296" s="369"/>
      <c r="B296" s="365"/>
      <c r="C296" s="366"/>
      <c r="D296" s="366"/>
      <c r="E296" s="367"/>
      <c r="F296" s="365"/>
      <c r="G296" s="366"/>
      <c r="H296" s="366"/>
      <c r="I296" s="366"/>
      <c r="J296" s="366"/>
      <c r="K296" s="368"/>
      <c r="L296" s="124"/>
      <c r="M296" s="364" t="str">
        <f t="shared" si="4"/>
        <v/>
      </c>
    </row>
    <row r="297" spans="1:13" ht="14.45" customHeight="1" x14ac:dyDescent="0.2">
      <c r="A297" s="369"/>
      <c r="B297" s="365"/>
      <c r="C297" s="366"/>
      <c r="D297" s="366"/>
      <c r="E297" s="367"/>
      <c r="F297" s="365"/>
      <c r="G297" s="366"/>
      <c r="H297" s="366"/>
      <c r="I297" s="366"/>
      <c r="J297" s="366"/>
      <c r="K297" s="368"/>
      <c r="L297" s="124"/>
      <c r="M297" s="364" t="str">
        <f t="shared" si="4"/>
        <v/>
      </c>
    </row>
    <row r="298" spans="1:13" ht="14.45" customHeight="1" x14ac:dyDescent="0.2">
      <c r="A298" s="369"/>
      <c r="B298" s="365"/>
      <c r="C298" s="366"/>
      <c r="D298" s="366"/>
      <c r="E298" s="367"/>
      <c r="F298" s="365"/>
      <c r="G298" s="366"/>
      <c r="H298" s="366"/>
      <c r="I298" s="366"/>
      <c r="J298" s="366"/>
      <c r="K298" s="368"/>
      <c r="L298" s="124"/>
      <c r="M298" s="364" t="str">
        <f t="shared" si="4"/>
        <v/>
      </c>
    </row>
    <row r="299" spans="1:13" ht="14.45" customHeight="1" x14ac:dyDescent="0.2">
      <c r="A299" s="369"/>
      <c r="B299" s="365"/>
      <c r="C299" s="366"/>
      <c r="D299" s="366"/>
      <c r="E299" s="367"/>
      <c r="F299" s="365"/>
      <c r="G299" s="366"/>
      <c r="H299" s="366"/>
      <c r="I299" s="366"/>
      <c r="J299" s="366"/>
      <c r="K299" s="368"/>
      <c r="L299" s="124"/>
      <c r="M299" s="364" t="str">
        <f t="shared" si="4"/>
        <v/>
      </c>
    </row>
    <row r="300" spans="1:13" ht="14.45" customHeight="1" x14ac:dyDescent="0.2">
      <c r="A300" s="369"/>
      <c r="B300" s="365"/>
      <c r="C300" s="366"/>
      <c r="D300" s="366"/>
      <c r="E300" s="367"/>
      <c r="F300" s="365"/>
      <c r="G300" s="366"/>
      <c r="H300" s="366"/>
      <c r="I300" s="366"/>
      <c r="J300" s="366"/>
      <c r="K300" s="368"/>
      <c r="L300" s="124"/>
      <c r="M300" s="364" t="str">
        <f t="shared" si="4"/>
        <v/>
      </c>
    </row>
    <row r="301" spans="1:13" ht="14.45" customHeight="1" x14ac:dyDescent="0.2">
      <c r="A301" s="369"/>
      <c r="B301" s="365"/>
      <c r="C301" s="366"/>
      <c r="D301" s="366"/>
      <c r="E301" s="367"/>
      <c r="F301" s="365"/>
      <c r="G301" s="366"/>
      <c r="H301" s="366"/>
      <c r="I301" s="366"/>
      <c r="J301" s="366"/>
      <c r="K301" s="368"/>
      <c r="L301" s="124"/>
      <c r="M301" s="364" t="str">
        <f t="shared" si="4"/>
        <v/>
      </c>
    </row>
    <row r="302" spans="1:13" ht="14.45" customHeight="1" x14ac:dyDescent="0.2">
      <c r="A302" s="369"/>
      <c r="B302" s="365"/>
      <c r="C302" s="366"/>
      <c r="D302" s="366"/>
      <c r="E302" s="367"/>
      <c r="F302" s="365"/>
      <c r="G302" s="366"/>
      <c r="H302" s="366"/>
      <c r="I302" s="366"/>
      <c r="J302" s="366"/>
      <c r="K302" s="368"/>
      <c r="L302" s="124"/>
      <c r="M302" s="364" t="str">
        <f t="shared" si="4"/>
        <v/>
      </c>
    </row>
    <row r="303" spans="1:13" ht="14.45" customHeight="1" x14ac:dyDescent="0.2">
      <c r="A303" s="369"/>
      <c r="B303" s="365"/>
      <c r="C303" s="366"/>
      <c r="D303" s="366"/>
      <c r="E303" s="367"/>
      <c r="F303" s="365"/>
      <c r="G303" s="366"/>
      <c r="H303" s="366"/>
      <c r="I303" s="366"/>
      <c r="J303" s="366"/>
      <c r="K303" s="368"/>
      <c r="L303" s="124"/>
      <c r="M303" s="364" t="str">
        <f t="shared" si="4"/>
        <v/>
      </c>
    </row>
    <row r="304" spans="1:13" ht="14.45" customHeight="1" x14ac:dyDescent="0.2">
      <c r="A304" s="369"/>
      <c r="B304" s="365"/>
      <c r="C304" s="366"/>
      <c r="D304" s="366"/>
      <c r="E304" s="367"/>
      <c r="F304" s="365"/>
      <c r="G304" s="366"/>
      <c r="H304" s="366"/>
      <c r="I304" s="366"/>
      <c r="J304" s="366"/>
      <c r="K304" s="368"/>
      <c r="L304" s="124"/>
      <c r="M304" s="364" t="str">
        <f t="shared" si="4"/>
        <v/>
      </c>
    </row>
    <row r="305" spans="1:13" ht="14.45" customHeight="1" x14ac:dyDescent="0.2">
      <c r="A305" s="369"/>
      <c r="B305" s="365"/>
      <c r="C305" s="366"/>
      <c r="D305" s="366"/>
      <c r="E305" s="367"/>
      <c r="F305" s="365"/>
      <c r="G305" s="366"/>
      <c r="H305" s="366"/>
      <c r="I305" s="366"/>
      <c r="J305" s="366"/>
      <c r="K305" s="368"/>
      <c r="L305" s="124"/>
      <c r="M305" s="364" t="str">
        <f t="shared" si="4"/>
        <v/>
      </c>
    </row>
    <row r="306" spans="1:13" ht="14.45" customHeight="1" x14ac:dyDescent="0.2">
      <c r="A306" s="369"/>
      <c r="B306" s="365"/>
      <c r="C306" s="366"/>
      <c r="D306" s="366"/>
      <c r="E306" s="367"/>
      <c r="F306" s="365"/>
      <c r="G306" s="366"/>
      <c r="H306" s="366"/>
      <c r="I306" s="366"/>
      <c r="J306" s="366"/>
      <c r="K306" s="368"/>
      <c r="L306" s="124"/>
      <c r="M306" s="364" t="str">
        <f t="shared" si="4"/>
        <v/>
      </c>
    </row>
    <row r="307" spans="1:13" ht="14.45" customHeight="1" x14ac:dyDescent="0.2">
      <c r="A307" s="369"/>
      <c r="B307" s="365"/>
      <c r="C307" s="366"/>
      <c r="D307" s="366"/>
      <c r="E307" s="367"/>
      <c r="F307" s="365"/>
      <c r="G307" s="366"/>
      <c r="H307" s="366"/>
      <c r="I307" s="366"/>
      <c r="J307" s="366"/>
      <c r="K307" s="368"/>
      <c r="L307" s="124"/>
      <c r="M307" s="364" t="str">
        <f t="shared" si="4"/>
        <v/>
      </c>
    </row>
    <row r="308" spans="1:13" ht="14.45" customHeight="1" x14ac:dyDescent="0.2">
      <c r="A308" s="369"/>
      <c r="B308" s="365"/>
      <c r="C308" s="366"/>
      <c r="D308" s="366"/>
      <c r="E308" s="367"/>
      <c r="F308" s="365"/>
      <c r="G308" s="366"/>
      <c r="H308" s="366"/>
      <c r="I308" s="366"/>
      <c r="J308" s="366"/>
      <c r="K308" s="368"/>
      <c r="L308" s="124"/>
      <c r="M308" s="364" t="str">
        <f t="shared" si="4"/>
        <v/>
      </c>
    </row>
    <row r="309" spans="1:13" ht="14.45" customHeight="1" x14ac:dyDescent="0.2">
      <c r="A309" s="369"/>
      <c r="B309" s="365"/>
      <c r="C309" s="366"/>
      <c r="D309" s="366"/>
      <c r="E309" s="367"/>
      <c r="F309" s="365"/>
      <c r="G309" s="366"/>
      <c r="H309" s="366"/>
      <c r="I309" s="366"/>
      <c r="J309" s="366"/>
      <c r="K309" s="368"/>
      <c r="L309" s="124"/>
      <c r="M309" s="364" t="str">
        <f t="shared" si="4"/>
        <v/>
      </c>
    </row>
    <row r="310" spans="1:13" ht="14.45" customHeight="1" x14ac:dyDescent="0.2">
      <c r="A310" s="369"/>
      <c r="B310" s="365"/>
      <c r="C310" s="366"/>
      <c r="D310" s="366"/>
      <c r="E310" s="367"/>
      <c r="F310" s="365"/>
      <c r="G310" s="366"/>
      <c r="H310" s="366"/>
      <c r="I310" s="366"/>
      <c r="J310" s="366"/>
      <c r="K310" s="368"/>
      <c r="L310" s="124"/>
      <c r="M310" s="364" t="str">
        <f t="shared" si="4"/>
        <v/>
      </c>
    </row>
    <row r="311" spans="1:13" ht="14.45" customHeight="1" x14ac:dyDescent="0.2">
      <c r="A311" s="369"/>
      <c r="B311" s="365"/>
      <c r="C311" s="366"/>
      <c r="D311" s="366"/>
      <c r="E311" s="367"/>
      <c r="F311" s="365"/>
      <c r="G311" s="366"/>
      <c r="H311" s="366"/>
      <c r="I311" s="366"/>
      <c r="J311" s="366"/>
      <c r="K311" s="368"/>
      <c r="L311" s="124"/>
      <c r="M311" s="364" t="str">
        <f t="shared" si="4"/>
        <v/>
      </c>
    </row>
    <row r="312" spans="1:13" ht="14.45" customHeight="1" x14ac:dyDescent="0.2">
      <c r="A312" s="369"/>
      <c r="B312" s="365"/>
      <c r="C312" s="366"/>
      <c r="D312" s="366"/>
      <c r="E312" s="367"/>
      <c r="F312" s="365"/>
      <c r="G312" s="366"/>
      <c r="H312" s="366"/>
      <c r="I312" s="366"/>
      <c r="J312" s="366"/>
      <c r="K312" s="368"/>
      <c r="L312" s="124"/>
      <c r="M312" s="364" t="str">
        <f t="shared" si="4"/>
        <v/>
      </c>
    </row>
    <row r="313" spans="1:13" ht="14.45" customHeight="1" x14ac:dyDescent="0.2">
      <c r="A313" s="369"/>
      <c r="B313" s="365"/>
      <c r="C313" s="366"/>
      <c r="D313" s="366"/>
      <c r="E313" s="367"/>
      <c r="F313" s="365"/>
      <c r="G313" s="366"/>
      <c r="H313" s="366"/>
      <c r="I313" s="366"/>
      <c r="J313" s="366"/>
      <c r="K313" s="368"/>
      <c r="L313" s="124"/>
      <c r="M313" s="364" t="str">
        <f t="shared" si="4"/>
        <v/>
      </c>
    </row>
    <row r="314" spans="1:13" ht="14.45" customHeight="1" x14ac:dyDescent="0.2">
      <c r="A314" s="369"/>
      <c r="B314" s="365"/>
      <c r="C314" s="366"/>
      <c r="D314" s="366"/>
      <c r="E314" s="367"/>
      <c r="F314" s="365"/>
      <c r="G314" s="366"/>
      <c r="H314" s="366"/>
      <c r="I314" s="366"/>
      <c r="J314" s="366"/>
      <c r="K314" s="368"/>
      <c r="L314" s="124"/>
      <c r="M314" s="364" t="str">
        <f t="shared" si="4"/>
        <v/>
      </c>
    </row>
    <row r="315" spans="1:13" ht="14.45" customHeight="1" x14ac:dyDescent="0.2">
      <c r="A315" s="369"/>
      <c r="B315" s="365"/>
      <c r="C315" s="366"/>
      <c r="D315" s="366"/>
      <c r="E315" s="367"/>
      <c r="F315" s="365"/>
      <c r="G315" s="366"/>
      <c r="H315" s="366"/>
      <c r="I315" s="366"/>
      <c r="J315" s="366"/>
      <c r="K315" s="368"/>
      <c r="L315" s="124"/>
      <c r="M315" s="364" t="str">
        <f t="shared" si="4"/>
        <v/>
      </c>
    </row>
    <row r="316" spans="1:13" ht="14.45" customHeight="1" x14ac:dyDescent="0.2">
      <c r="A316" s="369"/>
      <c r="B316" s="365"/>
      <c r="C316" s="366"/>
      <c r="D316" s="366"/>
      <c r="E316" s="367"/>
      <c r="F316" s="365"/>
      <c r="G316" s="366"/>
      <c r="H316" s="366"/>
      <c r="I316" s="366"/>
      <c r="J316" s="366"/>
      <c r="K316" s="368"/>
      <c r="L316" s="124"/>
      <c r="M316" s="364" t="str">
        <f t="shared" si="4"/>
        <v/>
      </c>
    </row>
    <row r="317" spans="1:13" ht="14.45" customHeight="1" x14ac:dyDescent="0.2">
      <c r="A317" s="369"/>
      <c r="B317" s="365"/>
      <c r="C317" s="366"/>
      <c r="D317" s="366"/>
      <c r="E317" s="367"/>
      <c r="F317" s="365"/>
      <c r="G317" s="366"/>
      <c r="H317" s="366"/>
      <c r="I317" s="366"/>
      <c r="J317" s="366"/>
      <c r="K317" s="368"/>
      <c r="L317" s="124"/>
      <c r="M317" s="364" t="str">
        <f t="shared" si="4"/>
        <v/>
      </c>
    </row>
    <row r="318" spans="1:13" ht="14.45" customHeight="1" x14ac:dyDescent="0.2">
      <c r="A318" s="369"/>
      <c r="B318" s="365"/>
      <c r="C318" s="366"/>
      <c r="D318" s="366"/>
      <c r="E318" s="367"/>
      <c r="F318" s="365"/>
      <c r="G318" s="366"/>
      <c r="H318" s="366"/>
      <c r="I318" s="366"/>
      <c r="J318" s="366"/>
      <c r="K318" s="368"/>
      <c r="L318" s="124"/>
      <c r="M318" s="364" t="str">
        <f t="shared" si="4"/>
        <v/>
      </c>
    </row>
    <row r="319" spans="1:13" ht="14.45" customHeight="1" x14ac:dyDescent="0.2">
      <c r="A319" s="369"/>
      <c r="B319" s="365"/>
      <c r="C319" s="366"/>
      <c r="D319" s="366"/>
      <c r="E319" s="367"/>
      <c r="F319" s="365"/>
      <c r="G319" s="366"/>
      <c r="H319" s="366"/>
      <c r="I319" s="366"/>
      <c r="J319" s="366"/>
      <c r="K319" s="368"/>
      <c r="L319" s="124"/>
      <c r="M319" s="364" t="str">
        <f t="shared" si="4"/>
        <v/>
      </c>
    </row>
    <row r="320" spans="1:13" ht="14.45" customHeight="1" x14ac:dyDescent="0.2">
      <c r="A320" s="369"/>
      <c r="B320" s="365"/>
      <c r="C320" s="366"/>
      <c r="D320" s="366"/>
      <c r="E320" s="367"/>
      <c r="F320" s="365"/>
      <c r="G320" s="366"/>
      <c r="H320" s="366"/>
      <c r="I320" s="366"/>
      <c r="J320" s="366"/>
      <c r="K320" s="368"/>
      <c r="L320" s="124"/>
      <c r="M320" s="364" t="str">
        <f t="shared" si="4"/>
        <v/>
      </c>
    </row>
    <row r="321" spans="1:13" ht="14.45" customHeight="1" x14ac:dyDescent="0.2">
      <c r="A321" s="369"/>
      <c r="B321" s="365"/>
      <c r="C321" s="366"/>
      <c r="D321" s="366"/>
      <c r="E321" s="367"/>
      <c r="F321" s="365"/>
      <c r="G321" s="366"/>
      <c r="H321" s="366"/>
      <c r="I321" s="366"/>
      <c r="J321" s="366"/>
      <c r="K321" s="368"/>
      <c r="L321" s="124"/>
      <c r="M321" s="364" t="str">
        <f t="shared" si="4"/>
        <v/>
      </c>
    </row>
    <row r="322" spans="1:13" ht="14.45" customHeight="1" x14ac:dyDescent="0.2">
      <c r="A322" s="369"/>
      <c r="B322" s="365"/>
      <c r="C322" s="366"/>
      <c r="D322" s="366"/>
      <c r="E322" s="367"/>
      <c r="F322" s="365"/>
      <c r="G322" s="366"/>
      <c r="H322" s="366"/>
      <c r="I322" s="366"/>
      <c r="J322" s="366"/>
      <c r="K322" s="368"/>
      <c r="L322" s="124"/>
      <c r="M322" s="364" t="str">
        <f t="shared" si="4"/>
        <v/>
      </c>
    </row>
    <row r="323" spans="1:13" ht="14.45" customHeight="1" x14ac:dyDescent="0.2">
      <c r="A323" s="369"/>
      <c r="B323" s="365"/>
      <c r="C323" s="366"/>
      <c r="D323" s="366"/>
      <c r="E323" s="367"/>
      <c r="F323" s="365"/>
      <c r="G323" s="366"/>
      <c r="H323" s="366"/>
      <c r="I323" s="366"/>
      <c r="J323" s="366"/>
      <c r="K323" s="368"/>
      <c r="L323" s="124"/>
      <c r="M323" s="364" t="str">
        <f t="shared" si="4"/>
        <v/>
      </c>
    </row>
    <row r="324" spans="1:13" ht="14.45" customHeight="1" x14ac:dyDescent="0.2">
      <c r="A324" s="369"/>
      <c r="B324" s="365"/>
      <c r="C324" s="366"/>
      <c r="D324" s="366"/>
      <c r="E324" s="367"/>
      <c r="F324" s="365"/>
      <c r="G324" s="366"/>
      <c r="H324" s="366"/>
      <c r="I324" s="366"/>
      <c r="J324" s="366"/>
      <c r="K324" s="368"/>
      <c r="L324" s="124"/>
      <c r="M324" s="364" t="str">
        <f t="shared" si="4"/>
        <v/>
      </c>
    </row>
    <row r="325" spans="1:13" ht="14.45" customHeight="1" x14ac:dyDescent="0.2">
      <c r="A325" s="369"/>
      <c r="B325" s="365"/>
      <c r="C325" s="366"/>
      <c r="D325" s="366"/>
      <c r="E325" s="367"/>
      <c r="F325" s="365"/>
      <c r="G325" s="366"/>
      <c r="H325" s="366"/>
      <c r="I325" s="366"/>
      <c r="J325" s="366"/>
      <c r="K325" s="368"/>
      <c r="L325" s="124"/>
      <c r="M325" s="364" t="str">
        <f t="shared" si="4"/>
        <v/>
      </c>
    </row>
    <row r="326" spans="1:13" ht="14.45" customHeight="1" x14ac:dyDescent="0.2">
      <c r="A326" s="369"/>
      <c r="B326" s="365"/>
      <c r="C326" s="366"/>
      <c r="D326" s="366"/>
      <c r="E326" s="367"/>
      <c r="F326" s="365"/>
      <c r="G326" s="366"/>
      <c r="H326" s="366"/>
      <c r="I326" s="366"/>
      <c r="J326" s="366"/>
      <c r="K326" s="368"/>
      <c r="L326" s="124"/>
      <c r="M326" s="364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69"/>
      <c r="B327" s="365"/>
      <c r="C327" s="366"/>
      <c r="D327" s="366"/>
      <c r="E327" s="367"/>
      <c r="F327" s="365"/>
      <c r="G327" s="366"/>
      <c r="H327" s="366"/>
      <c r="I327" s="366"/>
      <c r="J327" s="366"/>
      <c r="K327" s="368"/>
      <c r="L327" s="124"/>
      <c r="M327" s="364" t="str">
        <f t="shared" si="5"/>
        <v/>
      </c>
    </row>
    <row r="328" spans="1:13" ht="14.45" customHeight="1" x14ac:dyDescent="0.2">
      <c r="A328" s="369"/>
      <c r="B328" s="365"/>
      <c r="C328" s="366"/>
      <c r="D328" s="366"/>
      <c r="E328" s="367"/>
      <c r="F328" s="365"/>
      <c r="G328" s="366"/>
      <c r="H328" s="366"/>
      <c r="I328" s="366"/>
      <c r="J328" s="366"/>
      <c r="K328" s="368"/>
      <c r="L328" s="124"/>
      <c r="M328" s="364" t="str">
        <f t="shared" si="5"/>
        <v/>
      </c>
    </row>
    <row r="329" spans="1:13" ht="14.45" customHeight="1" x14ac:dyDescent="0.2">
      <c r="A329" s="369"/>
      <c r="B329" s="365"/>
      <c r="C329" s="366"/>
      <c r="D329" s="366"/>
      <c r="E329" s="367"/>
      <c r="F329" s="365"/>
      <c r="G329" s="366"/>
      <c r="H329" s="366"/>
      <c r="I329" s="366"/>
      <c r="J329" s="366"/>
      <c r="K329" s="368"/>
      <c r="L329" s="124"/>
      <c r="M329" s="364" t="str">
        <f t="shared" si="5"/>
        <v/>
      </c>
    </row>
    <row r="330" spans="1:13" ht="14.45" customHeight="1" x14ac:dyDescent="0.2">
      <c r="A330" s="369"/>
      <c r="B330" s="365"/>
      <c r="C330" s="366"/>
      <c r="D330" s="366"/>
      <c r="E330" s="367"/>
      <c r="F330" s="365"/>
      <c r="G330" s="366"/>
      <c r="H330" s="366"/>
      <c r="I330" s="366"/>
      <c r="J330" s="366"/>
      <c r="K330" s="368"/>
      <c r="L330" s="124"/>
      <c r="M330" s="364" t="str">
        <f t="shared" si="5"/>
        <v/>
      </c>
    </row>
    <row r="331" spans="1:13" ht="14.45" customHeight="1" x14ac:dyDescent="0.2">
      <c r="A331" s="369"/>
      <c r="B331" s="365"/>
      <c r="C331" s="366"/>
      <c r="D331" s="366"/>
      <c r="E331" s="367"/>
      <c r="F331" s="365"/>
      <c r="G331" s="366"/>
      <c r="H331" s="366"/>
      <c r="I331" s="366"/>
      <c r="J331" s="366"/>
      <c r="K331" s="368"/>
      <c r="L331" s="124"/>
      <c r="M331" s="364" t="str">
        <f t="shared" si="5"/>
        <v/>
      </c>
    </row>
    <row r="332" spans="1:13" ht="14.45" customHeight="1" x14ac:dyDescent="0.2">
      <c r="A332" s="369"/>
      <c r="B332" s="365"/>
      <c r="C332" s="366"/>
      <c r="D332" s="366"/>
      <c r="E332" s="367"/>
      <c r="F332" s="365"/>
      <c r="G332" s="366"/>
      <c r="H332" s="366"/>
      <c r="I332" s="366"/>
      <c r="J332" s="366"/>
      <c r="K332" s="368"/>
      <c r="L332" s="124"/>
      <c r="M332" s="364" t="str">
        <f t="shared" si="5"/>
        <v/>
      </c>
    </row>
    <row r="333" spans="1:13" ht="14.45" customHeight="1" x14ac:dyDescent="0.2">
      <c r="A333" s="369"/>
      <c r="B333" s="365"/>
      <c r="C333" s="366"/>
      <c r="D333" s="366"/>
      <c r="E333" s="367"/>
      <c r="F333" s="365"/>
      <c r="G333" s="366"/>
      <c r="H333" s="366"/>
      <c r="I333" s="366"/>
      <c r="J333" s="366"/>
      <c r="K333" s="368"/>
      <c r="L333" s="124"/>
      <c r="M333" s="364" t="str">
        <f t="shared" si="5"/>
        <v/>
      </c>
    </row>
    <row r="334" spans="1:13" ht="14.45" customHeight="1" x14ac:dyDescent="0.2">
      <c r="A334" s="369"/>
      <c r="B334" s="365"/>
      <c r="C334" s="366"/>
      <c r="D334" s="366"/>
      <c r="E334" s="367"/>
      <c r="F334" s="365"/>
      <c r="G334" s="366"/>
      <c r="H334" s="366"/>
      <c r="I334" s="366"/>
      <c r="J334" s="366"/>
      <c r="K334" s="368"/>
      <c r="L334" s="124"/>
      <c r="M334" s="364" t="str">
        <f t="shared" si="5"/>
        <v/>
      </c>
    </row>
    <row r="335" spans="1:13" ht="14.45" customHeight="1" x14ac:dyDescent="0.2">
      <c r="A335" s="369"/>
      <c r="B335" s="365"/>
      <c r="C335" s="366"/>
      <c r="D335" s="366"/>
      <c r="E335" s="367"/>
      <c r="F335" s="365"/>
      <c r="G335" s="366"/>
      <c r="H335" s="366"/>
      <c r="I335" s="366"/>
      <c r="J335" s="366"/>
      <c r="K335" s="368"/>
      <c r="L335" s="124"/>
      <c r="M335" s="364" t="str">
        <f t="shared" si="5"/>
        <v/>
      </c>
    </row>
    <row r="336" spans="1:13" ht="14.45" customHeight="1" x14ac:dyDescent="0.2">
      <c r="A336" s="369"/>
      <c r="B336" s="365"/>
      <c r="C336" s="366"/>
      <c r="D336" s="366"/>
      <c r="E336" s="367"/>
      <c r="F336" s="365"/>
      <c r="G336" s="366"/>
      <c r="H336" s="366"/>
      <c r="I336" s="366"/>
      <c r="J336" s="366"/>
      <c r="K336" s="368"/>
      <c r="L336" s="124"/>
      <c r="M336" s="364" t="str">
        <f t="shared" si="5"/>
        <v/>
      </c>
    </row>
    <row r="337" spans="1:13" ht="14.45" customHeight="1" x14ac:dyDescent="0.2">
      <c r="A337" s="369"/>
      <c r="B337" s="365"/>
      <c r="C337" s="366"/>
      <c r="D337" s="366"/>
      <c r="E337" s="367"/>
      <c r="F337" s="365"/>
      <c r="G337" s="366"/>
      <c r="H337" s="366"/>
      <c r="I337" s="366"/>
      <c r="J337" s="366"/>
      <c r="K337" s="368"/>
      <c r="L337" s="124"/>
      <c r="M337" s="364" t="str">
        <f t="shared" si="5"/>
        <v/>
      </c>
    </row>
    <row r="338" spans="1:13" ht="14.45" customHeight="1" x14ac:dyDescent="0.2">
      <c r="A338" s="369"/>
      <c r="B338" s="365"/>
      <c r="C338" s="366"/>
      <c r="D338" s="366"/>
      <c r="E338" s="367"/>
      <c r="F338" s="365"/>
      <c r="G338" s="366"/>
      <c r="H338" s="366"/>
      <c r="I338" s="366"/>
      <c r="J338" s="366"/>
      <c r="K338" s="368"/>
      <c r="L338" s="124"/>
      <c r="M338" s="364" t="str">
        <f t="shared" si="5"/>
        <v/>
      </c>
    </row>
    <row r="339" spans="1:13" ht="14.45" customHeight="1" x14ac:dyDescent="0.2">
      <c r="A339" s="369"/>
      <c r="B339" s="365"/>
      <c r="C339" s="366"/>
      <c r="D339" s="366"/>
      <c r="E339" s="367"/>
      <c r="F339" s="365"/>
      <c r="G339" s="366"/>
      <c r="H339" s="366"/>
      <c r="I339" s="366"/>
      <c r="J339" s="366"/>
      <c r="K339" s="368"/>
      <c r="L339" s="124"/>
      <c r="M339" s="364" t="str">
        <f t="shared" si="5"/>
        <v/>
      </c>
    </row>
    <row r="340" spans="1:13" ht="14.45" customHeight="1" x14ac:dyDescent="0.2">
      <c r="A340" s="369"/>
      <c r="B340" s="365"/>
      <c r="C340" s="366"/>
      <c r="D340" s="366"/>
      <c r="E340" s="367"/>
      <c r="F340" s="365"/>
      <c r="G340" s="366"/>
      <c r="H340" s="366"/>
      <c r="I340" s="366"/>
      <c r="J340" s="366"/>
      <c r="K340" s="368"/>
      <c r="L340" s="124"/>
      <c r="M340" s="364" t="str">
        <f t="shared" si="5"/>
        <v/>
      </c>
    </row>
    <row r="341" spans="1:13" ht="14.45" customHeight="1" x14ac:dyDescent="0.2">
      <c r="A341" s="369"/>
      <c r="B341" s="365"/>
      <c r="C341" s="366"/>
      <c r="D341" s="366"/>
      <c r="E341" s="367"/>
      <c r="F341" s="365"/>
      <c r="G341" s="366"/>
      <c r="H341" s="366"/>
      <c r="I341" s="366"/>
      <c r="J341" s="366"/>
      <c r="K341" s="368"/>
      <c r="L341" s="124"/>
      <c r="M341" s="364" t="str">
        <f t="shared" si="5"/>
        <v/>
      </c>
    </row>
    <row r="342" spans="1:13" ht="14.45" customHeight="1" x14ac:dyDescent="0.2">
      <c r="A342" s="369"/>
      <c r="B342" s="365"/>
      <c r="C342" s="366"/>
      <c r="D342" s="366"/>
      <c r="E342" s="367"/>
      <c r="F342" s="365"/>
      <c r="G342" s="366"/>
      <c r="H342" s="366"/>
      <c r="I342" s="366"/>
      <c r="J342" s="366"/>
      <c r="K342" s="368"/>
      <c r="L342" s="124"/>
      <c r="M342" s="364" t="str">
        <f t="shared" si="5"/>
        <v/>
      </c>
    </row>
    <row r="343" spans="1:13" ht="14.45" customHeight="1" x14ac:dyDescent="0.2">
      <c r="A343" s="369"/>
      <c r="B343" s="365"/>
      <c r="C343" s="366"/>
      <c r="D343" s="366"/>
      <c r="E343" s="367"/>
      <c r="F343" s="365"/>
      <c r="G343" s="366"/>
      <c r="H343" s="366"/>
      <c r="I343" s="366"/>
      <c r="J343" s="366"/>
      <c r="K343" s="368"/>
      <c r="L343" s="124"/>
      <c r="M343" s="364" t="str">
        <f t="shared" si="5"/>
        <v/>
      </c>
    </row>
    <row r="344" spans="1:13" ht="14.45" customHeight="1" x14ac:dyDescent="0.2">
      <c r="A344" s="369"/>
      <c r="B344" s="365"/>
      <c r="C344" s="366"/>
      <c r="D344" s="366"/>
      <c r="E344" s="367"/>
      <c r="F344" s="365"/>
      <c r="G344" s="366"/>
      <c r="H344" s="366"/>
      <c r="I344" s="366"/>
      <c r="J344" s="366"/>
      <c r="K344" s="368"/>
      <c r="L344" s="124"/>
      <c r="M344" s="364" t="str">
        <f t="shared" si="5"/>
        <v/>
      </c>
    </row>
    <row r="345" spans="1:13" ht="14.45" customHeight="1" x14ac:dyDescent="0.2">
      <c r="A345" s="369"/>
      <c r="B345" s="365"/>
      <c r="C345" s="366"/>
      <c r="D345" s="366"/>
      <c r="E345" s="367"/>
      <c r="F345" s="365"/>
      <c r="G345" s="366"/>
      <c r="H345" s="366"/>
      <c r="I345" s="366"/>
      <c r="J345" s="366"/>
      <c r="K345" s="368"/>
      <c r="L345" s="124"/>
      <c r="M345" s="364" t="str">
        <f t="shared" si="5"/>
        <v/>
      </c>
    </row>
    <row r="346" spans="1:13" ht="14.45" customHeight="1" x14ac:dyDescent="0.2">
      <c r="A346" s="369"/>
      <c r="B346" s="365"/>
      <c r="C346" s="366"/>
      <c r="D346" s="366"/>
      <c r="E346" s="367"/>
      <c r="F346" s="365"/>
      <c r="G346" s="366"/>
      <c r="H346" s="366"/>
      <c r="I346" s="366"/>
      <c r="J346" s="366"/>
      <c r="K346" s="368"/>
      <c r="L346" s="124"/>
      <c r="M346" s="364" t="str">
        <f t="shared" si="5"/>
        <v/>
      </c>
    </row>
    <row r="347" spans="1:13" ht="14.45" customHeight="1" x14ac:dyDescent="0.2">
      <c r="A347" s="369"/>
      <c r="B347" s="365"/>
      <c r="C347" s="366"/>
      <c r="D347" s="366"/>
      <c r="E347" s="367"/>
      <c r="F347" s="365"/>
      <c r="G347" s="366"/>
      <c r="H347" s="366"/>
      <c r="I347" s="366"/>
      <c r="J347" s="366"/>
      <c r="K347" s="368"/>
      <c r="L347" s="124"/>
      <c r="M347" s="364" t="str">
        <f t="shared" si="5"/>
        <v/>
      </c>
    </row>
    <row r="348" spans="1:13" ht="14.45" customHeight="1" x14ac:dyDescent="0.2">
      <c r="A348" s="369"/>
      <c r="B348" s="365"/>
      <c r="C348" s="366"/>
      <c r="D348" s="366"/>
      <c r="E348" s="367"/>
      <c r="F348" s="365"/>
      <c r="G348" s="366"/>
      <c r="H348" s="366"/>
      <c r="I348" s="366"/>
      <c r="J348" s="366"/>
      <c r="K348" s="368"/>
      <c r="L348" s="124"/>
      <c r="M348" s="364" t="str">
        <f t="shared" si="5"/>
        <v/>
      </c>
    </row>
    <row r="349" spans="1:13" ht="14.45" customHeight="1" x14ac:dyDescent="0.2">
      <c r="A349" s="369"/>
      <c r="B349" s="365"/>
      <c r="C349" s="366"/>
      <c r="D349" s="366"/>
      <c r="E349" s="367"/>
      <c r="F349" s="365"/>
      <c r="G349" s="366"/>
      <c r="H349" s="366"/>
      <c r="I349" s="366"/>
      <c r="J349" s="366"/>
      <c r="K349" s="368"/>
      <c r="L349" s="124"/>
      <c r="M349" s="364" t="str">
        <f t="shared" si="5"/>
        <v/>
      </c>
    </row>
    <row r="350" spans="1:13" ht="14.45" customHeight="1" x14ac:dyDescent="0.2">
      <c r="A350" s="369"/>
      <c r="B350" s="365"/>
      <c r="C350" s="366"/>
      <c r="D350" s="366"/>
      <c r="E350" s="367"/>
      <c r="F350" s="365"/>
      <c r="G350" s="366"/>
      <c r="H350" s="366"/>
      <c r="I350" s="366"/>
      <c r="J350" s="366"/>
      <c r="K350" s="368"/>
      <c r="L350" s="124"/>
      <c r="M350" s="364" t="str">
        <f t="shared" si="5"/>
        <v/>
      </c>
    </row>
    <row r="351" spans="1:13" ht="14.45" customHeight="1" x14ac:dyDescent="0.2">
      <c r="A351" s="369"/>
      <c r="B351" s="365"/>
      <c r="C351" s="366"/>
      <c r="D351" s="366"/>
      <c r="E351" s="367"/>
      <c r="F351" s="365"/>
      <c r="G351" s="366"/>
      <c r="H351" s="366"/>
      <c r="I351" s="366"/>
      <c r="J351" s="366"/>
      <c r="K351" s="368"/>
      <c r="L351" s="124"/>
      <c r="M351" s="364" t="str">
        <f t="shared" si="5"/>
        <v/>
      </c>
    </row>
    <row r="352" spans="1:13" ht="14.45" customHeight="1" x14ac:dyDescent="0.2">
      <c r="A352" s="369"/>
      <c r="B352" s="365"/>
      <c r="C352" s="366"/>
      <c r="D352" s="366"/>
      <c r="E352" s="367"/>
      <c r="F352" s="365"/>
      <c r="G352" s="366"/>
      <c r="H352" s="366"/>
      <c r="I352" s="366"/>
      <c r="J352" s="366"/>
      <c r="K352" s="368"/>
      <c r="L352" s="124"/>
      <c r="M352" s="364" t="str">
        <f t="shared" si="5"/>
        <v/>
      </c>
    </row>
    <row r="353" spans="1:13" ht="14.45" customHeight="1" x14ac:dyDescent="0.2">
      <c r="A353" s="369"/>
      <c r="B353" s="365"/>
      <c r="C353" s="366"/>
      <c r="D353" s="366"/>
      <c r="E353" s="367"/>
      <c r="F353" s="365"/>
      <c r="G353" s="366"/>
      <c r="H353" s="366"/>
      <c r="I353" s="366"/>
      <c r="J353" s="366"/>
      <c r="K353" s="368"/>
      <c r="L353" s="124"/>
      <c r="M353" s="364" t="str">
        <f t="shared" si="5"/>
        <v/>
      </c>
    </row>
    <row r="354" spans="1:13" ht="14.45" customHeight="1" x14ac:dyDescent="0.2">
      <c r="A354" s="369"/>
      <c r="B354" s="365"/>
      <c r="C354" s="366"/>
      <c r="D354" s="366"/>
      <c r="E354" s="367"/>
      <c r="F354" s="365"/>
      <c r="G354" s="366"/>
      <c r="H354" s="366"/>
      <c r="I354" s="366"/>
      <c r="J354" s="366"/>
      <c r="K354" s="368"/>
      <c r="L354" s="124"/>
      <c r="M354" s="364" t="str">
        <f t="shared" si="5"/>
        <v/>
      </c>
    </row>
    <row r="355" spans="1:13" ht="14.45" customHeight="1" x14ac:dyDescent="0.2">
      <c r="A355" s="369"/>
      <c r="B355" s="365"/>
      <c r="C355" s="366"/>
      <c r="D355" s="366"/>
      <c r="E355" s="367"/>
      <c r="F355" s="365"/>
      <c r="G355" s="366"/>
      <c r="H355" s="366"/>
      <c r="I355" s="366"/>
      <c r="J355" s="366"/>
      <c r="K355" s="368"/>
      <c r="L355" s="124"/>
      <c r="M355" s="364" t="str">
        <f t="shared" si="5"/>
        <v/>
      </c>
    </row>
    <row r="356" spans="1:13" ht="14.45" customHeight="1" x14ac:dyDescent="0.2">
      <c r="A356" s="369"/>
      <c r="B356" s="365"/>
      <c r="C356" s="366"/>
      <c r="D356" s="366"/>
      <c r="E356" s="367"/>
      <c r="F356" s="365"/>
      <c r="G356" s="366"/>
      <c r="H356" s="366"/>
      <c r="I356" s="366"/>
      <c r="J356" s="366"/>
      <c r="K356" s="368"/>
      <c r="L356" s="124"/>
      <c r="M356" s="364" t="str">
        <f t="shared" si="5"/>
        <v/>
      </c>
    </row>
    <row r="357" spans="1:13" ht="14.45" customHeight="1" x14ac:dyDescent="0.2">
      <c r="A357" s="369"/>
      <c r="B357" s="365"/>
      <c r="C357" s="366"/>
      <c r="D357" s="366"/>
      <c r="E357" s="367"/>
      <c r="F357" s="365"/>
      <c r="G357" s="366"/>
      <c r="H357" s="366"/>
      <c r="I357" s="366"/>
      <c r="J357" s="366"/>
      <c r="K357" s="368"/>
      <c r="L357" s="124"/>
      <c r="M357" s="364" t="str">
        <f t="shared" si="5"/>
        <v/>
      </c>
    </row>
    <row r="358" spans="1:13" ht="14.45" customHeight="1" x14ac:dyDescent="0.2">
      <c r="A358" s="369"/>
      <c r="B358" s="365"/>
      <c r="C358" s="366"/>
      <c r="D358" s="366"/>
      <c r="E358" s="367"/>
      <c r="F358" s="365"/>
      <c r="G358" s="366"/>
      <c r="H358" s="366"/>
      <c r="I358" s="366"/>
      <c r="J358" s="366"/>
      <c r="K358" s="368"/>
      <c r="L358" s="124"/>
      <c r="M358" s="364" t="str">
        <f t="shared" si="5"/>
        <v/>
      </c>
    </row>
    <row r="359" spans="1:13" ht="14.45" customHeight="1" x14ac:dyDescent="0.2">
      <c r="A359" s="369"/>
      <c r="B359" s="365"/>
      <c r="C359" s="366"/>
      <c r="D359" s="366"/>
      <c r="E359" s="367"/>
      <c r="F359" s="365"/>
      <c r="G359" s="366"/>
      <c r="H359" s="366"/>
      <c r="I359" s="366"/>
      <c r="J359" s="366"/>
      <c r="K359" s="368"/>
      <c r="L359" s="124"/>
      <c r="M359" s="364" t="str">
        <f t="shared" si="5"/>
        <v/>
      </c>
    </row>
    <row r="360" spans="1:13" ht="14.45" customHeight="1" x14ac:dyDescent="0.2">
      <c r="A360" s="369"/>
      <c r="B360" s="365"/>
      <c r="C360" s="366"/>
      <c r="D360" s="366"/>
      <c r="E360" s="367"/>
      <c r="F360" s="365"/>
      <c r="G360" s="366"/>
      <c r="H360" s="366"/>
      <c r="I360" s="366"/>
      <c r="J360" s="366"/>
      <c r="K360" s="368"/>
      <c r="L360" s="124"/>
      <c r="M360" s="364" t="str">
        <f t="shared" si="5"/>
        <v/>
      </c>
    </row>
    <row r="361" spans="1:13" ht="14.45" customHeight="1" x14ac:dyDescent="0.2">
      <c r="A361" s="369"/>
      <c r="B361" s="365"/>
      <c r="C361" s="366"/>
      <c r="D361" s="366"/>
      <c r="E361" s="367"/>
      <c r="F361" s="365"/>
      <c r="G361" s="366"/>
      <c r="H361" s="366"/>
      <c r="I361" s="366"/>
      <c r="J361" s="366"/>
      <c r="K361" s="368"/>
      <c r="L361" s="124"/>
      <c r="M361" s="364" t="str">
        <f t="shared" si="5"/>
        <v/>
      </c>
    </row>
    <row r="362" spans="1:13" ht="14.45" customHeight="1" x14ac:dyDescent="0.2">
      <c r="A362" s="369"/>
      <c r="B362" s="365"/>
      <c r="C362" s="366"/>
      <c r="D362" s="366"/>
      <c r="E362" s="367"/>
      <c r="F362" s="365"/>
      <c r="G362" s="366"/>
      <c r="H362" s="366"/>
      <c r="I362" s="366"/>
      <c r="J362" s="366"/>
      <c r="K362" s="368"/>
      <c r="L362" s="124"/>
      <c r="M362" s="364" t="str">
        <f t="shared" si="5"/>
        <v/>
      </c>
    </row>
    <row r="363" spans="1:13" ht="14.45" customHeight="1" x14ac:dyDescent="0.2">
      <c r="A363" s="369"/>
      <c r="B363" s="365"/>
      <c r="C363" s="366"/>
      <c r="D363" s="366"/>
      <c r="E363" s="367"/>
      <c r="F363" s="365"/>
      <c r="G363" s="366"/>
      <c r="H363" s="366"/>
      <c r="I363" s="366"/>
      <c r="J363" s="366"/>
      <c r="K363" s="368"/>
      <c r="L363" s="124"/>
      <c r="M363" s="364" t="str">
        <f t="shared" si="5"/>
        <v/>
      </c>
    </row>
    <row r="364" spans="1:13" ht="14.45" customHeight="1" x14ac:dyDescent="0.2">
      <c r="A364" s="369"/>
      <c r="B364" s="365"/>
      <c r="C364" s="366"/>
      <c r="D364" s="366"/>
      <c r="E364" s="367"/>
      <c r="F364" s="365"/>
      <c r="G364" s="366"/>
      <c r="H364" s="366"/>
      <c r="I364" s="366"/>
      <c r="J364" s="366"/>
      <c r="K364" s="368"/>
      <c r="L364" s="124"/>
      <c r="M364" s="364" t="str">
        <f t="shared" si="5"/>
        <v/>
      </c>
    </row>
    <row r="365" spans="1:13" ht="14.45" customHeight="1" x14ac:dyDescent="0.2">
      <c r="A365" s="369"/>
      <c r="B365" s="365"/>
      <c r="C365" s="366"/>
      <c r="D365" s="366"/>
      <c r="E365" s="367"/>
      <c r="F365" s="365"/>
      <c r="G365" s="366"/>
      <c r="H365" s="366"/>
      <c r="I365" s="366"/>
      <c r="J365" s="366"/>
      <c r="K365" s="368"/>
      <c r="L365" s="124"/>
      <c r="M365" s="364" t="str">
        <f t="shared" si="5"/>
        <v/>
      </c>
    </row>
    <row r="366" spans="1:13" ht="14.45" customHeight="1" x14ac:dyDescent="0.2">
      <c r="A366" s="369"/>
      <c r="B366" s="365"/>
      <c r="C366" s="366"/>
      <c r="D366" s="366"/>
      <c r="E366" s="367"/>
      <c r="F366" s="365"/>
      <c r="G366" s="366"/>
      <c r="H366" s="366"/>
      <c r="I366" s="366"/>
      <c r="J366" s="366"/>
      <c r="K366" s="368"/>
      <c r="L366" s="124"/>
      <c r="M366" s="364" t="str">
        <f t="shared" si="5"/>
        <v/>
      </c>
    </row>
    <row r="367" spans="1:13" ht="14.45" customHeight="1" x14ac:dyDescent="0.2">
      <c r="A367" s="369"/>
      <c r="B367" s="365"/>
      <c r="C367" s="366"/>
      <c r="D367" s="366"/>
      <c r="E367" s="367"/>
      <c r="F367" s="365"/>
      <c r="G367" s="366"/>
      <c r="H367" s="366"/>
      <c r="I367" s="366"/>
      <c r="J367" s="366"/>
      <c r="K367" s="368"/>
      <c r="L367" s="124"/>
      <c r="M367" s="364" t="str">
        <f t="shared" si="5"/>
        <v/>
      </c>
    </row>
    <row r="368" spans="1:13" ht="14.45" customHeight="1" x14ac:dyDescent="0.2">
      <c r="A368" s="369"/>
      <c r="B368" s="365"/>
      <c r="C368" s="366"/>
      <c r="D368" s="366"/>
      <c r="E368" s="367"/>
      <c r="F368" s="365"/>
      <c r="G368" s="366"/>
      <c r="H368" s="366"/>
      <c r="I368" s="366"/>
      <c r="J368" s="366"/>
      <c r="K368" s="368"/>
      <c r="L368" s="124"/>
      <c r="M368" s="364" t="str">
        <f t="shared" si="5"/>
        <v/>
      </c>
    </row>
    <row r="369" spans="1:13" ht="14.45" customHeight="1" x14ac:dyDescent="0.2">
      <c r="A369" s="369"/>
      <c r="B369" s="365"/>
      <c r="C369" s="366"/>
      <c r="D369" s="366"/>
      <c r="E369" s="367"/>
      <c r="F369" s="365"/>
      <c r="G369" s="366"/>
      <c r="H369" s="366"/>
      <c r="I369" s="366"/>
      <c r="J369" s="366"/>
      <c r="K369" s="368"/>
      <c r="L369" s="124"/>
      <c r="M369" s="364" t="str">
        <f t="shared" si="5"/>
        <v/>
      </c>
    </row>
    <row r="370" spans="1:13" ht="14.45" customHeight="1" x14ac:dyDescent="0.2">
      <c r="A370" s="369"/>
      <c r="B370" s="365"/>
      <c r="C370" s="366"/>
      <c r="D370" s="366"/>
      <c r="E370" s="367"/>
      <c r="F370" s="365"/>
      <c r="G370" s="366"/>
      <c r="H370" s="366"/>
      <c r="I370" s="366"/>
      <c r="J370" s="366"/>
      <c r="K370" s="368"/>
      <c r="L370" s="124"/>
      <c r="M370" s="364" t="str">
        <f t="shared" si="5"/>
        <v/>
      </c>
    </row>
    <row r="371" spans="1:13" ht="14.45" customHeight="1" x14ac:dyDescent="0.2">
      <c r="A371" s="369"/>
      <c r="B371" s="365"/>
      <c r="C371" s="366"/>
      <c r="D371" s="366"/>
      <c r="E371" s="367"/>
      <c r="F371" s="365"/>
      <c r="G371" s="366"/>
      <c r="H371" s="366"/>
      <c r="I371" s="366"/>
      <c r="J371" s="366"/>
      <c r="K371" s="368"/>
      <c r="L371" s="124"/>
      <c r="M371" s="364" t="str">
        <f t="shared" si="5"/>
        <v/>
      </c>
    </row>
    <row r="372" spans="1:13" ht="14.45" customHeight="1" x14ac:dyDescent="0.2">
      <c r="A372" s="369"/>
      <c r="B372" s="365"/>
      <c r="C372" s="366"/>
      <c r="D372" s="366"/>
      <c r="E372" s="367"/>
      <c r="F372" s="365"/>
      <c r="G372" s="366"/>
      <c r="H372" s="366"/>
      <c r="I372" s="366"/>
      <c r="J372" s="366"/>
      <c r="K372" s="368"/>
      <c r="L372" s="124"/>
      <c r="M372" s="364" t="str">
        <f t="shared" si="5"/>
        <v/>
      </c>
    </row>
    <row r="373" spans="1:13" ht="14.45" customHeight="1" x14ac:dyDescent="0.2">
      <c r="A373" s="369"/>
      <c r="B373" s="365"/>
      <c r="C373" s="366"/>
      <c r="D373" s="366"/>
      <c r="E373" s="367"/>
      <c r="F373" s="365"/>
      <c r="G373" s="366"/>
      <c r="H373" s="366"/>
      <c r="I373" s="366"/>
      <c r="J373" s="366"/>
      <c r="K373" s="368"/>
      <c r="L373" s="124"/>
      <c r="M373" s="364" t="str">
        <f t="shared" si="5"/>
        <v/>
      </c>
    </row>
    <row r="374" spans="1:13" ht="14.45" customHeight="1" x14ac:dyDescent="0.2">
      <c r="A374" s="369"/>
      <c r="B374" s="365"/>
      <c r="C374" s="366"/>
      <c r="D374" s="366"/>
      <c r="E374" s="367"/>
      <c r="F374" s="365"/>
      <c r="G374" s="366"/>
      <c r="H374" s="366"/>
      <c r="I374" s="366"/>
      <c r="J374" s="366"/>
      <c r="K374" s="368"/>
      <c r="L374" s="124"/>
      <c r="M374" s="364" t="str">
        <f t="shared" si="5"/>
        <v/>
      </c>
    </row>
    <row r="375" spans="1:13" ht="14.45" customHeight="1" x14ac:dyDescent="0.2">
      <c r="A375" s="369"/>
      <c r="B375" s="365"/>
      <c r="C375" s="366"/>
      <c r="D375" s="366"/>
      <c r="E375" s="367"/>
      <c r="F375" s="365"/>
      <c r="G375" s="366"/>
      <c r="H375" s="366"/>
      <c r="I375" s="366"/>
      <c r="J375" s="366"/>
      <c r="K375" s="368"/>
      <c r="L375" s="124"/>
      <c r="M375" s="364" t="str">
        <f t="shared" si="5"/>
        <v/>
      </c>
    </row>
    <row r="376" spans="1:13" ht="14.45" customHeight="1" x14ac:dyDescent="0.2">
      <c r="A376" s="369"/>
      <c r="B376" s="365"/>
      <c r="C376" s="366"/>
      <c r="D376" s="366"/>
      <c r="E376" s="367"/>
      <c r="F376" s="365"/>
      <c r="G376" s="366"/>
      <c r="H376" s="366"/>
      <c r="I376" s="366"/>
      <c r="J376" s="366"/>
      <c r="K376" s="368"/>
      <c r="L376" s="124"/>
      <c r="M376" s="364" t="str">
        <f t="shared" si="5"/>
        <v/>
      </c>
    </row>
    <row r="377" spans="1:13" ht="14.45" customHeight="1" x14ac:dyDescent="0.2">
      <c r="A377" s="369"/>
      <c r="B377" s="365"/>
      <c r="C377" s="366"/>
      <c r="D377" s="366"/>
      <c r="E377" s="367"/>
      <c r="F377" s="365"/>
      <c r="G377" s="366"/>
      <c r="H377" s="366"/>
      <c r="I377" s="366"/>
      <c r="J377" s="366"/>
      <c r="K377" s="368"/>
      <c r="L377" s="124"/>
      <c r="M377" s="364" t="str">
        <f t="shared" si="5"/>
        <v/>
      </c>
    </row>
    <row r="378" spans="1:13" ht="14.45" customHeight="1" x14ac:dyDescent="0.2">
      <c r="A378" s="369"/>
      <c r="B378" s="365"/>
      <c r="C378" s="366"/>
      <c r="D378" s="366"/>
      <c r="E378" s="367"/>
      <c r="F378" s="365"/>
      <c r="G378" s="366"/>
      <c r="H378" s="366"/>
      <c r="I378" s="366"/>
      <c r="J378" s="366"/>
      <c r="K378" s="368"/>
      <c r="L378" s="124"/>
      <c r="M378" s="364" t="str">
        <f t="shared" si="5"/>
        <v/>
      </c>
    </row>
    <row r="379" spans="1:13" ht="14.45" customHeight="1" x14ac:dyDescent="0.2">
      <c r="A379" s="369"/>
      <c r="B379" s="365"/>
      <c r="C379" s="366"/>
      <c r="D379" s="366"/>
      <c r="E379" s="367"/>
      <c r="F379" s="365"/>
      <c r="G379" s="366"/>
      <c r="H379" s="366"/>
      <c r="I379" s="366"/>
      <c r="J379" s="366"/>
      <c r="K379" s="368"/>
      <c r="L379" s="124"/>
      <c r="M379" s="364" t="str">
        <f t="shared" si="5"/>
        <v/>
      </c>
    </row>
    <row r="380" spans="1:13" ht="14.45" customHeight="1" x14ac:dyDescent="0.2">
      <c r="A380" s="369"/>
      <c r="B380" s="365"/>
      <c r="C380" s="366"/>
      <c r="D380" s="366"/>
      <c r="E380" s="367"/>
      <c r="F380" s="365"/>
      <c r="G380" s="366"/>
      <c r="H380" s="366"/>
      <c r="I380" s="366"/>
      <c r="J380" s="366"/>
      <c r="K380" s="368"/>
      <c r="L380" s="124"/>
      <c r="M380" s="364" t="str">
        <f t="shared" si="5"/>
        <v/>
      </c>
    </row>
    <row r="381" spans="1:13" ht="14.45" customHeight="1" x14ac:dyDescent="0.2">
      <c r="A381" s="369"/>
      <c r="B381" s="365"/>
      <c r="C381" s="366"/>
      <c r="D381" s="366"/>
      <c r="E381" s="367"/>
      <c r="F381" s="365"/>
      <c r="G381" s="366"/>
      <c r="H381" s="366"/>
      <c r="I381" s="366"/>
      <c r="J381" s="366"/>
      <c r="K381" s="368"/>
      <c r="L381" s="124"/>
      <c r="M381" s="364" t="str">
        <f t="shared" si="5"/>
        <v/>
      </c>
    </row>
    <row r="382" spans="1:13" ht="14.45" customHeight="1" x14ac:dyDescent="0.2">
      <c r="A382" s="369"/>
      <c r="B382" s="365"/>
      <c r="C382" s="366"/>
      <c r="D382" s="366"/>
      <c r="E382" s="367"/>
      <c r="F382" s="365"/>
      <c r="G382" s="366"/>
      <c r="H382" s="366"/>
      <c r="I382" s="366"/>
      <c r="J382" s="366"/>
      <c r="K382" s="368"/>
      <c r="L382" s="124"/>
      <c r="M382" s="364" t="str">
        <f t="shared" si="5"/>
        <v/>
      </c>
    </row>
    <row r="383" spans="1:13" ht="14.45" customHeight="1" x14ac:dyDescent="0.2">
      <c r="A383" s="369"/>
      <c r="B383" s="365"/>
      <c r="C383" s="366"/>
      <c r="D383" s="366"/>
      <c r="E383" s="367"/>
      <c r="F383" s="365"/>
      <c r="G383" s="366"/>
      <c r="H383" s="366"/>
      <c r="I383" s="366"/>
      <c r="J383" s="366"/>
      <c r="K383" s="368"/>
      <c r="L383" s="124"/>
      <c r="M383" s="364" t="str">
        <f t="shared" si="5"/>
        <v/>
      </c>
    </row>
    <row r="384" spans="1:13" ht="14.45" customHeight="1" x14ac:dyDescent="0.2">
      <c r="A384" s="369"/>
      <c r="B384" s="365"/>
      <c r="C384" s="366"/>
      <c r="D384" s="366"/>
      <c r="E384" s="367"/>
      <c r="F384" s="365"/>
      <c r="G384" s="366"/>
      <c r="H384" s="366"/>
      <c r="I384" s="366"/>
      <c r="J384" s="366"/>
      <c r="K384" s="368"/>
      <c r="L384" s="124"/>
      <c r="M384" s="364" t="str">
        <f t="shared" si="5"/>
        <v/>
      </c>
    </row>
    <row r="385" spans="1:13" ht="14.45" customHeight="1" x14ac:dyDescent="0.2">
      <c r="A385" s="369"/>
      <c r="B385" s="365"/>
      <c r="C385" s="366"/>
      <c r="D385" s="366"/>
      <c r="E385" s="367"/>
      <c r="F385" s="365"/>
      <c r="G385" s="366"/>
      <c r="H385" s="366"/>
      <c r="I385" s="366"/>
      <c r="J385" s="366"/>
      <c r="K385" s="368"/>
      <c r="L385" s="124"/>
      <c r="M385" s="364" t="str">
        <f t="shared" si="5"/>
        <v/>
      </c>
    </row>
    <row r="386" spans="1:13" ht="14.45" customHeight="1" x14ac:dyDescent="0.2">
      <c r="A386" s="369"/>
      <c r="B386" s="365"/>
      <c r="C386" s="366"/>
      <c r="D386" s="366"/>
      <c r="E386" s="367"/>
      <c r="F386" s="365"/>
      <c r="G386" s="366"/>
      <c r="H386" s="366"/>
      <c r="I386" s="366"/>
      <c r="J386" s="366"/>
      <c r="K386" s="368"/>
      <c r="L386" s="124"/>
      <c r="M386" s="364" t="str">
        <f t="shared" si="5"/>
        <v/>
      </c>
    </row>
    <row r="387" spans="1:13" ht="14.45" customHeight="1" x14ac:dyDescent="0.2">
      <c r="A387" s="369"/>
      <c r="B387" s="365"/>
      <c r="C387" s="366"/>
      <c r="D387" s="366"/>
      <c r="E387" s="367"/>
      <c r="F387" s="365"/>
      <c r="G387" s="366"/>
      <c r="H387" s="366"/>
      <c r="I387" s="366"/>
      <c r="J387" s="366"/>
      <c r="K387" s="368"/>
      <c r="L387" s="124"/>
      <c r="M387" s="364" t="str">
        <f t="shared" si="5"/>
        <v/>
      </c>
    </row>
    <row r="388" spans="1:13" ht="14.45" customHeight="1" x14ac:dyDescent="0.2">
      <c r="A388" s="369"/>
      <c r="B388" s="365"/>
      <c r="C388" s="366"/>
      <c r="D388" s="366"/>
      <c r="E388" s="367"/>
      <c r="F388" s="365"/>
      <c r="G388" s="366"/>
      <c r="H388" s="366"/>
      <c r="I388" s="366"/>
      <c r="J388" s="366"/>
      <c r="K388" s="368"/>
      <c r="L388" s="124"/>
      <c r="M388" s="364" t="str">
        <f t="shared" si="5"/>
        <v/>
      </c>
    </row>
    <row r="389" spans="1:13" ht="14.45" customHeight="1" x14ac:dyDescent="0.2">
      <c r="A389" s="369"/>
      <c r="B389" s="365"/>
      <c r="C389" s="366"/>
      <c r="D389" s="366"/>
      <c r="E389" s="367"/>
      <c r="F389" s="365"/>
      <c r="G389" s="366"/>
      <c r="H389" s="366"/>
      <c r="I389" s="366"/>
      <c r="J389" s="366"/>
      <c r="K389" s="368"/>
      <c r="L389" s="124"/>
      <c r="M389" s="364" t="str">
        <f t="shared" si="5"/>
        <v/>
      </c>
    </row>
    <row r="390" spans="1:13" ht="14.45" customHeight="1" x14ac:dyDescent="0.2">
      <c r="A390" s="369"/>
      <c r="B390" s="365"/>
      <c r="C390" s="366"/>
      <c r="D390" s="366"/>
      <c r="E390" s="367"/>
      <c r="F390" s="365"/>
      <c r="G390" s="366"/>
      <c r="H390" s="366"/>
      <c r="I390" s="366"/>
      <c r="J390" s="366"/>
      <c r="K390" s="368"/>
      <c r="L390" s="124"/>
      <c r="M390" s="364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69"/>
      <c r="B391" s="365"/>
      <c r="C391" s="366"/>
      <c r="D391" s="366"/>
      <c r="E391" s="367"/>
      <c r="F391" s="365"/>
      <c r="G391" s="366"/>
      <c r="H391" s="366"/>
      <c r="I391" s="366"/>
      <c r="J391" s="366"/>
      <c r="K391" s="368"/>
      <c r="L391" s="124"/>
      <c r="M391" s="364" t="str">
        <f t="shared" si="6"/>
        <v/>
      </c>
    </row>
    <row r="392" spans="1:13" ht="14.45" customHeight="1" x14ac:dyDescent="0.2">
      <c r="A392" s="369"/>
      <c r="B392" s="365"/>
      <c r="C392" s="366"/>
      <c r="D392" s="366"/>
      <c r="E392" s="367"/>
      <c r="F392" s="365"/>
      <c r="G392" s="366"/>
      <c r="H392" s="366"/>
      <c r="I392" s="366"/>
      <c r="J392" s="366"/>
      <c r="K392" s="368"/>
      <c r="L392" s="124"/>
      <c r="M392" s="364" t="str">
        <f t="shared" si="6"/>
        <v/>
      </c>
    </row>
    <row r="393" spans="1:13" ht="14.45" customHeight="1" x14ac:dyDescent="0.2">
      <c r="A393" s="369"/>
      <c r="B393" s="365"/>
      <c r="C393" s="366"/>
      <c r="D393" s="366"/>
      <c r="E393" s="367"/>
      <c r="F393" s="365"/>
      <c r="G393" s="366"/>
      <c r="H393" s="366"/>
      <c r="I393" s="366"/>
      <c r="J393" s="366"/>
      <c r="K393" s="368"/>
      <c r="L393" s="124"/>
      <c r="M393" s="364" t="str">
        <f t="shared" si="6"/>
        <v/>
      </c>
    </row>
    <row r="394" spans="1:13" ht="14.45" customHeight="1" x14ac:dyDescent="0.2">
      <c r="A394" s="369"/>
      <c r="B394" s="365"/>
      <c r="C394" s="366"/>
      <c r="D394" s="366"/>
      <c r="E394" s="367"/>
      <c r="F394" s="365"/>
      <c r="G394" s="366"/>
      <c r="H394" s="366"/>
      <c r="I394" s="366"/>
      <c r="J394" s="366"/>
      <c r="K394" s="368"/>
      <c r="L394" s="124"/>
      <c r="M394" s="364" t="str">
        <f t="shared" si="6"/>
        <v/>
      </c>
    </row>
    <row r="395" spans="1:13" ht="14.45" customHeight="1" x14ac:dyDescent="0.2">
      <c r="A395" s="369"/>
      <c r="B395" s="365"/>
      <c r="C395" s="366"/>
      <c r="D395" s="366"/>
      <c r="E395" s="367"/>
      <c r="F395" s="365"/>
      <c r="G395" s="366"/>
      <c r="H395" s="366"/>
      <c r="I395" s="366"/>
      <c r="J395" s="366"/>
      <c r="K395" s="368"/>
      <c r="L395" s="124"/>
      <c r="M395" s="364" t="str">
        <f t="shared" si="6"/>
        <v/>
      </c>
    </row>
    <row r="396" spans="1:13" ht="14.45" customHeight="1" x14ac:dyDescent="0.2">
      <c r="A396" s="369"/>
      <c r="B396" s="365"/>
      <c r="C396" s="366"/>
      <c r="D396" s="366"/>
      <c r="E396" s="367"/>
      <c r="F396" s="365"/>
      <c r="G396" s="366"/>
      <c r="H396" s="366"/>
      <c r="I396" s="366"/>
      <c r="J396" s="366"/>
      <c r="K396" s="368"/>
      <c r="L396" s="124"/>
      <c r="M396" s="364" t="str">
        <f t="shared" si="6"/>
        <v/>
      </c>
    </row>
    <row r="397" spans="1:13" ht="14.45" customHeight="1" x14ac:dyDescent="0.2">
      <c r="A397" s="369"/>
      <c r="B397" s="365"/>
      <c r="C397" s="366"/>
      <c r="D397" s="366"/>
      <c r="E397" s="367"/>
      <c r="F397" s="365"/>
      <c r="G397" s="366"/>
      <c r="H397" s="366"/>
      <c r="I397" s="366"/>
      <c r="J397" s="366"/>
      <c r="K397" s="368"/>
      <c r="L397" s="124"/>
      <c r="M397" s="364" t="str">
        <f t="shared" si="6"/>
        <v/>
      </c>
    </row>
    <row r="398" spans="1:13" ht="14.45" customHeight="1" x14ac:dyDescent="0.2">
      <c r="A398" s="369"/>
      <c r="B398" s="365"/>
      <c r="C398" s="366"/>
      <c r="D398" s="366"/>
      <c r="E398" s="367"/>
      <c r="F398" s="365"/>
      <c r="G398" s="366"/>
      <c r="H398" s="366"/>
      <c r="I398" s="366"/>
      <c r="J398" s="366"/>
      <c r="K398" s="368"/>
      <c r="L398" s="124"/>
      <c r="M398" s="364" t="str">
        <f t="shared" si="6"/>
        <v/>
      </c>
    </row>
    <row r="399" spans="1:13" ht="14.45" customHeight="1" x14ac:dyDescent="0.2">
      <c r="A399" s="369"/>
      <c r="B399" s="365"/>
      <c r="C399" s="366"/>
      <c r="D399" s="366"/>
      <c r="E399" s="367"/>
      <c r="F399" s="365"/>
      <c r="G399" s="366"/>
      <c r="H399" s="366"/>
      <c r="I399" s="366"/>
      <c r="J399" s="366"/>
      <c r="K399" s="368"/>
      <c r="L399" s="124"/>
      <c r="M399" s="364" t="str">
        <f t="shared" si="6"/>
        <v/>
      </c>
    </row>
    <row r="400" spans="1:13" ht="14.45" customHeight="1" x14ac:dyDescent="0.2">
      <c r="A400" s="369"/>
      <c r="B400" s="365"/>
      <c r="C400" s="366"/>
      <c r="D400" s="366"/>
      <c r="E400" s="367"/>
      <c r="F400" s="365"/>
      <c r="G400" s="366"/>
      <c r="H400" s="366"/>
      <c r="I400" s="366"/>
      <c r="J400" s="366"/>
      <c r="K400" s="368"/>
      <c r="L400" s="124"/>
      <c r="M400" s="364" t="str">
        <f t="shared" si="6"/>
        <v/>
      </c>
    </row>
    <row r="401" spans="1:13" ht="14.45" customHeight="1" x14ac:dyDescent="0.2">
      <c r="A401" s="369"/>
      <c r="B401" s="365"/>
      <c r="C401" s="366"/>
      <c r="D401" s="366"/>
      <c r="E401" s="367"/>
      <c r="F401" s="365"/>
      <c r="G401" s="366"/>
      <c r="H401" s="366"/>
      <c r="I401" s="366"/>
      <c r="J401" s="366"/>
      <c r="K401" s="368"/>
      <c r="L401" s="124"/>
      <c r="M401" s="364" t="str">
        <f t="shared" si="6"/>
        <v/>
      </c>
    </row>
    <row r="402" spans="1:13" ht="14.45" customHeight="1" x14ac:dyDescent="0.2">
      <c r="A402" s="369"/>
      <c r="B402" s="365"/>
      <c r="C402" s="366"/>
      <c r="D402" s="366"/>
      <c r="E402" s="367"/>
      <c r="F402" s="365"/>
      <c r="G402" s="366"/>
      <c r="H402" s="366"/>
      <c r="I402" s="366"/>
      <c r="J402" s="366"/>
      <c r="K402" s="368"/>
      <c r="L402" s="124"/>
      <c r="M402" s="364" t="str">
        <f t="shared" si="6"/>
        <v/>
      </c>
    </row>
    <row r="403" spans="1:13" ht="14.45" customHeight="1" x14ac:dyDescent="0.2">
      <c r="A403" s="369"/>
      <c r="B403" s="365"/>
      <c r="C403" s="366"/>
      <c r="D403" s="366"/>
      <c r="E403" s="367"/>
      <c r="F403" s="365"/>
      <c r="G403" s="366"/>
      <c r="H403" s="366"/>
      <c r="I403" s="366"/>
      <c r="J403" s="366"/>
      <c r="K403" s="368"/>
      <c r="L403" s="124"/>
      <c r="M403" s="364" t="str">
        <f t="shared" si="6"/>
        <v/>
      </c>
    </row>
    <row r="404" spans="1:13" ht="14.45" customHeight="1" x14ac:dyDescent="0.2">
      <c r="A404" s="369"/>
      <c r="B404" s="365"/>
      <c r="C404" s="366"/>
      <c r="D404" s="366"/>
      <c r="E404" s="367"/>
      <c r="F404" s="365"/>
      <c r="G404" s="366"/>
      <c r="H404" s="366"/>
      <c r="I404" s="366"/>
      <c r="J404" s="366"/>
      <c r="K404" s="368"/>
      <c r="L404" s="124"/>
      <c r="M404" s="364" t="str">
        <f t="shared" si="6"/>
        <v/>
      </c>
    </row>
    <row r="405" spans="1:13" ht="14.45" customHeight="1" x14ac:dyDescent="0.2">
      <c r="A405" s="369"/>
      <c r="B405" s="365"/>
      <c r="C405" s="366"/>
      <c r="D405" s="366"/>
      <c r="E405" s="367"/>
      <c r="F405" s="365"/>
      <c r="G405" s="366"/>
      <c r="H405" s="366"/>
      <c r="I405" s="366"/>
      <c r="J405" s="366"/>
      <c r="K405" s="368"/>
      <c r="L405" s="124"/>
      <c r="M405" s="364" t="str">
        <f t="shared" si="6"/>
        <v/>
      </c>
    </row>
    <row r="406" spans="1:13" ht="14.45" customHeight="1" x14ac:dyDescent="0.2">
      <c r="A406" s="369"/>
      <c r="B406" s="365"/>
      <c r="C406" s="366"/>
      <c r="D406" s="366"/>
      <c r="E406" s="367"/>
      <c r="F406" s="365"/>
      <c r="G406" s="366"/>
      <c r="H406" s="366"/>
      <c r="I406" s="366"/>
      <c r="J406" s="366"/>
      <c r="K406" s="368"/>
      <c r="L406" s="124"/>
      <c r="M406" s="364" t="str">
        <f t="shared" si="6"/>
        <v/>
      </c>
    </row>
    <row r="407" spans="1:13" ht="14.45" customHeight="1" x14ac:dyDescent="0.2">
      <c r="A407" s="369"/>
      <c r="B407" s="365"/>
      <c r="C407" s="366"/>
      <c r="D407" s="366"/>
      <c r="E407" s="367"/>
      <c r="F407" s="365"/>
      <c r="G407" s="366"/>
      <c r="H407" s="366"/>
      <c r="I407" s="366"/>
      <c r="J407" s="366"/>
      <c r="K407" s="368"/>
      <c r="L407" s="124"/>
      <c r="M407" s="364" t="str">
        <f t="shared" si="6"/>
        <v/>
      </c>
    </row>
    <row r="408" spans="1:13" ht="14.45" customHeight="1" x14ac:dyDescent="0.2">
      <c r="A408" s="369"/>
      <c r="B408" s="365"/>
      <c r="C408" s="366"/>
      <c r="D408" s="366"/>
      <c r="E408" s="367"/>
      <c r="F408" s="365"/>
      <c r="G408" s="366"/>
      <c r="H408" s="366"/>
      <c r="I408" s="366"/>
      <c r="J408" s="366"/>
      <c r="K408" s="368"/>
      <c r="L408" s="124"/>
      <c r="M408" s="364" t="str">
        <f t="shared" si="6"/>
        <v/>
      </c>
    </row>
    <row r="409" spans="1:13" ht="14.45" customHeight="1" x14ac:dyDescent="0.2">
      <c r="A409" s="369"/>
      <c r="B409" s="365"/>
      <c r="C409" s="366"/>
      <c r="D409" s="366"/>
      <c r="E409" s="367"/>
      <c r="F409" s="365"/>
      <c r="G409" s="366"/>
      <c r="H409" s="366"/>
      <c r="I409" s="366"/>
      <c r="J409" s="366"/>
      <c r="K409" s="368"/>
      <c r="L409" s="124"/>
      <c r="M409" s="364" t="str">
        <f t="shared" si="6"/>
        <v/>
      </c>
    </row>
    <row r="410" spans="1:13" ht="14.45" customHeight="1" x14ac:dyDescent="0.2">
      <c r="A410" s="369"/>
      <c r="B410" s="365"/>
      <c r="C410" s="366"/>
      <c r="D410" s="366"/>
      <c r="E410" s="367"/>
      <c r="F410" s="365"/>
      <c r="G410" s="366"/>
      <c r="H410" s="366"/>
      <c r="I410" s="366"/>
      <c r="J410" s="366"/>
      <c r="K410" s="368"/>
      <c r="L410" s="124"/>
      <c r="M410" s="364" t="str">
        <f t="shared" si="6"/>
        <v/>
      </c>
    </row>
    <row r="411" spans="1:13" ht="14.45" customHeight="1" x14ac:dyDescent="0.2">
      <c r="A411" s="369"/>
      <c r="B411" s="365"/>
      <c r="C411" s="366"/>
      <c r="D411" s="366"/>
      <c r="E411" s="367"/>
      <c r="F411" s="365"/>
      <c r="G411" s="366"/>
      <c r="H411" s="366"/>
      <c r="I411" s="366"/>
      <c r="J411" s="366"/>
      <c r="K411" s="368"/>
      <c r="L411" s="124"/>
      <c r="M411" s="364" t="str">
        <f t="shared" si="6"/>
        <v/>
      </c>
    </row>
    <row r="412" spans="1:13" ht="14.45" customHeight="1" x14ac:dyDescent="0.2">
      <c r="A412" s="369"/>
      <c r="B412" s="365"/>
      <c r="C412" s="366"/>
      <c r="D412" s="366"/>
      <c r="E412" s="367"/>
      <c r="F412" s="365"/>
      <c r="G412" s="366"/>
      <c r="H412" s="366"/>
      <c r="I412" s="366"/>
      <c r="J412" s="366"/>
      <c r="K412" s="368"/>
      <c r="L412" s="124"/>
      <c r="M412" s="364" t="str">
        <f t="shared" si="6"/>
        <v/>
      </c>
    </row>
    <row r="413" spans="1:13" ht="14.45" customHeight="1" x14ac:dyDescent="0.2">
      <c r="A413" s="369"/>
      <c r="B413" s="365"/>
      <c r="C413" s="366"/>
      <c r="D413" s="366"/>
      <c r="E413" s="367"/>
      <c r="F413" s="365"/>
      <c r="G413" s="366"/>
      <c r="H413" s="366"/>
      <c r="I413" s="366"/>
      <c r="J413" s="366"/>
      <c r="K413" s="368"/>
      <c r="L413" s="124"/>
      <c r="M413" s="364" t="str">
        <f t="shared" si="6"/>
        <v/>
      </c>
    </row>
    <row r="414" spans="1:13" ht="14.45" customHeight="1" x14ac:dyDescent="0.2">
      <c r="A414" s="369"/>
      <c r="B414" s="365"/>
      <c r="C414" s="366"/>
      <c r="D414" s="366"/>
      <c r="E414" s="367"/>
      <c r="F414" s="365"/>
      <c r="G414" s="366"/>
      <c r="H414" s="366"/>
      <c r="I414" s="366"/>
      <c r="J414" s="366"/>
      <c r="K414" s="368"/>
      <c r="L414" s="124"/>
      <c r="M414" s="364" t="str">
        <f t="shared" si="6"/>
        <v/>
      </c>
    </row>
    <row r="415" spans="1:13" ht="14.45" customHeight="1" x14ac:dyDescent="0.2">
      <c r="A415" s="369"/>
      <c r="B415" s="365"/>
      <c r="C415" s="366"/>
      <c r="D415" s="366"/>
      <c r="E415" s="367"/>
      <c r="F415" s="365"/>
      <c r="G415" s="366"/>
      <c r="H415" s="366"/>
      <c r="I415" s="366"/>
      <c r="J415" s="366"/>
      <c r="K415" s="368"/>
      <c r="L415" s="124"/>
      <c r="M415" s="364" t="str">
        <f t="shared" si="6"/>
        <v/>
      </c>
    </row>
    <row r="416" spans="1:13" ht="14.45" customHeight="1" x14ac:dyDescent="0.2">
      <c r="A416" s="369"/>
      <c r="B416" s="365"/>
      <c r="C416" s="366"/>
      <c r="D416" s="366"/>
      <c r="E416" s="367"/>
      <c r="F416" s="365"/>
      <c r="G416" s="366"/>
      <c r="H416" s="366"/>
      <c r="I416" s="366"/>
      <c r="J416" s="366"/>
      <c r="K416" s="368"/>
      <c r="L416" s="124"/>
      <c r="M416" s="364" t="str">
        <f t="shared" si="6"/>
        <v/>
      </c>
    </row>
    <row r="417" spans="1:13" ht="14.45" customHeight="1" x14ac:dyDescent="0.2">
      <c r="A417" s="369"/>
      <c r="B417" s="365"/>
      <c r="C417" s="366"/>
      <c r="D417" s="366"/>
      <c r="E417" s="367"/>
      <c r="F417" s="365"/>
      <c r="G417" s="366"/>
      <c r="H417" s="366"/>
      <c r="I417" s="366"/>
      <c r="J417" s="366"/>
      <c r="K417" s="368"/>
      <c r="L417" s="124"/>
      <c r="M417" s="364" t="str">
        <f t="shared" si="6"/>
        <v/>
      </c>
    </row>
    <row r="418" spans="1:13" ht="14.45" customHeight="1" x14ac:dyDescent="0.2">
      <c r="A418" s="369"/>
      <c r="B418" s="365"/>
      <c r="C418" s="366"/>
      <c r="D418" s="366"/>
      <c r="E418" s="367"/>
      <c r="F418" s="365"/>
      <c r="G418" s="366"/>
      <c r="H418" s="366"/>
      <c r="I418" s="366"/>
      <c r="J418" s="366"/>
      <c r="K418" s="368"/>
      <c r="L418" s="124"/>
      <c r="M418" s="364" t="str">
        <f t="shared" si="6"/>
        <v/>
      </c>
    </row>
    <row r="419" spans="1:13" ht="14.45" customHeight="1" x14ac:dyDescent="0.2">
      <c r="A419" s="369"/>
      <c r="B419" s="365"/>
      <c r="C419" s="366"/>
      <c r="D419" s="366"/>
      <c r="E419" s="367"/>
      <c r="F419" s="365"/>
      <c r="G419" s="366"/>
      <c r="H419" s="366"/>
      <c r="I419" s="366"/>
      <c r="J419" s="366"/>
      <c r="K419" s="368"/>
      <c r="L419" s="124"/>
      <c r="M419" s="364" t="str">
        <f t="shared" si="6"/>
        <v/>
      </c>
    </row>
    <row r="420" spans="1:13" ht="14.45" customHeight="1" x14ac:dyDescent="0.2">
      <c r="A420" s="369"/>
      <c r="B420" s="365"/>
      <c r="C420" s="366"/>
      <c r="D420" s="366"/>
      <c r="E420" s="367"/>
      <c r="F420" s="365"/>
      <c r="G420" s="366"/>
      <c r="H420" s="366"/>
      <c r="I420" s="366"/>
      <c r="J420" s="366"/>
      <c r="K420" s="368"/>
      <c r="L420" s="124"/>
      <c r="M420" s="364" t="str">
        <f t="shared" si="6"/>
        <v/>
      </c>
    </row>
    <row r="421" spans="1:13" ht="14.45" customHeight="1" x14ac:dyDescent="0.2">
      <c r="A421" s="369"/>
      <c r="B421" s="365"/>
      <c r="C421" s="366"/>
      <c r="D421" s="366"/>
      <c r="E421" s="367"/>
      <c r="F421" s="365"/>
      <c r="G421" s="366"/>
      <c r="H421" s="366"/>
      <c r="I421" s="366"/>
      <c r="J421" s="366"/>
      <c r="K421" s="368"/>
      <c r="L421" s="124"/>
      <c r="M421" s="364" t="str">
        <f t="shared" si="6"/>
        <v/>
      </c>
    </row>
    <row r="422" spans="1:13" ht="14.45" customHeight="1" x14ac:dyDescent="0.2">
      <c r="A422" s="369"/>
      <c r="B422" s="365"/>
      <c r="C422" s="366"/>
      <c r="D422" s="366"/>
      <c r="E422" s="367"/>
      <c r="F422" s="365"/>
      <c r="G422" s="366"/>
      <c r="H422" s="366"/>
      <c r="I422" s="366"/>
      <c r="J422" s="366"/>
      <c r="K422" s="368"/>
      <c r="L422" s="124"/>
      <c r="M422" s="364" t="str">
        <f t="shared" si="6"/>
        <v/>
      </c>
    </row>
    <row r="423" spans="1:13" ht="14.45" customHeight="1" x14ac:dyDescent="0.2">
      <c r="A423" s="369"/>
      <c r="B423" s="365"/>
      <c r="C423" s="366"/>
      <c r="D423" s="366"/>
      <c r="E423" s="367"/>
      <c r="F423" s="365"/>
      <c r="G423" s="366"/>
      <c r="H423" s="366"/>
      <c r="I423" s="366"/>
      <c r="J423" s="366"/>
      <c r="K423" s="368"/>
      <c r="L423" s="124"/>
      <c r="M423" s="364" t="str">
        <f t="shared" si="6"/>
        <v/>
      </c>
    </row>
    <row r="424" spans="1:13" ht="14.45" customHeight="1" x14ac:dyDescent="0.2">
      <c r="A424" s="369"/>
      <c r="B424" s="365"/>
      <c r="C424" s="366"/>
      <c r="D424" s="366"/>
      <c r="E424" s="367"/>
      <c r="F424" s="365"/>
      <c r="G424" s="366"/>
      <c r="H424" s="366"/>
      <c r="I424" s="366"/>
      <c r="J424" s="366"/>
      <c r="K424" s="368"/>
      <c r="L424" s="124"/>
      <c r="M424" s="364" t="str">
        <f t="shared" si="6"/>
        <v/>
      </c>
    </row>
    <row r="425" spans="1:13" ht="14.45" customHeight="1" x14ac:dyDescent="0.2">
      <c r="A425" s="369"/>
      <c r="B425" s="365"/>
      <c r="C425" s="366"/>
      <c r="D425" s="366"/>
      <c r="E425" s="367"/>
      <c r="F425" s="365"/>
      <c r="G425" s="366"/>
      <c r="H425" s="366"/>
      <c r="I425" s="366"/>
      <c r="J425" s="366"/>
      <c r="K425" s="368"/>
      <c r="L425" s="124"/>
      <c r="M425" s="364" t="str">
        <f t="shared" si="6"/>
        <v/>
      </c>
    </row>
    <row r="426" spans="1:13" ht="14.45" customHeight="1" x14ac:dyDescent="0.2">
      <c r="A426" s="369"/>
      <c r="B426" s="365"/>
      <c r="C426" s="366"/>
      <c r="D426" s="366"/>
      <c r="E426" s="367"/>
      <c r="F426" s="365"/>
      <c r="G426" s="366"/>
      <c r="H426" s="366"/>
      <c r="I426" s="366"/>
      <c r="J426" s="366"/>
      <c r="K426" s="368"/>
      <c r="L426" s="124"/>
      <c r="M426" s="364" t="str">
        <f t="shared" si="6"/>
        <v/>
      </c>
    </row>
    <row r="427" spans="1:13" ht="14.45" customHeight="1" x14ac:dyDescent="0.2">
      <c r="A427" s="369"/>
      <c r="B427" s="365"/>
      <c r="C427" s="366"/>
      <c r="D427" s="366"/>
      <c r="E427" s="367"/>
      <c r="F427" s="365"/>
      <c r="G427" s="366"/>
      <c r="H427" s="366"/>
      <c r="I427" s="366"/>
      <c r="J427" s="366"/>
      <c r="K427" s="368"/>
      <c r="L427" s="124"/>
      <c r="M427" s="364" t="str">
        <f t="shared" si="6"/>
        <v/>
      </c>
    </row>
    <row r="428" spans="1:13" ht="14.45" customHeight="1" x14ac:dyDescent="0.2">
      <c r="A428" s="369"/>
      <c r="B428" s="365"/>
      <c r="C428" s="366"/>
      <c r="D428" s="366"/>
      <c r="E428" s="367"/>
      <c r="F428" s="365"/>
      <c r="G428" s="366"/>
      <c r="H428" s="366"/>
      <c r="I428" s="366"/>
      <c r="J428" s="366"/>
      <c r="K428" s="368"/>
      <c r="L428" s="124"/>
      <c r="M428" s="364" t="str">
        <f t="shared" si="6"/>
        <v/>
      </c>
    </row>
    <row r="429" spans="1:13" ht="14.45" customHeight="1" x14ac:dyDescent="0.2">
      <c r="A429" s="369"/>
      <c r="B429" s="365"/>
      <c r="C429" s="366"/>
      <c r="D429" s="366"/>
      <c r="E429" s="367"/>
      <c r="F429" s="365"/>
      <c r="G429" s="366"/>
      <c r="H429" s="366"/>
      <c r="I429" s="366"/>
      <c r="J429" s="366"/>
      <c r="K429" s="368"/>
      <c r="L429" s="124"/>
      <c r="M429" s="364" t="str">
        <f t="shared" si="6"/>
        <v/>
      </c>
    </row>
    <row r="430" spans="1:13" ht="14.45" customHeight="1" x14ac:dyDescent="0.2">
      <c r="A430" s="369"/>
      <c r="B430" s="365"/>
      <c r="C430" s="366"/>
      <c r="D430" s="366"/>
      <c r="E430" s="367"/>
      <c r="F430" s="365"/>
      <c r="G430" s="366"/>
      <c r="H430" s="366"/>
      <c r="I430" s="366"/>
      <c r="J430" s="366"/>
      <c r="K430" s="368"/>
      <c r="L430" s="124"/>
      <c r="M430" s="364" t="str">
        <f t="shared" si="6"/>
        <v/>
      </c>
    </row>
    <row r="431" spans="1:13" ht="14.45" customHeight="1" x14ac:dyDescent="0.2">
      <c r="A431" s="369"/>
      <c r="B431" s="365"/>
      <c r="C431" s="366"/>
      <c r="D431" s="366"/>
      <c r="E431" s="367"/>
      <c r="F431" s="365"/>
      <c r="G431" s="366"/>
      <c r="H431" s="366"/>
      <c r="I431" s="366"/>
      <c r="J431" s="366"/>
      <c r="K431" s="368"/>
      <c r="L431" s="124"/>
      <c r="M431" s="364" t="str">
        <f t="shared" si="6"/>
        <v/>
      </c>
    </row>
    <row r="432" spans="1:13" ht="14.45" customHeight="1" x14ac:dyDescent="0.2">
      <c r="A432" s="369"/>
      <c r="B432" s="365"/>
      <c r="C432" s="366"/>
      <c r="D432" s="366"/>
      <c r="E432" s="367"/>
      <c r="F432" s="365"/>
      <c r="G432" s="366"/>
      <c r="H432" s="366"/>
      <c r="I432" s="366"/>
      <c r="J432" s="366"/>
      <c r="K432" s="368"/>
      <c r="L432" s="124"/>
      <c r="M432" s="364" t="str">
        <f t="shared" si="6"/>
        <v/>
      </c>
    </row>
    <row r="433" spans="1:13" ht="14.45" customHeight="1" x14ac:dyDescent="0.2">
      <c r="A433" s="369"/>
      <c r="B433" s="365"/>
      <c r="C433" s="366"/>
      <c r="D433" s="366"/>
      <c r="E433" s="367"/>
      <c r="F433" s="365"/>
      <c r="G433" s="366"/>
      <c r="H433" s="366"/>
      <c r="I433" s="366"/>
      <c r="J433" s="366"/>
      <c r="K433" s="368"/>
      <c r="L433" s="124"/>
      <c r="M433" s="364" t="str">
        <f t="shared" si="6"/>
        <v/>
      </c>
    </row>
    <row r="434" spans="1:13" ht="14.45" customHeight="1" x14ac:dyDescent="0.2">
      <c r="A434" s="369"/>
      <c r="B434" s="365"/>
      <c r="C434" s="366"/>
      <c r="D434" s="366"/>
      <c r="E434" s="367"/>
      <c r="F434" s="365"/>
      <c r="G434" s="366"/>
      <c r="H434" s="366"/>
      <c r="I434" s="366"/>
      <c r="J434" s="366"/>
      <c r="K434" s="368"/>
      <c r="L434" s="124"/>
      <c r="M434" s="364" t="str">
        <f t="shared" si="6"/>
        <v/>
      </c>
    </row>
    <row r="435" spans="1:13" ht="14.45" customHeight="1" x14ac:dyDescent="0.2">
      <c r="A435" s="369"/>
      <c r="B435" s="365"/>
      <c r="C435" s="366"/>
      <c r="D435" s="366"/>
      <c r="E435" s="367"/>
      <c r="F435" s="365"/>
      <c r="G435" s="366"/>
      <c r="H435" s="366"/>
      <c r="I435" s="366"/>
      <c r="J435" s="366"/>
      <c r="K435" s="368"/>
      <c r="L435" s="124"/>
      <c r="M435" s="364" t="str">
        <f t="shared" si="6"/>
        <v/>
      </c>
    </row>
    <row r="436" spans="1:13" ht="14.45" customHeight="1" x14ac:dyDescent="0.2">
      <c r="A436" s="369"/>
      <c r="B436" s="365"/>
      <c r="C436" s="366"/>
      <c r="D436" s="366"/>
      <c r="E436" s="367"/>
      <c r="F436" s="365"/>
      <c r="G436" s="366"/>
      <c r="H436" s="366"/>
      <c r="I436" s="366"/>
      <c r="J436" s="366"/>
      <c r="K436" s="368"/>
      <c r="L436" s="124"/>
      <c r="M436" s="364" t="str">
        <f t="shared" si="6"/>
        <v/>
      </c>
    </row>
    <row r="437" spans="1:13" ht="14.45" customHeight="1" x14ac:dyDescent="0.2">
      <c r="A437" s="369"/>
      <c r="B437" s="365"/>
      <c r="C437" s="366"/>
      <c r="D437" s="366"/>
      <c r="E437" s="367"/>
      <c r="F437" s="365"/>
      <c r="G437" s="366"/>
      <c r="H437" s="366"/>
      <c r="I437" s="366"/>
      <c r="J437" s="366"/>
      <c r="K437" s="368"/>
      <c r="L437" s="124"/>
      <c r="M437" s="364" t="str">
        <f t="shared" si="6"/>
        <v/>
      </c>
    </row>
    <row r="438" spans="1:13" ht="14.45" customHeight="1" x14ac:dyDescent="0.2">
      <c r="A438" s="369"/>
      <c r="B438" s="365"/>
      <c r="C438" s="366"/>
      <c r="D438" s="366"/>
      <c r="E438" s="367"/>
      <c r="F438" s="365"/>
      <c r="G438" s="366"/>
      <c r="H438" s="366"/>
      <c r="I438" s="366"/>
      <c r="J438" s="366"/>
      <c r="K438" s="368"/>
      <c r="L438" s="124"/>
      <c r="M438" s="364" t="str">
        <f t="shared" si="6"/>
        <v/>
      </c>
    </row>
    <row r="439" spans="1:13" ht="14.45" customHeight="1" x14ac:dyDescent="0.2">
      <c r="A439" s="369"/>
      <c r="B439" s="365"/>
      <c r="C439" s="366"/>
      <c r="D439" s="366"/>
      <c r="E439" s="367"/>
      <c r="F439" s="365"/>
      <c r="G439" s="366"/>
      <c r="H439" s="366"/>
      <c r="I439" s="366"/>
      <c r="J439" s="366"/>
      <c r="K439" s="368"/>
      <c r="L439" s="124"/>
      <c r="M439" s="364" t="str">
        <f t="shared" si="6"/>
        <v/>
      </c>
    </row>
    <row r="440" spans="1:13" ht="14.45" customHeight="1" x14ac:dyDescent="0.2">
      <c r="A440" s="369"/>
      <c r="B440" s="365"/>
      <c r="C440" s="366"/>
      <c r="D440" s="366"/>
      <c r="E440" s="367"/>
      <c r="F440" s="365"/>
      <c r="G440" s="366"/>
      <c r="H440" s="366"/>
      <c r="I440" s="366"/>
      <c r="J440" s="366"/>
      <c r="K440" s="368"/>
      <c r="L440" s="124"/>
      <c r="M440" s="364" t="str">
        <f t="shared" si="6"/>
        <v/>
      </c>
    </row>
    <row r="441" spans="1:13" ht="14.45" customHeight="1" x14ac:dyDescent="0.2">
      <c r="A441" s="369"/>
      <c r="B441" s="365"/>
      <c r="C441" s="366"/>
      <c r="D441" s="366"/>
      <c r="E441" s="367"/>
      <c r="F441" s="365"/>
      <c r="G441" s="366"/>
      <c r="H441" s="366"/>
      <c r="I441" s="366"/>
      <c r="J441" s="366"/>
      <c r="K441" s="368"/>
      <c r="L441" s="124"/>
      <c r="M441" s="364" t="str">
        <f t="shared" si="6"/>
        <v/>
      </c>
    </row>
    <row r="442" spans="1:13" ht="14.45" customHeight="1" x14ac:dyDescent="0.2">
      <c r="A442" s="369"/>
      <c r="B442" s="365"/>
      <c r="C442" s="366"/>
      <c r="D442" s="366"/>
      <c r="E442" s="367"/>
      <c r="F442" s="365"/>
      <c r="G442" s="366"/>
      <c r="H442" s="366"/>
      <c r="I442" s="366"/>
      <c r="J442" s="366"/>
      <c r="K442" s="368"/>
      <c r="L442" s="124"/>
      <c r="M442" s="364" t="str">
        <f t="shared" si="6"/>
        <v/>
      </c>
    </row>
    <row r="443" spans="1:13" ht="14.45" customHeight="1" x14ac:dyDescent="0.2">
      <c r="A443" s="369"/>
      <c r="B443" s="365"/>
      <c r="C443" s="366"/>
      <c r="D443" s="366"/>
      <c r="E443" s="367"/>
      <c r="F443" s="365"/>
      <c r="G443" s="366"/>
      <c r="H443" s="366"/>
      <c r="I443" s="366"/>
      <c r="J443" s="366"/>
      <c r="K443" s="368"/>
      <c r="L443" s="124"/>
      <c r="M443" s="364" t="str">
        <f t="shared" si="6"/>
        <v/>
      </c>
    </row>
    <row r="444" spans="1:13" ht="14.45" customHeight="1" x14ac:dyDescent="0.2">
      <c r="A444" s="369"/>
      <c r="B444" s="365"/>
      <c r="C444" s="366"/>
      <c r="D444" s="366"/>
      <c r="E444" s="367"/>
      <c r="F444" s="365"/>
      <c r="G444" s="366"/>
      <c r="H444" s="366"/>
      <c r="I444" s="366"/>
      <c r="J444" s="366"/>
      <c r="K444" s="368"/>
      <c r="L444" s="124"/>
      <c r="M444" s="364" t="str">
        <f t="shared" si="6"/>
        <v/>
      </c>
    </row>
    <row r="445" spans="1:13" ht="14.45" customHeight="1" x14ac:dyDescent="0.2">
      <c r="A445" s="369"/>
      <c r="B445" s="365"/>
      <c r="C445" s="366"/>
      <c r="D445" s="366"/>
      <c r="E445" s="367"/>
      <c r="F445" s="365"/>
      <c r="G445" s="366"/>
      <c r="H445" s="366"/>
      <c r="I445" s="366"/>
      <c r="J445" s="366"/>
      <c r="K445" s="368"/>
      <c r="L445" s="124"/>
      <c r="M445" s="364" t="str">
        <f t="shared" si="6"/>
        <v/>
      </c>
    </row>
    <row r="446" spans="1:13" ht="14.45" customHeight="1" x14ac:dyDescent="0.2">
      <c r="A446" s="369"/>
      <c r="B446" s="365"/>
      <c r="C446" s="366"/>
      <c r="D446" s="366"/>
      <c r="E446" s="367"/>
      <c r="F446" s="365"/>
      <c r="G446" s="366"/>
      <c r="H446" s="366"/>
      <c r="I446" s="366"/>
      <c r="J446" s="366"/>
      <c r="K446" s="368"/>
      <c r="L446" s="124"/>
      <c r="M446" s="364" t="str">
        <f t="shared" si="6"/>
        <v/>
      </c>
    </row>
    <row r="447" spans="1:13" ht="14.45" customHeight="1" x14ac:dyDescent="0.2">
      <c r="A447" s="369"/>
      <c r="B447" s="365"/>
      <c r="C447" s="366"/>
      <c r="D447" s="366"/>
      <c r="E447" s="367"/>
      <c r="F447" s="365"/>
      <c r="G447" s="366"/>
      <c r="H447" s="366"/>
      <c r="I447" s="366"/>
      <c r="J447" s="366"/>
      <c r="K447" s="368"/>
      <c r="L447" s="124"/>
      <c r="M447" s="364" t="str">
        <f t="shared" si="6"/>
        <v/>
      </c>
    </row>
    <row r="448" spans="1:13" ht="14.45" customHeight="1" x14ac:dyDescent="0.2">
      <c r="A448" s="369"/>
      <c r="B448" s="365"/>
      <c r="C448" s="366"/>
      <c r="D448" s="366"/>
      <c r="E448" s="367"/>
      <c r="F448" s="365"/>
      <c r="G448" s="366"/>
      <c r="H448" s="366"/>
      <c r="I448" s="366"/>
      <c r="J448" s="366"/>
      <c r="K448" s="368"/>
      <c r="L448" s="124"/>
      <c r="M448" s="364" t="str">
        <f t="shared" si="6"/>
        <v/>
      </c>
    </row>
    <row r="449" spans="1:13" ht="14.45" customHeight="1" x14ac:dyDescent="0.2">
      <c r="A449" s="369"/>
      <c r="B449" s="365"/>
      <c r="C449" s="366"/>
      <c r="D449" s="366"/>
      <c r="E449" s="367"/>
      <c r="F449" s="365"/>
      <c r="G449" s="366"/>
      <c r="H449" s="366"/>
      <c r="I449" s="366"/>
      <c r="J449" s="366"/>
      <c r="K449" s="368"/>
      <c r="L449" s="124"/>
      <c r="M449" s="364" t="str">
        <f t="shared" si="6"/>
        <v/>
      </c>
    </row>
    <row r="450" spans="1:13" ht="14.45" customHeight="1" x14ac:dyDescent="0.2">
      <c r="A450" s="369"/>
      <c r="B450" s="365"/>
      <c r="C450" s="366"/>
      <c r="D450" s="366"/>
      <c r="E450" s="367"/>
      <c r="F450" s="365"/>
      <c r="G450" s="366"/>
      <c r="H450" s="366"/>
      <c r="I450" s="366"/>
      <c r="J450" s="366"/>
      <c r="K450" s="368"/>
      <c r="L450" s="124"/>
      <c r="M450" s="364" t="str">
        <f t="shared" si="6"/>
        <v/>
      </c>
    </row>
    <row r="451" spans="1:13" ht="14.45" customHeight="1" x14ac:dyDescent="0.2">
      <c r="A451" s="369"/>
      <c r="B451" s="365"/>
      <c r="C451" s="366"/>
      <c r="D451" s="366"/>
      <c r="E451" s="367"/>
      <c r="F451" s="365"/>
      <c r="G451" s="366"/>
      <c r="H451" s="366"/>
      <c r="I451" s="366"/>
      <c r="J451" s="366"/>
      <c r="K451" s="368"/>
      <c r="L451" s="124"/>
      <c r="M451" s="364" t="str">
        <f t="shared" si="6"/>
        <v/>
      </c>
    </row>
    <row r="452" spans="1:13" ht="14.45" customHeight="1" x14ac:dyDescent="0.2">
      <c r="A452" s="369"/>
      <c r="B452" s="365"/>
      <c r="C452" s="366"/>
      <c r="D452" s="366"/>
      <c r="E452" s="367"/>
      <c r="F452" s="365"/>
      <c r="G452" s="366"/>
      <c r="H452" s="366"/>
      <c r="I452" s="366"/>
      <c r="J452" s="366"/>
      <c r="K452" s="368"/>
      <c r="L452" s="124"/>
      <c r="M452" s="364" t="str">
        <f t="shared" si="6"/>
        <v/>
      </c>
    </row>
    <row r="453" spans="1:13" ht="14.45" customHeight="1" x14ac:dyDescent="0.2">
      <c r="A453" s="369"/>
      <c r="B453" s="365"/>
      <c r="C453" s="366"/>
      <c r="D453" s="366"/>
      <c r="E453" s="367"/>
      <c r="F453" s="365"/>
      <c r="G453" s="366"/>
      <c r="H453" s="366"/>
      <c r="I453" s="366"/>
      <c r="J453" s="366"/>
      <c r="K453" s="368"/>
      <c r="L453" s="124"/>
      <c r="M453" s="364" t="str">
        <f t="shared" si="6"/>
        <v/>
      </c>
    </row>
    <row r="454" spans="1:13" ht="14.45" customHeight="1" x14ac:dyDescent="0.2">
      <c r="A454" s="369"/>
      <c r="B454" s="365"/>
      <c r="C454" s="366"/>
      <c r="D454" s="366"/>
      <c r="E454" s="367"/>
      <c r="F454" s="365"/>
      <c r="G454" s="366"/>
      <c r="H454" s="366"/>
      <c r="I454" s="366"/>
      <c r="J454" s="366"/>
      <c r="K454" s="368"/>
      <c r="L454" s="124"/>
      <c r="M454" s="364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69"/>
      <c r="B455" s="365"/>
      <c r="C455" s="366"/>
      <c r="D455" s="366"/>
      <c r="E455" s="367"/>
      <c r="F455" s="365"/>
      <c r="G455" s="366"/>
      <c r="H455" s="366"/>
      <c r="I455" s="366"/>
      <c r="J455" s="366"/>
      <c r="K455" s="368"/>
      <c r="L455" s="124"/>
      <c r="M455" s="364" t="str">
        <f t="shared" si="7"/>
        <v/>
      </c>
    </row>
    <row r="456" spans="1:13" ht="14.45" customHeight="1" x14ac:dyDescent="0.2">
      <c r="A456" s="369"/>
      <c r="B456" s="365"/>
      <c r="C456" s="366"/>
      <c r="D456" s="366"/>
      <c r="E456" s="367"/>
      <c r="F456" s="365"/>
      <c r="G456" s="366"/>
      <c r="H456" s="366"/>
      <c r="I456" s="366"/>
      <c r="J456" s="366"/>
      <c r="K456" s="368"/>
      <c r="L456" s="124"/>
      <c r="M456" s="364" t="str">
        <f t="shared" si="7"/>
        <v/>
      </c>
    </row>
    <row r="457" spans="1:13" ht="14.45" customHeight="1" x14ac:dyDescent="0.2">
      <c r="A457" s="369"/>
      <c r="B457" s="365"/>
      <c r="C457" s="366"/>
      <c r="D457" s="366"/>
      <c r="E457" s="367"/>
      <c r="F457" s="365"/>
      <c r="G457" s="366"/>
      <c r="H457" s="366"/>
      <c r="I457" s="366"/>
      <c r="J457" s="366"/>
      <c r="K457" s="368"/>
      <c r="L457" s="124"/>
      <c r="M457" s="364" t="str">
        <f t="shared" si="7"/>
        <v/>
      </c>
    </row>
    <row r="458" spans="1:13" ht="14.45" customHeight="1" x14ac:dyDescent="0.2">
      <c r="A458" s="369"/>
      <c r="B458" s="365"/>
      <c r="C458" s="366"/>
      <c r="D458" s="366"/>
      <c r="E458" s="367"/>
      <c r="F458" s="365"/>
      <c r="G458" s="366"/>
      <c r="H458" s="366"/>
      <c r="I458" s="366"/>
      <c r="J458" s="366"/>
      <c r="K458" s="368"/>
      <c r="L458" s="124"/>
      <c r="M458" s="364" t="str">
        <f t="shared" si="7"/>
        <v/>
      </c>
    </row>
    <row r="459" spans="1:13" ht="14.45" customHeight="1" x14ac:dyDescent="0.2">
      <c r="A459" s="369"/>
      <c r="B459" s="365"/>
      <c r="C459" s="366"/>
      <c r="D459" s="366"/>
      <c r="E459" s="367"/>
      <c r="F459" s="365"/>
      <c r="G459" s="366"/>
      <c r="H459" s="366"/>
      <c r="I459" s="366"/>
      <c r="J459" s="366"/>
      <c r="K459" s="368"/>
      <c r="L459" s="124"/>
      <c r="M459" s="364" t="str">
        <f t="shared" si="7"/>
        <v/>
      </c>
    </row>
    <row r="460" spans="1:13" ht="14.45" customHeight="1" x14ac:dyDescent="0.2">
      <c r="A460" s="369"/>
      <c r="B460" s="365"/>
      <c r="C460" s="366"/>
      <c r="D460" s="366"/>
      <c r="E460" s="367"/>
      <c r="F460" s="365"/>
      <c r="G460" s="366"/>
      <c r="H460" s="366"/>
      <c r="I460" s="366"/>
      <c r="J460" s="366"/>
      <c r="K460" s="368"/>
      <c r="L460" s="124"/>
      <c r="M460" s="364" t="str">
        <f t="shared" si="7"/>
        <v/>
      </c>
    </row>
    <row r="461" spans="1:13" ht="14.45" customHeight="1" x14ac:dyDescent="0.2">
      <c r="A461" s="369"/>
      <c r="B461" s="365"/>
      <c r="C461" s="366"/>
      <c r="D461" s="366"/>
      <c r="E461" s="367"/>
      <c r="F461" s="365"/>
      <c r="G461" s="366"/>
      <c r="H461" s="366"/>
      <c r="I461" s="366"/>
      <c r="J461" s="366"/>
      <c r="K461" s="368"/>
      <c r="L461" s="124"/>
      <c r="M461" s="364" t="str">
        <f t="shared" si="7"/>
        <v/>
      </c>
    </row>
    <row r="462" spans="1:13" ht="14.45" customHeight="1" x14ac:dyDescent="0.2">
      <c r="A462" s="369"/>
      <c r="B462" s="365"/>
      <c r="C462" s="366"/>
      <c r="D462" s="366"/>
      <c r="E462" s="367"/>
      <c r="F462" s="365"/>
      <c r="G462" s="366"/>
      <c r="H462" s="366"/>
      <c r="I462" s="366"/>
      <c r="J462" s="366"/>
      <c r="K462" s="368"/>
      <c r="L462" s="124"/>
      <c r="M462" s="364" t="str">
        <f t="shared" si="7"/>
        <v/>
      </c>
    </row>
    <row r="463" spans="1:13" ht="14.45" customHeight="1" x14ac:dyDescent="0.2">
      <c r="A463" s="369"/>
      <c r="B463" s="365"/>
      <c r="C463" s="366"/>
      <c r="D463" s="366"/>
      <c r="E463" s="367"/>
      <c r="F463" s="365"/>
      <c r="G463" s="366"/>
      <c r="H463" s="366"/>
      <c r="I463" s="366"/>
      <c r="J463" s="366"/>
      <c r="K463" s="368"/>
      <c r="L463" s="124"/>
      <c r="M463" s="364" t="str">
        <f t="shared" si="7"/>
        <v/>
      </c>
    </row>
    <row r="464" spans="1:13" ht="14.45" customHeight="1" x14ac:dyDescent="0.2">
      <c r="A464" s="369"/>
      <c r="B464" s="365"/>
      <c r="C464" s="366"/>
      <c r="D464" s="366"/>
      <c r="E464" s="367"/>
      <c r="F464" s="365"/>
      <c r="G464" s="366"/>
      <c r="H464" s="366"/>
      <c r="I464" s="366"/>
      <c r="J464" s="366"/>
      <c r="K464" s="368"/>
      <c r="L464" s="124"/>
      <c r="M464" s="364" t="str">
        <f t="shared" si="7"/>
        <v/>
      </c>
    </row>
    <row r="465" spans="1:13" ht="14.45" customHeight="1" x14ac:dyDescent="0.2">
      <c r="A465" s="369"/>
      <c r="B465" s="365"/>
      <c r="C465" s="366"/>
      <c r="D465" s="366"/>
      <c r="E465" s="367"/>
      <c r="F465" s="365"/>
      <c r="G465" s="366"/>
      <c r="H465" s="366"/>
      <c r="I465" s="366"/>
      <c r="J465" s="366"/>
      <c r="K465" s="368"/>
      <c r="L465" s="124"/>
      <c r="M465" s="364" t="str">
        <f t="shared" si="7"/>
        <v/>
      </c>
    </row>
    <row r="466" spans="1:13" ht="14.45" customHeight="1" x14ac:dyDescent="0.2">
      <c r="A466" s="369"/>
      <c r="B466" s="365"/>
      <c r="C466" s="366"/>
      <c r="D466" s="366"/>
      <c r="E466" s="367"/>
      <c r="F466" s="365"/>
      <c r="G466" s="366"/>
      <c r="H466" s="366"/>
      <c r="I466" s="366"/>
      <c r="J466" s="366"/>
      <c r="K466" s="368"/>
      <c r="L466" s="124"/>
      <c r="M466" s="364" t="str">
        <f t="shared" si="7"/>
        <v/>
      </c>
    </row>
    <row r="467" spans="1:13" ht="14.45" customHeight="1" x14ac:dyDescent="0.2">
      <c r="A467" s="369"/>
      <c r="B467" s="365"/>
      <c r="C467" s="366"/>
      <c r="D467" s="366"/>
      <c r="E467" s="367"/>
      <c r="F467" s="365"/>
      <c r="G467" s="366"/>
      <c r="H467" s="366"/>
      <c r="I467" s="366"/>
      <c r="J467" s="366"/>
      <c r="K467" s="368"/>
      <c r="L467" s="124"/>
      <c r="M467" s="364" t="str">
        <f t="shared" si="7"/>
        <v/>
      </c>
    </row>
    <row r="468" spans="1:13" ht="14.45" customHeight="1" x14ac:dyDescent="0.2">
      <c r="A468" s="369"/>
      <c r="B468" s="365"/>
      <c r="C468" s="366"/>
      <c r="D468" s="366"/>
      <c r="E468" s="367"/>
      <c r="F468" s="365"/>
      <c r="G468" s="366"/>
      <c r="H468" s="366"/>
      <c r="I468" s="366"/>
      <c r="J468" s="366"/>
      <c r="K468" s="368"/>
      <c r="L468" s="124"/>
      <c r="M468" s="364" t="str">
        <f t="shared" si="7"/>
        <v/>
      </c>
    </row>
    <row r="469" spans="1:13" ht="14.45" customHeight="1" x14ac:dyDescent="0.2">
      <c r="A469" s="369"/>
      <c r="B469" s="365"/>
      <c r="C469" s="366"/>
      <c r="D469" s="366"/>
      <c r="E469" s="367"/>
      <c r="F469" s="365"/>
      <c r="G469" s="366"/>
      <c r="H469" s="366"/>
      <c r="I469" s="366"/>
      <c r="J469" s="366"/>
      <c r="K469" s="368"/>
      <c r="L469" s="124"/>
      <c r="M469" s="364" t="str">
        <f t="shared" si="7"/>
        <v/>
      </c>
    </row>
    <row r="470" spans="1:13" ht="14.45" customHeight="1" x14ac:dyDescent="0.2">
      <c r="A470" s="369"/>
      <c r="B470" s="365"/>
      <c r="C470" s="366"/>
      <c r="D470" s="366"/>
      <c r="E470" s="367"/>
      <c r="F470" s="365"/>
      <c r="G470" s="366"/>
      <c r="H470" s="366"/>
      <c r="I470" s="366"/>
      <c r="J470" s="366"/>
      <c r="K470" s="368"/>
      <c r="L470" s="124"/>
      <c r="M470" s="364" t="str">
        <f t="shared" si="7"/>
        <v/>
      </c>
    </row>
    <row r="471" spans="1:13" ht="14.45" customHeight="1" x14ac:dyDescent="0.2">
      <c r="A471" s="369"/>
      <c r="B471" s="365"/>
      <c r="C471" s="366"/>
      <c r="D471" s="366"/>
      <c r="E471" s="367"/>
      <c r="F471" s="365"/>
      <c r="G471" s="366"/>
      <c r="H471" s="366"/>
      <c r="I471" s="366"/>
      <c r="J471" s="366"/>
      <c r="K471" s="368"/>
      <c r="L471" s="124"/>
      <c r="M471" s="364" t="str">
        <f t="shared" si="7"/>
        <v/>
      </c>
    </row>
    <row r="472" spans="1:13" ht="14.45" customHeight="1" x14ac:dyDescent="0.2">
      <c r="A472" s="369"/>
      <c r="B472" s="365"/>
      <c r="C472" s="366"/>
      <c r="D472" s="366"/>
      <c r="E472" s="367"/>
      <c r="F472" s="365"/>
      <c r="G472" s="366"/>
      <c r="H472" s="366"/>
      <c r="I472" s="366"/>
      <c r="J472" s="366"/>
      <c r="K472" s="368"/>
      <c r="L472" s="124"/>
      <c r="M472" s="364" t="str">
        <f t="shared" si="7"/>
        <v/>
      </c>
    </row>
    <row r="473" spans="1:13" ht="14.45" customHeight="1" x14ac:dyDescent="0.2">
      <c r="A473" s="369"/>
      <c r="B473" s="365"/>
      <c r="C473" s="366"/>
      <c r="D473" s="366"/>
      <c r="E473" s="367"/>
      <c r="F473" s="365"/>
      <c r="G473" s="366"/>
      <c r="H473" s="366"/>
      <c r="I473" s="366"/>
      <c r="J473" s="366"/>
      <c r="K473" s="368"/>
      <c r="L473" s="124"/>
      <c r="M473" s="364" t="str">
        <f t="shared" si="7"/>
        <v/>
      </c>
    </row>
    <row r="474" spans="1:13" ht="14.45" customHeight="1" x14ac:dyDescent="0.2">
      <c r="A474" s="369"/>
      <c r="B474" s="365"/>
      <c r="C474" s="366"/>
      <c r="D474" s="366"/>
      <c r="E474" s="367"/>
      <c r="F474" s="365"/>
      <c r="G474" s="366"/>
      <c r="H474" s="366"/>
      <c r="I474" s="366"/>
      <c r="J474" s="366"/>
      <c r="K474" s="368"/>
      <c r="L474" s="124"/>
      <c r="M474" s="364" t="str">
        <f t="shared" si="7"/>
        <v/>
      </c>
    </row>
    <row r="475" spans="1:13" ht="14.45" customHeight="1" x14ac:dyDescent="0.2">
      <c r="A475" s="369"/>
      <c r="B475" s="365"/>
      <c r="C475" s="366"/>
      <c r="D475" s="366"/>
      <c r="E475" s="367"/>
      <c r="F475" s="365"/>
      <c r="G475" s="366"/>
      <c r="H475" s="366"/>
      <c r="I475" s="366"/>
      <c r="J475" s="366"/>
      <c r="K475" s="368"/>
      <c r="L475" s="124"/>
      <c r="M475" s="364" t="str">
        <f t="shared" si="7"/>
        <v/>
      </c>
    </row>
    <row r="476" spans="1:13" ht="14.45" customHeight="1" x14ac:dyDescent="0.2">
      <c r="A476" s="369"/>
      <c r="B476" s="365"/>
      <c r="C476" s="366"/>
      <c r="D476" s="366"/>
      <c r="E476" s="367"/>
      <c r="F476" s="365"/>
      <c r="G476" s="366"/>
      <c r="H476" s="366"/>
      <c r="I476" s="366"/>
      <c r="J476" s="366"/>
      <c r="K476" s="368"/>
      <c r="L476" s="124"/>
      <c r="M476" s="364" t="str">
        <f t="shared" si="7"/>
        <v/>
      </c>
    </row>
    <row r="477" spans="1:13" ht="14.45" customHeight="1" x14ac:dyDescent="0.2">
      <c r="A477" s="369"/>
      <c r="B477" s="365"/>
      <c r="C477" s="366"/>
      <c r="D477" s="366"/>
      <c r="E477" s="367"/>
      <c r="F477" s="365"/>
      <c r="G477" s="366"/>
      <c r="H477" s="366"/>
      <c r="I477" s="366"/>
      <c r="J477" s="366"/>
      <c r="K477" s="368"/>
      <c r="L477" s="124"/>
      <c r="M477" s="364" t="str">
        <f t="shared" si="7"/>
        <v/>
      </c>
    </row>
    <row r="478" spans="1:13" ht="14.45" customHeight="1" x14ac:dyDescent="0.2">
      <c r="A478" s="369"/>
      <c r="B478" s="365"/>
      <c r="C478" s="366"/>
      <c r="D478" s="366"/>
      <c r="E478" s="367"/>
      <c r="F478" s="365"/>
      <c r="G478" s="366"/>
      <c r="H478" s="366"/>
      <c r="I478" s="366"/>
      <c r="J478" s="366"/>
      <c r="K478" s="368"/>
      <c r="L478" s="124"/>
      <c r="M478" s="364" t="str">
        <f t="shared" si="7"/>
        <v/>
      </c>
    </row>
    <row r="479" spans="1:13" ht="14.45" customHeight="1" x14ac:dyDescent="0.2">
      <c r="A479" s="369"/>
      <c r="B479" s="365"/>
      <c r="C479" s="366"/>
      <c r="D479" s="366"/>
      <c r="E479" s="367"/>
      <c r="F479" s="365"/>
      <c r="G479" s="366"/>
      <c r="H479" s="366"/>
      <c r="I479" s="366"/>
      <c r="J479" s="366"/>
      <c r="K479" s="368"/>
      <c r="L479" s="124"/>
      <c r="M479" s="364" t="str">
        <f t="shared" si="7"/>
        <v/>
      </c>
    </row>
    <row r="480" spans="1:13" ht="14.45" customHeight="1" x14ac:dyDescent="0.2">
      <c r="A480" s="369"/>
      <c r="B480" s="365"/>
      <c r="C480" s="366"/>
      <c r="D480" s="366"/>
      <c r="E480" s="367"/>
      <c r="F480" s="365"/>
      <c r="G480" s="366"/>
      <c r="H480" s="366"/>
      <c r="I480" s="366"/>
      <c r="J480" s="366"/>
      <c r="K480" s="368"/>
      <c r="L480" s="124"/>
      <c r="M480" s="364" t="str">
        <f t="shared" si="7"/>
        <v/>
      </c>
    </row>
    <row r="481" spans="1:13" ht="14.45" customHeight="1" x14ac:dyDescent="0.2">
      <c r="A481" s="369"/>
      <c r="B481" s="365"/>
      <c r="C481" s="366"/>
      <c r="D481" s="366"/>
      <c r="E481" s="367"/>
      <c r="F481" s="365"/>
      <c r="G481" s="366"/>
      <c r="H481" s="366"/>
      <c r="I481" s="366"/>
      <c r="J481" s="366"/>
      <c r="K481" s="368"/>
      <c r="L481" s="124"/>
      <c r="M481" s="364" t="str">
        <f t="shared" si="7"/>
        <v/>
      </c>
    </row>
    <row r="482" spans="1:13" ht="14.45" customHeight="1" x14ac:dyDescent="0.2">
      <c r="A482" s="369"/>
      <c r="B482" s="365"/>
      <c r="C482" s="366"/>
      <c r="D482" s="366"/>
      <c r="E482" s="367"/>
      <c r="F482" s="365"/>
      <c r="G482" s="366"/>
      <c r="H482" s="366"/>
      <c r="I482" s="366"/>
      <c r="J482" s="366"/>
      <c r="K482" s="368"/>
      <c r="L482" s="124"/>
      <c r="M482" s="364" t="str">
        <f t="shared" si="7"/>
        <v/>
      </c>
    </row>
    <row r="483" spans="1:13" ht="14.45" customHeight="1" x14ac:dyDescent="0.2">
      <c r="A483" s="369"/>
      <c r="B483" s="365"/>
      <c r="C483" s="366"/>
      <c r="D483" s="366"/>
      <c r="E483" s="367"/>
      <c r="F483" s="365"/>
      <c r="G483" s="366"/>
      <c r="H483" s="366"/>
      <c r="I483" s="366"/>
      <c r="J483" s="366"/>
      <c r="K483" s="368"/>
      <c r="L483" s="124"/>
      <c r="M483" s="364" t="str">
        <f t="shared" si="7"/>
        <v/>
      </c>
    </row>
    <row r="484" spans="1:13" ht="14.45" customHeight="1" x14ac:dyDescent="0.2">
      <c r="A484" s="369"/>
      <c r="B484" s="365"/>
      <c r="C484" s="366"/>
      <c r="D484" s="366"/>
      <c r="E484" s="367"/>
      <c r="F484" s="365"/>
      <c r="G484" s="366"/>
      <c r="H484" s="366"/>
      <c r="I484" s="366"/>
      <c r="J484" s="366"/>
      <c r="K484" s="368"/>
      <c r="L484" s="124"/>
      <c r="M484" s="364" t="str">
        <f t="shared" si="7"/>
        <v/>
      </c>
    </row>
    <row r="485" spans="1:13" ht="14.45" customHeight="1" x14ac:dyDescent="0.2">
      <c r="A485" s="369"/>
      <c r="B485" s="365"/>
      <c r="C485" s="366"/>
      <c r="D485" s="366"/>
      <c r="E485" s="367"/>
      <c r="F485" s="365"/>
      <c r="G485" s="366"/>
      <c r="H485" s="366"/>
      <c r="I485" s="366"/>
      <c r="J485" s="366"/>
      <c r="K485" s="368"/>
      <c r="L485" s="124"/>
      <c r="M485" s="364" t="str">
        <f t="shared" si="7"/>
        <v/>
      </c>
    </row>
    <row r="486" spans="1:13" ht="14.45" customHeight="1" x14ac:dyDescent="0.2">
      <c r="A486" s="369"/>
      <c r="B486" s="365"/>
      <c r="C486" s="366"/>
      <c r="D486" s="366"/>
      <c r="E486" s="367"/>
      <c r="F486" s="365"/>
      <c r="G486" s="366"/>
      <c r="H486" s="366"/>
      <c r="I486" s="366"/>
      <c r="J486" s="366"/>
      <c r="K486" s="368"/>
      <c r="L486" s="124"/>
      <c r="M486" s="364" t="str">
        <f t="shared" si="7"/>
        <v/>
      </c>
    </row>
    <row r="487" spans="1:13" ht="14.45" customHeight="1" x14ac:dyDescent="0.2">
      <c r="A487" s="369"/>
      <c r="B487" s="365"/>
      <c r="C487" s="366"/>
      <c r="D487" s="366"/>
      <c r="E487" s="367"/>
      <c r="F487" s="365"/>
      <c r="G487" s="366"/>
      <c r="H487" s="366"/>
      <c r="I487" s="366"/>
      <c r="J487" s="366"/>
      <c r="K487" s="368"/>
      <c r="L487" s="124"/>
      <c r="M487" s="364" t="str">
        <f t="shared" si="7"/>
        <v/>
      </c>
    </row>
    <row r="488" spans="1:13" ht="14.45" customHeight="1" x14ac:dyDescent="0.2">
      <c r="A488" s="369"/>
      <c r="B488" s="365"/>
      <c r="C488" s="366"/>
      <c r="D488" s="366"/>
      <c r="E488" s="367"/>
      <c r="F488" s="365"/>
      <c r="G488" s="366"/>
      <c r="H488" s="366"/>
      <c r="I488" s="366"/>
      <c r="J488" s="366"/>
      <c r="K488" s="368"/>
      <c r="L488" s="124"/>
      <c r="M488" s="364" t="str">
        <f t="shared" si="7"/>
        <v/>
      </c>
    </row>
    <row r="489" spans="1:13" ht="14.45" customHeight="1" x14ac:dyDescent="0.2">
      <c r="A489" s="369"/>
      <c r="B489" s="365"/>
      <c r="C489" s="366"/>
      <c r="D489" s="366"/>
      <c r="E489" s="367"/>
      <c r="F489" s="365"/>
      <c r="G489" s="366"/>
      <c r="H489" s="366"/>
      <c r="I489" s="366"/>
      <c r="J489" s="366"/>
      <c r="K489" s="368"/>
      <c r="L489" s="124"/>
      <c r="M489" s="364" t="str">
        <f t="shared" si="7"/>
        <v/>
      </c>
    </row>
    <row r="490" spans="1:13" ht="14.45" customHeight="1" x14ac:dyDescent="0.2">
      <c r="A490" s="369"/>
      <c r="B490" s="365"/>
      <c r="C490" s="366"/>
      <c r="D490" s="366"/>
      <c r="E490" s="367"/>
      <c r="F490" s="365"/>
      <c r="G490" s="366"/>
      <c r="H490" s="366"/>
      <c r="I490" s="366"/>
      <c r="J490" s="366"/>
      <c r="K490" s="368"/>
      <c r="L490" s="124"/>
      <c r="M490" s="364" t="str">
        <f t="shared" si="7"/>
        <v/>
      </c>
    </row>
    <row r="491" spans="1:13" ht="14.45" customHeight="1" x14ac:dyDescent="0.2">
      <c r="A491" s="369"/>
      <c r="B491" s="365"/>
      <c r="C491" s="366"/>
      <c r="D491" s="366"/>
      <c r="E491" s="367"/>
      <c r="F491" s="365"/>
      <c r="G491" s="366"/>
      <c r="H491" s="366"/>
      <c r="I491" s="366"/>
      <c r="J491" s="366"/>
      <c r="K491" s="368"/>
      <c r="L491" s="124"/>
      <c r="M491" s="364" t="str">
        <f t="shared" si="7"/>
        <v/>
      </c>
    </row>
    <row r="492" spans="1:13" ht="14.45" customHeight="1" x14ac:dyDescent="0.2">
      <c r="A492" s="369"/>
      <c r="B492" s="365"/>
      <c r="C492" s="366"/>
      <c r="D492" s="366"/>
      <c r="E492" s="367"/>
      <c r="F492" s="365"/>
      <c r="G492" s="366"/>
      <c r="H492" s="366"/>
      <c r="I492" s="366"/>
      <c r="J492" s="366"/>
      <c r="K492" s="368"/>
      <c r="L492" s="124"/>
      <c r="M492" s="364" t="str">
        <f t="shared" si="7"/>
        <v/>
      </c>
    </row>
    <row r="493" spans="1:13" ht="14.45" customHeight="1" x14ac:dyDescent="0.2">
      <c r="A493" s="369"/>
      <c r="B493" s="365"/>
      <c r="C493" s="366"/>
      <c r="D493" s="366"/>
      <c r="E493" s="367"/>
      <c r="F493" s="365"/>
      <c r="G493" s="366"/>
      <c r="H493" s="366"/>
      <c r="I493" s="366"/>
      <c r="J493" s="366"/>
      <c r="K493" s="368"/>
      <c r="L493" s="124"/>
      <c r="M493" s="364" t="str">
        <f t="shared" si="7"/>
        <v/>
      </c>
    </row>
    <row r="494" spans="1:13" ht="14.45" customHeight="1" x14ac:dyDescent="0.2">
      <c r="A494" s="369"/>
      <c r="B494" s="365"/>
      <c r="C494" s="366"/>
      <c r="D494" s="366"/>
      <c r="E494" s="367"/>
      <c r="F494" s="365"/>
      <c r="G494" s="366"/>
      <c r="H494" s="366"/>
      <c r="I494" s="366"/>
      <c r="J494" s="366"/>
      <c r="K494" s="368"/>
      <c r="L494" s="124"/>
      <c r="M494" s="364" t="str">
        <f t="shared" si="7"/>
        <v/>
      </c>
    </row>
    <row r="495" spans="1:13" ht="14.45" customHeight="1" x14ac:dyDescent="0.2">
      <c r="A495" s="369"/>
      <c r="B495" s="365"/>
      <c r="C495" s="366"/>
      <c r="D495" s="366"/>
      <c r="E495" s="367"/>
      <c r="F495" s="365"/>
      <c r="G495" s="366"/>
      <c r="H495" s="366"/>
      <c r="I495" s="366"/>
      <c r="J495" s="366"/>
      <c r="K495" s="368"/>
      <c r="L495" s="124"/>
      <c r="M495" s="364" t="str">
        <f t="shared" si="7"/>
        <v/>
      </c>
    </row>
    <row r="496" spans="1:13" ht="14.45" customHeight="1" x14ac:dyDescent="0.2">
      <c r="A496" s="369"/>
      <c r="B496" s="365"/>
      <c r="C496" s="366"/>
      <c r="D496" s="366"/>
      <c r="E496" s="367"/>
      <c r="F496" s="365"/>
      <c r="G496" s="366"/>
      <c r="H496" s="366"/>
      <c r="I496" s="366"/>
      <c r="J496" s="366"/>
      <c r="K496" s="368"/>
      <c r="L496" s="124"/>
      <c r="M496" s="364" t="str">
        <f t="shared" si="7"/>
        <v/>
      </c>
    </row>
    <row r="497" spans="1:13" ht="14.45" customHeight="1" x14ac:dyDescent="0.2">
      <c r="A497" s="369"/>
      <c r="B497" s="365"/>
      <c r="C497" s="366"/>
      <c r="D497" s="366"/>
      <c r="E497" s="367"/>
      <c r="F497" s="365"/>
      <c r="G497" s="366"/>
      <c r="H497" s="366"/>
      <c r="I497" s="366"/>
      <c r="J497" s="366"/>
      <c r="K497" s="368"/>
      <c r="L497" s="124"/>
      <c r="M497" s="364" t="str">
        <f t="shared" si="7"/>
        <v/>
      </c>
    </row>
    <row r="498" spans="1:13" ht="14.45" customHeight="1" x14ac:dyDescent="0.2">
      <c r="A498" s="369"/>
      <c r="B498" s="365"/>
      <c r="C498" s="366"/>
      <c r="D498" s="366"/>
      <c r="E498" s="367"/>
      <c r="F498" s="365"/>
      <c r="G498" s="366"/>
      <c r="H498" s="366"/>
      <c r="I498" s="366"/>
      <c r="J498" s="366"/>
      <c r="K498" s="368"/>
      <c r="L498" s="124"/>
      <c r="M498" s="364" t="str">
        <f t="shared" si="7"/>
        <v/>
      </c>
    </row>
    <row r="499" spans="1:13" ht="14.45" customHeight="1" x14ac:dyDescent="0.2">
      <c r="A499" s="369"/>
      <c r="B499" s="365"/>
      <c r="C499" s="366"/>
      <c r="D499" s="366"/>
      <c r="E499" s="367"/>
      <c r="F499" s="365"/>
      <c r="G499" s="366"/>
      <c r="H499" s="366"/>
      <c r="I499" s="366"/>
      <c r="J499" s="366"/>
      <c r="K499" s="368"/>
      <c r="L499" s="124"/>
      <c r="M499" s="364" t="str">
        <f t="shared" si="7"/>
        <v/>
      </c>
    </row>
    <row r="500" spans="1:13" ht="14.45" customHeight="1" x14ac:dyDescent="0.2">
      <c r="A500" s="369"/>
      <c r="B500" s="365"/>
      <c r="C500" s="366"/>
      <c r="D500" s="366"/>
      <c r="E500" s="367"/>
      <c r="F500" s="365"/>
      <c r="G500" s="366"/>
      <c r="H500" s="366"/>
      <c r="I500" s="366"/>
      <c r="J500" s="366"/>
      <c r="K500" s="368"/>
      <c r="L500" s="124"/>
      <c r="M500" s="364" t="str">
        <f t="shared" si="7"/>
        <v/>
      </c>
    </row>
    <row r="501" spans="1:13" ht="14.45" customHeight="1" x14ac:dyDescent="0.2">
      <c r="A501" s="369"/>
      <c r="B501" s="365"/>
      <c r="C501" s="366"/>
      <c r="D501" s="366"/>
      <c r="E501" s="367"/>
      <c r="F501" s="365"/>
      <c r="G501" s="366"/>
      <c r="H501" s="366"/>
      <c r="I501" s="366"/>
      <c r="J501" s="366"/>
      <c r="K501" s="368"/>
      <c r="L501" s="124"/>
      <c r="M501" s="364" t="str">
        <f t="shared" si="7"/>
        <v/>
      </c>
    </row>
    <row r="502" spans="1:13" ht="14.45" customHeight="1" x14ac:dyDescent="0.2">
      <c r="A502" s="369"/>
      <c r="B502" s="365"/>
      <c r="C502" s="366"/>
      <c r="D502" s="366"/>
      <c r="E502" s="367"/>
      <c r="F502" s="365"/>
      <c r="G502" s="366"/>
      <c r="H502" s="366"/>
      <c r="I502" s="366"/>
      <c r="J502" s="366"/>
      <c r="K502" s="368"/>
      <c r="L502" s="124"/>
      <c r="M502" s="364" t="str">
        <f t="shared" si="7"/>
        <v/>
      </c>
    </row>
    <row r="503" spans="1:13" ht="14.45" customHeight="1" x14ac:dyDescent="0.2">
      <c r="A503" s="369"/>
      <c r="B503" s="365"/>
      <c r="C503" s="366"/>
      <c r="D503" s="366"/>
      <c r="E503" s="367"/>
      <c r="F503" s="365"/>
      <c r="G503" s="366"/>
      <c r="H503" s="366"/>
      <c r="I503" s="366"/>
      <c r="J503" s="366"/>
      <c r="K503" s="368"/>
      <c r="L503" s="124"/>
      <c r="M503" s="364" t="str">
        <f t="shared" si="7"/>
        <v/>
      </c>
    </row>
    <row r="504" spans="1:13" ht="14.45" customHeight="1" x14ac:dyDescent="0.2">
      <c r="A504" s="369"/>
      <c r="B504" s="365"/>
      <c r="C504" s="366"/>
      <c r="D504" s="366"/>
      <c r="E504" s="367"/>
      <c r="F504" s="365"/>
      <c r="G504" s="366"/>
      <c r="H504" s="366"/>
      <c r="I504" s="366"/>
      <c r="J504" s="366"/>
      <c r="K504" s="368"/>
      <c r="L504" s="124"/>
      <c r="M504" s="364" t="str">
        <f t="shared" si="7"/>
        <v/>
      </c>
    </row>
    <row r="505" spans="1:13" ht="14.45" customHeight="1" x14ac:dyDescent="0.2">
      <c r="A505" s="369"/>
      <c r="B505" s="365"/>
      <c r="C505" s="366"/>
      <c r="D505" s="366"/>
      <c r="E505" s="367"/>
      <c r="F505" s="365"/>
      <c r="G505" s="366"/>
      <c r="H505" s="366"/>
      <c r="I505" s="366"/>
      <c r="J505" s="366"/>
      <c r="K505" s="368"/>
      <c r="L505" s="124"/>
      <c r="M505" s="364" t="str">
        <f t="shared" si="7"/>
        <v/>
      </c>
    </row>
    <row r="506" spans="1:13" ht="14.45" customHeight="1" x14ac:dyDescent="0.2">
      <c r="A506" s="369"/>
      <c r="B506" s="365"/>
      <c r="C506" s="366"/>
      <c r="D506" s="366"/>
      <c r="E506" s="367"/>
      <c r="F506" s="365"/>
      <c r="G506" s="366"/>
      <c r="H506" s="366"/>
      <c r="I506" s="366"/>
      <c r="J506" s="366"/>
      <c r="K506" s="368"/>
      <c r="L506" s="124"/>
      <c r="M506" s="364" t="str">
        <f t="shared" si="7"/>
        <v/>
      </c>
    </row>
    <row r="507" spans="1:13" ht="14.45" customHeight="1" x14ac:dyDescent="0.2">
      <c r="A507" s="369"/>
      <c r="B507" s="365"/>
      <c r="C507" s="366"/>
      <c r="D507" s="366"/>
      <c r="E507" s="367"/>
      <c r="F507" s="365"/>
      <c r="G507" s="366"/>
      <c r="H507" s="366"/>
      <c r="I507" s="366"/>
      <c r="J507" s="366"/>
      <c r="K507" s="368"/>
      <c r="L507" s="124"/>
      <c r="M507" s="364" t="str">
        <f t="shared" si="7"/>
        <v/>
      </c>
    </row>
    <row r="508" spans="1:13" ht="14.45" customHeight="1" x14ac:dyDescent="0.2">
      <c r="A508" s="369"/>
      <c r="B508" s="365"/>
      <c r="C508" s="366"/>
      <c r="D508" s="366"/>
      <c r="E508" s="367"/>
      <c r="F508" s="365"/>
      <c r="G508" s="366"/>
      <c r="H508" s="366"/>
      <c r="I508" s="366"/>
      <c r="J508" s="366"/>
      <c r="K508" s="368"/>
      <c r="L508" s="124"/>
      <c r="M508" s="364" t="str">
        <f t="shared" si="7"/>
        <v/>
      </c>
    </row>
    <row r="509" spans="1:13" ht="14.45" customHeight="1" x14ac:dyDescent="0.2">
      <c r="A509" s="369"/>
      <c r="B509" s="365"/>
      <c r="C509" s="366"/>
      <c r="D509" s="366"/>
      <c r="E509" s="367"/>
      <c r="F509" s="365"/>
      <c r="G509" s="366"/>
      <c r="H509" s="366"/>
      <c r="I509" s="366"/>
      <c r="J509" s="366"/>
      <c r="K509" s="368"/>
      <c r="L509" s="124"/>
      <c r="M509" s="364" t="str">
        <f t="shared" si="7"/>
        <v/>
      </c>
    </row>
    <row r="510" spans="1:13" ht="14.45" customHeight="1" x14ac:dyDescent="0.2">
      <c r="A510" s="369"/>
      <c r="B510" s="365"/>
      <c r="C510" s="366"/>
      <c r="D510" s="366"/>
      <c r="E510" s="367"/>
      <c r="F510" s="365"/>
      <c r="G510" s="366"/>
      <c r="H510" s="366"/>
      <c r="I510" s="366"/>
      <c r="J510" s="366"/>
      <c r="K510" s="368"/>
      <c r="L510" s="124"/>
      <c r="M510" s="364" t="str">
        <f t="shared" si="7"/>
        <v/>
      </c>
    </row>
    <row r="511" spans="1:13" ht="14.45" customHeight="1" x14ac:dyDescent="0.2">
      <c r="A511" s="369"/>
      <c r="B511" s="365"/>
      <c r="C511" s="366"/>
      <c r="D511" s="366"/>
      <c r="E511" s="367"/>
      <c r="F511" s="365"/>
      <c r="G511" s="366"/>
      <c r="H511" s="366"/>
      <c r="I511" s="366"/>
      <c r="J511" s="366"/>
      <c r="K511" s="368"/>
      <c r="L511" s="124"/>
      <c r="M511" s="364" t="str">
        <f t="shared" si="7"/>
        <v/>
      </c>
    </row>
    <row r="512" spans="1:13" ht="14.45" customHeight="1" x14ac:dyDescent="0.2">
      <c r="A512" s="369"/>
      <c r="B512" s="365"/>
      <c r="C512" s="366"/>
      <c r="D512" s="366"/>
      <c r="E512" s="367"/>
      <c r="F512" s="365"/>
      <c r="G512" s="366"/>
      <c r="H512" s="366"/>
      <c r="I512" s="366"/>
      <c r="J512" s="366"/>
      <c r="K512" s="368"/>
      <c r="L512" s="124"/>
      <c r="M512" s="364" t="str">
        <f t="shared" si="7"/>
        <v/>
      </c>
    </row>
    <row r="513" spans="1:13" ht="14.45" customHeight="1" x14ac:dyDescent="0.2">
      <c r="A513" s="369"/>
      <c r="B513" s="365"/>
      <c r="C513" s="366"/>
      <c r="D513" s="366"/>
      <c r="E513" s="367"/>
      <c r="F513" s="365"/>
      <c r="G513" s="366"/>
      <c r="H513" s="366"/>
      <c r="I513" s="366"/>
      <c r="J513" s="366"/>
      <c r="K513" s="368"/>
      <c r="L513" s="124"/>
      <c r="M513" s="364" t="str">
        <f t="shared" si="7"/>
        <v/>
      </c>
    </row>
    <row r="514" spans="1:13" ht="14.45" customHeight="1" x14ac:dyDescent="0.2">
      <c r="A514" s="369"/>
      <c r="B514" s="365"/>
      <c r="C514" s="366"/>
      <c r="D514" s="366"/>
      <c r="E514" s="367"/>
      <c r="F514" s="365"/>
      <c r="G514" s="366"/>
      <c r="H514" s="366"/>
      <c r="I514" s="366"/>
      <c r="J514" s="366"/>
      <c r="K514" s="368"/>
      <c r="L514" s="124"/>
      <c r="M514" s="364" t="str">
        <f t="shared" si="7"/>
        <v/>
      </c>
    </row>
    <row r="515" spans="1:13" ht="14.45" customHeight="1" x14ac:dyDescent="0.2">
      <c r="A515" s="369"/>
      <c r="B515" s="365"/>
      <c r="C515" s="366"/>
      <c r="D515" s="366"/>
      <c r="E515" s="367"/>
      <c r="F515" s="365"/>
      <c r="G515" s="366"/>
      <c r="H515" s="366"/>
      <c r="I515" s="366"/>
      <c r="J515" s="366"/>
      <c r="K515" s="368"/>
      <c r="L515" s="124"/>
      <c r="M515" s="364" t="str">
        <f t="shared" si="7"/>
        <v/>
      </c>
    </row>
    <row r="516" spans="1:13" ht="14.45" customHeight="1" x14ac:dyDescent="0.2">
      <c r="A516" s="369"/>
      <c r="B516" s="365"/>
      <c r="C516" s="366"/>
      <c r="D516" s="366"/>
      <c r="E516" s="367"/>
      <c r="F516" s="365"/>
      <c r="G516" s="366"/>
      <c r="H516" s="366"/>
      <c r="I516" s="366"/>
      <c r="J516" s="366"/>
      <c r="K516" s="368"/>
      <c r="L516" s="124"/>
      <c r="M516" s="364" t="str">
        <f t="shared" si="7"/>
        <v/>
      </c>
    </row>
    <row r="517" spans="1:13" ht="14.45" customHeight="1" x14ac:dyDescent="0.2">
      <c r="A517" s="369"/>
      <c r="B517" s="365"/>
      <c r="C517" s="366"/>
      <c r="D517" s="366"/>
      <c r="E517" s="367"/>
      <c r="F517" s="365"/>
      <c r="G517" s="366"/>
      <c r="H517" s="366"/>
      <c r="I517" s="366"/>
      <c r="J517" s="366"/>
      <c r="K517" s="368"/>
      <c r="L517" s="124"/>
      <c r="M517" s="364" t="str">
        <f t="shared" si="7"/>
        <v/>
      </c>
    </row>
    <row r="518" spans="1:13" ht="14.45" customHeight="1" x14ac:dyDescent="0.2">
      <c r="A518" s="369"/>
      <c r="B518" s="365"/>
      <c r="C518" s="366"/>
      <c r="D518" s="366"/>
      <c r="E518" s="367"/>
      <c r="F518" s="365"/>
      <c r="G518" s="366"/>
      <c r="H518" s="366"/>
      <c r="I518" s="366"/>
      <c r="J518" s="366"/>
      <c r="K518" s="368"/>
      <c r="L518" s="124"/>
      <c r="M518" s="364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69"/>
      <c r="B519" s="365"/>
      <c r="C519" s="366"/>
      <c r="D519" s="366"/>
      <c r="E519" s="367"/>
      <c r="F519" s="365"/>
      <c r="G519" s="366"/>
      <c r="H519" s="366"/>
      <c r="I519" s="366"/>
      <c r="J519" s="366"/>
      <c r="K519" s="368"/>
      <c r="L519" s="124"/>
      <c r="M519" s="364" t="str">
        <f t="shared" si="8"/>
        <v/>
      </c>
    </row>
    <row r="520" spans="1:13" ht="14.45" customHeight="1" x14ac:dyDescent="0.2">
      <c r="A520" s="369"/>
      <c r="B520" s="365"/>
      <c r="C520" s="366"/>
      <c r="D520" s="366"/>
      <c r="E520" s="367"/>
      <c r="F520" s="365"/>
      <c r="G520" s="366"/>
      <c r="H520" s="366"/>
      <c r="I520" s="366"/>
      <c r="J520" s="366"/>
      <c r="K520" s="368"/>
      <c r="L520" s="124"/>
      <c r="M520" s="364" t="str">
        <f t="shared" si="8"/>
        <v/>
      </c>
    </row>
    <row r="521" spans="1:13" ht="14.45" customHeight="1" x14ac:dyDescent="0.2">
      <c r="A521" s="369"/>
      <c r="B521" s="365"/>
      <c r="C521" s="366"/>
      <c r="D521" s="366"/>
      <c r="E521" s="367"/>
      <c r="F521" s="365"/>
      <c r="G521" s="366"/>
      <c r="H521" s="366"/>
      <c r="I521" s="366"/>
      <c r="J521" s="366"/>
      <c r="K521" s="368"/>
      <c r="L521" s="124"/>
      <c r="M521" s="364" t="str">
        <f t="shared" si="8"/>
        <v/>
      </c>
    </row>
    <row r="522" spans="1:13" ht="14.45" customHeight="1" x14ac:dyDescent="0.2">
      <c r="A522" s="369"/>
      <c r="B522" s="365"/>
      <c r="C522" s="366"/>
      <c r="D522" s="366"/>
      <c r="E522" s="367"/>
      <c r="F522" s="365"/>
      <c r="G522" s="366"/>
      <c r="H522" s="366"/>
      <c r="I522" s="366"/>
      <c r="J522" s="366"/>
      <c r="K522" s="368"/>
      <c r="L522" s="124"/>
      <c r="M522" s="364" t="str">
        <f t="shared" si="8"/>
        <v/>
      </c>
    </row>
    <row r="523" spans="1:13" ht="14.45" customHeight="1" x14ac:dyDescent="0.2">
      <c r="A523" s="369"/>
      <c r="B523" s="365"/>
      <c r="C523" s="366"/>
      <c r="D523" s="366"/>
      <c r="E523" s="367"/>
      <c r="F523" s="365"/>
      <c r="G523" s="366"/>
      <c r="H523" s="366"/>
      <c r="I523" s="366"/>
      <c r="J523" s="366"/>
      <c r="K523" s="368"/>
      <c r="L523" s="124"/>
      <c r="M523" s="364" t="str">
        <f t="shared" si="8"/>
        <v/>
      </c>
    </row>
    <row r="524" spans="1:13" ht="14.45" customHeight="1" x14ac:dyDescent="0.2">
      <c r="A524" s="369"/>
      <c r="B524" s="365"/>
      <c r="C524" s="366"/>
      <c r="D524" s="366"/>
      <c r="E524" s="367"/>
      <c r="F524" s="365"/>
      <c r="G524" s="366"/>
      <c r="H524" s="366"/>
      <c r="I524" s="366"/>
      <c r="J524" s="366"/>
      <c r="K524" s="368"/>
      <c r="L524" s="124"/>
      <c r="M524" s="364" t="str">
        <f t="shared" si="8"/>
        <v/>
      </c>
    </row>
    <row r="525" spans="1:13" ht="14.45" customHeight="1" x14ac:dyDescent="0.2">
      <c r="A525" s="369"/>
      <c r="B525" s="365"/>
      <c r="C525" s="366"/>
      <c r="D525" s="366"/>
      <c r="E525" s="367"/>
      <c r="F525" s="365"/>
      <c r="G525" s="366"/>
      <c r="H525" s="366"/>
      <c r="I525" s="366"/>
      <c r="J525" s="366"/>
      <c r="K525" s="368"/>
      <c r="L525" s="124"/>
      <c r="M525" s="364" t="str">
        <f t="shared" si="8"/>
        <v/>
      </c>
    </row>
    <row r="526" spans="1:13" ht="14.45" customHeight="1" x14ac:dyDescent="0.2">
      <c r="A526" s="369"/>
      <c r="B526" s="365"/>
      <c r="C526" s="366"/>
      <c r="D526" s="366"/>
      <c r="E526" s="367"/>
      <c r="F526" s="365"/>
      <c r="G526" s="366"/>
      <c r="H526" s="366"/>
      <c r="I526" s="366"/>
      <c r="J526" s="366"/>
      <c r="K526" s="368"/>
      <c r="L526" s="124"/>
      <c r="M526" s="364" t="str">
        <f t="shared" si="8"/>
        <v/>
      </c>
    </row>
    <row r="527" spans="1:13" ht="14.45" customHeight="1" x14ac:dyDescent="0.2">
      <c r="A527" s="369"/>
      <c r="B527" s="365"/>
      <c r="C527" s="366"/>
      <c r="D527" s="366"/>
      <c r="E527" s="367"/>
      <c r="F527" s="365"/>
      <c r="G527" s="366"/>
      <c r="H527" s="366"/>
      <c r="I527" s="366"/>
      <c r="J527" s="366"/>
      <c r="K527" s="368"/>
      <c r="L527" s="124"/>
      <c r="M527" s="364" t="str">
        <f t="shared" si="8"/>
        <v/>
      </c>
    </row>
    <row r="528" spans="1:13" ht="14.45" customHeight="1" x14ac:dyDescent="0.2">
      <c r="A528" s="369"/>
      <c r="B528" s="365"/>
      <c r="C528" s="366"/>
      <c r="D528" s="366"/>
      <c r="E528" s="367"/>
      <c r="F528" s="365"/>
      <c r="G528" s="366"/>
      <c r="H528" s="366"/>
      <c r="I528" s="366"/>
      <c r="J528" s="366"/>
      <c r="K528" s="368"/>
      <c r="L528" s="124"/>
      <c r="M528" s="364" t="str">
        <f t="shared" si="8"/>
        <v/>
      </c>
    </row>
    <row r="529" spans="1:13" ht="14.45" customHeight="1" x14ac:dyDescent="0.2">
      <c r="A529" s="369"/>
      <c r="B529" s="365"/>
      <c r="C529" s="366"/>
      <c r="D529" s="366"/>
      <c r="E529" s="367"/>
      <c r="F529" s="365"/>
      <c r="G529" s="366"/>
      <c r="H529" s="366"/>
      <c r="I529" s="366"/>
      <c r="J529" s="366"/>
      <c r="K529" s="368"/>
      <c r="L529" s="124"/>
      <c r="M529" s="364" t="str">
        <f t="shared" si="8"/>
        <v/>
      </c>
    </row>
    <row r="530" spans="1:13" ht="14.45" customHeight="1" x14ac:dyDescent="0.2">
      <c r="A530" s="369"/>
      <c r="B530" s="365"/>
      <c r="C530" s="366"/>
      <c r="D530" s="366"/>
      <c r="E530" s="367"/>
      <c r="F530" s="365"/>
      <c r="G530" s="366"/>
      <c r="H530" s="366"/>
      <c r="I530" s="366"/>
      <c r="J530" s="366"/>
      <c r="K530" s="368"/>
      <c r="L530" s="124"/>
      <c r="M530" s="364" t="str">
        <f t="shared" si="8"/>
        <v/>
      </c>
    </row>
    <row r="531" spans="1:13" ht="14.45" customHeight="1" x14ac:dyDescent="0.2">
      <c r="A531" s="369"/>
      <c r="B531" s="365"/>
      <c r="C531" s="366"/>
      <c r="D531" s="366"/>
      <c r="E531" s="367"/>
      <c r="F531" s="365"/>
      <c r="G531" s="366"/>
      <c r="H531" s="366"/>
      <c r="I531" s="366"/>
      <c r="J531" s="366"/>
      <c r="K531" s="368"/>
      <c r="L531" s="124"/>
      <c r="M531" s="364" t="str">
        <f t="shared" si="8"/>
        <v/>
      </c>
    </row>
    <row r="532" spans="1:13" ht="14.45" customHeight="1" x14ac:dyDescent="0.2">
      <c r="A532" s="369"/>
      <c r="B532" s="365"/>
      <c r="C532" s="366"/>
      <c r="D532" s="366"/>
      <c r="E532" s="367"/>
      <c r="F532" s="365"/>
      <c r="G532" s="366"/>
      <c r="H532" s="366"/>
      <c r="I532" s="366"/>
      <c r="J532" s="366"/>
      <c r="K532" s="368"/>
      <c r="L532" s="124"/>
      <c r="M532" s="364" t="str">
        <f t="shared" si="8"/>
        <v/>
      </c>
    </row>
    <row r="533" spans="1:13" ht="14.45" customHeight="1" x14ac:dyDescent="0.2">
      <c r="A533" s="369"/>
      <c r="B533" s="365"/>
      <c r="C533" s="366"/>
      <c r="D533" s="366"/>
      <c r="E533" s="367"/>
      <c r="F533" s="365"/>
      <c r="G533" s="366"/>
      <c r="H533" s="366"/>
      <c r="I533" s="366"/>
      <c r="J533" s="366"/>
      <c r="K533" s="368"/>
      <c r="L533" s="124"/>
      <c r="M533" s="364" t="str">
        <f t="shared" si="8"/>
        <v/>
      </c>
    </row>
    <row r="534" spans="1:13" ht="14.45" customHeight="1" x14ac:dyDescent="0.2">
      <c r="A534" s="369"/>
      <c r="B534" s="365"/>
      <c r="C534" s="366"/>
      <c r="D534" s="366"/>
      <c r="E534" s="367"/>
      <c r="F534" s="365"/>
      <c r="G534" s="366"/>
      <c r="H534" s="366"/>
      <c r="I534" s="366"/>
      <c r="J534" s="366"/>
      <c r="K534" s="368"/>
      <c r="L534" s="124"/>
      <c r="M534" s="364" t="str">
        <f t="shared" si="8"/>
        <v/>
      </c>
    </row>
    <row r="535" spans="1:13" ht="14.45" customHeight="1" x14ac:dyDescent="0.2">
      <c r="A535" s="369"/>
      <c r="B535" s="365"/>
      <c r="C535" s="366"/>
      <c r="D535" s="366"/>
      <c r="E535" s="367"/>
      <c r="F535" s="365"/>
      <c r="G535" s="366"/>
      <c r="H535" s="366"/>
      <c r="I535" s="366"/>
      <c r="J535" s="366"/>
      <c r="K535" s="368"/>
      <c r="L535" s="124"/>
      <c r="M535" s="364" t="str">
        <f t="shared" si="8"/>
        <v/>
      </c>
    </row>
    <row r="536" spans="1:13" ht="14.45" customHeight="1" x14ac:dyDescent="0.2">
      <c r="A536" s="369"/>
      <c r="B536" s="365"/>
      <c r="C536" s="366"/>
      <c r="D536" s="366"/>
      <c r="E536" s="367"/>
      <c r="F536" s="365"/>
      <c r="G536" s="366"/>
      <c r="H536" s="366"/>
      <c r="I536" s="366"/>
      <c r="J536" s="366"/>
      <c r="K536" s="368"/>
      <c r="L536" s="124"/>
      <c r="M536" s="364" t="str">
        <f t="shared" si="8"/>
        <v/>
      </c>
    </row>
    <row r="537" spans="1:13" ht="14.45" customHeight="1" x14ac:dyDescent="0.2">
      <c r="A537" s="369"/>
      <c r="B537" s="365"/>
      <c r="C537" s="366"/>
      <c r="D537" s="366"/>
      <c r="E537" s="367"/>
      <c r="F537" s="365"/>
      <c r="G537" s="366"/>
      <c r="H537" s="366"/>
      <c r="I537" s="366"/>
      <c r="J537" s="366"/>
      <c r="K537" s="368"/>
      <c r="L537" s="124"/>
      <c r="M537" s="364" t="str">
        <f t="shared" si="8"/>
        <v/>
      </c>
    </row>
    <row r="538" spans="1:13" ht="14.45" customHeight="1" x14ac:dyDescent="0.2">
      <c r="A538" s="369"/>
      <c r="B538" s="365"/>
      <c r="C538" s="366"/>
      <c r="D538" s="366"/>
      <c r="E538" s="367"/>
      <c r="F538" s="365"/>
      <c r="G538" s="366"/>
      <c r="H538" s="366"/>
      <c r="I538" s="366"/>
      <c r="J538" s="366"/>
      <c r="K538" s="368"/>
      <c r="L538" s="124"/>
      <c r="M538" s="364" t="str">
        <f t="shared" si="8"/>
        <v/>
      </c>
    </row>
    <row r="539" spans="1:13" ht="14.45" customHeight="1" x14ac:dyDescent="0.2">
      <c r="A539" s="369"/>
      <c r="B539" s="365"/>
      <c r="C539" s="366"/>
      <c r="D539" s="366"/>
      <c r="E539" s="367"/>
      <c r="F539" s="365"/>
      <c r="G539" s="366"/>
      <c r="H539" s="366"/>
      <c r="I539" s="366"/>
      <c r="J539" s="366"/>
      <c r="K539" s="368"/>
      <c r="L539" s="124"/>
      <c r="M539" s="364" t="str">
        <f t="shared" si="8"/>
        <v/>
      </c>
    </row>
    <row r="540" spans="1:13" ht="14.45" customHeight="1" x14ac:dyDescent="0.2">
      <c r="A540" s="369"/>
      <c r="B540" s="365"/>
      <c r="C540" s="366"/>
      <c r="D540" s="366"/>
      <c r="E540" s="367"/>
      <c r="F540" s="365"/>
      <c r="G540" s="366"/>
      <c r="H540" s="366"/>
      <c r="I540" s="366"/>
      <c r="J540" s="366"/>
      <c r="K540" s="368"/>
      <c r="L540" s="124"/>
      <c r="M540" s="364" t="str">
        <f t="shared" si="8"/>
        <v/>
      </c>
    </row>
    <row r="541" spans="1:13" ht="14.45" customHeight="1" x14ac:dyDescent="0.2">
      <c r="A541" s="369"/>
      <c r="B541" s="365"/>
      <c r="C541" s="366"/>
      <c r="D541" s="366"/>
      <c r="E541" s="367"/>
      <c r="F541" s="365"/>
      <c r="G541" s="366"/>
      <c r="H541" s="366"/>
      <c r="I541" s="366"/>
      <c r="J541" s="366"/>
      <c r="K541" s="368"/>
      <c r="L541" s="124"/>
      <c r="M541" s="364" t="str">
        <f t="shared" si="8"/>
        <v/>
      </c>
    </row>
    <row r="542" spans="1:13" ht="14.45" customHeight="1" x14ac:dyDescent="0.2">
      <c r="A542" s="369"/>
      <c r="B542" s="365"/>
      <c r="C542" s="366"/>
      <c r="D542" s="366"/>
      <c r="E542" s="367"/>
      <c r="F542" s="365"/>
      <c r="G542" s="366"/>
      <c r="H542" s="366"/>
      <c r="I542" s="366"/>
      <c r="J542" s="366"/>
      <c r="K542" s="368"/>
      <c r="L542" s="124"/>
      <c r="M542" s="364" t="str">
        <f t="shared" si="8"/>
        <v/>
      </c>
    </row>
    <row r="543" spans="1:13" ht="14.45" customHeight="1" x14ac:dyDescent="0.2">
      <c r="A543" s="369"/>
      <c r="B543" s="365"/>
      <c r="C543" s="366"/>
      <c r="D543" s="366"/>
      <c r="E543" s="367"/>
      <c r="F543" s="365"/>
      <c r="G543" s="366"/>
      <c r="H543" s="366"/>
      <c r="I543" s="366"/>
      <c r="J543" s="366"/>
      <c r="K543" s="368"/>
      <c r="L543" s="124"/>
      <c r="M543" s="364" t="str">
        <f t="shared" si="8"/>
        <v/>
      </c>
    </row>
    <row r="544" spans="1:13" ht="14.45" customHeight="1" x14ac:dyDescent="0.2">
      <c r="A544" s="369"/>
      <c r="B544" s="365"/>
      <c r="C544" s="366"/>
      <c r="D544" s="366"/>
      <c r="E544" s="367"/>
      <c r="F544" s="365"/>
      <c r="G544" s="366"/>
      <c r="H544" s="366"/>
      <c r="I544" s="366"/>
      <c r="J544" s="366"/>
      <c r="K544" s="368"/>
      <c r="L544" s="124"/>
      <c r="M544" s="364" t="str">
        <f t="shared" si="8"/>
        <v/>
      </c>
    </row>
    <row r="545" spans="1:13" ht="14.45" customHeight="1" x14ac:dyDescent="0.2">
      <c r="A545" s="369"/>
      <c r="B545" s="365"/>
      <c r="C545" s="366"/>
      <c r="D545" s="366"/>
      <c r="E545" s="367"/>
      <c r="F545" s="365"/>
      <c r="G545" s="366"/>
      <c r="H545" s="366"/>
      <c r="I545" s="366"/>
      <c r="J545" s="366"/>
      <c r="K545" s="368"/>
      <c r="L545" s="124"/>
      <c r="M545" s="364" t="str">
        <f t="shared" si="8"/>
        <v/>
      </c>
    </row>
    <row r="546" spans="1:13" ht="14.45" customHeight="1" x14ac:dyDescent="0.2">
      <c r="A546" s="369"/>
      <c r="B546" s="365"/>
      <c r="C546" s="366"/>
      <c r="D546" s="366"/>
      <c r="E546" s="367"/>
      <c r="F546" s="365"/>
      <c r="G546" s="366"/>
      <c r="H546" s="366"/>
      <c r="I546" s="366"/>
      <c r="J546" s="366"/>
      <c r="K546" s="368"/>
      <c r="L546" s="124"/>
      <c r="M546" s="364" t="str">
        <f t="shared" si="8"/>
        <v/>
      </c>
    </row>
    <row r="547" spans="1:13" ht="14.45" customHeight="1" x14ac:dyDescent="0.2">
      <c r="A547" s="369"/>
      <c r="B547" s="365"/>
      <c r="C547" s="366"/>
      <c r="D547" s="366"/>
      <c r="E547" s="367"/>
      <c r="F547" s="365"/>
      <c r="G547" s="366"/>
      <c r="H547" s="366"/>
      <c r="I547" s="366"/>
      <c r="J547" s="366"/>
      <c r="K547" s="368"/>
      <c r="L547" s="124"/>
      <c r="M547" s="364" t="str">
        <f t="shared" si="8"/>
        <v/>
      </c>
    </row>
    <row r="548" spans="1:13" ht="14.45" customHeight="1" x14ac:dyDescent="0.2">
      <c r="A548" s="369"/>
      <c r="B548" s="365"/>
      <c r="C548" s="366"/>
      <c r="D548" s="366"/>
      <c r="E548" s="367"/>
      <c r="F548" s="365"/>
      <c r="G548" s="366"/>
      <c r="H548" s="366"/>
      <c r="I548" s="366"/>
      <c r="J548" s="366"/>
      <c r="K548" s="368"/>
      <c r="L548" s="124"/>
      <c r="M548" s="364" t="str">
        <f t="shared" si="8"/>
        <v/>
      </c>
    </row>
    <row r="549" spans="1:13" ht="14.45" customHeight="1" x14ac:dyDescent="0.2">
      <c r="A549" s="369"/>
      <c r="B549" s="365"/>
      <c r="C549" s="366"/>
      <c r="D549" s="366"/>
      <c r="E549" s="367"/>
      <c r="F549" s="365"/>
      <c r="G549" s="366"/>
      <c r="H549" s="366"/>
      <c r="I549" s="366"/>
      <c r="J549" s="366"/>
      <c r="K549" s="368"/>
      <c r="L549" s="124"/>
      <c r="M549" s="364" t="str">
        <f t="shared" si="8"/>
        <v/>
      </c>
    </row>
    <row r="550" spans="1:13" ht="14.45" customHeight="1" x14ac:dyDescent="0.2">
      <c r="A550" s="369"/>
      <c r="B550" s="365"/>
      <c r="C550" s="366"/>
      <c r="D550" s="366"/>
      <c r="E550" s="367"/>
      <c r="F550" s="365"/>
      <c r="G550" s="366"/>
      <c r="H550" s="366"/>
      <c r="I550" s="366"/>
      <c r="J550" s="366"/>
      <c r="K550" s="368"/>
      <c r="L550" s="124"/>
      <c r="M550" s="364" t="str">
        <f t="shared" si="8"/>
        <v/>
      </c>
    </row>
    <row r="551" spans="1:13" ht="14.45" customHeight="1" x14ac:dyDescent="0.2">
      <c r="A551" s="369"/>
      <c r="B551" s="365"/>
      <c r="C551" s="366"/>
      <c r="D551" s="366"/>
      <c r="E551" s="367"/>
      <c r="F551" s="365"/>
      <c r="G551" s="366"/>
      <c r="H551" s="366"/>
      <c r="I551" s="366"/>
      <c r="J551" s="366"/>
      <c r="K551" s="368"/>
      <c r="L551" s="124"/>
      <c r="M551" s="364" t="str">
        <f t="shared" si="8"/>
        <v/>
      </c>
    </row>
    <row r="552" spans="1:13" ht="14.45" customHeight="1" x14ac:dyDescent="0.2">
      <c r="A552" s="369"/>
      <c r="B552" s="365"/>
      <c r="C552" s="366"/>
      <c r="D552" s="366"/>
      <c r="E552" s="367"/>
      <c r="F552" s="365"/>
      <c r="G552" s="366"/>
      <c r="H552" s="366"/>
      <c r="I552" s="366"/>
      <c r="J552" s="366"/>
      <c r="K552" s="368"/>
      <c r="L552" s="124"/>
      <c r="M552" s="364" t="str">
        <f t="shared" si="8"/>
        <v/>
      </c>
    </row>
    <row r="553" spans="1:13" ht="14.45" customHeight="1" x14ac:dyDescent="0.2">
      <c r="A553" s="369"/>
      <c r="B553" s="365"/>
      <c r="C553" s="366"/>
      <c r="D553" s="366"/>
      <c r="E553" s="367"/>
      <c r="F553" s="365"/>
      <c r="G553" s="366"/>
      <c r="H553" s="366"/>
      <c r="I553" s="366"/>
      <c r="J553" s="366"/>
      <c r="K553" s="368"/>
      <c r="L553" s="124"/>
      <c r="M553" s="364" t="str">
        <f t="shared" si="8"/>
        <v/>
      </c>
    </row>
    <row r="554" spans="1:13" ht="14.45" customHeight="1" x14ac:dyDescent="0.2">
      <c r="A554" s="369"/>
      <c r="B554" s="365"/>
      <c r="C554" s="366"/>
      <c r="D554" s="366"/>
      <c r="E554" s="367"/>
      <c r="F554" s="365"/>
      <c r="G554" s="366"/>
      <c r="H554" s="366"/>
      <c r="I554" s="366"/>
      <c r="J554" s="366"/>
      <c r="K554" s="368"/>
      <c r="L554" s="124"/>
      <c r="M554" s="364" t="str">
        <f t="shared" si="8"/>
        <v/>
      </c>
    </row>
    <row r="555" spans="1:13" ht="14.45" customHeight="1" x14ac:dyDescent="0.2">
      <c r="A555" s="369"/>
      <c r="B555" s="365"/>
      <c r="C555" s="366"/>
      <c r="D555" s="366"/>
      <c r="E555" s="367"/>
      <c r="F555" s="365"/>
      <c r="G555" s="366"/>
      <c r="H555" s="366"/>
      <c r="I555" s="366"/>
      <c r="J555" s="366"/>
      <c r="K555" s="368"/>
      <c r="L555" s="124"/>
      <c r="M555" s="364" t="str">
        <f t="shared" si="8"/>
        <v/>
      </c>
    </row>
    <row r="556" spans="1:13" ht="14.45" customHeight="1" x14ac:dyDescent="0.2">
      <c r="A556" s="369"/>
      <c r="B556" s="365"/>
      <c r="C556" s="366"/>
      <c r="D556" s="366"/>
      <c r="E556" s="367"/>
      <c r="F556" s="365"/>
      <c r="G556" s="366"/>
      <c r="H556" s="366"/>
      <c r="I556" s="366"/>
      <c r="J556" s="366"/>
      <c r="K556" s="368"/>
      <c r="L556" s="124"/>
      <c r="M556" s="364" t="str">
        <f t="shared" si="8"/>
        <v/>
      </c>
    </row>
    <row r="557" spans="1:13" ht="14.45" customHeight="1" x14ac:dyDescent="0.2">
      <c r="A557" s="369"/>
      <c r="B557" s="365"/>
      <c r="C557" s="366"/>
      <c r="D557" s="366"/>
      <c r="E557" s="367"/>
      <c r="F557" s="365"/>
      <c r="G557" s="366"/>
      <c r="H557" s="366"/>
      <c r="I557" s="366"/>
      <c r="J557" s="366"/>
      <c r="K557" s="368"/>
      <c r="L557" s="124"/>
      <c r="M557" s="364" t="str">
        <f t="shared" si="8"/>
        <v/>
      </c>
    </row>
    <row r="558" spans="1:13" ht="14.45" customHeight="1" x14ac:dyDescent="0.2">
      <c r="A558" s="369"/>
      <c r="B558" s="365"/>
      <c r="C558" s="366"/>
      <c r="D558" s="366"/>
      <c r="E558" s="367"/>
      <c r="F558" s="365"/>
      <c r="G558" s="366"/>
      <c r="H558" s="366"/>
      <c r="I558" s="366"/>
      <c r="J558" s="366"/>
      <c r="K558" s="368"/>
      <c r="L558" s="124"/>
      <c r="M558" s="364" t="str">
        <f t="shared" si="8"/>
        <v/>
      </c>
    </row>
    <row r="559" spans="1:13" ht="14.45" customHeight="1" x14ac:dyDescent="0.2">
      <c r="A559" s="369"/>
      <c r="B559" s="365"/>
      <c r="C559" s="366"/>
      <c r="D559" s="366"/>
      <c r="E559" s="367"/>
      <c r="F559" s="365"/>
      <c r="G559" s="366"/>
      <c r="H559" s="366"/>
      <c r="I559" s="366"/>
      <c r="J559" s="366"/>
      <c r="K559" s="368"/>
      <c r="L559" s="124"/>
      <c r="M559" s="364" t="str">
        <f t="shared" si="8"/>
        <v/>
      </c>
    </row>
    <row r="560" spans="1:13" ht="14.45" customHeight="1" x14ac:dyDescent="0.2">
      <c r="A560" s="369"/>
      <c r="B560" s="365"/>
      <c r="C560" s="366"/>
      <c r="D560" s="366"/>
      <c r="E560" s="367"/>
      <c r="F560" s="365"/>
      <c r="G560" s="366"/>
      <c r="H560" s="366"/>
      <c r="I560" s="366"/>
      <c r="J560" s="366"/>
      <c r="K560" s="368"/>
      <c r="L560" s="124"/>
      <c r="M560" s="364" t="str">
        <f t="shared" si="8"/>
        <v/>
      </c>
    </row>
    <row r="561" spans="1:13" ht="14.45" customHeight="1" x14ac:dyDescent="0.2">
      <c r="A561" s="369"/>
      <c r="B561" s="365"/>
      <c r="C561" s="366"/>
      <c r="D561" s="366"/>
      <c r="E561" s="367"/>
      <c r="F561" s="365"/>
      <c r="G561" s="366"/>
      <c r="H561" s="366"/>
      <c r="I561" s="366"/>
      <c r="J561" s="366"/>
      <c r="K561" s="368"/>
      <c r="L561" s="124"/>
      <c r="M561" s="364" t="str">
        <f t="shared" si="8"/>
        <v/>
      </c>
    </row>
    <row r="562" spans="1:13" ht="14.45" customHeight="1" x14ac:dyDescent="0.2">
      <c r="A562" s="369"/>
      <c r="B562" s="365"/>
      <c r="C562" s="366"/>
      <c r="D562" s="366"/>
      <c r="E562" s="367"/>
      <c r="F562" s="365"/>
      <c r="G562" s="366"/>
      <c r="H562" s="366"/>
      <c r="I562" s="366"/>
      <c r="J562" s="366"/>
      <c r="K562" s="368"/>
      <c r="L562" s="124"/>
      <c r="M562" s="364" t="str">
        <f t="shared" si="8"/>
        <v/>
      </c>
    </row>
    <row r="563" spans="1:13" ht="14.45" customHeight="1" x14ac:dyDescent="0.2">
      <c r="A563" s="369"/>
      <c r="B563" s="365"/>
      <c r="C563" s="366"/>
      <c r="D563" s="366"/>
      <c r="E563" s="367"/>
      <c r="F563" s="365"/>
      <c r="G563" s="366"/>
      <c r="H563" s="366"/>
      <c r="I563" s="366"/>
      <c r="J563" s="366"/>
      <c r="K563" s="368"/>
      <c r="L563" s="124"/>
      <c r="M563" s="364" t="str">
        <f t="shared" si="8"/>
        <v/>
      </c>
    </row>
    <row r="564" spans="1:13" ht="14.45" customHeight="1" x14ac:dyDescent="0.2">
      <c r="A564" s="369"/>
      <c r="B564" s="365"/>
      <c r="C564" s="366"/>
      <c r="D564" s="366"/>
      <c r="E564" s="367"/>
      <c r="F564" s="365"/>
      <c r="G564" s="366"/>
      <c r="H564" s="366"/>
      <c r="I564" s="366"/>
      <c r="J564" s="366"/>
      <c r="K564" s="368"/>
      <c r="L564" s="124"/>
      <c r="M564" s="364" t="str">
        <f t="shared" si="8"/>
        <v/>
      </c>
    </row>
    <row r="565" spans="1:13" ht="14.45" customHeight="1" x14ac:dyDescent="0.2">
      <c r="A565" s="369"/>
      <c r="B565" s="365"/>
      <c r="C565" s="366"/>
      <c r="D565" s="366"/>
      <c r="E565" s="367"/>
      <c r="F565" s="365"/>
      <c r="G565" s="366"/>
      <c r="H565" s="366"/>
      <c r="I565" s="366"/>
      <c r="J565" s="366"/>
      <c r="K565" s="368"/>
      <c r="L565" s="124"/>
      <c r="M565" s="364" t="str">
        <f t="shared" si="8"/>
        <v/>
      </c>
    </row>
    <row r="566" spans="1:13" ht="14.45" customHeight="1" x14ac:dyDescent="0.2">
      <c r="A566" s="369"/>
      <c r="B566" s="365"/>
      <c r="C566" s="366"/>
      <c r="D566" s="366"/>
      <c r="E566" s="367"/>
      <c r="F566" s="365"/>
      <c r="G566" s="366"/>
      <c r="H566" s="366"/>
      <c r="I566" s="366"/>
      <c r="J566" s="366"/>
      <c r="K566" s="368"/>
      <c r="L566" s="124"/>
      <c r="M566" s="364" t="str">
        <f t="shared" si="8"/>
        <v/>
      </c>
    </row>
    <row r="567" spans="1:13" ht="14.45" customHeight="1" x14ac:dyDescent="0.2">
      <c r="A567" s="369"/>
      <c r="B567" s="365"/>
      <c r="C567" s="366"/>
      <c r="D567" s="366"/>
      <c r="E567" s="367"/>
      <c r="F567" s="365"/>
      <c r="G567" s="366"/>
      <c r="H567" s="366"/>
      <c r="I567" s="366"/>
      <c r="J567" s="366"/>
      <c r="K567" s="368"/>
      <c r="L567" s="124"/>
      <c r="M567" s="364" t="str">
        <f t="shared" si="8"/>
        <v/>
      </c>
    </row>
    <row r="568" spans="1:13" ht="14.45" customHeight="1" x14ac:dyDescent="0.2">
      <c r="A568" s="369"/>
      <c r="B568" s="365"/>
      <c r="C568" s="366"/>
      <c r="D568" s="366"/>
      <c r="E568" s="367"/>
      <c r="F568" s="365"/>
      <c r="G568" s="366"/>
      <c r="H568" s="366"/>
      <c r="I568" s="366"/>
      <c r="J568" s="366"/>
      <c r="K568" s="368"/>
      <c r="L568" s="124"/>
      <c r="M568" s="364" t="str">
        <f t="shared" si="8"/>
        <v/>
      </c>
    </row>
    <row r="569" spans="1:13" ht="14.45" customHeight="1" x14ac:dyDescent="0.2">
      <c r="A569" s="369"/>
      <c r="B569" s="365"/>
      <c r="C569" s="366"/>
      <c r="D569" s="366"/>
      <c r="E569" s="367"/>
      <c r="F569" s="365"/>
      <c r="G569" s="366"/>
      <c r="H569" s="366"/>
      <c r="I569" s="366"/>
      <c r="J569" s="366"/>
      <c r="K569" s="368"/>
      <c r="L569" s="124"/>
      <c r="M569" s="364" t="str">
        <f t="shared" si="8"/>
        <v/>
      </c>
    </row>
    <row r="570" spans="1:13" ht="14.45" customHeight="1" x14ac:dyDescent="0.2">
      <c r="A570" s="369"/>
      <c r="B570" s="365"/>
      <c r="C570" s="366"/>
      <c r="D570" s="366"/>
      <c r="E570" s="367"/>
      <c r="F570" s="365"/>
      <c r="G570" s="366"/>
      <c r="H570" s="366"/>
      <c r="I570" s="366"/>
      <c r="J570" s="366"/>
      <c r="K570" s="368"/>
      <c r="L570" s="124"/>
      <c r="M570" s="364" t="str">
        <f t="shared" si="8"/>
        <v/>
      </c>
    </row>
    <row r="571" spans="1:13" ht="14.45" customHeight="1" x14ac:dyDescent="0.2">
      <c r="A571" s="369"/>
      <c r="B571" s="365"/>
      <c r="C571" s="366"/>
      <c r="D571" s="366"/>
      <c r="E571" s="367"/>
      <c r="F571" s="365"/>
      <c r="G571" s="366"/>
      <c r="H571" s="366"/>
      <c r="I571" s="366"/>
      <c r="J571" s="366"/>
      <c r="K571" s="368"/>
      <c r="L571" s="124"/>
      <c r="M571" s="364" t="str">
        <f t="shared" si="8"/>
        <v/>
      </c>
    </row>
    <row r="572" spans="1:13" ht="14.45" customHeight="1" x14ac:dyDescent="0.2">
      <c r="A572" s="369"/>
      <c r="B572" s="365"/>
      <c r="C572" s="366"/>
      <c r="D572" s="366"/>
      <c r="E572" s="367"/>
      <c r="F572" s="365"/>
      <c r="G572" s="366"/>
      <c r="H572" s="366"/>
      <c r="I572" s="366"/>
      <c r="J572" s="366"/>
      <c r="K572" s="368"/>
      <c r="L572" s="124"/>
      <c r="M572" s="364" t="str">
        <f t="shared" si="8"/>
        <v/>
      </c>
    </row>
    <row r="573" spans="1:13" ht="14.45" customHeight="1" x14ac:dyDescent="0.2">
      <c r="A573" s="369"/>
      <c r="B573" s="365"/>
      <c r="C573" s="366"/>
      <c r="D573" s="366"/>
      <c r="E573" s="367"/>
      <c r="F573" s="365"/>
      <c r="G573" s="366"/>
      <c r="H573" s="366"/>
      <c r="I573" s="366"/>
      <c r="J573" s="366"/>
      <c r="K573" s="368"/>
      <c r="L573" s="124"/>
      <c r="M573" s="364" t="str">
        <f t="shared" si="8"/>
        <v/>
      </c>
    </row>
    <row r="574" spans="1:13" ht="14.45" customHeight="1" x14ac:dyDescent="0.2">
      <c r="A574" s="369"/>
      <c r="B574" s="365"/>
      <c r="C574" s="366"/>
      <c r="D574" s="366"/>
      <c r="E574" s="367"/>
      <c r="F574" s="365"/>
      <c r="G574" s="366"/>
      <c r="H574" s="366"/>
      <c r="I574" s="366"/>
      <c r="J574" s="366"/>
      <c r="K574" s="368"/>
      <c r="L574" s="124"/>
      <c r="M574" s="364" t="str">
        <f t="shared" si="8"/>
        <v/>
      </c>
    </row>
    <row r="575" spans="1:13" ht="14.45" customHeight="1" x14ac:dyDescent="0.2">
      <c r="A575" s="369"/>
      <c r="B575" s="365"/>
      <c r="C575" s="366"/>
      <c r="D575" s="366"/>
      <c r="E575" s="367"/>
      <c r="F575" s="365"/>
      <c r="G575" s="366"/>
      <c r="H575" s="366"/>
      <c r="I575" s="366"/>
      <c r="J575" s="366"/>
      <c r="K575" s="368"/>
      <c r="L575" s="124"/>
      <c r="M575" s="364" t="str">
        <f t="shared" si="8"/>
        <v/>
      </c>
    </row>
    <row r="576" spans="1:13" ht="14.45" customHeight="1" x14ac:dyDescent="0.2">
      <c r="A576" s="369"/>
      <c r="B576" s="365"/>
      <c r="C576" s="366"/>
      <c r="D576" s="366"/>
      <c r="E576" s="367"/>
      <c r="F576" s="365"/>
      <c r="G576" s="366"/>
      <c r="H576" s="366"/>
      <c r="I576" s="366"/>
      <c r="J576" s="366"/>
      <c r="K576" s="368"/>
      <c r="L576" s="124"/>
      <c r="M576" s="364" t="str">
        <f t="shared" si="8"/>
        <v/>
      </c>
    </row>
    <row r="577" spans="1:13" ht="14.45" customHeight="1" x14ac:dyDescent="0.2">
      <c r="A577" s="369"/>
      <c r="B577" s="365"/>
      <c r="C577" s="366"/>
      <c r="D577" s="366"/>
      <c r="E577" s="367"/>
      <c r="F577" s="365"/>
      <c r="G577" s="366"/>
      <c r="H577" s="366"/>
      <c r="I577" s="366"/>
      <c r="J577" s="366"/>
      <c r="K577" s="368"/>
      <c r="L577" s="124"/>
      <c r="M577" s="364" t="str">
        <f t="shared" si="8"/>
        <v/>
      </c>
    </row>
    <row r="578" spans="1:13" ht="14.45" customHeight="1" x14ac:dyDescent="0.2">
      <c r="A578" s="369"/>
      <c r="B578" s="365"/>
      <c r="C578" s="366"/>
      <c r="D578" s="366"/>
      <c r="E578" s="367"/>
      <c r="F578" s="365"/>
      <c r="G578" s="366"/>
      <c r="H578" s="366"/>
      <c r="I578" s="366"/>
      <c r="J578" s="366"/>
      <c r="K578" s="368"/>
      <c r="L578" s="124"/>
      <c r="M578" s="364" t="str">
        <f t="shared" si="8"/>
        <v/>
      </c>
    </row>
    <row r="579" spans="1:13" ht="14.45" customHeight="1" x14ac:dyDescent="0.2">
      <c r="A579" s="369"/>
      <c r="B579" s="365"/>
      <c r="C579" s="366"/>
      <c r="D579" s="366"/>
      <c r="E579" s="367"/>
      <c r="F579" s="365"/>
      <c r="G579" s="366"/>
      <c r="H579" s="366"/>
      <c r="I579" s="366"/>
      <c r="J579" s="366"/>
      <c r="K579" s="368"/>
      <c r="L579" s="124"/>
      <c r="M579" s="364" t="str">
        <f t="shared" si="8"/>
        <v/>
      </c>
    </row>
    <row r="580" spans="1:13" ht="14.45" customHeight="1" x14ac:dyDescent="0.2">
      <c r="A580" s="369"/>
      <c r="B580" s="365"/>
      <c r="C580" s="366"/>
      <c r="D580" s="366"/>
      <c r="E580" s="367"/>
      <c r="F580" s="365"/>
      <c r="G580" s="366"/>
      <c r="H580" s="366"/>
      <c r="I580" s="366"/>
      <c r="J580" s="366"/>
      <c r="K580" s="368"/>
      <c r="L580" s="124"/>
      <c r="M580" s="364" t="str">
        <f t="shared" si="8"/>
        <v/>
      </c>
    </row>
    <row r="581" spans="1:13" ht="14.45" customHeight="1" x14ac:dyDescent="0.2">
      <c r="A581" s="369"/>
      <c r="B581" s="365"/>
      <c r="C581" s="366"/>
      <c r="D581" s="366"/>
      <c r="E581" s="367"/>
      <c r="F581" s="365"/>
      <c r="G581" s="366"/>
      <c r="H581" s="366"/>
      <c r="I581" s="366"/>
      <c r="J581" s="366"/>
      <c r="K581" s="368"/>
      <c r="L581" s="124"/>
      <c r="M581" s="364" t="str">
        <f t="shared" si="8"/>
        <v/>
      </c>
    </row>
    <row r="582" spans="1:13" ht="14.45" customHeight="1" x14ac:dyDescent="0.2">
      <c r="A582" s="369"/>
      <c r="B582" s="365"/>
      <c r="C582" s="366"/>
      <c r="D582" s="366"/>
      <c r="E582" s="367"/>
      <c r="F582" s="365"/>
      <c r="G582" s="366"/>
      <c r="H582" s="366"/>
      <c r="I582" s="366"/>
      <c r="J582" s="366"/>
      <c r="K582" s="368"/>
      <c r="L582" s="124"/>
      <c r="M582" s="364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69"/>
      <c r="B583" s="365"/>
      <c r="C583" s="366"/>
      <c r="D583" s="366"/>
      <c r="E583" s="367"/>
      <c r="F583" s="365"/>
      <c r="G583" s="366"/>
      <c r="H583" s="366"/>
      <c r="I583" s="366"/>
      <c r="J583" s="366"/>
      <c r="K583" s="368"/>
      <c r="L583" s="124"/>
      <c r="M583" s="364" t="str">
        <f t="shared" si="9"/>
        <v/>
      </c>
    </row>
    <row r="584" spans="1:13" ht="14.45" customHeight="1" x14ac:dyDescent="0.2">
      <c r="A584" s="369"/>
      <c r="B584" s="365"/>
      <c r="C584" s="366"/>
      <c r="D584" s="366"/>
      <c r="E584" s="367"/>
      <c r="F584" s="365"/>
      <c r="G584" s="366"/>
      <c r="H584" s="366"/>
      <c r="I584" s="366"/>
      <c r="J584" s="366"/>
      <c r="K584" s="368"/>
      <c r="L584" s="124"/>
      <c r="M584" s="364" t="str">
        <f t="shared" si="9"/>
        <v/>
      </c>
    </row>
    <row r="585" spans="1:13" ht="14.45" customHeight="1" x14ac:dyDescent="0.2">
      <c r="A585" s="369"/>
      <c r="B585" s="365"/>
      <c r="C585" s="366"/>
      <c r="D585" s="366"/>
      <c r="E585" s="367"/>
      <c r="F585" s="365"/>
      <c r="G585" s="366"/>
      <c r="H585" s="366"/>
      <c r="I585" s="366"/>
      <c r="J585" s="366"/>
      <c r="K585" s="368"/>
      <c r="L585" s="124"/>
      <c r="M585" s="364" t="str">
        <f t="shared" si="9"/>
        <v/>
      </c>
    </row>
    <row r="586" spans="1:13" ht="14.45" customHeight="1" x14ac:dyDescent="0.2">
      <c r="A586" s="369"/>
      <c r="B586" s="365"/>
      <c r="C586" s="366"/>
      <c r="D586" s="366"/>
      <c r="E586" s="367"/>
      <c r="F586" s="365"/>
      <c r="G586" s="366"/>
      <c r="H586" s="366"/>
      <c r="I586" s="366"/>
      <c r="J586" s="366"/>
      <c r="K586" s="368"/>
      <c r="L586" s="124"/>
      <c r="M586" s="364" t="str">
        <f t="shared" si="9"/>
        <v/>
      </c>
    </row>
    <row r="587" spans="1:13" ht="14.45" customHeight="1" x14ac:dyDescent="0.2">
      <c r="A587" s="369"/>
      <c r="B587" s="365"/>
      <c r="C587" s="366"/>
      <c r="D587" s="366"/>
      <c r="E587" s="367"/>
      <c r="F587" s="365"/>
      <c r="G587" s="366"/>
      <c r="H587" s="366"/>
      <c r="I587" s="366"/>
      <c r="J587" s="366"/>
      <c r="K587" s="368"/>
      <c r="L587" s="124"/>
      <c r="M587" s="364" t="str">
        <f t="shared" si="9"/>
        <v/>
      </c>
    </row>
    <row r="588" spans="1:13" ht="14.45" customHeight="1" x14ac:dyDescent="0.2">
      <c r="A588" s="369"/>
      <c r="B588" s="365"/>
      <c r="C588" s="366"/>
      <c r="D588" s="366"/>
      <c r="E588" s="367"/>
      <c r="F588" s="365"/>
      <c r="G588" s="366"/>
      <c r="H588" s="366"/>
      <c r="I588" s="366"/>
      <c r="J588" s="366"/>
      <c r="K588" s="368"/>
      <c r="L588" s="124"/>
      <c r="M588" s="364" t="str">
        <f t="shared" si="9"/>
        <v/>
      </c>
    </row>
    <row r="589" spans="1:13" ht="14.45" customHeight="1" x14ac:dyDescent="0.2">
      <c r="A589" s="369"/>
      <c r="B589" s="365"/>
      <c r="C589" s="366"/>
      <c r="D589" s="366"/>
      <c r="E589" s="367"/>
      <c r="F589" s="365"/>
      <c r="G589" s="366"/>
      <c r="H589" s="366"/>
      <c r="I589" s="366"/>
      <c r="J589" s="366"/>
      <c r="K589" s="368"/>
      <c r="L589" s="124"/>
      <c r="M589" s="364" t="str">
        <f t="shared" si="9"/>
        <v/>
      </c>
    </row>
    <row r="590" spans="1:13" ht="14.45" customHeight="1" x14ac:dyDescent="0.2">
      <c r="A590" s="369"/>
      <c r="B590" s="365"/>
      <c r="C590" s="366"/>
      <c r="D590" s="366"/>
      <c r="E590" s="367"/>
      <c r="F590" s="365"/>
      <c r="G590" s="366"/>
      <c r="H590" s="366"/>
      <c r="I590" s="366"/>
      <c r="J590" s="366"/>
      <c r="K590" s="368"/>
      <c r="L590" s="124"/>
      <c r="M590" s="364" t="str">
        <f t="shared" si="9"/>
        <v/>
      </c>
    </row>
    <row r="591" spans="1:13" ht="14.45" customHeight="1" x14ac:dyDescent="0.2">
      <c r="A591" s="369"/>
      <c r="B591" s="365"/>
      <c r="C591" s="366"/>
      <c r="D591" s="366"/>
      <c r="E591" s="367"/>
      <c r="F591" s="365"/>
      <c r="G591" s="366"/>
      <c r="H591" s="366"/>
      <c r="I591" s="366"/>
      <c r="J591" s="366"/>
      <c r="K591" s="368"/>
      <c r="L591" s="124"/>
      <c r="M591" s="364" t="str">
        <f t="shared" si="9"/>
        <v/>
      </c>
    </row>
    <row r="592" spans="1:13" ht="14.45" customHeight="1" x14ac:dyDescent="0.2">
      <c r="A592" s="369"/>
      <c r="B592" s="365"/>
      <c r="C592" s="366"/>
      <c r="D592" s="366"/>
      <c r="E592" s="367"/>
      <c r="F592" s="365"/>
      <c r="G592" s="366"/>
      <c r="H592" s="366"/>
      <c r="I592" s="366"/>
      <c r="J592" s="366"/>
      <c r="K592" s="368"/>
      <c r="L592" s="124"/>
      <c r="M592" s="364" t="str">
        <f t="shared" si="9"/>
        <v/>
      </c>
    </row>
    <row r="593" spans="1:13" ht="14.45" customHeight="1" x14ac:dyDescent="0.2">
      <c r="A593" s="369"/>
      <c r="B593" s="365"/>
      <c r="C593" s="366"/>
      <c r="D593" s="366"/>
      <c r="E593" s="367"/>
      <c r="F593" s="365"/>
      <c r="G593" s="366"/>
      <c r="H593" s="366"/>
      <c r="I593" s="366"/>
      <c r="J593" s="366"/>
      <c r="K593" s="368"/>
      <c r="L593" s="124"/>
      <c r="M593" s="364" t="str">
        <f t="shared" si="9"/>
        <v/>
      </c>
    </row>
    <row r="594" spans="1:13" ht="14.45" customHeight="1" x14ac:dyDescent="0.2">
      <c r="A594" s="369"/>
      <c r="B594" s="365"/>
      <c r="C594" s="366"/>
      <c r="D594" s="366"/>
      <c r="E594" s="367"/>
      <c r="F594" s="365"/>
      <c r="G594" s="366"/>
      <c r="H594" s="366"/>
      <c r="I594" s="366"/>
      <c r="J594" s="366"/>
      <c r="K594" s="368"/>
      <c r="L594" s="124"/>
      <c r="M594" s="364" t="str">
        <f t="shared" si="9"/>
        <v/>
      </c>
    </row>
    <row r="595" spans="1:13" ht="14.45" customHeight="1" x14ac:dyDescent="0.2">
      <c r="A595" s="369"/>
      <c r="B595" s="365"/>
      <c r="C595" s="366"/>
      <c r="D595" s="366"/>
      <c r="E595" s="367"/>
      <c r="F595" s="365"/>
      <c r="G595" s="366"/>
      <c r="H595" s="366"/>
      <c r="I595" s="366"/>
      <c r="J595" s="366"/>
      <c r="K595" s="368"/>
      <c r="L595" s="124"/>
      <c r="M595" s="364" t="str">
        <f t="shared" si="9"/>
        <v/>
      </c>
    </row>
    <row r="596" spans="1:13" ht="14.45" customHeight="1" x14ac:dyDescent="0.2">
      <c r="A596" s="369"/>
      <c r="B596" s="365"/>
      <c r="C596" s="366"/>
      <c r="D596" s="366"/>
      <c r="E596" s="367"/>
      <c r="F596" s="365"/>
      <c r="G596" s="366"/>
      <c r="H596" s="366"/>
      <c r="I596" s="366"/>
      <c r="J596" s="366"/>
      <c r="K596" s="368"/>
      <c r="L596" s="124"/>
      <c r="M596" s="364" t="str">
        <f t="shared" si="9"/>
        <v/>
      </c>
    </row>
    <row r="597" spans="1:13" ht="14.45" customHeight="1" x14ac:dyDescent="0.2">
      <c r="A597" s="369"/>
      <c r="B597" s="365"/>
      <c r="C597" s="366"/>
      <c r="D597" s="366"/>
      <c r="E597" s="367"/>
      <c r="F597" s="365"/>
      <c r="G597" s="366"/>
      <c r="H597" s="366"/>
      <c r="I597" s="366"/>
      <c r="J597" s="366"/>
      <c r="K597" s="368"/>
      <c r="L597" s="124"/>
      <c r="M597" s="364" t="str">
        <f t="shared" si="9"/>
        <v/>
      </c>
    </row>
    <row r="598" spans="1:13" ht="14.45" customHeight="1" x14ac:dyDescent="0.2">
      <c r="A598" s="369"/>
      <c r="B598" s="365"/>
      <c r="C598" s="366"/>
      <c r="D598" s="366"/>
      <c r="E598" s="367"/>
      <c r="F598" s="365"/>
      <c r="G598" s="366"/>
      <c r="H598" s="366"/>
      <c r="I598" s="366"/>
      <c r="J598" s="366"/>
      <c r="K598" s="368"/>
      <c r="L598" s="124"/>
      <c r="M598" s="364" t="str">
        <f t="shared" si="9"/>
        <v/>
      </c>
    </row>
    <row r="599" spans="1:13" ht="14.45" customHeight="1" x14ac:dyDescent="0.2">
      <c r="A599" s="369"/>
      <c r="B599" s="365"/>
      <c r="C599" s="366"/>
      <c r="D599" s="366"/>
      <c r="E599" s="367"/>
      <c r="F599" s="365"/>
      <c r="G599" s="366"/>
      <c r="H599" s="366"/>
      <c r="I599" s="366"/>
      <c r="J599" s="366"/>
      <c r="K599" s="368"/>
      <c r="L599" s="124"/>
      <c r="M599" s="364" t="str">
        <f t="shared" si="9"/>
        <v/>
      </c>
    </row>
    <row r="600" spans="1:13" ht="14.45" customHeight="1" x14ac:dyDescent="0.2">
      <c r="A600" s="369"/>
      <c r="B600" s="365"/>
      <c r="C600" s="366"/>
      <c r="D600" s="366"/>
      <c r="E600" s="367"/>
      <c r="F600" s="365"/>
      <c r="G600" s="366"/>
      <c r="H600" s="366"/>
      <c r="I600" s="366"/>
      <c r="J600" s="366"/>
      <c r="K600" s="368"/>
      <c r="L600" s="124"/>
      <c r="M600" s="364" t="str">
        <f t="shared" si="9"/>
        <v/>
      </c>
    </row>
    <row r="601" spans="1:13" ht="14.45" customHeight="1" x14ac:dyDescent="0.2">
      <c r="A601" s="369"/>
      <c r="B601" s="365"/>
      <c r="C601" s="366"/>
      <c r="D601" s="366"/>
      <c r="E601" s="367"/>
      <c r="F601" s="365"/>
      <c r="G601" s="366"/>
      <c r="H601" s="366"/>
      <c r="I601" s="366"/>
      <c r="J601" s="366"/>
      <c r="K601" s="368"/>
      <c r="L601" s="124"/>
      <c r="M601" s="364" t="str">
        <f t="shared" si="9"/>
        <v/>
      </c>
    </row>
    <row r="602" spans="1:13" ht="14.45" customHeight="1" x14ac:dyDescent="0.2">
      <c r="A602" s="369"/>
      <c r="B602" s="365"/>
      <c r="C602" s="366"/>
      <c r="D602" s="366"/>
      <c r="E602" s="367"/>
      <c r="F602" s="365"/>
      <c r="G602" s="366"/>
      <c r="H602" s="366"/>
      <c r="I602" s="366"/>
      <c r="J602" s="366"/>
      <c r="K602" s="368"/>
      <c r="L602" s="124"/>
      <c r="M602" s="364" t="str">
        <f t="shared" si="9"/>
        <v/>
      </c>
    </row>
    <row r="603" spans="1:13" ht="14.45" customHeight="1" x14ac:dyDescent="0.2">
      <c r="A603" s="369"/>
      <c r="B603" s="365"/>
      <c r="C603" s="366"/>
      <c r="D603" s="366"/>
      <c r="E603" s="367"/>
      <c r="F603" s="365"/>
      <c r="G603" s="366"/>
      <c r="H603" s="366"/>
      <c r="I603" s="366"/>
      <c r="J603" s="366"/>
      <c r="K603" s="368"/>
      <c r="L603" s="124"/>
      <c r="M603" s="364" t="str">
        <f t="shared" si="9"/>
        <v/>
      </c>
    </row>
    <row r="604" spans="1:13" ht="14.45" customHeight="1" x14ac:dyDescent="0.2">
      <c r="A604" s="369"/>
      <c r="B604" s="365"/>
      <c r="C604" s="366"/>
      <c r="D604" s="366"/>
      <c r="E604" s="367"/>
      <c r="F604" s="365"/>
      <c r="G604" s="366"/>
      <c r="H604" s="366"/>
      <c r="I604" s="366"/>
      <c r="J604" s="366"/>
      <c r="K604" s="368"/>
      <c r="L604" s="124"/>
      <c r="M604" s="364" t="str">
        <f t="shared" si="9"/>
        <v/>
      </c>
    </row>
    <row r="605" spans="1:13" ht="14.45" customHeight="1" x14ac:dyDescent="0.2">
      <c r="A605" s="369"/>
      <c r="B605" s="365"/>
      <c r="C605" s="366"/>
      <c r="D605" s="366"/>
      <c r="E605" s="367"/>
      <c r="F605" s="365"/>
      <c r="G605" s="366"/>
      <c r="H605" s="366"/>
      <c r="I605" s="366"/>
      <c r="J605" s="366"/>
      <c r="K605" s="368"/>
      <c r="L605" s="124"/>
      <c r="M605" s="364" t="str">
        <f t="shared" si="9"/>
        <v/>
      </c>
    </row>
    <row r="606" spans="1:13" ht="14.45" customHeight="1" x14ac:dyDescent="0.2">
      <c r="A606" s="369"/>
      <c r="B606" s="365"/>
      <c r="C606" s="366"/>
      <c r="D606" s="366"/>
      <c r="E606" s="367"/>
      <c r="F606" s="365"/>
      <c r="G606" s="366"/>
      <c r="H606" s="366"/>
      <c r="I606" s="366"/>
      <c r="J606" s="366"/>
      <c r="K606" s="368"/>
      <c r="L606" s="124"/>
      <c r="M606" s="364" t="str">
        <f t="shared" si="9"/>
        <v/>
      </c>
    </row>
    <row r="607" spans="1:13" ht="14.45" customHeight="1" x14ac:dyDescent="0.2">
      <c r="A607" s="369"/>
      <c r="B607" s="365"/>
      <c r="C607" s="366"/>
      <c r="D607" s="366"/>
      <c r="E607" s="367"/>
      <c r="F607" s="365"/>
      <c r="G607" s="366"/>
      <c r="H607" s="366"/>
      <c r="I607" s="366"/>
      <c r="J607" s="366"/>
      <c r="K607" s="368"/>
      <c r="L607" s="124"/>
      <c r="M607" s="364" t="str">
        <f t="shared" si="9"/>
        <v/>
      </c>
    </row>
    <row r="608" spans="1:13" ht="14.45" customHeight="1" x14ac:dyDescent="0.2">
      <c r="A608" s="369"/>
      <c r="B608" s="365"/>
      <c r="C608" s="366"/>
      <c r="D608" s="366"/>
      <c r="E608" s="367"/>
      <c r="F608" s="365"/>
      <c r="G608" s="366"/>
      <c r="H608" s="366"/>
      <c r="I608" s="366"/>
      <c r="J608" s="366"/>
      <c r="K608" s="368"/>
      <c r="L608" s="124"/>
      <c r="M608" s="364" t="str">
        <f t="shared" si="9"/>
        <v/>
      </c>
    </row>
    <row r="609" spans="1:13" ht="14.45" customHeight="1" x14ac:dyDescent="0.2">
      <c r="A609" s="369"/>
      <c r="B609" s="365"/>
      <c r="C609" s="366"/>
      <c r="D609" s="366"/>
      <c r="E609" s="367"/>
      <c r="F609" s="365"/>
      <c r="G609" s="366"/>
      <c r="H609" s="366"/>
      <c r="I609" s="366"/>
      <c r="J609" s="366"/>
      <c r="K609" s="368"/>
      <c r="L609" s="124"/>
      <c r="M609" s="364" t="str">
        <f t="shared" si="9"/>
        <v/>
      </c>
    </row>
    <row r="610" spans="1:13" ht="14.45" customHeight="1" x14ac:dyDescent="0.2">
      <c r="A610" s="369"/>
      <c r="B610" s="365"/>
      <c r="C610" s="366"/>
      <c r="D610" s="366"/>
      <c r="E610" s="367"/>
      <c r="F610" s="365"/>
      <c r="G610" s="366"/>
      <c r="H610" s="366"/>
      <c r="I610" s="366"/>
      <c r="J610" s="366"/>
      <c r="K610" s="368"/>
      <c r="L610" s="124"/>
      <c r="M610" s="364" t="str">
        <f t="shared" si="9"/>
        <v/>
      </c>
    </row>
    <row r="611" spans="1:13" ht="14.45" customHeight="1" x14ac:dyDescent="0.2">
      <c r="A611" s="369"/>
      <c r="B611" s="365"/>
      <c r="C611" s="366"/>
      <c r="D611" s="366"/>
      <c r="E611" s="367"/>
      <c r="F611" s="365"/>
      <c r="G611" s="366"/>
      <c r="H611" s="366"/>
      <c r="I611" s="366"/>
      <c r="J611" s="366"/>
      <c r="K611" s="368"/>
      <c r="L611" s="124"/>
      <c r="M611" s="364" t="str">
        <f t="shared" si="9"/>
        <v/>
      </c>
    </row>
    <row r="612" spans="1:13" ht="14.45" customHeight="1" x14ac:dyDescent="0.2">
      <c r="A612" s="369"/>
      <c r="B612" s="365"/>
      <c r="C612" s="366"/>
      <c r="D612" s="366"/>
      <c r="E612" s="367"/>
      <c r="F612" s="365"/>
      <c r="G612" s="366"/>
      <c r="H612" s="366"/>
      <c r="I612" s="366"/>
      <c r="J612" s="366"/>
      <c r="K612" s="368"/>
      <c r="L612" s="124"/>
      <c r="M612" s="364" t="str">
        <f t="shared" si="9"/>
        <v/>
      </c>
    </row>
    <row r="613" spans="1:13" ht="14.45" customHeight="1" x14ac:dyDescent="0.2">
      <c r="A613" s="369"/>
      <c r="B613" s="365"/>
      <c r="C613" s="366"/>
      <c r="D613" s="366"/>
      <c r="E613" s="367"/>
      <c r="F613" s="365"/>
      <c r="G613" s="366"/>
      <c r="H613" s="366"/>
      <c r="I613" s="366"/>
      <c r="J613" s="366"/>
      <c r="K613" s="368"/>
      <c r="L613" s="124"/>
      <c r="M613" s="364" t="str">
        <f t="shared" si="9"/>
        <v/>
      </c>
    </row>
    <row r="614" spans="1:13" ht="14.45" customHeight="1" x14ac:dyDescent="0.2">
      <c r="A614" s="369"/>
      <c r="B614" s="365"/>
      <c r="C614" s="366"/>
      <c r="D614" s="366"/>
      <c r="E614" s="367"/>
      <c r="F614" s="365"/>
      <c r="G614" s="366"/>
      <c r="H614" s="366"/>
      <c r="I614" s="366"/>
      <c r="J614" s="366"/>
      <c r="K614" s="368"/>
      <c r="L614" s="124"/>
      <c r="M614" s="364" t="str">
        <f t="shared" si="9"/>
        <v/>
      </c>
    </row>
    <row r="615" spans="1:13" ht="14.45" customHeight="1" x14ac:dyDescent="0.2">
      <c r="A615" s="369"/>
      <c r="B615" s="365"/>
      <c r="C615" s="366"/>
      <c r="D615" s="366"/>
      <c r="E615" s="367"/>
      <c r="F615" s="365"/>
      <c r="G615" s="366"/>
      <c r="H615" s="366"/>
      <c r="I615" s="366"/>
      <c r="J615" s="366"/>
      <c r="K615" s="368"/>
      <c r="L615" s="124"/>
      <c r="M615" s="364" t="str">
        <f t="shared" si="9"/>
        <v/>
      </c>
    </row>
    <row r="616" spans="1:13" ht="14.45" customHeight="1" x14ac:dyDescent="0.2">
      <c r="A616" s="369"/>
      <c r="B616" s="365"/>
      <c r="C616" s="366"/>
      <c r="D616" s="366"/>
      <c r="E616" s="367"/>
      <c r="F616" s="365"/>
      <c r="G616" s="366"/>
      <c r="H616" s="366"/>
      <c r="I616" s="366"/>
      <c r="J616" s="366"/>
      <c r="K616" s="368"/>
      <c r="L616" s="124"/>
      <c r="M616" s="364" t="str">
        <f t="shared" si="9"/>
        <v/>
      </c>
    </row>
    <row r="617" spans="1:13" ht="14.45" customHeight="1" x14ac:dyDescent="0.2">
      <c r="A617" s="369"/>
      <c r="B617" s="365"/>
      <c r="C617" s="366"/>
      <c r="D617" s="366"/>
      <c r="E617" s="367"/>
      <c r="F617" s="365"/>
      <c r="G617" s="366"/>
      <c r="H617" s="366"/>
      <c r="I617" s="366"/>
      <c r="J617" s="366"/>
      <c r="K617" s="368"/>
      <c r="L617" s="124"/>
      <c r="M617" s="364" t="str">
        <f t="shared" si="9"/>
        <v/>
      </c>
    </row>
    <row r="618" spans="1:13" ht="14.45" customHeight="1" x14ac:dyDescent="0.2">
      <c r="A618" s="369"/>
      <c r="B618" s="365"/>
      <c r="C618" s="366"/>
      <c r="D618" s="366"/>
      <c r="E618" s="367"/>
      <c r="F618" s="365"/>
      <c r="G618" s="366"/>
      <c r="H618" s="366"/>
      <c r="I618" s="366"/>
      <c r="J618" s="366"/>
      <c r="K618" s="368"/>
      <c r="L618" s="124"/>
      <c r="M618" s="364" t="str">
        <f t="shared" si="9"/>
        <v/>
      </c>
    </row>
    <row r="619" spans="1:13" ht="14.45" customHeight="1" x14ac:dyDescent="0.2">
      <c r="A619" s="369"/>
      <c r="B619" s="365"/>
      <c r="C619" s="366"/>
      <c r="D619" s="366"/>
      <c r="E619" s="367"/>
      <c r="F619" s="365"/>
      <c r="G619" s="366"/>
      <c r="H619" s="366"/>
      <c r="I619" s="366"/>
      <c r="J619" s="366"/>
      <c r="K619" s="368"/>
      <c r="L619" s="124"/>
      <c r="M619" s="364" t="str">
        <f t="shared" si="9"/>
        <v/>
      </c>
    </row>
    <row r="620" spans="1:13" ht="14.45" customHeight="1" x14ac:dyDescent="0.2">
      <c r="A620" s="369"/>
      <c r="B620" s="365"/>
      <c r="C620" s="366"/>
      <c r="D620" s="366"/>
      <c r="E620" s="367"/>
      <c r="F620" s="365"/>
      <c r="G620" s="366"/>
      <c r="H620" s="366"/>
      <c r="I620" s="366"/>
      <c r="J620" s="366"/>
      <c r="K620" s="368"/>
      <c r="L620" s="124"/>
      <c r="M620" s="364" t="str">
        <f t="shared" si="9"/>
        <v/>
      </c>
    </row>
    <row r="621" spans="1:13" ht="14.45" customHeight="1" x14ac:dyDescent="0.2">
      <c r="A621" s="369"/>
      <c r="B621" s="365"/>
      <c r="C621" s="366"/>
      <c r="D621" s="366"/>
      <c r="E621" s="367"/>
      <c r="F621" s="365"/>
      <c r="G621" s="366"/>
      <c r="H621" s="366"/>
      <c r="I621" s="366"/>
      <c r="J621" s="366"/>
      <c r="K621" s="368"/>
      <c r="L621" s="124"/>
      <c r="M621" s="364" t="str">
        <f t="shared" si="9"/>
        <v/>
      </c>
    </row>
    <row r="622" spans="1:13" ht="14.45" customHeight="1" x14ac:dyDescent="0.2">
      <c r="A622" s="369"/>
      <c r="B622" s="365"/>
      <c r="C622" s="366"/>
      <c r="D622" s="366"/>
      <c r="E622" s="367"/>
      <c r="F622" s="365"/>
      <c r="G622" s="366"/>
      <c r="H622" s="366"/>
      <c r="I622" s="366"/>
      <c r="J622" s="366"/>
      <c r="K622" s="368"/>
      <c r="L622" s="124"/>
      <c r="M622" s="364" t="str">
        <f t="shared" si="9"/>
        <v/>
      </c>
    </row>
    <row r="623" spans="1:13" ht="14.45" customHeight="1" x14ac:dyDescent="0.2">
      <c r="A623" s="369"/>
      <c r="B623" s="365"/>
      <c r="C623" s="366"/>
      <c r="D623" s="366"/>
      <c r="E623" s="367"/>
      <c r="F623" s="365"/>
      <c r="G623" s="366"/>
      <c r="H623" s="366"/>
      <c r="I623" s="366"/>
      <c r="J623" s="366"/>
      <c r="K623" s="368"/>
      <c r="L623" s="124"/>
      <c r="M623" s="364" t="str">
        <f t="shared" si="9"/>
        <v/>
      </c>
    </row>
    <row r="624" spans="1:13" ht="14.45" customHeight="1" x14ac:dyDescent="0.2">
      <c r="A624" s="369"/>
      <c r="B624" s="365"/>
      <c r="C624" s="366"/>
      <c r="D624" s="366"/>
      <c r="E624" s="367"/>
      <c r="F624" s="365"/>
      <c r="G624" s="366"/>
      <c r="H624" s="366"/>
      <c r="I624" s="366"/>
      <c r="J624" s="366"/>
      <c r="K624" s="368"/>
      <c r="L624" s="124"/>
      <c r="M624" s="364" t="str">
        <f t="shared" si="9"/>
        <v/>
      </c>
    </row>
    <row r="625" spans="1:13" ht="14.45" customHeight="1" x14ac:dyDescent="0.2">
      <c r="A625" s="369"/>
      <c r="B625" s="365"/>
      <c r="C625" s="366"/>
      <c r="D625" s="366"/>
      <c r="E625" s="367"/>
      <c r="F625" s="365"/>
      <c r="G625" s="366"/>
      <c r="H625" s="366"/>
      <c r="I625" s="366"/>
      <c r="J625" s="366"/>
      <c r="K625" s="368"/>
      <c r="L625" s="124"/>
      <c r="M625" s="364" t="str">
        <f t="shared" si="9"/>
        <v/>
      </c>
    </row>
    <row r="626" spans="1:13" ht="14.45" customHeight="1" x14ac:dyDescent="0.2">
      <c r="A626" s="369"/>
      <c r="B626" s="365"/>
      <c r="C626" s="366"/>
      <c r="D626" s="366"/>
      <c r="E626" s="367"/>
      <c r="F626" s="365"/>
      <c r="G626" s="366"/>
      <c r="H626" s="366"/>
      <c r="I626" s="366"/>
      <c r="J626" s="366"/>
      <c r="K626" s="368"/>
      <c r="L626" s="124"/>
      <c r="M626" s="364" t="str">
        <f t="shared" si="9"/>
        <v/>
      </c>
    </row>
    <row r="627" spans="1:13" ht="14.45" customHeight="1" x14ac:dyDescent="0.2">
      <c r="A627" s="369"/>
      <c r="B627" s="365"/>
      <c r="C627" s="366"/>
      <c r="D627" s="366"/>
      <c r="E627" s="367"/>
      <c r="F627" s="365"/>
      <c r="G627" s="366"/>
      <c r="H627" s="366"/>
      <c r="I627" s="366"/>
      <c r="J627" s="366"/>
      <c r="K627" s="368"/>
      <c r="L627" s="124"/>
      <c r="M627" s="364" t="str">
        <f t="shared" si="9"/>
        <v/>
      </c>
    </row>
    <row r="628" spans="1:13" ht="14.45" customHeight="1" x14ac:dyDescent="0.2">
      <c r="A628" s="369"/>
      <c r="B628" s="365"/>
      <c r="C628" s="366"/>
      <c r="D628" s="366"/>
      <c r="E628" s="367"/>
      <c r="F628" s="365"/>
      <c r="G628" s="366"/>
      <c r="H628" s="366"/>
      <c r="I628" s="366"/>
      <c r="J628" s="366"/>
      <c r="K628" s="368"/>
      <c r="L628" s="124"/>
      <c r="M628" s="364" t="str">
        <f t="shared" si="9"/>
        <v/>
      </c>
    </row>
    <row r="629" spans="1:13" ht="14.45" customHeight="1" x14ac:dyDescent="0.2">
      <c r="A629" s="369"/>
      <c r="B629" s="365"/>
      <c r="C629" s="366"/>
      <c r="D629" s="366"/>
      <c r="E629" s="367"/>
      <c r="F629" s="365"/>
      <c r="G629" s="366"/>
      <c r="H629" s="366"/>
      <c r="I629" s="366"/>
      <c r="J629" s="366"/>
      <c r="K629" s="368"/>
      <c r="L629" s="124"/>
      <c r="M629" s="364" t="str">
        <f t="shared" si="9"/>
        <v/>
      </c>
    </row>
    <row r="630" spans="1:13" ht="14.45" customHeight="1" x14ac:dyDescent="0.2">
      <c r="A630" s="369"/>
      <c r="B630" s="365"/>
      <c r="C630" s="366"/>
      <c r="D630" s="366"/>
      <c r="E630" s="367"/>
      <c r="F630" s="365"/>
      <c r="G630" s="366"/>
      <c r="H630" s="366"/>
      <c r="I630" s="366"/>
      <c r="J630" s="366"/>
      <c r="K630" s="368"/>
      <c r="L630" s="124"/>
      <c r="M630" s="364" t="str">
        <f t="shared" si="9"/>
        <v/>
      </c>
    </row>
    <row r="631" spans="1:13" ht="14.45" customHeight="1" x14ac:dyDescent="0.2">
      <c r="A631" s="369"/>
      <c r="B631" s="365"/>
      <c r="C631" s="366"/>
      <c r="D631" s="366"/>
      <c r="E631" s="367"/>
      <c r="F631" s="365"/>
      <c r="G631" s="366"/>
      <c r="H631" s="366"/>
      <c r="I631" s="366"/>
      <c r="J631" s="366"/>
      <c r="K631" s="368"/>
      <c r="L631" s="124"/>
      <c r="M631" s="364" t="str">
        <f t="shared" si="9"/>
        <v/>
      </c>
    </row>
    <row r="632" spans="1:13" ht="14.45" customHeight="1" x14ac:dyDescent="0.2">
      <c r="A632" s="369"/>
      <c r="B632" s="365"/>
      <c r="C632" s="366"/>
      <c r="D632" s="366"/>
      <c r="E632" s="367"/>
      <c r="F632" s="365"/>
      <c r="G632" s="366"/>
      <c r="H632" s="366"/>
      <c r="I632" s="366"/>
      <c r="J632" s="366"/>
      <c r="K632" s="368"/>
      <c r="L632" s="124"/>
      <c r="M632" s="364" t="str">
        <f t="shared" si="9"/>
        <v/>
      </c>
    </row>
    <row r="633" spans="1:13" ht="14.45" customHeight="1" x14ac:dyDescent="0.2">
      <c r="A633" s="369"/>
      <c r="B633" s="365"/>
      <c r="C633" s="366"/>
      <c r="D633" s="366"/>
      <c r="E633" s="367"/>
      <c r="F633" s="365"/>
      <c r="G633" s="366"/>
      <c r="H633" s="366"/>
      <c r="I633" s="366"/>
      <c r="J633" s="366"/>
      <c r="K633" s="368"/>
      <c r="L633" s="124"/>
      <c r="M633" s="364" t="str">
        <f t="shared" si="9"/>
        <v/>
      </c>
    </row>
    <row r="634" spans="1:13" ht="14.45" customHeight="1" x14ac:dyDescent="0.2">
      <c r="A634" s="369"/>
      <c r="B634" s="365"/>
      <c r="C634" s="366"/>
      <c r="D634" s="366"/>
      <c r="E634" s="367"/>
      <c r="F634" s="365"/>
      <c r="G634" s="366"/>
      <c r="H634" s="366"/>
      <c r="I634" s="366"/>
      <c r="J634" s="366"/>
      <c r="K634" s="368"/>
      <c r="L634" s="124"/>
      <c r="M634" s="364" t="str">
        <f t="shared" si="9"/>
        <v/>
      </c>
    </row>
    <row r="635" spans="1:13" ht="14.45" customHeight="1" x14ac:dyDescent="0.2">
      <c r="A635" s="369"/>
      <c r="B635" s="365"/>
      <c r="C635" s="366"/>
      <c r="D635" s="366"/>
      <c r="E635" s="367"/>
      <c r="F635" s="365"/>
      <c r="G635" s="366"/>
      <c r="H635" s="366"/>
      <c r="I635" s="366"/>
      <c r="J635" s="366"/>
      <c r="K635" s="368"/>
      <c r="L635" s="124"/>
      <c r="M635" s="364" t="str">
        <f t="shared" si="9"/>
        <v/>
      </c>
    </row>
    <row r="636" spans="1:13" ht="14.45" customHeight="1" x14ac:dyDescent="0.2">
      <c r="A636" s="369"/>
      <c r="B636" s="365"/>
      <c r="C636" s="366"/>
      <c r="D636" s="366"/>
      <c r="E636" s="367"/>
      <c r="F636" s="365"/>
      <c r="G636" s="366"/>
      <c r="H636" s="366"/>
      <c r="I636" s="366"/>
      <c r="J636" s="366"/>
      <c r="K636" s="368"/>
      <c r="L636" s="124"/>
      <c r="M636" s="364" t="str">
        <f t="shared" si="9"/>
        <v/>
      </c>
    </row>
    <row r="637" spans="1:13" ht="14.45" customHeight="1" x14ac:dyDescent="0.2">
      <c r="A637" s="369"/>
      <c r="B637" s="365"/>
      <c r="C637" s="366"/>
      <c r="D637" s="366"/>
      <c r="E637" s="367"/>
      <c r="F637" s="365"/>
      <c r="G637" s="366"/>
      <c r="H637" s="366"/>
      <c r="I637" s="366"/>
      <c r="J637" s="366"/>
      <c r="K637" s="368"/>
      <c r="L637" s="124"/>
      <c r="M637" s="364" t="str">
        <f t="shared" si="9"/>
        <v/>
      </c>
    </row>
    <row r="638" spans="1:13" ht="14.45" customHeight="1" x14ac:dyDescent="0.2">
      <c r="A638" s="369"/>
      <c r="B638" s="365"/>
      <c r="C638" s="366"/>
      <c r="D638" s="366"/>
      <c r="E638" s="367"/>
      <c r="F638" s="365"/>
      <c r="G638" s="366"/>
      <c r="H638" s="366"/>
      <c r="I638" s="366"/>
      <c r="J638" s="366"/>
      <c r="K638" s="368"/>
      <c r="L638" s="124"/>
      <c r="M638" s="364" t="str">
        <f t="shared" si="9"/>
        <v/>
      </c>
    </row>
    <row r="639" spans="1:13" ht="14.45" customHeight="1" x14ac:dyDescent="0.2">
      <c r="A639" s="369"/>
      <c r="B639" s="365"/>
      <c r="C639" s="366"/>
      <c r="D639" s="366"/>
      <c r="E639" s="367"/>
      <c r="F639" s="365"/>
      <c r="G639" s="366"/>
      <c r="H639" s="366"/>
      <c r="I639" s="366"/>
      <c r="J639" s="366"/>
      <c r="K639" s="368"/>
      <c r="L639" s="124"/>
      <c r="M639" s="364" t="str">
        <f t="shared" si="9"/>
        <v/>
      </c>
    </row>
    <row r="640" spans="1:13" ht="14.45" customHeight="1" x14ac:dyDescent="0.2">
      <c r="A640" s="369"/>
      <c r="B640" s="365"/>
      <c r="C640" s="366"/>
      <c r="D640" s="366"/>
      <c r="E640" s="367"/>
      <c r="F640" s="365"/>
      <c r="G640" s="366"/>
      <c r="H640" s="366"/>
      <c r="I640" s="366"/>
      <c r="J640" s="366"/>
      <c r="K640" s="368"/>
      <c r="L640" s="124"/>
      <c r="M640" s="364" t="str">
        <f t="shared" si="9"/>
        <v/>
      </c>
    </row>
    <row r="641" spans="1:13" ht="14.45" customHeight="1" x14ac:dyDescent="0.2">
      <c r="A641" s="369"/>
      <c r="B641" s="365"/>
      <c r="C641" s="366"/>
      <c r="D641" s="366"/>
      <c r="E641" s="367"/>
      <c r="F641" s="365"/>
      <c r="G641" s="366"/>
      <c r="H641" s="366"/>
      <c r="I641" s="366"/>
      <c r="J641" s="366"/>
      <c r="K641" s="368"/>
      <c r="L641" s="124"/>
      <c r="M641" s="364" t="str">
        <f t="shared" si="9"/>
        <v/>
      </c>
    </row>
    <row r="642" spans="1:13" ht="14.45" customHeight="1" x14ac:dyDescent="0.2">
      <c r="A642" s="369"/>
      <c r="B642" s="365"/>
      <c r="C642" s="366"/>
      <c r="D642" s="366"/>
      <c r="E642" s="367"/>
      <c r="F642" s="365"/>
      <c r="G642" s="366"/>
      <c r="H642" s="366"/>
      <c r="I642" s="366"/>
      <c r="J642" s="366"/>
      <c r="K642" s="368"/>
      <c r="L642" s="124"/>
      <c r="M642" s="364" t="str">
        <f t="shared" si="9"/>
        <v/>
      </c>
    </row>
    <row r="643" spans="1:13" ht="14.45" customHeight="1" x14ac:dyDescent="0.2">
      <c r="A643" s="369"/>
      <c r="B643" s="365"/>
      <c r="C643" s="366"/>
      <c r="D643" s="366"/>
      <c r="E643" s="367"/>
      <c r="F643" s="365"/>
      <c r="G643" s="366"/>
      <c r="H643" s="366"/>
      <c r="I643" s="366"/>
      <c r="J643" s="366"/>
      <c r="K643" s="368"/>
      <c r="L643" s="124"/>
      <c r="M643" s="364" t="str">
        <f t="shared" si="9"/>
        <v/>
      </c>
    </row>
    <row r="644" spans="1:13" ht="14.45" customHeight="1" x14ac:dyDescent="0.2">
      <c r="A644" s="369"/>
      <c r="B644" s="365"/>
      <c r="C644" s="366"/>
      <c r="D644" s="366"/>
      <c r="E644" s="367"/>
      <c r="F644" s="365"/>
      <c r="G644" s="366"/>
      <c r="H644" s="366"/>
      <c r="I644" s="366"/>
      <c r="J644" s="366"/>
      <c r="K644" s="368"/>
      <c r="L644" s="124"/>
      <c r="M644" s="364" t="str">
        <f t="shared" si="9"/>
        <v/>
      </c>
    </row>
    <row r="645" spans="1:13" ht="14.45" customHeight="1" x14ac:dyDescent="0.2">
      <c r="A645" s="369"/>
      <c r="B645" s="365"/>
      <c r="C645" s="366"/>
      <c r="D645" s="366"/>
      <c r="E645" s="367"/>
      <c r="F645" s="365"/>
      <c r="G645" s="366"/>
      <c r="H645" s="366"/>
      <c r="I645" s="366"/>
      <c r="J645" s="366"/>
      <c r="K645" s="368"/>
      <c r="L645" s="124"/>
      <c r="M645" s="364" t="str">
        <f t="shared" si="9"/>
        <v/>
      </c>
    </row>
    <row r="646" spans="1:13" ht="14.45" customHeight="1" x14ac:dyDescent="0.2">
      <c r="A646" s="369"/>
      <c r="B646" s="365"/>
      <c r="C646" s="366"/>
      <c r="D646" s="366"/>
      <c r="E646" s="367"/>
      <c r="F646" s="365"/>
      <c r="G646" s="366"/>
      <c r="H646" s="366"/>
      <c r="I646" s="366"/>
      <c r="J646" s="366"/>
      <c r="K646" s="368"/>
      <c r="L646" s="124"/>
      <c r="M646" s="364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69"/>
      <c r="B647" s="365"/>
      <c r="C647" s="366"/>
      <c r="D647" s="366"/>
      <c r="E647" s="367"/>
      <c r="F647" s="365"/>
      <c r="G647" s="366"/>
      <c r="H647" s="366"/>
      <c r="I647" s="366"/>
      <c r="J647" s="366"/>
      <c r="K647" s="368"/>
      <c r="L647" s="124"/>
      <c r="M647" s="364" t="str">
        <f t="shared" si="10"/>
        <v/>
      </c>
    </row>
    <row r="648" spans="1:13" ht="14.45" customHeight="1" x14ac:dyDescent="0.2">
      <c r="A648" s="369"/>
      <c r="B648" s="365"/>
      <c r="C648" s="366"/>
      <c r="D648" s="366"/>
      <c r="E648" s="367"/>
      <c r="F648" s="365"/>
      <c r="G648" s="366"/>
      <c r="H648" s="366"/>
      <c r="I648" s="366"/>
      <c r="J648" s="366"/>
      <c r="K648" s="368"/>
      <c r="L648" s="124"/>
      <c r="M648" s="364" t="str">
        <f t="shared" si="10"/>
        <v/>
      </c>
    </row>
    <row r="649" spans="1:13" ht="14.45" customHeight="1" x14ac:dyDescent="0.2">
      <c r="A649" s="369"/>
      <c r="B649" s="365"/>
      <c r="C649" s="366"/>
      <c r="D649" s="366"/>
      <c r="E649" s="367"/>
      <c r="F649" s="365"/>
      <c r="G649" s="366"/>
      <c r="H649" s="366"/>
      <c r="I649" s="366"/>
      <c r="J649" s="366"/>
      <c r="K649" s="368"/>
      <c r="L649" s="124"/>
      <c r="M649" s="364" t="str">
        <f t="shared" si="10"/>
        <v/>
      </c>
    </row>
    <row r="650" spans="1:13" ht="14.45" customHeight="1" x14ac:dyDescent="0.2">
      <c r="A650" s="369"/>
      <c r="B650" s="365"/>
      <c r="C650" s="366"/>
      <c r="D650" s="366"/>
      <c r="E650" s="367"/>
      <c r="F650" s="365"/>
      <c r="G650" s="366"/>
      <c r="H650" s="366"/>
      <c r="I650" s="366"/>
      <c r="J650" s="366"/>
      <c r="K650" s="368"/>
      <c r="L650" s="124"/>
      <c r="M650" s="364" t="str">
        <f t="shared" si="10"/>
        <v/>
      </c>
    </row>
    <row r="651" spans="1:13" ht="14.45" customHeight="1" x14ac:dyDescent="0.2">
      <c r="A651" s="369"/>
      <c r="B651" s="365"/>
      <c r="C651" s="366"/>
      <c r="D651" s="366"/>
      <c r="E651" s="367"/>
      <c r="F651" s="365"/>
      <c r="G651" s="366"/>
      <c r="H651" s="366"/>
      <c r="I651" s="366"/>
      <c r="J651" s="366"/>
      <c r="K651" s="368"/>
      <c r="L651" s="124"/>
      <c r="M651" s="364" t="str">
        <f t="shared" si="10"/>
        <v/>
      </c>
    </row>
    <row r="652" spans="1:13" ht="14.45" customHeight="1" x14ac:dyDescent="0.2">
      <c r="A652" s="369"/>
      <c r="B652" s="365"/>
      <c r="C652" s="366"/>
      <c r="D652" s="366"/>
      <c r="E652" s="367"/>
      <c r="F652" s="365"/>
      <c r="G652" s="366"/>
      <c r="H652" s="366"/>
      <c r="I652" s="366"/>
      <c r="J652" s="366"/>
      <c r="K652" s="368"/>
      <c r="L652" s="124"/>
      <c r="M652" s="364" t="str">
        <f t="shared" si="10"/>
        <v/>
      </c>
    </row>
    <row r="653" spans="1:13" ht="14.45" customHeight="1" x14ac:dyDescent="0.2">
      <c r="A653" s="369"/>
      <c r="B653" s="365"/>
      <c r="C653" s="366"/>
      <c r="D653" s="366"/>
      <c r="E653" s="367"/>
      <c r="F653" s="365"/>
      <c r="G653" s="366"/>
      <c r="H653" s="366"/>
      <c r="I653" s="366"/>
      <c r="J653" s="366"/>
      <c r="K653" s="368"/>
      <c r="L653" s="124"/>
      <c r="M653" s="364" t="str">
        <f t="shared" si="10"/>
        <v/>
      </c>
    </row>
    <row r="654" spans="1:13" ht="14.45" customHeight="1" x14ac:dyDescent="0.2">
      <c r="A654" s="369"/>
      <c r="B654" s="365"/>
      <c r="C654" s="366"/>
      <c r="D654" s="366"/>
      <c r="E654" s="367"/>
      <c r="F654" s="365"/>
      <c r="G654" s="366"/>
      <c r="H654" s="366"/>
      <c r="I654" s="366"/>
      <c r="J654" s="366"/>
      <c r="K654" s="368"/>
      <c r="L654" s="124"/>
      <c r="M654" s="364" t="str">
        <f t="shared" si="10"/>
        <v/>
      </c>
    </row>
    <row r="655" spans="1:13" ht="14.45" customHeight="1" x14ac:dyDescent="0.2">
      <c r="A655" s="369"/>
      <c r="B655" s="365"/>
      <c r="C655" s="366"/>
      <c r="D655" s="366"/>
      <c r="E655" s="367"/>
      <c r="F655" s="365"/>
      <c r="G655" s="366"/>
      <c r="H655" s="366"/>
      <c r="I655" s="366"/>
      <c r="J655" s="366"/>
      <c r="K655" s="368"/>
      <c r="L655" s="124"/>
      <c r="M655" s="364" t="str">
        <f t="shared" si="10"/>
        <v/>
      </c>
    </row>
    <row r="656" spans="1:13" ht="14.45" customHeight="1" x14ac:dyDescent="0.2">
      <c r="A656" s="369"/>
      <c r="B656" s="365"/>
      <c r="C656" s="366"/>
      <c r="D656" s="366"/>
      <c r="E656" s="367"/>
      <c r="F656" s="365"/>
      <c r="G656" s="366"/>
      <c r="H656" s="366"/>
      <c r="I656" s="366"/>
      <c r="J656" s="366"/>
      <c r="K656" s="368"/>
      <c r="L656" s="124"/>
      <c r="M656" s="364" t="str">
        <f t="shared" si="10"/>
        <v/>
      </c>
    </row>
    <row r="657" spans="1:13" ht="14.45" customHeight="1" x14ac:dyDescent="0.2">
      <c r="A657" s="369"/>
      <c r="B657" s="365"/>
      <c r="C657" s="366"/>
      <c r="D657" s="366"/>
      <c r="E657" s="367"/>
      <c r="F657" s="365"/>
      <c r="G657" s="366"/>
      <c r="H657" s="366"/>
      <c r="I657" s="366"/>
      <c r="J657" s="366"/>
      <c r="K657" s="368"/>
      <c r="L657" s="124"/>
      <c r="M657" s="364" t="str">
        <f t="shared" si="10"/>
        <v/>
      </c>
    </row>
    <row r="658" spans="1:13" ht="14.45" customHeight="1" x14ac:dyDescent="0.2">
      <c r="A658" s="369"/>
      <c r="B658" s="365"/>
      <c r="C658" s="366"/>
      <c r="D658" s="366"/>
      <c r="E658" s="367"/>
      <c r="F658" s="365"/>
      <c r="G658" s="366"/>
      <c r="H658" s="366"/>
      <c r="I658" s="366"/>
      <c r="J658" s="366"/>
      <c r="K658" s="368"/>
      <c r="L658" s="124"/>
      <c r="M658" s="364" t="str">
        <f t="shared" si="10"/>
        <v/>
      </c>
    </row>
    <row r="659" spans="1:13" ht="14.45" customHeight="1" x14ac:dyDescent="0.2">
      <c r="A659" s="369"/>
      <c r="B659" s="365"/>
      <c r="C659" s="366"/>
      <c r="D659" s="366"/>
      <c r="E659" s="367"/>
      <c r="F659" s="365"/>
      <c r="G659" s="366"/>
      <c r="H659" s="366"/>
      <c r="I659" s="366"/>
      <c r="J659" s="366"/>
      <c r="K659" s="368"/>
      <c r="L659" s="124"/>
      <c r="M659" s="364" t="str">
        <f t="shared" si="10"/>
        <v/>
      </c>
    </row>
    <row r="660" spans="1:13" ht="14.45" customHeight="1" x14ac:dyDescent="0.2">
      <c r="A660" s="369"/>
      <c r="B660" s="365"/>
      <c r="C660" s="366"/>
      <c r="D660" s="366"/>
      <c r="E660" s="367"/>
      <c r="F660" s="365"/>
      <c r="G660" s="366"/>
      <c r="H660" s="366"/>
      <c r="I660" s="366"/>
      <c r="J660" s="366"/>
      <c r="K660" s="368"/>
      <c r="L660" s="124"/>
      <c r="M660" s="364" t="str">
        <f t="shared" si="10"/>
        <v/>
      </c>
    </row>
    <row r="661" spans="1:13" ht="14.45" customHeight="1" x14ac:dyDescent="0.2">
      <c r="A661" s="369"/>
      <c r="B661" s="365"/>
      <c r="C661" s="366"/>
      <c r="D661" s="366"/>
      <c r="E661" s="367"/>
      <c r="F661" s="365"/>
      <c r="G661" s="366"/>
      <c r="H661" s="366"/>
      <c r="I661" s="366"/>
      <c r="J661" s="366"/>
      <c r="K661" s="368"/>
      <c r="L661" s="124"/>
      <c r="M661" s="364" t="str">
        <f t="shared" si="10"/>
        <v/>
      </c>
    </row>
    <row r="662" spans="1:13" ht="14.45" customHeight="1" x14ac:dyDescent="0.2">
      <c r="A662" s="369"/>
      <c r="B662" s="365"/>
      <c r="C662" s="366"/>
      <c r="D662" s="366"/>
      <c r="E662" s="367"/>
      <c r="F662" s="365"/>
      <c r="G662" s="366"/>
      <c r="H662" s="366"/>
      <c r="I662" s="366"/>
      <c r="J662" s="366"/>
      <c r="K662" s="368"/>
      <c r="L662" s="124"/>
      <c r="M662" s="364" t="str">
        <f t="shared" si="10"/>
        <v/>
      </c>
    </row>
    <row r="663" spans="1:13" ht="14.45" customHeight="1" x14ac:dyDescent="0.2">
      <c r="A663" s="369"/>
      <c r="B663" s="365"/>
      <c r="C663" s="366"/>
      <c r="D663" s="366"/>
      <c r="E663" s="367"/>
      <c r="F663" s="365"/>
      <c r="G663" s="366"/>
      <c r="H663" s="366"/>
      <c r="I663" s="366"/>
      <c r="J663" s="366"/>
      <c r="K663" s="368"/>
      <c r="L663" s="124"/>
      <c r="M663" s="364" t="str">
        <f t="shared" si="10"/>
        <v/>
      </c>
    </row>
    <row r="664" spans="1:13" ht="14.45" customHeight="1" x14ac:dyDescent="0.2">
      <c r="A664" s="369"/>
      <c r="B664" s="365"/>
      <c r="C664" s="366"/>
      <c r="D664" s="366"/>
      <c r="E664" s="367"/>
      <c r="F664" s="365"/>
      <c r="G664" s="366"/>
      <c r="H664" s="366"/>
      <c r="I664" s="366"/>
      <c r="J664" s="366"/>
      <c r="K664" s="368"/>
      <c r="L664" s="124"/>
      <c r="M664" s="364" t="str">
        <f t="shared" si="10"/>
        <v/>
      </c>
    </row>
    <row r="665" spans="1:13" ht="14.45" customHeight="1" x14ac:dyDescent="0.2">
      <c r="A665" s="369"/>
      <c r="B665" s="365"/>
      <c r="C665" s="366"/>
      <c r="D665" s="366"/>
      <c r="E665" s="367"/>
      <c r="F665" s="365"/>
      <c r="G665" s="366"/>
      <c r="H665" s="366"/>
      <c r="I665" s="366"/>
      <c r="J665" s="366"/>
      <c r="K665" s="368"/>
      <c r="L665" s="124"/>
      <c r="M665" s="364" t="str">
        <f t="shared" si="10"/>
        <v/>
      </c>
    </row>
    <row r="666" spans="1:13" ht="14.45" customHeight="1" x14ac:dyDescent="0.2">
      <c r="A666" s="369"/>
      <c r="B666" s="365"/>
      <c r="C666" s="366"/>
      <c r="D666" s="366"/>
      <c r="E666" s="367"/>
      <c r="F666" s="365"/>
      <c r="G666" s="366"/>
      <c r="H666" s="366"/>
      <c r="I666" s="366"/>
      <c r="J666" s="366"/>
      <c r="K666" s="368"/>
      <c r="L666" s="124"/>
      <c r="M666" s="364" t="str">
        <f t="shared" si="10"/>
        <v/>
      </c>
    </row>
    <row r="667" spans="1:13" ht="14.45" customHeight="1" x14ac:dyDescent="0.2">
      <c r="A667" s="369"/>
      <c r="B667" s="365"/>
      <c r="C667" s="366"/>
      <c r="D667" s="366"/>
      <c r="E667" s="367"/>
      <c r="F667" s="365"/>
      <c r="G667" s="366"/>
      <c r="H667" s="366"/>
      <c r="I667" s="366"/>
      <c r="J667" s="366"/>
      <c r="K667" s="368"/>
      <c r="L667" s="124"/>
      <c r="M667" s="364" t="str">
        <f t="shared" si="10"/>
        <v/>
      </c>
    </row>
    <row r="668" spans="1:13" ht="14.45" customHeight="1" x14ac:dyDescent="0.2">
      <c r="A668" s="369"/>
      <c r="B668" s="365"/>
      <c r="C668" s="366"/>
      <c r="D668" s="366"/>
      <c r="E668" s="367"/>
      <c r="F668" s="365"/>
      <c r="G668" s="366"/>
      <c r="H668" s="366"/>
      <c r="I668" s="366"/>
      <c r="J668" s="366"/>
      <c r="K668" s="368"/>
      <c r="L668" s="124"/>
      <c r="M668" s="364" t="str">
        <f t="shared" si="10"/>
        <v/>
      </c>
    </row>
    <row r="669" spans="1:13" ht="14.45" customHeight="1" x14ac:dyDescent="0.2">
      <c r="A669" s="369"/>
      <c r="B669" s="365"/>
      <c r="C669" s="366"/>
      <c r="D669" s="366"/>
      <c r="E669" s="367"/>
      <c r="F669" s="365"/>
      <c r="G669" s="366"/>
      <c r="H669" s="366"/>
      <c r="I669" s="366"/>
      <c r="J669" s="366"/>
      <c r="K669" s="368"/>
      <c r="L669" s="124"/>
      <c r="M669" s="364" t="str">
        <f t="shared" si="10"/>
        <v/>
      </c>
    </row>
    <row r="670" spans="1:13" ht="14.45" customHeight="1" x14ac:dyDescent="0.2">
      <c r="A670" s="369"/>
      <c r="B670" s="365"/>
      <c r="C670" s="366"/>
      <c r="D670" s="366"/>
      <c r="E670" s="367"/>
      <c r="F670" s="365"/>
      <c r="G670" s="366"/>
      <c r="H670" s="366"/>
      <c r="I670" s="366"/>
      <c r="J670" s="366"/>
      <c r="K670" s="368"/>
      <c r="L670" s="124"/>
      <c r="M670" s="364" t="str">
        <f t="shared" si="10"/>
        <v/>
      </c>
    </row>
    <row r="671" spans="1:13" ht="14.45" customHeight="1" x14ac:dyDescent="0.2">
      <c r="A671" s="369"/>
      <c r="B671" s="365"/>
      <c r="C671" s="366"/>
      <c r="D671" s="366"/>
      <c r="E671" s="367"/>
      <c r="F671" s="365"/>
      <c r="G671" s="366"/>
      <c r="H671" s="366"/>
      <c r="I671" s="366"/>
      <c r="J671" s="366"/>
      <c r="K671" s="368"/>
      <c r="L671" s="124"/>
      <c r="M671" s="364" t="str">
        <f t="shared" si="10"/>
        <v/>
      </c>
    </row>
    <row r="672" spans="1:13" ht="14.45" customHeight="1" x14ac:dyDescent="0.2">
      <c r="A672" s="369"/>
      <c r="B672" s="365"/>
      <c r="C672" s="366"/>
      <c r="D672" s="366"/>
      <c r="E672" s="367"/>
      <c r="F672" s="365"/>
      <c r="G672" s="366"/>
      <c r="H672" s="366"/>
      <c r="I672" s="366"/>
      <c r="J672" s="366"/>
      <c r="K672" s="368"/>
      <c r="L672" s="124"/>
      <c r="M672" s="364" t="str">
        <f t="shared" si="10"/>
        <v/>
      </c>
    </row>
    <row r="673" spans="1:13" ht="14.45" customHeight="1" x14ac:dyDescent="0.2">
      <c r="A673" s="369"/>
      <c r="B673" s="365"/>
      <c r="C673" s="366"/>
      <c r="D673" s="366"/>
      <c r="E673" s="367"/>
      <c r="F673" s="365"/>
      <c r="G673" s="366"/>
      <c r="H673" s="366"/>
      <c r="I673" s="366"/>
      <c r="J673" s="366"/>
      <c r="K673" s="368"/>
      <c r="L673" s="124"/>
      <c r="M673" s="364" t="str">
        <f t="shared" si="10"/>
        <v/>
      </c>
    </row>
    <row r="674" spans="1:13" ht="14.45" customHeight="1" x14ac:dyDescent="0.2">
      <c r="A674" s="369"/>
      <c r="B674" s="365"/>
      <c r="C674" s="366"/>
      <c r="D674" s="366"/>
      <c r="E674" s="367"/>
      <c r="F674" s="365"/>
      <c r="G674" s="366"/>
      <c r="H674" s="366"/>
      <c r="I674" s="366"/>
      <c r="J674" s="366"/>
      <c r="K674" s="368"/>
      <c r="L674" s="124"/>
      <c r="M674" s="364" t="str">
        <f t="shared" si="10"/>
        <v/>
      </c>
    </row>
    <row r="675" spans="1:13" ht="14.45" customHeight="1" x14ac:dyDescent="0.2">
      <c r="A675" s="369"/>
      <c r="B675" s="365"/>
      <c r="C675" s="366"/>
      <c r="D675" s="366"/>
      <c r="E675" s="367"/>
      <c r="F675" s="365"/>
      <c r="G675" s="366"/>
      <c r="H675" s="366"/>
      <c r="I675" s="366"/>
      <c r="J675" s="366"/>
      <c r="K675" s="368"/>
      <c r="L675" s="124"/>
      <c r="M675" s="364" t="str">
        <f t="shared" si="10"/>
        <v/>
      </c>
    </row>
    <row r="676" spans="1:13" ht="14.45" customHeight="1" x14ac:dyDescent="0.2">
      <c r="A676" s="369"/>
      <c r="B676" s="365"/>
      <c r="C676" s="366"/>
      <c r="D676" s="366"/>
      <c r="E676" s="367"/>
      <c r="F676" s="365"/>
      <c r="G676" s="366"/>
      <c r="H676" s="366"/>
      <c r="I676" s="366"/>
      <c r="J676" s="366"/>
      <c r="K676" s="368"/>
      <c r="L676" s="124"/>
      <c r="M676" s="364" t="str">
        <f t="shared" si="10"/>
        <v/>
      </c>
    </row>
    <row r="677" spans="1:13" ht="14.45" customHeight="1" x14ac:dyDescent="0.2">
      <c r="A677" s="369"/>
      <c r="B677" s="365"/>
      <c r="C677" s="366"/>
      <c r="D677" s="366"/>
      <c r="E677" s="367"/>
      <c r="F677" s="365"/>
      <c r="G677" s="366"/>
      <c r="H677" s="366"/>
      <c r="I677" s="366"/>
      <c r="J677" s="366"/>
      <c r="K677" s="368"/>
      <c r="L677" s="124"/>
      <c r="M677" s="364" t="str">
        <f t="shared" si="10"/>
        <v/>
      </c>
    </row>
    <row r="678" spans="1:13" ht="14.45" customHeight="1" x14ac:dyDescent="0.2">
      <c r="A678" s="369"/>
      <c r="B678" s="365"/>
      <c r="C678" s="366"/>
      <c r="D678" s="366"/>
      <c r="E678" s="367"/>
      <c r="F678" s="365"/>
      <c r="G678" s="366"/>
      <c r="H678" s="366"/>
      <c r="I678" s="366"/>
      <c r="J678" s="366"/>
      <c r="K678" s="368"/>
      <c r="L678" s="124"/>
      <c r="M678" s="364" t="str">
        <f t="shared" si="10"/>
        <v/>
      </c>
    </row>
    <row r="679" spans="1:13" ht="14.45" customHeight="1" x14ac:dyDescent="0.2">
      <c r="A679" s="369"/>
      <c r="B679" s="365"/>
      <c r="C679" s="366"/>
      <c r="D679" s="366"/>
      <c r="E679" s="367"/>
      <c r="F679" s="365"/>
      <c r="G679" s="366"/>
      <c r="H679" s="366"/>
      <c r="I679" s="366"/>
      <c r="J679" s="366"/>
      <c r="K679" s="368"/>
      <c r="L679" s="124"/>
      <c r="M679" s="364" t="str">
        <f t="shared" si="10"/>
        <v/>
      </c>
    </row>
    <row r="680" spans="1:13" ht="14.45" customHeight="1" x14ac:dyDescent="0.2">
      <c r="A680" s="369"/>
      <c r="B680" s="365"/>
      <c r="C680" s="366"/>
      <c r="D680" s="366"/>
      <c r="E680" s="367"/>
      <c r="F680" s="365"/>
      <c r="G680" s="366"/>
      <c r="H680" s="366"/>
      <c r="I680" s="366"/>
      <c r="J680" s="366"/>
      <c r="K680" s="368"/>
      <c r="L680" s="124"/>
      <c r="M680" s="364" t="str">
        <f t="shared" si="10"/>
        <v/>
      </c>
    </row>
    <row r="681" spans="1:13" ht="14.45" customHeight="1" x14ac:dyDescent="0.2">
      <c r="A681" s="369"/>
      <c r="B681" s="365"/>
      <c r="C681" s="366"/>
      <c r="D681" s="366"/>
      <c r="E681" s="367"/>
      <c r="F681" s="365"/>
      <c r="G681" s="366"/>
      <c r="H681" s="366"/>
      <c r="I681" s="366"/>
      <c r="J681" s="366"/>
      <c r="K681" s="368"/>
      <c r="L681" s="124"/>
      <c r="M681" s="364" t="str">
        <f t="shared" si="10"/>
        <v/>
      </c>
    </row>
    <row r="682" spans="1:13" ht="14.45" customHeight="1" x14ac:dyDescent="0.2">
      <c r="A682" s="369"/>
      <c r="B682" s="365"/>
      <c r="C682" s="366"/>
      <c r="D682" s="366"/>
      <c r="E682" s="367"/>
      <c r="F682" s="365"/>
      <c r="G682" s="366"/>
      <c r="H682" s="366"/>
      <c r="I682" s="366"/>
      <c r="J682" s="366"/>
      <c r="K682" s="368"/>
      <c r="L682" s="124"/>
      <c r="M682" s="364" t="str">
        <f t="shared" si="10"/>
        <v/>
      </c>
    </row>
    <row r="683" spans="1:13" ht="14.45" customHeight="1" x14ac:dyDescent="0.2">
      <c r="A683" s="369"/>
      <c r="B683" s="365"/>
      <c r="C683" s="366"/>
      <c r="D683" s="366"/>
      <c r="E683" s="367"/>
      <c r="F683" s="365"/>
      <c r="G683" s="366"/>
      <c r="H683" s="366"/>
      <c r="I683" s="366"/>
      <c r="J683" s="366"/>
      <c r="K683" s="368"/>
      <c r="L683" s="124"/>
      <c r="M683" s="364" t="str">
        <f t="shared" si="10"/>
        <v/>
      </c>
    </row>
    <row r="684" spans="1:13" ht="14.45" customHeight="1" x14ac:dyDescent="0.2">
      <c r="A684" s="369"/>
      <c r="B684" s="365"/>
      <c r="C684" s="366"/>
      <c r="D684" s="366"/>
      <c r="E684" s="367"/>
      <c r="F684" s="365"/>
      <c r="G684" s="366"/>
      <c r="H684" s="366"/>
      <c r="I684" s="366"/>
      <c r="J684" s="366"/>
      <c r="K684" s="368"/>
      <c r="L684" s="124"/>
      <c r="M684" s="364" t="str">
        <f t="shared" si="10"/>
        <v/>
      </c>
    </row>
    <row r="685" spans="1:13" ht="14.45" customHeight="1" x14ac:dyDescent="0.2">
      <c r="A685" s="369"/>
      <c r="B685" s="365"/>
      <c r="C685" s="366"/>
      <c r="D685" s="366"/>
      <c r="E685" s="367"/>
      <c r="F685" s="365"/>
      <c r="G685" s="366"/>
      <c r="H685" s="366"/>
      <c r="I685" s="366"/>
      <c r="J685" s="366"/>
      <c r="K685" s="368"/>
      <c r="L685" s="124"/>
      <c r="M685" s="364" t="str">
        <f t="shared" si="10"/>
        <v/>
      </c>
    </row>
    <row r="686" spans="1:13" ht="14.45" customHeight="1" x14ac:dyDescent="0.2">
      <c r="A686" s="369"/>
      <c r="B686" s="365"/>
      <c r="C686" s="366"/>
      <c r="D686" s="366"/>
      <c r="E686" s="367"/>
      <c r="F686" s="365"/>
      <c r="G686" s="366"/>
      <c r="H686" s="366"/>
      <c r="I686" s="366"/>
      <c r="J686" s="366"/>
      <c r="K686" s="368"/>
      <c r="L686" s="124"/>
      <c r="M686" s="364" t="str">
        <f t="shared" si="10"/>
        <v/>
      </c>
    </row>
    <row r="687" spans="1:13" ht="14.45" customHeight="1" x14ac:dyDescent="0.2">
      <c r="A687" s="369"/>
      <c r="B687" s="365"/>
      <c r="C687" s="366"/>
      <c r="D687" s="366"/>
      <c r="E687" s="367"/>
      <c r="F687" s="365"/>
      <c r="G687" s="366"/>
      <c r="H687" s="366"/>
      <c r="I687" s="366"/>
      <c r="J687" s="366"/>
      <c r="K687" s="368"/>
      <c r="L687" s="124"/>
      <c r="M687" s="364" t="str">
        <f t="shared" si="10"/>
        <v/>
      </c>
    </row>
    <row r="688" spans="1:13" ht="14.45" customHeight="1" x14ac:dyDescent="0.2">
      <c r="A688" s="369"/>
      <c r="B688" s="365"/>
      <c r="C688" s="366"/>
      <c r="D688" s="366"/>
      <c r="E688" s="367"/>
      <c r="F688" s="365"/>
      <c r="G688" s="366"/>
      <c r="H688" s="366"/>
      <c r="I688" s="366"/>
      <c r="J688" s="366"/>
      <c r="K688" s="368"/>
      <c r="L688" s="124"/>
      <c r="M688" s="364" t="str">
        <f t="shared" si="10"/>
        <v/>
      </c>
    </row>
    <row r="689" spans="1:13" ht="14.45" customHeight="1" x14ac:dyDescent="0.2">
      <c r="A689" s="369"/>
      <c r="B689" s="365"/>
      <c r="C689" s="366"/>
      <c r="D689" s="366"/>
      <c r="E689" s="367"/>
      <c r="F689" s="365"/>
      <c r="G689" s="366"/>
      <c r="H689" s="366"/>
      <c r="I689" s="366"/>
      <c r="J689" s="366"/>
      <c r="K689" s="368"/>
      <c r="L689" s="124"/>
      <c r="M689" s="364" t="str">
        <f t="shared" si="10"/>
        <v/>
      </c>
    </row>
    <row r="690" spans="1:13" ht="14.45" customHeight="1" x14ac:dyDescent="0.2">
      <c r="A690" s="369"/>
      <c r="B690" s="365"/>
      <c r="C690" s="366"/>
      <c r="D690" s="366"/>
      <c r="E690" s="367"/>
      <c r="F690" s="365"/>
      <c r="G690" s="366"/>
      <c r="H690" s="366"/>
      <c r="I690" s="366"/>
      <c r="J690" s="366"/>
      <c r="K690" s="368"/>
      <c r="L690" s="124"/>
      <c r="M690" s="364" t="str">
        <f t="shared" si="10"/>
        <v/>
      </c>
    </row>
    <row r="691" spans="1:13" ht="14.45" customHeight="1" x14ac:dyDescent="0.2">
      <c r="A691" s="369"/>
      <c r="B691" s="365"/>
      <c r="C691" s="366"/>
      <c r="D691" s="366"/>
      <c r="E691" s="367"/>
      <c r="F691" s="365"/>
      <c r="G691" s="366"/>
      <c r="H691" s="366"/>
      <c r="I691" s="366"/>
      <c r="J691" s="366"/>
      <c r="K691" s="368"/>
      <c r="L691" s="124"/>
      <c r="M691" s="364" t="str">
        <f t="shared" si="10"/>
        <v/>
      </c>
    </row>
    <row r="692" spans="1:13" ht="14.45" customHeight="1" x14ac:dyDescent="0.2">
      <c r="A692" s="369"/>
      <c r="B692" s="365"/>
      <c r="C692" s="366"/>
      <c r="D692" s="366"/>
      <c r="E692" s="367"/>
      <c r="F692" s="365"/>
      <c r="G692" s="366"/>
      <c r="H692" s="366"/>
      <c r="I692" s="366"/>
      <c r="J692" s="366"/>
      <c r="K692" s="368"/>
      <c r="L692" s="124"/>
      <c r="M692" s="364" t="str">
        <f t="shared" si="10"/>
        <v/>
      </c>
    </row>
    <row r="693" spans="1:13" ht="14.45" customHeight="1" x14ac:dyDescent="0.2">
      <c r="A693" s="369"/>
      <c r="B693" s="365"/>
      <c r="C693" s="366"/>
      <c r="D693" s="366"/>
      <c r="E693" s="367"/>
      <c r="F693" s="365"/>
      <c r="G693" s="366"/>
      <c r="H693" s="366"/>
      <c r="I693" s="366"/>
      <c r="J693" s="366"/>
      <c r="K693" s="368"/>
      <c r="L693" s="124"/>
      <c r="M693" s="364" t="str">
        <f t="shared" si="10"/>
        <v/>
      </c>
    </row>
    <row r="694" spans="1:13" ht="14.45" customHeight="1" x14ac:dyDescent="0.2">
      <c r="A694" s="369"/>
      <c r="B694" s="365"/>
      <c r="C694" s="366"/>
      <c r="D694" s="366"/>
      <c r="E694" s="367"/>
      <c r="F694" s="365"/>
      <c r="G694" s="366"/>
      <c r="H694" s="366"/>
      <c r="I694" s="366"/>
      <c r="J694" s="366"/>
      <c r="K694" s="368"/>
      <c r="L694" s="124"/>
      <c r="M694" s="364" t="str">
        <f t="shared" si="10"/>
        <v/>
      </c>
    </row>
    <row r="695" spans="1:13" ht="14.45" customHeight="1" x14ac:dyDescent="0.2">
      <c r="A695" s="369"/>
      <c r="B695" s="365"/>
      <c r="C695" s="366"/>
      <c r="D695" s="366"/>
      <c r="E695" s="367"/>
      <c r="F695" s="365"/>
      <c r="G695" s="366"/>
      <c r="H695" s="366"/>
      <c r="I695" s="366"/>
      <c r="J695" s="366"/>
      <c r="K695" s="368"/>
      <c r="L695" s="124"/>
      <c r="M695" s="364" t="str">
        <f t="shared" si="10"/>
        <v/>
      </c>
    </row>
    <row r="696" spans="1:13" ht="14.45" customHeight="1" x14ac:dyDescent="0.2">
      <c r="A696" s="369"/>
      <c r="B696" s="365"/>
      <c r="C696" s="366"/>
      <c r="D696" s="366"/>
      <c r="E696" s="367"/>
      <c r="F696" s="365"/>
      <c r="G696" s="366"/>
      <c r="H696" s="366"/>
      <c r="I696" s="366"/>
      <c r="J696" s="366"/>
      <c r="K696" s="368"/>
      <c r="L696" s="124"/>
      <c r="M696" s="364" t="str">
        <f t="shared" si="10"/>
        <v/>
      </c>
    </row>
    <row r="697" spans="1:13" ht="14.45" customHeight="1" x14ac:dyDescent="0.2">
      <c r="A697" s="369"/>
      <c r="B697" s="365"/>
      <c r="C697" s="366"/>
      <c r="D697" s="366"/>
      <c r="E697" s="367"/>
      <c r="F697" s="365"/>
      <c r="G697" s="366"/>
      <c r="H697" s="366"/>
      <c r="I697" s="366"/>
      <c r="J697" s="366"/>
      <c r="K697" s="368"/>
      <c r="L697" s="124"/>
      <c r="M697" s="364" t="str">
        <f t="shared" si="10"/>
        <v/>
      </c>
    </row>
    <row r="698" spans="1:13" ht="14.45" customHeight="1" x14ac:dyDescent="0.2">
      <c r="A698" s="369"/>
      <c r="B698" s="365"/>
      <c r="C698" s="366"/>
      <c r="D698" s="366"/>
      <c r="E698" s="367"/>
      <c r="F698" s="365"/>
      <c r="G698" s="366"/>
      <c r="H698" s="366"/>
      <c r="I698" s="366"/>
      <c r="J698" s="366"/>
      <c r="K698" s="368"/>
      <c r="L698" s="124"/>
      <c r="M698" s="364" t="str">
        <f t="shared" si="10"/>
        <v/>
      </c>
    </row>
    <row r="699" spans="1:13" ht="14.45" customHeight="1" x14ac:dyDescent="0.2">
      <c r="A699" s="369"/>
      <c r="B699" s="365"/>
      <c r="C699" s="366"/>
      <c r="D699" s="366"/>
      <c r="E699" s="367"/>
      <c r="F699" s="365"/>
      <c r="G699" s="366"/>
      <c r="H699" s="366"/>
      <c r="I699" s="366"/>
      <c r="J699" s="366"/>
      <c r="K699" s="368"/>
      <c r="L699" s="124"/>
      <c r="M699" s="364" t="str">
        <f t="shared" si="10"/>
        <v/>
      </c>
    </row>
    <row r="700" spans="1:13" ht="14.45" customHeight="1" x14ac:dyDescent="0.2">
      <c r="A700" s="369"/>
      <c r="B700" s="365"/>
      <c r="C700" s="366"/>
      <c r="D700" s="366"/>
      <c r="E700" s="367"/>
      <c r="F700" s="365"/>
      <c r="G700" s="366"/>
      <c r="H700" s="366"/>
      <c r="I700" s="366"/>
      <c r="J700" s="366"/>
      <c r="K700" s="368"/>
      <c r="L700" s="124"/>
      <c r="M700" s="364" t="str">
        <f t="shared" si="10"/>
        <v/>
      </c>
    </row>
    <row r="701" spans="1:13" ht="14.45" customHeight="1" x14ac:dyDescent="0.2">
      <c r="A701" s="369"/>
      <c r="B701" s="365"/>
      <c r="C701" s="366"/>
      <c r="D701" s="366"/>
      <c r="E701" s="367"/>
      <c r="F701" s="365"/>
      <c r="G701" s="366"/>
      <c r="H701" s="366"/>
      <c r="I701" s="366"/>
      <c r="J701" s="366"/>
      <c r="K701" s="368"/>
      <c r="L701" s="124"/>
      <c r="M701" s="364" t="str">
        <f t="shared" si="10"/>
        <v/>
      </c>
    </row>
    <row r="702" spans="1:13" ht="14.45" customHeight="1" x14ac:dyDescent="0.2">
      <c r="A702" s="369"/>
      <c r="B702" s="365"/>
      <c r="C702" s="366"/>
      <c r="D702" s="366"/>
      <c r="E702" s="367"/>
      <c r="F702" s="365"/>
      <c r="G702" s="366"/>
      <c r="H702" s="366"/>
      <c r="I702" s="366"/>
      <c r="J702" s="366"/>
      <c r="K702" s="368"/>
      <c r="L702" s="124"/>
      <c r="M702" s="364" t="str">
        <f t="shared" si="10"/>
        <v/>
      </c>
    </row>
    <row r="703" spans="1:13" ht="14.45" customHeight="1" x14ac:dyDescent="0.2">
      <c r="A703" s="369"/>
      <c r="B703" s="365"/>
      <c r="C703" s="366"/>
      <c r="D703" s="366"/>
      <c r="E703" s="367"/>
      <c r="F703" s="365"/>
      <c r="G703" s="366"/>
      <c r="H703" s="366"/>
      <c r="I703" s="366"/>
      <c r="J703" s="366"/>
      <c r="K703" s="368"/>
      <c r="L703" s="124"/>
      <c r="M703" s="364" t="str">
        <f t="shared" si="10"/>
        <v/>
      </c>
    </row>
    <row r="704" spans="1:13" ht="14.45" customHeight="1" x14ac:dyDescent="0.2">
      <c r="A704" s="369"/>
      <c r="B704" s="365"/>
      <c r="C704" s="366"/>
      <c r="D704" s="366"/>
      <c r="E704" s="367"/>
      <c r="F704" s="365"/>
      <c r="G704" s="366"/>
      <c r="H704" s="366"/>
      <c r="I704" s="366"/>
      <c r="J704" s="366"/>
      <c r="K704" s="368"/>
      <c r="L704" s="124"/>
      <c r="M704" s="364" t="str">
        <f t="shared" si="10"/>
        <v/>
      </c>
    </row>
    <row r="705" spans="1:13" ht="14.45" customHeight="1" x14ac:dyDescent="0.2">
      <c r="A705" s="369"/>
      <c r="B705" s="365"/>
      <c r="C705" s="366"/>
      <c r="D705" s="366"/>
      <c r="E705" s="367"/>
      <c r="F705" s="365"/>
      <c r="G705" s="366"/>
      <c r="H705" s="366"/>
      <c r="I705" s="366"/>
      <c r="J705" s="366"/>
      <c r="K705" s="368"/>
      <c r="L705" s="124"/>
      <c r="M705" s="364" t="str">
        <f t="shared" si="10"/>
        <v/>
      </c>
    </row>
    <row r="706" spans="1:13" ht="14.45" customHeight="1" x14ac:dyDescent="0.2">
      <c r="A706" s="369"/>
      <c r="B706" s="365"/>
      <c r="C706" s="366"/>
      <c r="D706" s="366"/>
      <c r="E706" s="367"/>
      <c r="F706" s="365"/>
      <c r="G706" s="366"/>
      <c r="H706" s="366"/>
      <c r="I706" s="366"/>
      <c r="J706" s="366"/>
      <c r="K706" s="368"/>
      <c r="L706" s="124"/>
      <c r="M706" s="364" t="str">
        <f t="shared" si="10"/>
        <v/>
      </c>
    </row>
    <row r="707" spans="1:13" ht="14.45" customHeight="1" x14ac:dyDescent="0.2">
      <c r="A707" s="369"/>
      <c r="B707" s="365"/>
      <c r="C707" s="366"/>
      <c r="D707" s="366"/>
      <c r="E707" s="367"/>
      <c r="F707" s="365"/>
      <c r="G707" s="366"/>
      <c r="H707" s="366"/>
      <c r="I707" s="366"/>
      <c r="J707" s="366"/>
      <c r="K707" s="368"/>
      <c r="L707" s="124"/>
      <c r="M707" s="364" t="str">
        <f t="shared" si="10"/>
        <v/>
      </c>
    </row>
    <row r="708" spans="1:13" ht="14.45" customHeight="1" x14ac:dyDescent="0.2">
      <c r="A708" s="369"/>
      <c r="B708" s="365"/>
      <c r="C708" s="366"/>
      <c r="D708" s="366"/>
      <c r="E708" s="367"/>
      <c r="F708" s="365"/>
      <c r="G708" s="366"/>
      <c r="H708" s="366"/>
      <c r="I708" s="366"/>
      <c r="J708" s="366"/>
      <c r="K708" s="368"/>
      <c r="L708" s="124"/>
      <c r="M708" s="364" t="str">
        <f t="shared" si="10"/>
        <v/>
      </c>
    </row>
    <row r="709" spans="1:13" ht="14.45" customHeight="1" x14ac:dyDescent="0.2">
      <c r="A709" s="369"/>
      <c r="B709" s="365"/>
      <c r="C709" s="366"/>
      <c r="D709" s="366"/>
      <c r="E709" s="367"/>
      <c r="F709" s="365"/>
      <c r="G709" s="366"/>
      <c r="H709" s="366"/>
      <c r="I709" s="366"/>
      <c r="J709" s="366"/>
      <c r="K709" s="368"/>
      <c r="L709" s="124"/>
      <c r="M709" s="364" t="str">
        <f t="shared" si="10"/>
        <v/>
      </c>
    </row>
    <row r="710" spans="1:13" ht="14.45" customHeight="1" x14ac:dyDescent="0.2">
      <c r="A710" s="369"/>
      <c r="B710" s="365"/>
      <c r="C710" s="366"/>
      <c r="D710" s="366"/>
      <c r="E710" s="367"/>
      <c r="F710" s="365"/>
      <c r="G710" s="366"/>
      <c r="H710" s="366"/>
      <c r="I710" s="366"/>
      <c r="J710" s="366"/>
      <c r="K710" s="368"/>
      <c r="L710" s="124"/>
      <c r="M710" s="364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69"/>
      <c r="B711" s="365"/>
      <c r="C711" s="366"/>
      <c r="D711" s="366"/>
      <c r="E711" s="367"/>
      <c r="F711" s="365"/>
      <c r="G711" s="366"/>
      <c r="H711" s="366"/>
      <c r="I711" s="366"/>
      <c r="J711" s="366"/>
      <c r="K711" s="368"/>
      <c r="L711" s="124"/>
      <c r="M711" s="364" t="str">
        <f t="shared" si="11"/>
        <v/>
      </c>
    </row>
    <row r="712" spans="1:13" ht="14.45" customHeight="1" x14ac:dyDescent="0.2">
      <c r="A712" s="369"/>
      <c r="B712" s="365"/>
      <c r="C712" s="366"/>
      <c r="D712" s="366"/>
      <c r="E712" s="367"/>
      <c r="F712" s="365"/>
      <c r="G712" s="366"/>
      <c r="H712" s="366"/>
      <c r="I712" s="366"/>
      <c r="J712" s="366"/>
      <c r="K712" s="368"/>
      <c r="L712" s="124"/>
      <c r="M712" s="364" t="str">
        <f t="shared" si="11"/>
        <v/>
      </c>
    </row>
    <row r="713" spans="1:13" ht="14.45" customHeight="1" x14ac:dyDescent="0.2">
      <c r="A713" s="369"/>
      <c r="B713" s="365"/>
      <c r="C713" s="366"/>
      <c r="D713" s="366"/>
      <c r="E713" s="367"/>
      <c r="F713" s="365"/>
      <c r="G713" s="366"/>
      <c r="H713" s="366"/>
      <c r="I713" s="366"/>
      <c r="J713" s="366"/>
      <c r="K713" s="368"/>
      <c r="L713" s="124"/>
      <c r="M713" s="364" t="str">
        <f t="shared" si="11"/>
        <v/>
      </c>
    </row>
    <row r="714" spans="1:13" ht="14.45" customHeight="1" x14ac:dyDescent="0.2">
      <c r="A714" s="369"/>
      <c r="B714" s="365"/>
      <c r="C714" s="366"/>
      <c r="D714" s="366"/>
      <c r="E714" s="367"/>
      <c r="F714" s="365"/>
      <c r="G714" s="366"/>
      <c r="H714" s="366"/>
      <c r="I714" s="366"/>
      <c r="J714" s="366"/>
      <c r="K714" s="368"/>
      <c r="L714" s="124"/>
      <c r="M714" s="364" t="str">
        <f t="shared" si="11"/>
        <v/>
      </c>
    </row>
    <row r="715" spans="1:13" ht="14.45" customHeight="1" x14ac:dyDescent="0.2">
      <c r="A715" s="369"/>
      <c r="B715" s="365"/>
      <c r="C715" s="366"/>
      <c r="D715" s="366"/>
      <c r="E715" s="367"/>
      <c r="F715" s="365"/>
      <c r="G715" s="366"/>
      <c r="H715" s="366"/>
      <c r="I715" s="366"/>
      <c r="J715" s="366"/>
      <c r="K715" s="368"/>
      <c r="L715" s="124"/>
      <c r="M715" s="364" t="str">
        <f t="shared" si="11"/>
        <v/>
      </c>
    </row>
    <row r="716" spans="1:13" ht="14.45" customHeight="1" x14ac:dyDescent="0.2">
      <c r="A716" s="369"/>
      <c r="B716" s="365"/>
      <c r="C716" s="366"/>
      <c r="D716" s="366"/>
      <c r="E716" s="367"/>
      <c r="F716" s="365"/>
      <c r="G716" s="366"/>
      <c r="H716" s="366"/>
      <c r="I716" s="366"/>
      <c r="J716" s="366"/>
      <c r="K716" s="368"/>
      <c r="L716" s="124"/>
      <c r="M716" s="364" t="str">
        <f t="shared" si="11"/>
        <v/>
      </c>
    </row>
    <row r="717" spans="1:13" ht="14.45" customHeight="1" x14ac:dyDescent="0.2">
      <c r="A717" s="369"/>
      <c r="B717" s="365"/>
      <c r="C717" s="366"/>
      <c r="D717" s="366"/>
      <c r="E717" s="367"/>
      <c r="F717" s="365"/>
      <c r="G717" s="366"/>
      <c r="H717" s="366"/>
      <c r="I717" s="366"/>
      <c r="J717" s="366"/>
      <c r="K717" s="368"/>
      <c r="L717" s="124"/>
      <c r="M717" s="364" t="str">
        <f t="shared" si="11"/>
        <v/>
      </c>
    </row>
    <row r="718" spans="1:13" ht="14.45" customHeight="1" x14ac:dyDescent="0.2">
      <c r="A718" s="369"/>
      <c r="B718" s="365"/>
      <c r="C718" s="366"/>
      <c r="D718" s="366"/>
      <c r="E718" s="367"/>
      <c r="F718" s="365"/>
      <c r="G718" s="366"/>
      <c r="H718" s="366"/>
      <c r="I718" s="366"/>
      <c r="J718" s="366"/>
      <c r="K718" s="368"/>
      <c r="L718" s="124"/>
      <c r="M718" s="364" t="str">
        <f t="shared" si="11"/>
        <v/>
      </c>
    </row>
    <row r="719" spans="1:13" ht="14.45" customHeight="1" x14ac:dyDescent="0.2">
      <c r="A719" s="369"/>
      <c r="B719" s="365"/>
      <c r="C719" s="366"/>
      <c r="D719" s="366"/>
      <c r="E719" s="367"/>
      <c r="F719" s="365"/>
      <c r="G719" s="366"/>
      <c r="H719" s="366"/>
      <c r="I719" s="366"/>
      <c r="J719" s="366"/>
      <c r="K719" s="368"/>
      <c r="L719" s="124"/>
      <c r="M719" s="364" t="str">
        <f t="shared" si="11"/>
        <v/>
      </c>
    </row>
    <row r="720" spans="1:13" ht="14.45" customHeight="1" x14ac:dyDescent="0.2">
      <c r="A720" s="369"/>
      <c r="B720" s="365"/>
      <c r="C720" s="366"/>
      <c r="D720" s="366"/>
      <c r="E720" s="367"/>
      <c r="F720" s="365"/>
      <c r="G720" s="366"/>
      <c r="H720" s="366"/>
      <c r="I720" s="366"/>
      <c r="J720" s="366"/>
      <c r="K720" s="368"/>
      <c r="L720" s="124"/>
      <c r="M720" s="364" t="str">
        <f t="shared" si="11"/>
        <v/>
      </c>
    </row>
    <row r="721" spans="1:13" ht="14.45" customHeight="1" x14ac:dyDescent="0.2">
      <c r="A721" s="369"/>
      <c r="B721" s="365"/>
      <c r="C721" s="366"/>
      <c r="D721" s="366"/>
      <c r="E721" s="367"/>
      <c r="F721" s="365"/>
      <c r="G721" s="366"/>
      <c r="H721" s="366"/>
      <c r="I721" s="366"/>
      <c r="J721" s="366"/>
      <c r="K721" s="368"/>
      <c r="L721" s="124"/>
      <c r="M721" s="364" t="str">
        <f t="shared" si="11"/>
        <v/>
      </c>
    </row>
    <row r="722" spans="1:13" ht="14.45" customHeight="1" x14ac:dyDescent="0.2">
      <c r="A722" s="369"/>
      <c r="B722" s="365"/>
      <c r="C722" s="366"/>
      <c r="D722" s="366"/>
      <c r="E722" s="367"/>
      <c r="F722" s="365"/>
      <c r="G722" s="366"/>
      <c r="H722" s="366"/>
      <c r="I722" s="366"/>
      <c r="J722" s="366"/>
      <c r="K722" s="368"/>
      <c r="L722" s="124"/>
      <c r="M722" s="364" t="str">
        <f t="shared" si="11"/>
        <v/>
      </c>
    </row>
    <row r="723" spans="1:13" ht="14.45" customHeight="1" x14ac:dyDescent="0.2">
      <c r="A723" s="369"/>
      <c r="B723" s="365"/>
      <c r="C723" s="366"/>
      <c r="D723" s="366"/>
      <c r="E723" s="367"/>
      <c r="F723" s="365"/>
      <c r="G723" s="366"/>
      <c r="H723" s="366"/>
      <c r="I723" s="366"/>
      <c r="J723" s="366"/>
      <c r="K723" s="368"/>
      <c r="L723" s="124"/>
      <c r="M723" s="364" t="str">
        <f t="shared" si="11"/>
        <v/>
      </c>
    </row>
    <row r="724" spans="1:13" ht="14.45" customHeight="1" x14ac:dyDescent="0.2">
      <c r="A724" s="369"/>
      <c r="B724" s="365"/>
      <c r="C724" s="366"/>
      <c r="D724" s="366"/>
      <c r="E724" s="367"/>
      <c r="F724" s="365"/>
      <c r="G724" s="366"/>
      <c r="H724" s="366"/>
      <c r="I724" s="366"/>
      <c r="J724" s="366"/>
      <c r="K724" s="368"/>
      <c r="L724" s="124"/>
      <c r="M724" s="364" t="str">
        <f t="shared" si="11"/>
        <v/>
      </c>
    </row>
    <row r="725" spans="1:13" ht="14.45" customHeight="1" x14ac:dyDescent="0.2">
      <c r="A725" s="369"/>
      <c r="B725" s="365"/>
      <c r="C725" s="366"/>
      <c r="D725" s="366"/>
      <c r="E725" s="367"/>
      <c r="F725" s="365"/>
      <c r="G725" s="366"/>
      <c r="H725" s="366"/>
      <c r="I725" s="366"/>
      <c r="J725" s="366"/>
      <c r="K725" s="368"/>
      <c r="L725" s="124"/>
      <c r="M725" s="364" t="str">
        <f t="shared" si="11"/>
        <v/>
      </c>
    </row>
    <row r="726" spans="1:13" ht="14.45" customHeight="1" x14ac:dyDescent="0.2">
      <c r="A726" s="369"/>
      <c r="B726" s="365"/>
      <c r="C726" s="366"/>
      <c r="D726" s="366"/>
      <c r="E726" s="367"/>
      <c r="F726" s="365"/>
      <c r="G726" s="366"/>
      <c r="H726" s="366"/>
      <c r="I726" s="366"/>
      <c r="J726" s="366"/>
      <c r="K726" s="368"/>
      <c r="L726" s="124"/>
      <c r="M726" s="364" t="str">
        <f t="shared" si="11"/>
        <v/>
      </c>
    </row>
    <row r="727" spans="1:13" ht="14.45" customHeight="1" x14ac:dyDescent="0.2">
      <c r="A727" s="369"/>
      <c r="B727" s="365"/>
      <c r="C727" s="366"/>
      <c r="D727" s="366"/>
      <c r="E727" s="367"/>
      <c r="F727" s="365"/>
      <c r="G727" s="366"/>
      <c r="H727" s="366"/>
      <c r="I727" s="366"/>
      <c r="J727" s="366"/>
      <c r="K727" s="368"/>
      <c r="L727" s="124"/>
      <c r="M727" s="364" t="str">
        <f t="shared" si="11"/>
        <v/>
      </c>
    </row>
    <row r="728" spans="1:13" ht="14.45" customHeight="1" x14ac:dyDescent="0.2">
      <c r="A728" s="369"/>
      <c r="B728" s="365"/>
      <c r="C728" s="366"/>
      <c r="D728" s="366"/>
      <c r="E728" s="367"/>
      <c r="F728" s="365"/>
      <c r="G728" s="366"/>
      <c r="H728" s="366"/>
      <c r="I728" s="366"/>
      <c r="J728" s="366"/>
      <c r="K728" s="368"/>
      <c r="L728" s="124"/>
      <c r="M728" s="364" t="str">
        <f t="shared" si="11"/>
        <v/>
      </c>
    </row>
    <row r="729" spans="1:13" ht="14.45" customHeight="1" x14ac:dyDescent="0.2">
      <c r="A729" s="369"/>
      <c r="B729" s="365"/>
      <c r="C729" s="366"/>
      <c r="D729" s="366"/>
      <c r="E729" s="367"/>
      <c r="F729" s="365"/>
      <c r="G729" s="366"/>
      <c r="H729" s="366"/>
      <c r="I729" s="366"/>
      <c r="J729" s="366"/>
      <c r="K729" s="368"/>
      <c r="L729" s="124"/>
      <c r="M729" s="364" t="str">
        <f t="shared" si="11"/>
        <v/>
      </c>
    </row>
    <row r="730" spans="1:13" ht="14.45" customHeight="1" x14ac:dyDescent="0.2">
      <c r="A730" s="369"/>
      <c r="B730" s="365"/>
      <c r="C730" s="366"/>
      <c r="D730" s="366"/>
      <c r="E730" s="367"/>
      <c r="F730" s="365"/>
      <c r="G730" s="366"/>
      <c r="H730" s="366"/>
      <c r="I730" s="366"/>
      <c r="J730" s="366"/>
      <c r="K730" s="368"/>
      <c r="L730" s="124"/>
      <c r="M730" s="364" t="str">
        <f t="shared" si="11"/>
        <v/>
      </c>
    </row>
    <row r="731" spans="1:13" ht="14.45" customHeight="1" x14ac:dyDescent="0.2">
      <c r="A731" s="369"/>
      <c r="B731" s="365"/>
      <c r="C731" s="366"/>
      <c r="D731" s="366"/>
      <c r="E731" s="367"/>
      <c r="F731" s="365"/>
      <c r="G731" s="366"/>
      <c r="H731" s="366"/>
      <c r="I731" s="366"/>
      <c r="J731" s="366"/>
      <c r="K731" s="368"/>
      <c r="L731" s="124"/>
      <c r="M731" s="364" t="str">
        <f t="shared" si="11"/>
        <v/>
      </c>
    </row>
    <row r="732" spans="1:13" ht="14.45" customHeight="1" x14ac:dyDescent="0.2">
      <c r="A732" s="369"/>
      <c r="B732" s="365"/>
      <c r="C732" s="366"/>
      <c r="D732" s="366"/>
      <c r="E732" s="367"/>
      <c r="F732" s="365"/>
      <c r="G732" s="366"/>
      <c r="H732" s="366"/>
      <c r="I732" s="366"/>
      <c r="J732" s="366"/>
      <c r="K732" s="368"/>
      <c r="L732" s="124"/>
      <c r="M732" s="364" t="str">
        <f t="shared" si="11"/>
        <v/>
      </c>
    </row>
    <row r="733" spans="1:13" ht="14.45" customHeight="1" x14ac:dyDescent="0.2">
      <c r="A733" s="369"/>
      <c r="B733" s="365"/>
      <c r="C733" s="366"/>
      <c r="D733" s="366"/>
      <c r="E733" s="367"/>
      <c r="F733" s="365"/>
      <c r="G733" s="366"/>
      <c r="H733" s="366"/>
      <c r="I733" s="366"/>
      <c r="J733" s="366"/>
      <c r="K733" s="368"/>
      <c r="L733" s="124"/>
      <c r="M733" s="364" t="str">
        <f t="shared" si="11"/>
        <v/>
      </c>
    </row>
    <row r="734" spans="1:13" ht="14.45" customHeight="1" x14ac:dyDescent="0.2">
      <c r="A734" s="369"/>
      <c r="B734" s="365"/>
      <c r="C734" s="366"/>
      <c r="D734" s="366"/>
      <c r="E734" s="367"/>
      <c r="F734" s="365"/>
      <c r="G734" s="366"/>
      <c r="H734" s="366"/>
      <c r="I734" s="366"/>
      <c r="J734" s="366"/>
      <c r="K734" s="368"/>
      <c r="L734" s="124"/>
      <c r="M734" s="364" t="str">
        <f t="shared" si="11"/>
        <v/>
      </c>
    </row>
    <row r="735" spans="1:13" ht="14.45" customHeight="1" x14ac:dyDescent="0.2">
      <c r="A735" s="369"/>
      <c r="B735" s="365"/>
      <c r="C735" s="366"/>
      <c r="D735" s="366"/>
      <c r="E735" s="367"/>
      <c r="F735" s="365"/>
      <c r="G735" s="366"/>
      <c r="H735" s="366"/>
      <c r="I735" s="366"/>
      <c r="J735" s="366"/>
      <c r="K735" s="368"/>
      <c r="L735" s="124"/>
      <c r="M735" s="364" t="str">
        <f t="shared" si="11"/>
        <v/>
      </c>
    </row>
    <row r="736" spans="1:13" ht="14.45" customHeight="1" x14ac:dyDescent="0.2">
      <c r="A736" s="369"/>
      <c r="B736" s="365"/>
      <c r="C736" s="366"/>
      <c r="D736" s="366"/>
      <c r="E736" s="367"/>
      <c r="F736" s="365"/>
      <c r="G736" s="366"/>
      <c r="H736" s="366"/>
      <c r="I736" s="366"/>
      <c r="J736" s="366"/>
      <c r="K736" s="368"/>
      <c r="L736" s="124"/>
      <c r="M736" s="364" t="str">
        <f t="shared" si="11"/>
        <v/>
      </c>
    </row>
    <row r="737" spans="1:13" ht="14.45" customHeight="1" x14ac:dyDescent="0.2">
      <c r="A737" s="369"/>
      <c r="B737" s="365"/>
      <c r="C737" s="366"/>
      <c r="D737" s="366"/>
      <c r="E737" s="367"/>
      <c r="F737" s="365"/>
      <c r="G737" s="366"/>
      <c r="H737" s="366"/>
      <c r="I737" s="366"/>
      <c r="J737" s="366"/>
      <c r="K737" s="368"/>
      <c r="L737" s="124"/>
      <c r="M737" s="364" t="str">
        <f t="shared" si="11"/>
        <v/>
      </c>
    </row>
    <row r="738" spans="1:13" ht="14.45" customHeight="1" x14ac:dyDescent="0.2">
      <c r="A738" s="369"/>
      <c r="B738" s="365"/>
      <c r="C738" s="366"/>
      <c r="D738" s="366"/>
      <c r="E738" s="367"/>
      <c r="F738" s="365"/>
      <c r="G738" s="366"/>
      <c r="H738" s="366"/>
      <c r="I738" s="366"/>
      <c r="J738" s="366"/>
      <c r="K738" s="368"/>
      <c r="L738" s="124"/>
      <c r="M738" s="364" t="str">
        <f t="shared" si="11"/>
        <v/>
      </c>
    </row>
    <row r="739" spans="1:13" ht="14.45" customHeight="1" x14ac:dyDescent="0.2">
      <c r="A739" s="369"/>
      <c r="B739" s="365"/>
      <c r="C739" s="366"/>
      <c r="D739" s="366"/>
      <c r="E739" s="367"/>
      <c r="F739" s="365"/>
      <c r="G739" s="366"/>
      <c r="H739" s="366"/>
      <c r="I739" s="366"/>
      <c r="J739" s="366"/>
      <c r="K739" s="368"/>
      <c r="L739" s="124"/>
      <c r="M739" s="364" t="str">
        <f t="shared" si="11"/>
        <v/>
      </c>
    </row>
    <row r="740" spans="1:13" ht="14.45" customHeight="1" x14ac:dyDescent="0.2">
      <c r="A740" s="369"/>
      <c r="B740" s="365"/>
      <c r="C740" s="366"/>
      <c r="D740" s="366"/>
      <c r="E740" s="367"/>
      <c r="F740" s="365"/>
      <c r="G740" s="366"/>
      <c r="H740" s="366"/>
      <c r="I740" s="366"/>
      <c r="J740" s="366"/>
      <c r="K740" s="368"/>
      <c r="L740" s="124"/>
      <c r="M740" s="364" t="str">
        <f t="shared" si="11"/>
        <v/>
      </c>
    </row>
    <row r="741" spans="1:13" ht="14.45" customHeight="1" x14ac:dyDescent="0.2">
      <c r="A741" s="369"/>
      <c r="B741" s="365"/>
      <c r="C741" s="366"/>
      <c r="D741" s="366"/>
      <c r="E741" s="367"/>
      <c r="F741" s="365"/>
      <c r="G741" s="366"/>
      <c r="H741" s="366"/>
      <c r="I741" s="366"/>
      <c r="J741" s="366"/>
      <c r="K741" s="368"/>
      <c r="L741" s="124"/>
      <c r="M741" s="364" t="str">
        <f t="shared" si="11"/>
        <v/>
      </c>
    </row>
    <row r="742" spans="1:13" ht="14.45" customHeight="1" x14ac:dyDescent="0.2">
      <c r="A742" s="369"/>
      <c r="B742" s="365"/>
      <c r="C742" s="366"/>
      <c r="D742" s="366"/>
      <c r="E742" s="367"/>
      <c r="F742" s="365"/>
      <c r="G742" s="366"/>
      <c r="H742" s="366"/>
      <c r="I742" s="366"/>
      <c r="J742" s="366"/>
      <c r="K742" s="368"/>
      <c r="L742" s="124"/>
      <c r="M742" s="364" t="str">
        <f t="shared" si="11"/>
        <v/>
      </c>
    </row>
    <row r="743" spans="1:13" ht="14.45" customHeight="1" x14ac:dyDescent="0.2">
      <c r="A743" s="369"/>
      <c r="B743" s="365"/>
      <c r="C743" s="366"/>
      <c r="D743" s="366"/>
      <c r="E743" s="367"/>
      <c r="F743" s="365"/>
      <c r="G743" s="366"/>
      <c r="H743" s="366"/>
      <c r="I743" s="366"/>
      <c r="J743" s="366"/>
      <c r="K743" s="368"/>
      <c r="L743" s="124"/>
      <c r="M743" s="364" t="str">
        <f t="shared" si="11"/>
        <v/>
      </c>
    </row>
    <row r="744" spans="1:13" ht="14.45" customHeight="1" x14ac:dyDescent="0.2">
      <c r="A744" s="369"/>
      <c r="B744" s="365"/>
      <c r="C744" s="366"/>
      <c r="D744" s="366"/>
      <c r="E744" s="367"/>
      <c r="F744" s="365"/>
      <c r="G744" s="366"/>
      <c r="H744" s="366"/>
      <c r="I744" s="366"/>
      <c r="J744" s="366"/>
      <c r="K744" s="368"/>
      <c r="L744" s="124"/>
      <c r="M744" s="364" t="str">
        <f t="shared" si="11"/>
        <v/>
      </c>
    </row>
    <row r="745" spans="1:13" ht="14.45" customHeight="1" x14ac:dyDescent="0.2">
      <c r="A745" s="369"/>
      <c r="B745" s="365"/>
      <c r="C745" s="366"/>
      <c r="D745" s="366"/>
      <c r="E745" s="367"/>
      <c r="F745" s="365"/>
      <c r="G745" s="366"/>
      <c r="H745" s="366"/>
      <c r="I745" s="366"/>
      <c r="J745" s="366"/>
      <c r="K745" s="368"/>
      <c r="L745" s="124"/>
      <c r="M745" s="364" t="str">
        <f t="shared" si="11"/>
        <v/>
      </c>
    </row>
    <row r="746" spans="1:13" ht="14.45" customHeight="1" x14ac:dyDescent="0.2">
      <c r="A746" s="369"/>
      <c r="B746" s="365"/>
      <c r="C746" s="366"/>
      <c r="D746" s="366"/>
      <c r="E746" s="367"/>
      <c r="F746" s="365"/>
      <c r="G746" s="366"/>
      <c r="H746" s="366"/>
      <c r="I746" s="366"/>
      <c r="J746" s="366"/>
      <c r="K746" s="368"/>
      <c r="L746" s="124"/>
      <c r="M746" s="364" t="str">
        <f t="shared" si="11"/>
        <v/>
      </c>
    </row>
    <row r="747" spans="1:13" ht="14.45" customHeight="1" x14ac:dyDescent="0.2">
      <c r="A747" s="369"/>
      <c r="B747" s="365"/>
      <c r="C747" s="366"/>
      <c r="D747" s="366"/>
      <c r="E747" s="367"/>
      <c r="F747" s="365"/>
      <c r="G747" s="366"/>
      <c r="H747" s="366"/>
      <c r="I747" s="366"/>
      <c r="J747" s="366"/>
      <c r="K747" s="368"/>
      <c r="L747" s="124"/>
      <c r="M747" s="364" t="str">
        <f t="shared" si="11"/>
        <v/>
      </c>
    </row>
    <row r="748" spans="1:13" ht="14.45" customHeight="1" x14ac:dyDescent="0.2">
      <c r="A748" s="369"/>
      <c r="B748" s="365"/>
      <c r="C748" s="366"/>
      <c r="D748" s="366"/>
      <c r="E748" s="367"/>
      <c r="F748" s="365"/>
      <c r="G748" s="366"/>
      <c r="H748" s="366"/>
      <c r="I748" s="366"/>
      <c r="J748" s="366"/>
      <c r="K748" s="368"/>
      <c r="L748" s="124"/>
      <c r="M748" s="364" t="str">
        <f t="shared" si="11"/>
        <v/>
      </c>
    </row>
    <row r="749" spans="1:13" ht="14.45" customHeight="1" x14ac:dyDescent="0.2">
      <c r="A749" s="369"/>
      <c r="B749" s="365"/>
      <c r="C749" s="366"/>
      <c r="D749" s="366"/>
      <c r="E749" s="367"/>
      <c r="F749" s="365"/>
      <c r="G749" s="366"/>
      <c r="H749" s="366"/>
      <c r="I749" s="366"/>
      <c r="J749" s="366"/>
      <c r="K749" s="368"/>
      <c r="L749" s="124"/>
      <c r="M749" s="364" t="str">
        <f t="shared" si="11"/>
        <v/>
      </c>
    </row>
    <row r="750" spans="1:13" ht="14.45" customHeight="1" x14ac:dyDescent="0.2">
      <c r="A750" s="369"/>
      <c r="B750" s="365"/>
      <c r="C750" s="366"/>
      <c r="D750" s="366"/>
      <c r="E750" s="367"/>
      <c r="F750" s="365"/>
      <c r="G750" s="366"/>
      <c r="H750" s="366"/>
      <c r="I750" s="366"/>
      <c r="J750" s="366"/>
      <c r="K750" s="368"/>
      <c r="L750" s="124"/>
      <c r="M750" s="364" t="str">
        <f t="shared" si="11"/>
        <v/>
      </c>
    </row>
    <row r="751" spans="1:13" ht="14.45" customHeight="1" x14ac:dyDescent="0.2">
      <c r="A751" s="369"/>
      <c r="B751" s="365"/>
      <c r="C751" s="366"/>
      <c r="D751" s="366"/>
      <c r="E751" s="367"/>
      <c r="F751" s="365"/>
      <c r="G751" s="366"/>
      <c r="H751" s="366"/>
      <c r="I751" s="366"/>
      <c r="J751" s="366"/>
      <c r="K751" s="368"/>
      <c r="L751" s="124"/>
      <c r="M751" s="364" t="str">
        <f t="shared" si="11"/>
        <v/>
      </c>
    </row>
    <row r="752" spans="1:13" ht="14.45" customHeight="1" x14ac:dyDescent="0.2">
      <c r="A752" s="369"/>
      <c r="B752" s="365"/>
      <c r="C752" s="366"/>
      <c r="D752" s="366"/>
      <c r="E752" s="367"/>
      <c r="F752" s="365"/>
      <c r="G752" s="366"/>
      <c r="H752" s="366"/>
      <c r="I752" s="366"/>
      <c r="J752" s="366"/>
      <c r="K752" s="368"/>
      <c r="L752" s="124"/>
      <c r="M752" s="364" t="str">
        <f t="shared" si="11"/>
        <v/>
      </c>
    </row>
    <row r="753" spans="1:13" ht="14.45" customHeight="1" x14ac:dyDescent="0.2">
      <c r="A753" s="369"/>
      <c r="B753" s="365"/>
      <c r="C753" s="366"/>
      <c r="D753" s="366"/>
      <c r="E753" s="367"/>
      <c r="F753" s="365"/>
      <c r="G753" s="366"/>
      <c r="H753" s="366"/>
      <c r="I753" s="366"/>
      <c r="J753" s="366"/>
      <c r="K753" s="368"/>
      <c r="L753" s="124"/>
      <c r="M753" s="364" t="str">
        <f t="shared" si="11"/>
        <v/>
      </c>
    </row>
    <row r="754" spans="1:13" ht="14.45" customHeight="1" x14ac:dyDescent="0.2">
      <c r="A754" s="369"/>
      <c r="B754" s="365"/>
      <c r="C754" s="366"/>
      <c r="D754" s="366"/>
      <c r="E754" s="367"/>
      <c r="F754" s="365"/>
      <c r="G754" s="366"/>
      <c r="H754" s="366"/>
      <c r="I754" s="366"/>
      <c r="J754" s="366"/>
      <c r="K754" s="368"/>
      <c r="L754" s="124"/>
      <c r="M754" s="364" t="str">
        <f t="shared" si="11"/>
        <v/>
      </c>
    </row>
    <row r="755" spans="1:13" ht="14.45" customHeight="1" x14ac:dyDescent="0.2">
      <c r="A755" s="369"/>
      <c r="B755" s="365"/>
      <c r="C755" s="366"/>
      <c r="D755" s="366"/>
      <c r="E755" s="367"/>
      <c r="F755" s="365"/>
      <c r="G755" s="366"/>
      <c r="H755" s="366"/>
      <c r="I755" s="366"/>
      <c r="J755" s="366"/>
      <c r="K755" s="368"/>
      <c r="L755" s="124"/>
      <c r="M755" s="364" t="str">
        <f t="shared" si="11"/>
        <v/>
      </c>
    </row>
    <row r="756" spans="1:13" ht="14.45" customHeight="1" x14ac:dyDescent="0.2">
      <c r="A756" s="369"/>
      <c r="B756" s="365"/>
      <c r="C756" s="366"/>
      <c r="D756" s="366"/>
      <c r="E756" s="367"/>
      <c r="F756" s="365"/>
      <c r="G756" s="366"/>
      <c r="H756" s="366"/>
      <c r="I756" s="366"/>
      <c r="J756" s="366"/>
      <c r="K756" s="368"/>
      <c r="L756" s="124"/>
      <c r="M756" s="364" t="str">
        <f t="shared" si="11"/>
        <v/>
      </c>
    </row>
    <row r="757" spans="1:13" ht="14.45" customHeight="1" x14ac:dyDescent="0.2">
      <c r="A757" s="369"/>
      <c r="B757" s="365"/>
      <c r="C757" s="366"/>
      <c r="D757" s="366"/>
      <c r="E757" s="367"/>
      <c r="F757" s="365"/>
      <c r="G757" s="366"/>
      <c r="H757" s="366"/>
      <c r="I757" s="366"/>
      <c r="J757" s="366"/>
      <c r="K757" s="368"/>
      <c r="L757" s="124"/>
      <c r="M757" s="364" t="str">
        <f t="shared" si="11"/>
        <v/>
      </c>
    </row>
    <row r="758" spans="1:13" ht="14.45" customHeight="1" x14ac:dyDescent="0.2">
      <c r="A758" s="369"/>
      <c r="B758" s="365"/>
      <c r="C758" s="366"/>
      <c r="D758" s="366"/>
      <c r="E758" s="367"/>
      <c r="F758" s="365"/>
      <c r="G758" s="366"/>
      <c r="H758" s="366"/>
      <c r="I758" s="366"/>
      <c r="J758" s="366"/>
      <c r="K758" s="368"/>
      <c r="L758" s="124"/>
      <c r="M758" s="364" t="str">
        <f t="shared" si="11"/>
        <v/>
      </c>
    </row>
    <row r="759" spans="1:13" ht="14.45" customHeight="1" x14ac:dyDescent="0.2">
      <c r="A759" s="369"/>
      <c r="B759" s="365"/>
      <c r="C759" s="366"/>
      <c r="D759" s="366"/>
      <c r="E759" s="367"/>
      <c r="F759" s="365"/>
      <c r="G759" s="366"/>
      <c r="H759" s="366"/>
      <c r="I759" s="366"/>
      <c r="J759" s="366"/>
      <c r="K759" s="368"/>
      <c r="L759" s="124"/>
      <c r="M759" s="364" t="str">
        <f t="shared" si="11"/>
        <v/>
      </c>
    </row>
    <row r="760" spans="1:13" ht="14.45" customHeight="1" x14ac:dyDescent="0.2">
      <c r="A760" s="369"/>
      <c r="B760" s="365"/>
      <c r="C760" s="366"/>
      <c r="D760" s="366"/>
      <c r="E760" s="367"/>
      <c r="F760" s="365"/>
      <c r="G760" s="366"/>
      <c r="H760" s="366"/>
      <c r="I760" s="366"/>
      <c r="J760" s="366"/>
      <c r="K760" s="368"/>
      <c r="L760" s="124"/>
      <c r="M760" s="364" t="str">
        <f t="shared" si="11"/>
        <v/>
      </c>
    </row>
    <row r="761" spans="1:13" ht="14.45" customHeight="1" x14ac:dyDescent="0.2">
      <c r="A761" s="369"/>
      <c r="B761" s="365"/>
      <c r="C761" s="366"/>
      <c r="D761" s="366"/>
      <c r="E761" s="367"/>
      <c r="F761" s="365"/>
      <c r="G761" s="366"/>
      <c r="H761" s="366"/>
      <c r="I761" s="366"/>
      <c r="J761" s="366"/>
      <c r="K761" s="368"/>
      <c r="L761" s="124"/>
      <c r="M761" s="364" t="str">
        <f t="shared" si="11"/>
        <v/>
      </c>
    </row>
    <row r="762" spans="1:13" ht="14.45" customHeight="1" x14ac:dyDescent="0.2">
      <c r="A762" s="369"/>
      <c r="B762" s="365"/>
      <c r="C762" s="366"/>
      <c r="D762" s="366"/>
      <c r="E762" s="367"/>
      <c r="F762" s="365"/>
      <c r="G762" s="366"/>
      <c r="H762" s="366"/>
      <c r="I762" s="366"/>
      <c r="J762" s="366"/>
      <c r="K762" s="368"/>
      <c r="L762" s="124"/>
      <c r="M762" s="364" t="str">
        <f t="shared" si="11"/>
        <v/>
      </c>
    </row>
    <row r="763" spans="1:13" ht="14.45" customHeight="1" x14ac:dyDescent="0.2">
      <c r="A763" s="369"/>
      <c r="B763" s="365"/>
      <c r="C763" s="366"/>
      <c r="D763" s="366"/>
      <c r="E763" s="367"/>
      <c r="F763" s="365"/>
      <c r="G763" s="366"/>
      <c r="H763" s="366"/>
      <c r="I763" s="366"/>
      <c r="J763" s="366"/>
      <c r="K763" s="368"/>
      <c r="L763" s="124"/>
      <c r="M763" s="364" t="str">
        <f t="shared" si="11"/>
        <v/>
      </c>
    </row>
    <row r="764" spans="1:13" ht="14.45" customHeight="1" x14ac:dyDescent="0.2">
      <c r="A764" s="369"/>
      <c r="B764" s="365"/>
      <c r="C764" s="366"/>
      <c r="D764" s="366"/>
      <c r="E764" s="367"/>
      <c r="F764" s="365"/>
      <c r="G764" s="366"/>
      <c r="H764" s="366"/>
      <c r="I764" s="366"/>
      <c r="J764" s="366"/>
      <c r="K764" s="368"/>
      <c r="L764" s="124"/>
      <c r="M764" s="364" t="str">
        <f t="shared" si="11"/>
        <v/>
      </c>
    </row>
    <row r="765" spans="1:13" ht="14.45" customHeight="1" x14ac:dyDescent="0.2">
      <c r="A765" s="369"/>
      <c r="B765" s="365"/>
      <c r="C765" s="366"/>
      <c r="D765" s="366"/>
      <c r="E765" s="367"/>
      <c r="F765" s="365"/>
      <c r="G765" s="366"/>
      <c r="H765" s="366"/>
      <c r="I765" s="366"/>
      <c r="J765" s="366"/>
      <c r="K765" s="368"/>
      <c r="L765" s="124"/>
      <c r="M765" s="364" t="str">
        <f t="shared" si="11"/>
        <v/>
      </c>
    </row>
    <row r="766" spans="1:13" ht="14.45" customHeight="1" x14ac:dyDescent="0.2">
      <c r="A766" s="369"/>
      <c r="B766" s="365"/>
      <c r="C766" s="366"/>
      <c r="D766" s="366"/>
      <c r="E766" s="367"/>
      <c r="F766" s="365"/>
      <c r="G766" s="366"/>
      <c r="H766" s="366"/>
      <c r="I766" s="366"/>
      <c r="J766" s="366"/>
      <c r="K766" s="368"/>
      <c r="L766" s="124"/>
      <c r="M766" s="364" t="str">
        <f t="shared" si="11"/>
        <v/>
      </c>
    </row>
    <row r="767" spans="1:13" ht="14.45" customHeight="1" x14ac:dyDescent="0.2">
      <c r="A767" s="369"/>
      <c r="B767" s="365"/>
      <c r="C767" s="366"/>
      <c r="D767" s="366"/>
      <c r="E767" s="367"/>
      <c r="F767" s="365"/>
      <c r="G767" s="366"/>
      <c r="H767" s="366"/>
      <c r="I767" s="366"/>
      <c r="J767" s="366"/>
      <c r="K767" s="368"/>
      <c r="L767" s="124"/>
      <c r="M767" s="364" t="str">
        <f t="shared" si="11"/>
        <v/>
      </c>
    </row>
    <row r="768" spans="1:13" ht="14.45" customHeight="1" x14ac:dyDescent="0.2">
      <c r="A768" s="369"/>
      <c r="B768" s="365"/>
      <c r="C768" s="366"/>
      <c r="D768" s="366"/>
      <c r="E768" s="367"/>
      <c r="F768" s="365"/>
      <c r="G768" s="366"/>
      <c r="H768" s="366"/>
      <c r="I768" s="366"/>
      <c r="J768" s="366"/>
      <c r="K768" s="368"/>
      <c r="L768" s="124"/>
      <c r="M768" s="364" t="str">
        <f t="shared" si="11"/>
        <v/>
      </c>
    </row>
    <row r="769" spans="1:13" ht="14.45" customHeight="1" x14ac:dyDescent="0.2">
      <c r="A769" s="369"/>
      <c r="B769" s="365"/>
      <c r="C769" s="366"/>
      <c r="D769" s="366"/>
      <c r="E769" s="367"/>
      <c r="F769" s="365"/>
      <c r="G769" s="366"/>
      <c r="H769" s="366"/>
      <c r="I769" s="366"/>
      <c r="J769" s="366"/>
      <c r="K769" s="368"/>
      <c r="L769" s="124"/>
      <c r="M769" s="364" t="str">
        <f t="shared" si="11"/>
        <v/>
      </c>
    </row>
    <row r="770" spans="1:13" ht="14.45" customHeight="1" x14ac:dyDescent="0.2">
      <c r="A770" s="369"/>
      <c r="B770" s="365"/>
      <c r="C770" s="366"/>
      <c r="D770" s="366"/>
      <c r="E770" s="367"/>
      <c r="F770" s="365"/>
      <c r="G770" s="366"/>
      <c r="H770" s="366"/>
      <c r="I770" s="366"/>
      <c r="J770" s="366"/>
      <c r="K770" s="368"/>
      <c r="L770" s="124"/>
      <c r="M770" s="364" t="str">
        <f t="shared" si="11"/>
        <v/>
      </c>
    </row>
    <row r="771" spans="1:13" ht="14.45" customHeight="1" x14ac:dyDescent="0.2">
      <c r="A771" s="369"/>
      <c r="B771" s="365"/>
      <c r="C771" s="366"/>
      <c r="D771" s="366"/>
      <c r="E771" s="367"/>
      <c r="F771" s="365"/>
      <c r="G771" s="366"/>
      <c r="H771" s="366"/>
      <c r="I771" s="366"/>
      <c r="J771" s="366"/>
      <c r="K771" s="368"/>
      <c r="L771" s="124"/>
      <c r="M771" s="364" t="str">
        <f t="shared" si="11"/>
        <v/>
      </c>
    </row>
    <row r="772" spans="1:13" ht="14.45" customHeight="1" x14ac:dyDescent="0.2">
      <c r="A772" s="369"/>
      <c r="B772" s="365"/>
      <c r="C772" s="366"/>
      <c r="D772" s="366"/>
      <c r="E772" s="367"/>
      <c r="F772" s="365"/>
      <c r="G772" s="366"/>
      <c r="H772" s="366"/>
      <c r="I772" s="366"/>
      <c r="J772" s="366"/>
      <c r="K772" s="368"/>
      <c r="L772" s="124"/>
      <c r="M772" s="364" t="str">
        <f t="shared" si="11"/>
        <v/>
      </c>
    </row>
    <row r="773" spans="1:13" ht="14.45" customHeight="1" x14ac:dyDescent="0.2">
      <c r="A773" s="369"/>
      <c r="B773" s="365"/>
      <c r="C773" s="366"/>
      <c r="D773" s="366"/>
      <c r="E773" s="367"/>
      <c r="F773" s="365"/>
      <c r="G773" s="366"/>
      <c r="H773" s="366"/>
      <c r="I773" s="366"/>
      <c r="J773" s="366"/>
      <c r="K773" s="368"/>
      <c r="L773" s="124"/>
      <c r="M773" s="364" t="str">
        <f t="shared" si="11"/>
        <v/>
      </c>
    </row>
    <row r="774" spans="1:13" ht="14.45" customHeight="1" x14ac:dyDescent="0.2">
      <c r="A774" s="369"/>
      <c r="B774" s="365"/>
      <c r="C774" s="366"/>
      <c r="D774" s="366"/>
      <c r="E774" s="367"/>
      <c r="F774" s="365"/>
      <c r="G774" s="366"/>
      <c r="H774" s="366"/>
      <c r="I774" s="366"/>
      <c r="J774" s="366"/>
      <c r="K774" s="368"/>
      <c r="L774" s="124"/>
      <c r="M774" s="364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69"/>
      <c r="B775" s="365"/>
      <c r="C775" s="366"/>
      <c r="D775" s="366"/>
      <c r="E775" s="367"/>
      <c r="F775" s="365"/>
      <c r="G775" s="366"/>
      <c r="H775" s="366"/>
      <c r="I775" s="366"/>
      <c r="J775" s="366"/>
      <c r="K775" s="368"/>
      <c r="L775" s="124"/>
      <c r="M775" s="364" t="str">
        <f t="shared" si="12"/>
        <v/>
      </c>
    </row>
    <row r="776" spans="1:13" ht="14.45" customHeight="1" x14ac:dyDescent="0.2">
      <c r="A776" s="369"/>
      <c r="B776" s="365"/>
      <c r="C776" s="366"/>
      <c r="D776" s="366"/>
      <c r="E776" s="367"/>
      <c r="F776" s="365"/>
      <c r="G776" s="366"/>
      <c r="H776" s="366"/>
      <c r="I776" s="366"/>
      <c r="J776" s="366"/>
      <c r="K776" s="368"/>
      <c r="L776" s="124"/>
      <c r="M776" s="364" t="str">
        <f t="shared" si="12"/>
        <v/>
      </c>
    </row>
    <row r="777" spans="1:13" ht="14.45" customHeight="1" x14ac:dyDescent="0.2">
      <c r="A777" s="369"/>
      <c r="B777" s="365"/>
      <c r="C777" s="366"/>
      <c r="D777" s="366"/>
      <c r="E777" s="367"/>
      <c r="F777" s="365"/>
      <c r="G777" s="366"/>
      <c r="H777" s="366"/>
      <c r="I777" s="366"/>
      <c r="J777" s="366"/>
      <c r="K777" s="368"/>
      <c r="L777" s="124"/>
      <c r="M777" s="364" t="str">
        <f t="shared" si="12"/>
        <v/>
      </c>
    </row>
    <row r="778" spans="1:13" ht="14.45" customHeight="1" x14ac:dyDescent="0.2">
      <c r="A778" s="369"/>
      <c r="B778" s="365"/>
      <c r="C778" s="366"/>
      <c r="D778" s="366"/>
      <c r="E778" s="367"/>
      <c r="F778" s="365"/>
      <c r="G778" s="366"/>
      <c r="H778" s="366"/>
      <c r="I778" s="366"/>
      <c r="J778" s="366"/>
      <c r="K778" s="368"/>
      <c r="L778" s="124"/>
      <c r="M778" s="364" t="str">
        <f t="shared" si="12"/>
        <v/>
      </c>
    </row>
    <row r="779" spans="1:13" ht="14.45" customHeight="1" x14ac:dyDescent="0.2">
      <c r="A779" s="369"/>
      <c r="B779" s="365"/>
      <c r="C779" s="366"/>
      <c r="D779" s="366"/>
      <c r="E779" s="367"/>
      <c r="F779" s="365"/>
      <c r="G779" s="366"/>
      <c r="H779" s="366"/>
      <c r="I779" s="366"/>
      <c r="J779" s="366"/>
      <c r="K779" s="368"/>
      <c r="L779" s="124"/>
      <c r="M779" s="364" t="str">
        <f t="shared" si="12"/>
        <v/>
      </c>
    </row>
    <row r="780" spans="1:13" ht="14.45" customHeight="1" x14ac:dyDescent="0.2">
      <c r="A780" s="369"/>
      <c r="B780" s="365"/>
      <c r="C780" s="366"/>
      <c r="D780" s="366"/>
      <c r="E780" s="367"/>
      <c r="F780" s="365"/>
      <c r="G780" s="366"/>
      <c r="H780" s="366"/>
      <c r="I780" s="366"/>
      <c r="J780" s="366"/>
      <c r="K780" s="368"/>
      <c r="L780" s="124"/>
      <c r="M780" s="364" t="str">
        <f t="shared" si="12"/>
        <v/>
      </c>
    </row>
    <row r="781" spans="1:13" ht="14.45" customHeight="1" x14ac:dyDescent="0.2">
      <c r="A781" s="369"/>
      <c r="B781" s="365"/>
      <c r="C781" s="366"/>
      <c r="D781" s="366"/>
      <c r="E781" s="367"/>
      <c r="F781" s="365"/>
      <c r="G781" s="366"/>
      <c r="H781" s="366"/>
      <c r="I781" s="366"/>
      <c r="J781" s="366"/>
      <c r="K781" s="368"/>
      <c r="L781" s="124"/>
      <c r="M781" s="364" t="str">
        <f t="shared" si="12"/>
        <v/>
      </c>
    </row>
    <row r="782" spans="1:13" ht="14.45" customHeight="1" x14ac:dyDescent="0.2">
      <c r="A782" s="369"/>
      <c r="B782" s="365"/>
      <c r="C782" s="366"/>
      <c r="D782" s="366"/>
      <c r="E782" s="367"/>
      <c r="F782" s="365"/>
      <c r="G782" s="366"/>
      <c r="H782" s="366"/>
      <c r="I782" s="366"/>
      <c r="J782" s="366"/>
      <c r="K782" s="368"/>
      <c r="L782" s="124"/>
      <c r="M782" s="364" t="str">
        <f t="shared" si="12"/>
        <v/>
      </c>
    </row>
    <row r="783" spans="1:13" ht="14.45" customHeight="1" x14ac:dyDescent="0.2">
      <c r="A783" s="369"/>
      <c r="B783" s="365"/>
      <c r="C783" s="366"/>
      <c r="D783" s="366"/>
      <c r="E783" s="367"/>
      <c r="F783" s="365"/>
      <c r="G783" s="366"/>
      <c r="H783" s="366"/>
      <c r="I783" s="366"/>
      <c r="J783" s="366"/>
      <c r="K783" s="368"/>
      <c r="L783" s="124"/>
      <c r="M783" s="364" t="str">
        <f t="shared" si="12"/>
        <v/>
      </c>
    </row>
    <row r="784" spans="1:13" ht="14.45" customHeight="1" x14ac:dyDescent="0.2">
      <c r="A784" s="369"/>
      <c r="B784" s="365"/>
      <c r="C784" s="366"/>
      <c r="D784" s="366"/>
      <c r="E784" s="367"/>
      <c r="F784" s="365"/>
      <c r="G784" s="366"/>
      <c r="H784" s="366"/>
      <c r="I784" s="366"/>
      <c r="J784" s="366"/>
      <c r="K784" s="368"/>
      <c r="L784" s="124"/>
      <c r="M784" s="364" t="str">
        <f t="shared" si="12"/>
        <v/>
      </c>
    </row>
    <row r="785" spans="1:13" ht="14.45" customHeight="1" x14ac:dyDescent="0.2">
      <c r="A785" s="369"/>
      <c r="B785" s="365"/>
      <c r="C785" s="366"/>
      <c r="D785" s="366"/>
      <c r="E785" s="367"/>
      <c r="F785" s="365"/>
      <c r="G785" s="366"/>
      <c r="H785" s="366"/>
      <c r="I785" s="366"/>
      <c r="J785" s="366"/>
      <c r="K785" s="368"/>
      <c r="L785" s="124"/>
      <c r="M785" s="364" t="str">
        <f t="shared" si="12"/>
        <v/>
      </c>
    </row>
    <row r="786" spans="1:13" ht="14.45" customHeight="1" x14ac:dyDescent="0.2">
      <c r="A786" s="369"/>
      <c r="B786" s="365"/>
      <c r="C786" s="366"/>
      <c r="D786" s="366"/>
      <c r="E786" s="367"/>
      <c r="F786" s="365"/>
      <c r="G786" s="366"/>
      <c r="H786" s="366"/>
      <c r="I786" s="366"/>
      <c r="J786" s="366"/>
      <c r="K786" s="368"/>
      <c r="L786" s="124"/>
      <c r="M786" s="364" t="str">
        <f t="shared" si="12"/>
        <v/>
      </c>
    </row>
    <row r="787" spans="1:13" ht="14.45" customHeight="1" x14ac:dyDescent="0.2">
      <c r="A787" s="369"/>
      <c r="B787" s="365"/>
      <c r="C787" s="366"/>
      <c r="D787" s="366"/>
      <c r="E787" s="367"/>
      <c r="F787" s="365"/>
      <c r="G787" s="366"/>
      <c r="H787" s="366"/>
      <c r="I787" s="366"/>
      <c r="J787" s="366"/>
      <c r="K787" s="368"/>
      <c r="L787" s="124"/>
      <c r="M787" s="364" t="str">
        <f t="shared" si="12"/>
        <v/>
      </c>
    </row>
    <row r="788" spans="1:13" ht="14.45" customHeight="1" x14ac:dyDescent="0.2">
      <c r="A788" s="369"/>
      <c r="B788" s="365"/>
      <c r="C788" s="366"/>
      <c r="D788" s="366"/>
      <c r="E788" s="367"/>
      <c r="F788" s="365"/>
      <c r="G788" s="366"/>
      <c r="H788" s="366"/>
      <c r="I788" s="366"/>
      <c r="J788" s="366"/>
      <c r="K788" s="368"/>
      <c r="L788" s="124"/>
      <c r="M788" s="364" t="str">
        <f t="shared" si="12"/>
        <v/>
      </c>
    </row>
    <row r="789" spans="1:13" ht="14.45" customHeight="1" x14ac:dyDescent="0.2">
      <c r="A789" s="369"/>
      <c r="B789" s="365"/>
      <c r="C789" s="366"/>
      <c r="D789" s="366"/>
      <c r="E789" s="367"/>
      <c r="F789" s="365"/>
      <c r="G789" s="366"/>
      <c r="H789" s="366"/>
      <c r="I789" s="366"/>
      <c r="J789" s="366"/>
      <c r="K789" s="368"/>
      <c r="L789" s="124"/>
      <c r="M789" s="364" t="str">
        <f t="shared" si="12"/>
        <v/>
      </c>
    </row>
    <row r="790" spans="1:13" ht="14.45" customHeight="1" x14ac:dyDescent="0.2">
      <c r="A790" s="369"/>
      <c r="B790" s="365"/>
      <c r="C790" s="366"/>
      <c r="D790" s="366"/>
      <c r="E790" s="367"/>
      <c r="F790" s="365"/>
      <c r="G790" s="366"/>
      <c r="H790" s="366"/>
      <c r="I790" s="366"/>
      <c r="J790" s="366"/>
      <c r="K790" s="368"/>
      <c r="L790" s="124"/>
      <c r="M790" s="364" t="str">
        <f t="shared" si="12"/>
        <v/>
      </c>
    </row>
    <row r="791" spans="1:13" ht="14.45" customHeight="1" x14ac:dyDescent="0.2">
      <c r="A791" s="369"/>
      <c r="B791" s="365"/>
      <c r="C791" s="366"/>
      <c r="D791" s="366"/>
      <c r="E791" s="367"/>
      <c r="F791" s="365"/>
      <c r="G791" s="366"/>
      <c r="H791" s="366"/>
      <c r="I791" s="366"/>
      <c r="J791" s="366"/>
      <c r="K791" s="368"/>
      <c r="L791" s="124"/>
      <c r="M791" s="364" t="str">
        <f t="shared" si="12"/>
        <v/>
      </c>
    </row>
    <row r="792" spans="1:13" ht="14.45" customHeight="1" x14ac:dyDescent="0.2">
      <c r="A792" s="369"/>
      <c r="B792" s="365"/>
      <c r="C792" s="366"/>
      <c r="D792" s="366"/>
      <c r="E792" s="367"/>
      <c r="F792" s="365"/>
      <c r="G792" s="366"/>
      <c r="H792" s="366"/>
      <c r="I792" s="366"/>
      <c r="J792" s="366"/>
      <c r="K792" s="368"/>
      <c r="L792" s="124"/>
      <c r="M792" s="364" t="str">
        <f t="shared" si="12"/>
        <v/>
      </c>
    </row>
    <row r="793" spans="1:13" ht="14.45" customHeight="1" x14ac:dyDescent="0.2">
      <c r="A793" s="369"/>
      <c r="B793" s="365"/>
      <c r="C793" s="366"/>
      <c r="D793" s="366"/>
      <c r="E793" s="367"/>
      <c r="F793" s="365"/>
      <c r="G793" s="366"/>
      <c r="H793" s="366"/>
      <c r="I793" s="366"/>
      <c r="J793" s="366"/>
      <c r="K793" s="368"/>
      <c r="L793" s="124"/>
      <c r="M793" s="364" t="str">
        <f t="shared" si="12"/>
        <v/>
      </c>
    </row>
    <row r="794" spans="1:13" ht="14.45" customHeight="1" x14ac:dyDescent="0.2">
      <c r="A794" s="369"/>
      <c r="B794" s="365"/>
      <c r="C794" s="366"/>
      <c r="D794" s="366"/>
      <c r="E794" s="367"/>
      <c r="F794" s="365"/>
      <c r="G794" s="366"/>
      <c r="H794" s="366"/>
      <c r="I794" s="366"/>
      <c r="J794" s="366"/>
      <c r="K794" s="368"/>
      <c r="L794" s="124"/>
      <c r="M794" s="364" t="str">
        <f t="shared" si="12"/>
        <v/>
      </c>
    </row>
    <row r="795" spans="1:13" ht="14.45" customHeight="1" x14ac:dyDescent="0.2">
      <c r="A795" s="369"/>
      <c r="B795" s="365"/>
      <c r="C795" s="366"/>
      <c r="D795" s="366"/>
      <c r="E795" s="367"/>
      <c r="F795" s="365"/>
      <c r="G795" s="366"/>
      <c r="H795" s="366"/>
      <c r="I795" s="366"/>
      <c r="J795" s="366"/>
      <c r="K795" s="368"/>
      <c r="L795" s="124"/>
      <c r="M795" s="364" t="str">
        <f t="shared" si="12"/>
        <v/>
      </c>
    </row>
    <row r="796" spans="1:13" ht="14.45" customHeight="1" x14ac:dyDescent="0.2">
      <c r="A796" s="369"/>
      <c r="B796" s="365"/>
      <c r="C796" s="366"/>
      <c r="D796" s="366"/>
      <c r="E796" s="367"/>
      <c r="F796" s="365"/>
      <c r="G796" s="366"/>
      <c r="H796" s="366"/>
      <c r="I796" s="366"/>
      <c r="J796" s="366"/>
      <c r="K796" s="368"/>
      <c r="L796" s="124"/>
      <c r="M796" s="364" t="str">
        <f t="shared" si="12"/>
        <v/>
      </c>
    </row>
    <row r="797" spans="1:13" ht="14.45" customHeight="1" x14ac:dyDescent="0.2">
      <c r="A797" s="369"/>
      <c r="B797" s="365"/>
      <c r="C797" s="366"/>
      <c r="D797" s="366"/>
      <c r="E797" s="367"/>
      <c r="F797" s="365"/>
      <c r="G797" s="366"/>
      <c r="H797" s="366"/>
      <c r="I797" s="366"/>
      <c r="J797" s="366"/>
      <c r="K797" s="368"/>
      <c r="L797" s="124"/>
      <c r="M797" s="364" t="str">
        <f t="shared" si="12"/>
        <v/>
      </c>
    </row>
    <row r="798" spans="1:13" ht="14.45" customHeight="1" x14ac:dyDescent="0.2">
      <c r="A798" s="369"/>
      <c r="B798" s="365"/>
      <c r="C798" s="366"/>
      <c r="D798" s="366"/>
      <c r="E798" s="367"/>
      <c r="F798" s="365"/>
      <c r="G798" s="366"/>
      <c r="H798" s="366"/>
      <c r="I798" s="366"/>
      <c r="J798" s="366"/>
      <c r="K798" s="368"/>
      <c r="L798" s="124"/>
      <c r="M798" s="364" t="str">
        <f t="shared" si="12"/>
        <v/>
      </c>
    </row>
    <row r="799" spans="1:13" ht="14.45" customHeight="1" x14ac:dyDescent="0.2">
      <c r="A799" s="369"/>
      <c r="B799" s="365"/>
      <c r="C799" s="366"/>
      <c r="D799" s="366"/>
      <c r="E799" s="367"/>
      <c r="F799" s="365"/>
      <c r="G799" s="366"/>
      <c r="H799" s="366"/>
      <c r="I799" s="366"/>
      <c r="J799" s="366"/>
      <c r="K799" s="368"/>
      <c r="L799" s="124"/>
      <c r="M799" s="364" t="str">
        <f t="shared" si="12"/>
        <v/>
      </c>
    </row>
    <row r="800" spans="1:13" ht="14.45" customHeight="1" x14ac:dyDescent="0.2">
      <c r="A800" s="369"/>
      <c r="B800" s="365"/>
      <c r="C800" s="366"/>
      <c r="D800" s="366"/>
      <c r="E800" s="367"/>
      <c r="F800" s="365"/>
      <c r="G800" s="366"/>
      <c r="H800" s="366"/>
      <c r="I800" s="366"/>
      <c r="J800" s="366"/>
      <c r="K800" s="368"/>
      <c r="L800" s="124"/>
      <c r="M800" s="364" t="str">
        <f t="shared" si="12"/>
        <v/>
      </c>
    </row>
    <row r="801" spans="1:13" ht="14.45" customHeight="1" x14ac:dyDescent="0.2">
      <c r="A801" s="369"/>
      <c r="B801" s="365"/>
      <c r="C801" s="366"/>
      <c r="D801" s="366"/>
      <c r="E801" s="367"/>
      <c r="F801" s="365"/>
      <c r="G801" s="366"/>
      <c r="H801" s="366"/>
      <c r="I801" s="366"/>
      <c r="J801" s="366"/>
      <c r="K801" s="368"/>
      <c r="L801" s="124"/>
      <c r="M801" s="364" t="str">
        <f t="shared" si="12"/>
        <v/>
      </c>
    </row>
    <row r="802" spans="1:13" ht="14.45" customHeight="1" x14ac:dyDescent="0.2">
      <c r="A802" s="369"/>
      <c r="B802" s="365"/>
      <c r="C802" s="366"/>
      <c r="D802" s="366"/>
      <c r="E802" s="367"/>
      <c r="F802" s="365"/>
      <c r="G802" s="366"/>
      <c r="H802" s="366"/>
      <c r="I802" s="366"/>
      <c r="J802" s="366"/>
      <c r="K802" s="368"/>
      <c r="L802" s="124"/>
      <c r="M802" s="364" t="str">
        <f t="shared" si="12"/>
        <v/>
      </c>
    </row>
    <row r="803" spans="1:13" ht="14.45" customHeight="1" x14ac:dyDescent="0.2">
      <c r="A803" s="369"/>
      <c r="B803" s="365"/>
      <c r="C803" s="366"/>
      <c r="D803" s="366"/>
      <c r="E803" s="367"/>
      <c r="F803" s="365"/>
      <c r="G803" s="366"/>
      <c r="H803" s="366"/>
      <c r="I803" s="366"/>
      <c r="J803" s="366"/>
      <c r="K803" s="368"/>
      <c r="L803" s="124"/>
      <c r="M803" s="364" t="str">
        <f t="shared" si="12"/>
        <v/>
      </c>
    </row>
    <row r="804" spans="1:13" ht="14.45" customHeight="1" x14ac:dyDescent="0.2">
      <c r="A804" s="369"/>
      <c r="B804" s="365"/>
      <c r="C804" s="366"/>
      <c r="D804" s="366"/>
      <c r="E804" s="367"/>
      <c r="F804" s="365"/>
      <c r="G804" s="366"/>
      <c r="H804" s="366"/>
      <c r="I804" s="366"/>
      <c r="J804" s="366"/>
      <c r="K804" s="368"/>
      <c r="L804" s="124"/>
      <c r="M804" s="364" t="str">
        <f t="shared" si="12"/>
        <v/>
      </c>
    </row>
    <row r="805" spans="1:13" ht="14.45" customHeight="1" x14ac:dyDescent="0.2">
      <c r="A805" s="369"/>
      <c r="B805" s="365"/>
      <c r="C805" s="366"/>
      <c r="D805" s="366"/>
      <c r="E805" s="367"/>
      <c r="F805" s="365"/>
      <c r="G805" s="366"/>
      <c r="H805" s="366"/>
      <c r="I805" s="366"/>
      <c r="J805" s="366"/>
      <c r="K805" s="368"/>
      <c r="L805" s="124"/>
      <c r="M805" s="364" t="str">
        <f t="shared" si="12"/>
        <v/>
      </c>
    </row>
    <row r="806" spans="1:13" ht="14.45" customHeight="1" x14ac:dyDescent="0.2">
      <c r="A806" s="369"/>
      <c r="B806" s="365"/>
      <c r="C806" s="366"/>
      <c r="D806" s="366"/>
      <c r="E806" s="367"/>
      <c r="F806" s="365"/>
      <c r="G806" s="366"/>
      <c r="H806" s="366"/>
      <c r="I806" s="366"/>
      <c r="J806" s="366"/>
      <c r="K806" s="368"/>
      <c r="L806" s="124"/>
      <c r="M806" s="364" t="str">
        <f t="shared" si="12"/>
        <v/>
      </c>
    </row>
    <row r="807" spans="1:13" ht="14.45" customHeight="1" x14ac:dyDescent="0.2">
      <c r="A807" s="369"/>
      <c r="B807" s="365"/>
      <c r="C807" s="366"/>
      <c r="D807" s="366"/>
      <c r="E807" s="367"/>
      <c r="F807" s="365"/>
      <c r="G807" s="366"/>
      <c r="H807" s="366"/>
      <c r="I807" s="366"/>
      <c r="J807" s="366"/>
      <c r="K807" s="368"/>
      <c r="L807" s="124"/>
      <c r="M807" s="364" t="str">
        <f t="shared" si="12"/>
        <v/>
      </c>
    </row>
    <row r="808" spans="1:13" ht="14.45" customHeight="1" x14ac:dyDescent="0.2">
      <c r="A808" s="369"/>
      <c r="B808" s="365"/>
      <c r="C808" s="366"/>
      <c r="D808" s="366"/>
      <c r="E808" s="367"/>
      <c r="F808" s="365"/>
      <c r="G808" s="366"/>
      <c r="H808" s="366"/>
      <c r="I808" s="366"/>
      <c r="J808" s="366"/>
      <c r="K808" s="368"/>
      <c r="L808" s="124"/>
      <c r="M808" s="364" t="str">
        <f t="shared" si="12"/>
        <v/>
      </c>
    </row>
    <row r="809" spans="1:13" ht="14.45" customHeight="1" x14ac:dyDescent="0.2">
      <c r="A809" s="369"/>
      <c r="B809" s="365"/>
      <c r="C809" s="366"/>
      <c r="D809" s="366"/>
      <c r="E809" s="367"/>
      <c r="F809" s="365"/>
      <c r="G809" s="366"/>
      <c r="H809" s="366"/>
      <c r="I809" s="366"/>
      <c r="J809" s="366"/>
      <c r="K809" s="368"/>
      <c r="L809" s="124"/>
      <c r="M809" s="364" t="str">
        <f t="shared" si="12"/>
        <v/>
      </c>
    </row>
    <row r="810" spans="1:13" ht="14.45" customHeight="1" x14ac:dyDescent="0.2">
      <c r="A810" s="369"/>
      <c r="B810" s="365"/>
      <c r="C810" s="366"/>
      <c r="D810" s="366"/>
      <c r="E810" s="367"/>
      <c r="F810" s="365"/>
      <c r="G810" s="366"/>
      <c r="H810" s="366"/>
      <c r="I810" s="366"/>
      <c r="J810" s="366"/>
      <c r="K810" s="368"/>
      <c r="L810" s="124"/>
      <c r="M810" s="364" t="str">
        <f t="shared" si="12"/>
        <v/>
      </c>
    </row>
    <row r="811" spans="1:13" ht="14.45" customHeight="1" x14ac:dyDescent="0.2">
      <c r="A811" s="369"/>
      <c r="B811" s="365"/>
      <c r="C811" s="366"/>
      <c r="D811" s="366"/>
      <c r="E811" s="367"/>
      <c r="F811" s="365"/>
      <c r="G811" s="366"/>
      <c r="H811" s="366"/>
      <c r="I811" s="366"/>
      <c r="J811" s="366"/>
      <c r="K811" s="368"/>
      <c r="L811" s="124"/>
      <c r="M811" s="364" t="str">
        <f t="shared" si="12"/>
        <v/>
      </c>
    </row>
    <row r="812" spans="1:13" ht="14.45" customHeight="1" x14ac:dyDescent="0.2">
      <c r="A812" s="369"/>
      <c r="B812" s="365"/>
      <c r="C812" s="366"/>
      <c r="D812" s="366"/>
      <c r="E812" s="367"/>
      <c r="F812" s="365"/>
      <c r="G812" s="366"/>
      <c r="H812" s="366"/>
      <c r="I812" s="366"/>
      <c r="J812" s="366"/>
      <c r="K812" s="368"/>
      <c r="L812" s="124"/>
      <c r="M812" s="364" t="str">
        <f t="shared" si="12"/>
        <v/>
      </c>
    </row>
    <row r="813" spans="1:13" ht="14.45" customHeight="1" x14ac:dyDescent="0.2">
      <c r="A813" s="369"/>
      <c r="B813" s="365"/>
      <c r="C813" s="366"/>
      <c r="D813" s="366"/>
      <c r="E813" s="367"/>
      <c r="F813" s="365"/>
      <c r="G813" s="366"/>
      <c r="H813" s="366"/>
      <c r="I813" s="366"/>
      <c r="J813" s="366"/>
      <c r="K813" s="368"/>
      <c r="L813" s="124"/>
      <c r="M813" s="364" t="str">
        <f t="shared" si="12"/>
        <v/>
      </c>
    </row>
    <row r="814" spans="1:13" ht="14.45" customHeight="1" x14ac:dyDescent="0.2">
      <c r="A814" s="369"/>
      <c r="B814" s="365"/>
      <c r="C814" s="366"/>
      <c r="D814" s="366"/>
      <c r="E814" s="367"/>
      <c r="F814" s="365"/>
      <c r="G814" s="366"/>
      <c r="H814" s="366"/>
      <c r="I814" s="366"/>
      <c r="J814" s="366"/>
      <c r="K814" s="368"/>
      <c r="L814" s="124"/>
      <c r="M814" s="364" t="str">
        <f t="shared" si="12"/>
        <v/>
      </c>
    </row>
    <row r="815" spans="1:13" ht="14.45" customHeight="1" x14ac:dyDescent="0.2">
      <c r="A815" s="369"/>
      <c r="B815" s="365"/>
      <c r="C815" s="366"/>
      <c r="D815" s="366"/>
      <c r="E815" s="367"/>
      <c r="F815" s="365"/>
      <c r="G815" s="366"/>
      <c r="H815" s="366"/>
      <c r="I815" s="366"/>
      <c r="J815" s="366"/>
      <c r="K815" s="368"/>
      <c r="L815" s="124"/>
      <c r="M815" s="364" t="str">
        <f t="shared" si="12"/>
        <v/>
      </c>
    </row>
    <row r="816" spans="1:13" ht="14.45" customHeight="1" x14ac:dyDescent="0.2">
      <c r="A816" s="369"/>
      <c r="B816" s="365"/>
      <c r="C816" s="366"/>
      <c r="D816" s="366"/>
      <c r="E816" s="367"/>
      <c r="F816" s="365"/>
      <c r="G816" s="366"/>
      <c r="H816" s="366"/>
      <c r="I816" s="366"/>
      <c r="J816" s="366"/>
      <c r="K816" s="368"/>
      <c r="L816" s="124"/>
      <c r="M816" s="364" t="str">
        <f t="shared" si="12"/>
        <v/>
      </c>
    </row>
    <row r="817" spans="1:13" ht="14.45" customHeight="1" x14ac:dyDescent="0.2">
      <c r="A817" s="369"/>
      <c r="B817" s="365"/>
      <c r="C817" s="366"/>
      <c r="D817" s="366"/>
      <c r="E817" s="367"/>
      <c r="F817" s="365"/>
      <c r="G817" s="366"/>
      <c r="H817" s="366"/>
      <c r="I817" s="366"/>
      <c r="J817" s="366"/>
      <c r="K817" s="368"/>
      <c r="L817" s="124"/>
      <c r="M817" s="364" t="str">
        <f t="shared" si="12"/>
        <v/>
      </c>
    </row>
    <row r="818" spans="1:13" ht="14.45" customHeight="1" x14ac:dyDescent="0.2">
      <c r="A818" s="369"/>
      <c r="B818" s="365"/>
      <c r="C818" s="366"/>
      <c r="D818" s="366"/>
      <c r="E818" s="367"/>
      <c r="F818" s="365"/>
      <c r="G818" s="366"/>
      <c r="H818" s="366"/>
      <c r="I818" s="366"/>
      <c r="J818" s="366"/>
      <c r="K818" s="368"/>
      <c r="L818" s="124"/>
      <c r="M818" s="364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2" priority="3">
      <formula>$M23="HV"</formula>
    </cfRule>
    <cfRule type="expression" dxfId="41" priority="4">
      <formula>$M23="X"</formula>
    </cfRule>
  </conditionalFormatting>
  <conditionalFormatting sqref="A6:K22">
    <cfRule type="expression" dxfId="40" priority="1">
      <formula>$M6="HV"</formula>
    </cfRule>
    <cfRule type="expression" dxfId="39" priority="2">
      <formula>$M6="X"</formula>
    </cfRule>
  </conditionalFormatting>
  <hyperlinks>
    <hyperlink ref="A2" location="Obsah!A1" display="Zpět na Obsah  KL 01  1.-4.měsíc" xr:uid="{F11438B8-5E94-4E6B-8596-9960595230D0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3" customWidth="1"/>
    <col min="2" max="2" width="61.140625" style="173" customWidth="1"/>
    <col min="3" max="3" width="9.5703125" style="106" hidden="1" customWidth="1" outlineLevel="1"/>
    <col min="4" max="4" width="9.5703125" style="174" customWidth="1" collapsed="1"/>
    <col min="5" max="5" width="2.28515625" style="174" customWidth="1"/>
    <col min="6" max="6" width="9.5703125" style="175" customWidth="1"/>
    <col min="7" max="7" width="9.5703125" style="172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2" t="s">
        <v>205</v>
      </c>
      <c r="B2" s="171"/>
      <c r="C2" s="171"/>
      <c r="D2" s="171"/>
      <c r="E2" s="171"/>
      <c r="F2" s="171"/>
    </row>
    <row r="3" spans="1:10" ht="14.45" customHeight="1" thickBot="1" x14ac:dyDescent="0.25">
      <c r="A3" s="182"/>
      <c r="B3" s="213"/>
      <c r="C3" s="212">
        <v>2019</v>
      </c>
      <c r="D3" s="189">
        <v>2020</v>
      </c>
      <c r="E3" s="7"/>
      <c r="F3" s="279">
        <v>2021</v>
      </c>
      <c r="G3" s="297"/>
      <c r="H3" s="297"/>
      <c r="I3" s="280"/>
    </row>
    <row r="4" spans="1:10" ht="14.45" customHeight="1" thickBot="1" x14ac:dyDescent="0.25">
      <c r="A4" s="193" t="s">
        <v>0</v>
      </c>
      <c r="B4" s="194" t="s">
        <v>136</v>
      </c>
      <c r="C4" s="298" t="s">
        <v>57</v>
      </c>
      <c r="D4" s="299"/>
      <c r="E4" s="195"/>
      <c r="F4" s="190" t="s">
        <v>57</v>
      </c>
      <c r="G4" s="191" t="s">
        <v>58</v>
      </c>
      <c r="H4" s="191" t="s">
        <v>54</v>
      </c>
      <c r="I4" s="192" t="s">
        <v>59</v>
      </c>
    </row>
    <row r="5" spans="1:10" ht="14.45" customHeight="1" x14ac:dyDescent="0.2">
      <c r="A5" s="370" t="s">
        <v>420</v>
      </c>
      <c r="B5" s="371" t="s">
        <v>421</v>
      </c>
      <c r="C5" s="372" t="s">
        <v>206</v>
      </c>
      <c r="D5" s="372" t="s">
        <v>206</v>
      </c>
      <c r="E5" s="372"/>
      <c r="F5" s="372" t="s">
        <v>206</v>
      </c>
      <c r="G5" s="372" t="s">
        <v>206</v>
      </c>
      <c r="H5" s="372" t="s">
        <v>206</v>
      </c>
      <c r="I5" s="373" t="s">
        <v>206</v>
      </c>
      <c r="J5" s="374" t="s">
        <v>55</v>
      </c>
    </row>
    <row r="6" spans="1:10" ht="14.45" customHeight="1" x14ac:dyDescent="0.2">
      <c r="A6" s="370" t="s">
        <v>420</v>
      </c>
      <c r="B6" s="371" t="s">
        <v>422</v>
      </c>
      <c r="C6" s="372">
        <v>533.42295000000024</v>
      </c>
      <c r="D6" s="372">
        <v>529.69061000000022</v>
      </c>
      <c r="E6" s="372"/>
      <c r="F6" s="372">
        <v>667.1451800000001</v>
      </c>
      <c r="G6" s="372">
        <v>0</v>
      </c>
      <c r="H6" s="372">
        <v>667.1451800000001</v>
      </c>
      <c r="I6" s="373" t="s">
        <v>206</v>
      </c>
      <c r="J6" s="374" t="s">
        <v>1</v>
      </c>
    </row>
    <row r="7" spans="1:10" ht="14.45" customHeight="1" x14ac:dyDescent="0.2">
      <c r="A7" s="370" t="s">
        <v>420</v>
      </c>
      <c r="B7" s="371" t="s">
        <v>423</v>
      </c>
      <c r="C7" s="372">
        <v>0</v>
      </c>
      <c r="D7" s="372">
        <v>0</v>
      </c>
      <c r="E7" s="372"/>
      <c r="F7" s="372">
        <v>0</v>
      </c>
      <c r="G7" s="372">
        <v>0</v>
      </c>
      <c r="H7" s="372">
        <v>0</v>
      </c>
      <c r="I7" s="373" t="s">
        <v>206</v>
      </c>
      <c r="J7" s="374" t="s">
        <v>1</v>
      </c>
    </row>
    <row r="8" spans="1:10" ht="14.45" customHeight="1" x14ac:dyDescent="0.2">
      <c r="A8" s="370" t="s">
        <v>420</v>
      </c>
      <c r="B8" s="371" t="s">
        <v>424</v>
      </c>
      <c r="C8" s="372">
        <v>10.9092</v>
      </c>
      <c r="D8" s="372">
        <v>9.2021000000000015</v>
      </c>
      <c r="E8" s="372"/>
      <c r="F8" s="372">
        <v>10.40788</v>
      </c>
      <c r="G8" s="372">
        <v>0</v>
      </c>
      <c r="H8" s="372">
        <v>10.40788</v>
      </c>
      <c r="I8" s="373" t="s">
        <v>206</v>
      </c>
      <c r="J8" s="374" t="s">
        <v>1</v>
      </c>
    </row>
    <row r="9" spans="1:10" ht="14.45" customHeight="1" x14ac:dyDescent="0.2">
      <c r="A9" s="370" t="s">
        <v>420</v>
      </c>
      <c r="B9" s="371" t="s">
        <v>425</v>
      </c>
      <c r="C9" s="372">
        <v>77.924530000000004</v>
      </c>
      <c r="D9" s="372">
        <v>85.720320000000001</v>
      </c>
      <c r="E9" s="372"/>
      <c r="F9" s="372">
        <v>174.46322999999998</v>
      </c>
      <c r="G9" s="372">
        <v>0</v>
      </c>
      <c r="H9" s="372">
        <v>174.46322999999998</v>
      </c>
      <c r="I9" s="373" t="s">
        <v>206</v>
      </c>
      <c r="J9" s="374" t="s">
        <v>1</v>
      </c>
    </row>
    <row r="10" spans="1:10" ht="14.45" customHeight="1" x14ac:dyDescent="0.2">
      <c r="A10" s="370" t="s">
        <v>420</v>
      </c>
      <c r="B10" s="371" t="s">
        <v>426</v>
      </c>
      <c r="C10" s="372">
        <v>622.2566800000003</v>
      </c>
      <c r="D10" s="372">
        <v>624.61303000000021</v>
      </c>
      <c r="E10" s="372"/>
      <c r="F10" s="372">
        <v>852.01629000000003</v>
      </c>
      <c r="G10" s="372">
        <v>0</v>
      </c>
      <c r="H10" s="372">
        <v>852.01629000000003</v>
      </c>
      <c r="I10" s="373" t="s">
        <v>206</v>
      </c>
      <c r="J10" s="374" t="s">
        <v>427</v>
      </c>
    </row>
    <row r="12" spans="1:10" ht="14.45" customHeight="1" x14ac:dyDescent="0.2">
      <c r="A12" s="370" t="s">
        <v>420</v>
      </c>
      <c r="B12" s="371" t="s">
        <v>421</v>
      </c>
      <c r="C12" s="372" t="s">
        <v>206</v>
      </c>
      <c r="D12" s="372" t="s">
        <v>206</v>
      </c>
      <c r="E12" s="372"/>
      <c r="F12" s="372" t="s">
        <v>206</v>
      </c>
      <c r="G12" s="372" t="s">
        <v>206</v>
      </c>
      <c r="H12" s="372" t="s">
        <v>206</v>
      </c>
      <c r="I12" s="373" t="s">
        <v>206</v>
      </c>
      <c r="J12" s="374" t="s">
        <v>55</v>
      </c>
    </row>
    <row r="13" spans="1:10" ht="14.45" customHeight="1" x14ac:dyDescent="0.2">
      <c r="A13" s="370" t="s">
        <v>428</v>
      </c>
      <c r="B13" s="371" t="s">
        <v>429</v>
      </c>
      <c r="C13" s="372" t="s">
        <v>206</v>
      </c>
      <c r="D13" s="372" t="s">
        <v>206</v>
      </c>
      <c r="E13" s="372"/>
      <c r="F13" s="372" t="s">
        <v>206</v>
      </c>
      <c r="G13" s="372" t="s">
        <v>206</v>
      </c>
      <c r="H13" s="372" t="s">
        <v>206</v>
      </c>
      <c r="I13" s="373" t="s">
        <v>206</v>
      </c>
      <c r="J13" s="374" t="s">
        <v>0</v>
      </c>
    </row>
    <row r="14" spans="1:10" ht="14.45" customHeight="1" x14ac:dyDescent="0.2">
      <c r="A14" s="370" t="s">
        <v>428</v>
      </c>
      <c r="B14" s="371" t="s">
        <v>422</v>
      </c>
      <c r="C14" s="372">
        <v>517.13166000000024</v>
      </c>
      <c r="D14" s="372">
        <v>514.2817100000002</v>
      </c>
      <c r="E14" s="372"/>
      <c r="F14" s="372">
        <v>650.27719000000013</v>
      </c>
      <c r="G14" s="372">
        <v>0</v>
      </c>
      <c r="H14" s="372">
        <v>650.27719000000013</v>
      </c>
      <c r="I14" s="373" t="s">
        <v>206</v>
      </c>
      <c r="J14" s="374" t="s">
        <v>1</v>
      </c>
    </row>
    <row r="15" spans="1:10" ht="14.45" customHeight="1" x14ac:dyDescent="0.2">
      <c r="A15" s="370" t="s">
        <v>428</v>
      </c>
      <c r="B15" s="371" t="s">
        <v>423</v>
      </c>
      <c r="C15" s="372">
        <v>0</v>
      </c>
      <c r="D15" s="372">
        <v>0</v>
      </c>
      <c r="E15" s="372"/>
      <c r="F15" s="372">
        <v>0</v>
      </c>
      <c r="G15" s="372">
        <v>0</v>
      </c>
      <c r="H15" s="372">
        <v>0</v>
      </c>
      <c r="I15" s="373" t="s">
        <v>206</v>
      </c>
      <c r="J15" s="374" t="s">
        <v>1</v>
      </c>
    </row>
    <row r="16" spans="1:10" ht="14.45" customHeight="1" x14ac:dyDescent="0.2">
      <c r="A16" s="370" t="s">
        <v>428</v>
      </c>
      <c r="B16" s="371" t="s">
        <v>424</v>
      </c>
      <c r="C16" s="372">
        <v>8.5518999999999998</v>
      </c>
      <c r="D16" s="372">
        <v>7.1186500000000015</v>
      </c>
      <c r="E16" s="372"/>
      <c r="F16" s="372">
        <v>8.1292299999999997</v>
      </c>
      <c r="G16" s="372">
        <v>0</v>
      </c>
      <c r="H16" s="372">
        <v>8.1292299999999997</v>
      </c>
      <c r="I16" s="373" t="s">
        <v>206</v>
      </c>
      <c r="J16" s="374" t="s">
        <v>1</v>
      </c>
    </row>
    <row r="17" spans="1:10" ht="14.45" customHeight="1" x14ac:dyDescent="0.2">
      <c r="A17" s="370" t="s">
        <v>428</v>
      </c>
      <c r="B17" s="371" t="s">
        <v>425</v>
      </c>
      <c r="C17" s="372">
        <v>77.924530000000004</v>
      </c>
      <c r="D17" s="372">
        <v>85.720320000000001</v>
      </c>
      <c r="E17" s="372"/>
      <c r="F17" s="372">
        <v>174.46322999999998</v>
      </c>
      <c r="G17" s="372">
        <v>0</v>
      </c>
      <c r="H17" s="372">
        <v>174.46322999999998</v>
      </c>
      <c r="I17" s="373" t="s">
        <v>206</v>
      </c>
      <c r="J17" s="374" t="s">
        <v>1</v>
      </c>
    </row>
    <row r="18" spans="1:10" ht="14.45" customHeight="1" x14ac:dyDescent="0.2">
      <c r="A18" s="370" t="s">
        <v>428</v>
      </c>
      <c r="B18" s="371" t="s">
        <v>430</v>
      </c>
      <c r="C18" s="372">
        <v>603.60809000000029</v>
      </c>
      <c r="D18" s="372">
        <v>607.12068000000022</v>
      </c>
      <c r="E18" s="372"/>
      <c r="F18" s="372">
        <v>832.86965000000009</v>
      </c>
      <c r="G18" s="372">
        <v>0</v>
      </c>
      <c r="H18" s="372">
        <v>832.86965000000009</v>
      </c>
      <c r="I18" s="373" t="s">
        <v>206</v>
      </c>
      <c r="J18" s="374" t="s">
        <v>431</v>
      </c>
    </row>
    <row r="19" spans="1:10" ht="14.45" customHeight="1" x14ac:dyDescent="0.2">
      <c r="A19" s="370" t="s">
        <v>206</v>
      </c>
      <c r="B19" s="371" t="s">
        <v>206</v>
      </c>
      <c r="C19" s="372" t="s">
        <v>206</v>
      </c>
      <c r="D19" s="372" t="s">
        <v>206</v>
      </c>
      <c r="E19" s="372"/>
      <c r="F19" s="372" t="s">
        <v>206</v>
      </c>
      <c r="G19" s="372" t="s">
        <v>206</v>
      </c>
      <c r="H19" s="372" t="s">
        <v>206</v>
      </c>
      <c r="I19" s="373" t="s">
        <v>206</v>
      </c>
      <c r="J19" s="374" t="s">
        <v>432</v>
      </c>
    </row>
    <row r="20" spans="1:10" ht="14.45" customHeight="1" x14ac:dyDescent="0.2">
      <c r="A20" s="370" t="s">
        <v>433</v>
      </c>
      <c r="B20" s="371" t="s">
        <v>434</v>
      </c>
      <c r="C20" s="372" t="s">
        <v>206</v>
      </c>
      <c r="D20" s="372" t="s">
        <v>206</v>
      </c>
      <c r="E20" s="372"/>
      <c r="F20" s="372" t="s">
        <v>206</v>
      </c>
      <c r="G20" s="372" t="s">
        <v>206</v>
      </c>
      <c r="H20" s="372" t="s">
        <v>206</v>
      </c>
      <c r="I20" s="373" t="s">
        <v>206</v>
      </c>
      <c r="J20" s="374" t="s">
        <v>0</v>
      </c>
    </row>
    <row r="21" spans="1:10" ht="14.45" customHeight="1" x14ac:dyDescent="0.2">
      <c r="A21" s="370" t="s">
        <v>433</v>
      </c>
      <c r="B21" s="371" t="s">
        <v>422</v>
      </c>
      <c r="C21" s="372">
        <v>16.29129</v>
      </c>
      <c r="D21" s="372">
        <v>15.408900000000001</v>
      </c>
      <c r="E21" s="372"/>
      <c r="F21" s="372">
        <v>16.867989999999999</v>
      </c>
      <c r="G21" s="372">
        <v>0</v>
      </c>
      <c r="H21" s="372">
        <v>16.867989999999999</v>
      </c>
      <c r="I21" s="373" t="s">
        <v>206</v>
      </c>
      <c r="J21" s="374" t="s">
        <v>1</v>
      </c>
    </row>
    <row r="22" spans="1:10" ht="14.45" customHeight="1" x14ac:dyDescent="0.2">
      <c r="A22" s="370" t="s">
        <v>433</v>
      </c>
      <c r="B22" s="371" t="s">
        <v>424</v>
      </c>
      <c r="C22" s="372">
        <v>2.3573000000000004</v>
      </c>
      <c r="D22" s="372">
        <v>2.0834500000000005</v>
      </c>
      <c r="E22" s="372"/>
      <c r="F22" s="372">
        <v>2.2786500000000003</v>
      </c>
      <c r="G22" s="372">
        <v>0</v>
      </c>
      <c r="H22" s="372">
        <v>2.2786500000000003</v>
      </c>
      <c r="I22" s="373" t="s">
        <v>206</v>
      </c>
      <c r="J22" s="374" t="s">
        <v>1</v>
      </c>
    </row>
    <row r="23" spans="1:10" ht="14.45" customHeight="1" x14ac:dyDescent="0.2">
      <c r="A23" s="370" t="s">
        <v>433</v>
      </c>
      <c r="B23" s="371" t="s">
        <v>435</v>
      </c>
      <c r="C23" s="372">
        <v>18.648589999999999</v>
      </c>
      <c r="D23" s="372">
        <v>17.492350000000002</v>
      </c>
      <c r="E23" s="372"/>
      <c r="F23" s="372">
        <v>19.146639999999998</v>
      </c>
      <c r="G23" s="372">
        <v>0</v>
      </c>
      <c r="H23" s="372">
        <v>19.146639999999998</v>
      </c>
      <c r="I23" s="373" t="s">
        <v>206</v>
      </c>
      <c r="J23" s="374" t="s">
        <v>431</v>
      </c>
    </row>
    <row r="24" spans="1:10" ht="14.45" customHeight="1" x14ac:dyDescent="0.2">
      <c r="A24" s="370" t="s">
        <v>206</v>
      </c>
      <c r="B24" s="371" t="s">
        <v>206</v>
      </c>
      <c r="C24" s="372" t="s">
        <v>206</v>
      </c>
      <c r="D24" s="372" t="s">
        <v>206</v>
      </c>
      <c r="E24" s="372"/>
      <c r="F24" s="372" t="s">
        <v>206</v>
      </c>
      <c r="G24" s="372" t="s">
        <v>206</v>
      </c>
      <c r="H24" s="372" t="s">
        <v>206</v>
      </c>
      <c r="I24" s="373" t="s">
        <v>206</v>
      </c>
      <c r="J24" s="374" t="s">
        <v>432</v>
      </c>
    </row>
    <row r="25" spans="1:10" ht="14.45" customHeight="1" x14ac:dyDescent="0.2">
      <c r="A25" s="370" t="s">
        <v>420</v>
      </c>
      <c r="B25" s="371" t="s">
        <v>426</v>
      </c>
      <c r="C25" s="372">
        <v>622.2566800000003</v>
      </c>
      <c r="D25" s="372">
        <v>624.61303000000021</v>
      </c>
      <c r="E25" s="372"/>
      <c r="F25" s="372">
        <v>852.01629000000003</v>
      </c>
      <c r="G25" s="372">
        <v>0</v>
      </c>
      <c r="H25" s="372">
        <v>852.01629000000003</v>
      </c>
      <c r="I25" s="373" t="s">
        <v>206</v>
      </c>
      <c r="J25" s="374" t="s">
        <v>427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 xr:uid="{0F03B052-333F-43AA-A593-6CD3C9CF8B08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4" bestFit="1" customWidth="1" collapsed="1"/>
    <col min="4" max="4" width="18.7109375" style="178" customWidth="1"/>
    <col min="5" max="5" width="9" style="215" bestFit="1" customWidth="1"/>
    <col min="6" max="6" width="18.7109375" style="178" customWidth="1"/>
    <col min="7" max="7" width="5" style="174" customWidth="1"/>
    <col min="8" max="8" width="12.42578125" style="174" hidden="1" customWidth="1" outlineLevel="1"/>
    <col min="9" max="9" width="8.5703125" style="174" hidden="1" customWidth="1" outlineLevel="1"/>
    <col min="10" max="10" width="25.7109375" style="174" customWidth="1" collapsed="1"/>
    <col min="11" max="11" width="8.7109375" style="174" customWidth="1"/>
    <col min="12" max="13" width="7.7109375" style="172" customWidth="1"/>
    <col min="14" max="14" width="12.7109375" style="172" customWidth="1"/>
    <col min="15" max="16384" width="8.85546875" style="106"/>
  </cols>
  <sheetData>
    <row r="1" spans="1:14" ht="18.600000000000001" customHeight="1" thickBot="1" x14ac:dyDescent="0.35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5" customHeight="1" thickBot="1" x14ac:dyDescent="0.25">
      <c r="A2" s="182" t="s">
        <v>205</v>
      </c>
      <c r="B2" s="62"/>
      <c r="C2" s="176"/>
      <c r="D2" s="176"/>
      <c r="E2" s="214"/>
      <c r="F2" s="176"/>
      <c r="G2" s="176"/>
      <c r="H2" s="176"/>
      <c r="I2" s="176"/>
      <c r="J2" s="176"/>
      <c r="K2" s="176"/>
      <c r="L2" s="177"/>
      <c r="M2" s="177"/>
      <c r="N2" s="177"/>
    </row>
    <row r="3" spans="1:14" ht="14.45" customHeight="1" thickBot="1" x14ac:dyDescent="0.2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268.12548180298825</v>
      </c>
      <c r="M3" s="81">
        <f>SUBTOTAL(9,M5:M1048576)</f>
        <v>2527</v>
      </c>
      <c r="N3" s="82">
        <f>SUBTOTAL(9,N5:N1048576)</f>
        <v>677553.09251615126</v>
      </c>
    </row>
    <row r="4" spans="1:14" s="173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7" t="s">
        <v>7</v>
      </c>
      <c r="F4" s="376" t="s">
        <v>1</v>
      </c>
      <c r="G4" s="376" t="s">
        <v>8</v>
      </c>
      <c r="H4" s="376" t="s">
        <v>9</v>
      </c>
      <c r="I4" s="376" t="s">
        <v>10</v>
      </c>
      <c r="J4" s="378" t="s">
        <v>11</v>
      </c>
      <c r="K4" s="378" t="s">
        <v>12</v>
      </c>
      <c r="L4" s="379" t="s">
        <v>90</v>
      </c>
      <c r="M4" s="379" t="s">
        <v>13</v>
      </c>
      <c r="N4" s="380" t="s">
        <v>101</v>
      </c>
    </row>
    <row r="5" spans="1:14" ht="14.45" customHeight="1" x14ac:dyDescent="0.2">
      <c r="A5" s="381" t="s">
        <v>420</v>
      </c>
      <c r="B5" s="382" t="s">
        <v>421</v>
      </c>
      <c r="C5" s="383" t="s">
        <v>428</v>
      </c>
      <c r="D5" s="384" t="s">
        <v>429</v>
      </c>
      <c r="E5" s="385">
        <v>50113001</v>
      </c>
      <c r="F5" s="384" t="s">
        <v>436</v>
      </c>
      <c r="G5" s="383" t="s">
        <v>437</v>
      </c>
      <c r="H5" s="383">
        <v>100362</v>
      </c>
      <c r="I5" s="383">
        <v>362</v>
      </c>
      <c r="J5" s="383" t="s">
        <v>438</v>
      </c>
      <c r="K5" s="383" t="s">
        <v>439</v>
      </c>
      <c r="L5" s="386">
        <v>72.722857142857137</v>
      </c>
      <c r="M5" s="386">
        <v>35</v>
      </c>
      <c r="N5" s="387">
        <v>2545.2999999999997</v>
      </c>
    </row>
    <row r="6" spans="1:14" ht="14.45" customHeight="1" x14ac:dyDescent="0.2">
      <c r="A6" s="388" t="s">
        <v>420</v>
      </c>
      <c r="B6" s="389" t="s">
        <v>421</v>
      </c>
      <c r="C6" s="390" t="s">
        <v>428</v>
      </c>
      <c r="D6" s="391" t="s">
        <v>429</v>
      </c>
      <c r="E6" s="392">
        <v>50113001</v>
      </c>
      <c r="F6" s="391" t="s">
        <v>436</v>
      </c>
      <c r="G6" s="390" t="s">
        <v>437</v>
      </c>
      <c r="H6" s="390">
        <v>124935</v>
      </c>
      <c r="I6" s="390">
        <v>124935</v>
      </c>
      <c r="J6" s="390" t="s">
        <v>440</v>
      </c>
      <c r="K6" s="390" t="s">
        <v>441</v>
      </c>
      <c r="L6" s="393">
        <v>4820.5200000000004</v>
      </c>
      <c r="M6" s="393">
        <v>1</v>
      </c>
      <c r="N6" s="394">
        <v>4820.5200000000004</v>
      </c>
    </row>
    <row r="7" spans="1:14" ht="14.45" customHeight="1" x14ac:dyDescent="0.2">
      <c r="A7" s="388" t="s">
        <v>420</v>
      </c>
      <c r="B7" s="389" t="s">
        <v>421</v>
      </c>
      <c r="C7" s="390" t="s">
        <v>428</v>
      </c>
      <c r="D7" s="391" t="s">
        <v>429</v>
      </c>
      <c r="E7" s="392">
        <v>50113001</v>
      </c>
      <c r="F7" s="391" t="s">
        <v>436</v>
      </c>
      <c r="G7" s="390" t="s">
        <v>437</v>
      </c>
      <c r="H7" s="390">
        <v>124934</v>
      </c>
      <c r="I7" s="390">
        <v>124934</v>
      </c>
      <c r="J7" s="390" t="s">
        <v>442</v>
      </c>
      <c r="K7" s="390" t="s">
        <v>443</v>
      </c>
      <c r="L7" s="393">
        <v>2893.56</v>
      </c>
      <c r="M7" s="393">
        <v>5</v>
      </c>
      <c r="N7" s="394">
        <v>14467.8</v>
      </c>
    </row>
    <row r="8" spans="1:14" ht="14.45" customHeight="1" x14ac:dyDescent="0.2">
      <c r="A8" s="388" t="s">
        <v>420</v>
      </c>
      <c r="B8" s="389" t="s">
        <v>421</v>
      </c>
      <c r="C8" s="390" t="s">
        <v>428</v>
      </c>
      <c r="D8" s="391" t="s">
        <v>429</v>
      </c>
      <c r="E8" s="392">
        <v>50113001</v>
      </c>
      <c r="F8" s="391" t="s">
        <v>436</v>
      </c>
      <c r="G8" s="390" t="s">
        <v>437</v>
      </c>
      <c r="H8" s="390">
        <v>162320</v>
      </c>
      <c r="I8" s="390">
        <v>62320</v>
      </c>
      <c r="J8" s="390" t="s">
        <v>444</v>
      </c>
      <c r="K8" s="390" t="s">
        <v>445</v>
      </c>
      <c r="L8" s="393">
        <v>81.417894736842115</v>
      </c>
      <c r="M8" s="393">
        <v>38</v>
      </c>
      <c r="N8" s="394">
        <v>3093.88</v>
      </c>
    </row>
    <row r="9" spans="1:14" ht="14.45" customHeight="1" x14ac:dyDescent="0.2">
      <c r="A9" s="388" t="s">
        <v>420</v>
      </c>
      <c r="B9" s="389" t="s">
        <v>421</v>
      </c>
      <c r="C9" s="390" t="s">
        <v>428</v>
      </c>
      <c r="D9" s="391" t="s">
        <v>429</v>
      </c>
      <c r="E9" s="392">
        <v>50113001</v>
      </c>
      <c r="F9" s="391" t="s">
        <v>436</v>
      </c>
      <c r="G9" s="390" t="s">
        <v>437</v>
      </c>
      <c r="H9" s="390">
        <v>203323</v>
      </c>
      <c r="I9" s="390">
        <v>203323</v>
      </c>
      <c r="J9" s="390" t="s">
        <v>444</v>
      </c>
      <c r="K9" s="390" t="s">
        <v>446</v>
      </c>
      <c r="L9" s="393">
        <v>269.5</v>
      </c>
      <c r="M9" s="393">
        <v>3</v>
      </c>
      <c r="N9" s="394">
        <v>808.5</v>
      </c>
    </row>
    <row r="10" spans="1:14" ht="14.45" customHeight="1" x14ac:dyDescent="0.2">
      <c r="A10" s="388" t="s">
        <v>420</v>
      </c>
      <c r="B10" s="389" t="s">
        <v>421</v>
      </c>
      <c r="C10" s="390" t="s">
        <v>428</v>
      </c>
      <c r="D10" s="391" t="s">
        <v>429</v>
      </c>
      <c r="E10" s="392">
        <v>50113001</v>
      </c>
      <c r="F10" s="391" t="s">
        <v>436</v>
      </c>
      <c r="G10" s="390" t="s">
        <v>437</v>
      </c>
      <c r="H10" s="390">
        <v>249431</v>
      </c>
      <c r="I10" s="390">
        <v>249431</v>
      </c>
      <c r="J10" s="390" t="s">
        <v>447</v>
      </c>
      <c r="K10" s="390" t="s">
        <v>448</v>
      </c>
      <c r="L10" s="393">
        <v>132.95999999999998</v>
      </c>
      <c r="M10" s="393">
        <v>4</v>
      </c>
      <c r="N10" s="394">
        <v>531.83999999999992</v>
      </c>
    </row>
    <row r="11" spans="1:14" ht="14.45" customHeight="1" x14ac:dyDescent="0.2">
      <c r="A11" s="388" t="s">
        <v>420</v>
      </c>
      <c r="B11" s="389" t="s">
        <v>421</v>
      </c>
      <c r="C11" s="390" t="s">
        <v>428</v>
      </c>
      <c r="D11" s="391" t="s">
        <v>429</v>
      </c>
      <c r="E11" s="392">
        <v>50113001</v>
      </c>
      <c r="F11" s="391" t="s">
        <v>436</v>
      </c>
      <c r="G11" s="390" t="s">
        <v>437</v>
      </c>
      <c r="H11" s="390">
        <v>990585</v>
      </c>
      <c r="I11" s="390">
        <v>0</v>
      </c>
      <c r="J11" s="390" t="s">
        <v>449</v>
      </c>
      <c r="K11" s="390" t="s">
        <v>206</v>
      </c>
      <c r="L11" s="393">
        <v>52.950000000000017</v>
      </c>
      <c r="M11" s="393">
        <v>1</v>
      </c>
      <c r="N11" s="394">
        <v>52.950000000000017</v>
      </c>
    </row>
    <row r="12" spans="1:14" ht="14.45" customHeight="1" x14ac:dyDescent="0.2">
      <c r="A12" s="388" t="s">
        <v>420</v>
      </c>
      <c r="B12" s="389" t="s">
        <v>421</v>
      </c>
      <c r="C12" s="390" t="s">
        <v>428</v>
      </c>
      <c r="D12" s="391" t="s">
        <v>429</v>
      </c>
      <c r="E12" s="392">
        <v>50113001</v>
      </c>
      <c r="F12" s="391" t="s">
        <v>436</v>
      </c>
      <c r="G12" s="390" t="s">
        <v>437</v>
      </c>
      <c r="H12" s="390">
        <v>841498</v>
      </c>
      <c r="I12" s="390">
        <v>31951</v>
      </c>
      <c r="J12" s="390" t="s">
        <v>450</v>
      </c>
      <c r="K12" s="390" t="s">
        <v>451</v>
      </c>
      <c r="L12" s="393">
        <v>51.76</v>
      </c>
      <c r="M12" s="393">
        <v>3</v>
      </c>
      <c r="N12" s="394">
        <v>155.28</v>
      </c>
    </row>
    <row r="13" spans="1:14" ht="14.45" customHeight="1" x14ac:dyDescent="0.2">
      <c r="A13" s="388" t="s">
        <v>420</v>
      </c>
      <c r="B13" s="389" t="s">
        <v>421</v>
      </c>
      <c r="C13" s="390" t="s">
        <v>428</v>
      </c>
      <c r="D13" s="391" t="s">
        <v>429</v>
      </c>
      <c r="E13" s="392">
        <v>50113001</v>
      </c>
      <c r="F13" s="391" t="s">
        <v>436</v>
      </c>
      <c r="G13" s="390" t="s">
        <v>452</v>
      </c>
      <c r="H13" s="390">
        <v>190044</v>
      </c>
      <c r="I13" s="390">
        <v>90044</v>
      </c>
      <c r="J13" s="390" t="s">
        <v>453</v>
      </c>
      <c r="K13" s="390" t="s">
        <v>454</v>
      </c>
      <c r="L13" s="393">
        <v>42.381666666666668</v>
      </c>
      <c r="M13" s="393">
        <v>6</v>
      </c>
      <c r="N13" s="394">
        <v>254.29000000000002</v>
      </c>
    </row>
    <row r="14" spans="1:14" ht="14.45" customHeight="1" x14ac:dyDescent="0.2">
      <c r="A14" s="388" t="s">
        <v>420</v>
      </c>
      <c r="B14" s="389" t="s">
        <v>421</v>
      </c>
      <c r="C14" s="390" t="s">
        <v>428</v>
      </c>
      <c r="D14" s="391" t="s">
        <v>429</v>
      </c>
      <c r="E14" s="392">
        <v>50113001</v>
      </c>
      <c r="F14" s="391" t="s">
        <v>436</v>
      </c>
      <c r="G14" s="390" t="s">
        <v>437</v>
      </c>
      <c r="H14" s="390">
        <v>920200</v>
      </c>
      <c r="I14" s="390">
        <v>15877</v>
      </c>
      <c r="J14" s="390" t="s">
        <v>455</v>
      </c>
      <c r="K14" s="390" t="s">
        <v>206</v>
      </c>
      <c r="L14" s="393">
        <v>252.97799999999995</v>
      </c>
      <c r="M14" s="393">
        <v>104</v>
      </c>
      <c r="N14" s="394">
        <v>26309.711999999996</v>
      </c>
    </row>
    <row r="15" spans="1:14" ht="14.45" customHeight="1" x14ac:dyDescent="0.2">
      <c r="A15" s="388" t="s">
        <v>420</v>
      </c>
      <c r="B15" s="389" t="s">
        <v>421</v>
      </c>
      <c r="C15" s="390" t="s">
        <v>428</v>
      </c>
      <c r="D15" s="391" t="s">
        <v>429</v>
      </c>
      <c r="E15" s="392">
        <v>50113001</v>
      </c>
      <c r="F15" s="391" t="s">
        <v>436</v>
      </c>
      <c r="G15" s="390" t="s">
        <v>437</v>
      </c>
      <c r="H15" s="390">
        <v>905098</v>
      </c>
      <c r="I15" s="390">
        <v>23989</v>
      </c>
      <c r="J15" s="390" t="s">
        <v>456</v>
      </c>
      <c r="K15" s="390" t="s">
        <v>206</v>
      </c>
      <c r="L15" s="393">
        <v>400.96458371209798</v>
      </c>
      <c r="M15" s="393">
        <v>24</v>
      </c>
      <c r="N15" s="394">
        <v>9623.1500090903519</v>
      </c>
    </row>
    <row r="16" spans="1:14" ht="14.45" customHeight="1" x14ac:dyDescent="0.2">
      <c r="A16" s="388" t="s">
        <v>420</v>
      </c>
      <c r="B16" s="389" t="s">
        <v>421</v>
      </c>
      <c r="C16" s="390" t="s">
        <v>428</v>
      </c>
      <c r="D16" s="391" t="s">
        <v>429</v>
      </c>
      <c r="E16" s="392">
        <v>50113001</v>
      </c>
      <c r="F16" s="391" t="s">
        <v>436</v>
      </c>
      <c r="G16" s="390" t="s">
        <v>437</v>
      </c>
      <c r="H16" s="390">
        <v>501596</v>
      </c>
      <c r="I16" s="390">
        <v>0</v>
      </c>
      <c r="J16" s="390" t="s">
        <v>457</v>
      </c>
      <c r="K16" s="390" t="s">
        <v>458</v>
      </c>
      <c r="L16" s="393">
        <v>113.25999999999998</v>
      </c>
      <c r="M16" s="393">
        <v>2</v>
      </c>
      <c r="N16" s="394">
        <v>226.51999999999995</v>
      </c>
    </row>
    <row r="17" spans="1:14" ht="14.45" customHeight="1" x14ac:dyDescent="0.2">
      <c r="A17" s="388" t="s">
        <v>420</v>
      </c>
      <c r="B17" s="389" t="s">
        <v>421</v>
      </c>
      <c r="C17" s="390" t="s">
        <v>428</v>
      </c>
      <c r="D17" s="391" t="s">
        <v>429</v>
      </c>
      <c r="E17" s="392">
        <v>50113001</v>
      </c>
      <c r="F17" s="391" t="s">
        <v>436</v>
      </c>
      <c r="G17" s="390" t="s">
        <v>437</v>
      </c>
      <c r="H17" s="390">
        <v>198864</v>
      </c>
      <c r="I17" s="390">
        <v>98864</v>
      </c>
      <c r="J17" s="390" t="s">
        <v>459</v>
      </c>
      <c r="K17" s="390" t="s">
        <v>460</v>
      </c>
      <c r="L17" s="393">
        <v>537.87</v>
      </c>
      <c r="M17" s="393">
        <v>2</v>
      </c>
      <c r="N17" s="394">
        <v>1075.74</v>
      </c>
    </row>
    <row r="18" spans="1:14" ht="14.45" customHeight="1" x14ac:dyDescent="0.2">
      <c r="A18" s="388" t="s">
        <v>420</v>
      </c>
      <c r="B18" s="389" t="s">
        <v>421</v>
      </c>
      <c r="C18" s="390" t="s">
        <v>428</v>
      </c>
      <c r="D18" s="391" t="s">
        <v>429</v>
      </c>
      <c r="E18" s="392">
        <v>50113001</v>
      </c>
      <c r="F18" s="391" t="s">
        <v>436</v>
      </c>
      <c r="G18" s="390" t="s">
        <v>437</v>
      </c>
      <c r="H18" s="390">
        <v>198880</v>
      </c>
      <c r="I18" s="390">
        <v>98880</v>
      </c>
      <c r="J18" s="390" t="s">
        <v>459</v>
      </c>
      <c r="K18" s="390" t="s">
        <v>461</v>
      </c>
      <c r="L18" s="393">
        <v>201.3</v>
      </c>
      <c r="M18" s="393">
        <v>485</v>
      </c>
      <c r="N18" s="394">
        <v>97630.5</v>
      </c>
    </row>
    <row r="19" spans="1:14" ht="14.45" customHeight="1" x14ac:dyDescent="0.2">
      <c r="A19" s="388" t="s">
        <v>420</v>
      </c>
      <c r="B19" s="389" t="s">
        <v>421</v>
      </c>
      <c r="C19" s="390" t="s">
        <v>428</v>
      </c>
      <c r="D19" s="391" t="s">
        <v>429</v>
      </c>
      <c r="E19" s="392">
        <v>50113001</v>
      </c>
      <c r="F19" s="391" t="s">
        <v>436</v>
      </c>
      <c r="G19" s="390" t="s">
        <v>437</v>
      </c>
      <c r="H19" s="390">
        <v>499428</v>
      </c>
      <c r="I19" s="390">
        <v>237468</v>
      </c>
      <c r="J19" s="390" t="s">
        <v>459</v>
      </c>
      <c r="K19" s="390" t="s">
        <v>462</v>
      </c>
      <c r="L19" s="393">
        <v>762.3</v>
      </c>
      <c r="M19" s="393">
        <v>2</v>
      </c>
      <c r="N19" s="394">
        <v>1524.6</v>
      </c>
    </row>
    <row r="20" spans="1:14" ht="14.45" customHeight="1" x14ac:dyDescent="0.2">
      <c r="A20" s="388" t="s">
        <v>420</v>
      </c>
      <c r="B20" s="389" t="s">
        <v>421</v>
      </c>
      <c r="C20" s="390" t="s">
        <v>428</v>
      </c>
      <c r="D20" s="391" t="s">
        <v>429</v>
      </c>
      <c r="E20" s="392">
        <v>50113001</v>
      </c>
      <c r="F20" s="391" t="s">
        <v>436</v>
      </c>
      <c r="G20" s="390" t="s">
        <v>437</v>
      </c>
      <c r="H20" s="390">
        <v>193746</v>
      </c>
      <c r="I20" s="390">
        <v>93746</v>
      </c>
      <c r="J20" s="390" t="s">
        <v>463</v>
      </c>
      <c r="K20" s="390" t="s">
        <v>464</v>
      </c>
      <c r="L20" s="393">
        <v>517.64615295371709</v>
      </c>
      <c r="M20" s="393">
        <v>13</v>
      </c>
      <c r="N20" s="394">
        <v>6729.3999883983215</v>
      </c>
    </row>
    <row r="21" spans="1:14" ht="14.45" customHeight="1" x14ac:dyDescent="0.2">
      <c r="A21" s="388" t="s">
        <v>420</v>
      </c>
      <c r="B21" s="389" t="s">
        <v>421</v>
      </c>
      <c r="C21" s="390" t="s">
        <v>428</v>
      </c>
      <c r="D21" s="391" t="s">
        <v>429</v>
      </c>
      <c r="E21" s="392">
        <v>50113001</v>
      </c>
      <c r="F21" s="391" t="s">
        <v>436</v>
      </c>
      <c r="G21" s="390" t="s">
        <v>437</v>
      </c>
      <c r="H21" s="390">
        <v>394712</v>
      </c>
      <c r="I21" s="390">
        <v>0</v>
      </c>
      <c r="J21" s="390" t="s">
        <v>465</v>
      </c>
      <c r="K21" s="390" t="s">
        <v>466</v>
      </c>
      <c r="L21" s="393">
        <v>28.75</v>
      </c>
      <c r="M21" s="393">
        <v>234</v>
      </c>
      <c r="N21" s="394">
        <v>6727.5</v>
      </c>
    </row>
    <row r="22" spans="1:14" ht="14.45" customHeight="1" x14ac:dyDescent="0.2">
      <c r="A22" s="388" t="s">
        <v>420</v>
      </c>
      <c r="B22" s="389" t="s">
        <v>421</v>
      </c>
      <c r="C22" s="390" t="s">
        <v>428</v>
      </c>
      <c r="D22" s="391" t="s">
        <v>429</v>
      </c>
      <c r="E22" s="392">
        <v>50113001</v>
      </c>
      <c r="F22" s="391" t="s">
        <v>436</v>
      </c>
      <c r="G22" s="390" t="s">
        <v>437</v>
      </c>
      <c r="H22" s="390">
        <v>840987</v>
      </c>
      <c r="I22" s="390">
        <v>0</v>
      </c>
      <c r="J22" s="390" t="s">
        <v>467</v>
      </c>
      <c r="K22" s="390" t="s">
        <v>468</v>
      </c>
      <c r="L22" s="393">
        <v>199.67000000000004</v>
      </c>
      <c r="M22" s="393">
        <v>34</v>
      </c>
      <c r="N22" s="394">
        <v>6788.7800000000016</v>
      </c>
    </row>
    <row r="23" spans="1:14" ht="14.45" customHeight="1" x14ac:dyDescent="0.2">
      <c r="A23" s="388" t="s">
        <v>420</v>
      </c>
      <c r="B23" s="389" t="s">
        <v>421</v>
      </c>
      <c r="C23" s="390" t="s">
        <v>428</v>
      </c>
      <c r="D23" s="391" t="s">
        <v>429</v>
      </c>
      <c r="E23" s="392">
        <v>50113001</v>
      </c>
      <c r="F23" s="391" t="s">
        <v>436</v>
      </c>
      <c r="G23" s="390" t="s">
        <v>437</v>
      </c>
      <c r="H23" s="390">
        <v>501075</v>
      </c>
      <c r="I23" s="390">
        <v>0</v>
      </c>
      <c r="J23" s="390" t="s">
        <v>469</v>
      </c>
      <c r="K23" s="390" t="s">
        <v>470</v>
      </c>
      <c r="L23" s="393">
        <v>117.15999999999998</v>
      </c>
      <c r="M23" s="393">
        <v>664</v>
      </c>
      <c r="N23" s="394">
        <v>77794.239999999991</v>
      </c>
    </row>
    <row r="24" spans="1:14" ht="14.45" customHeight="1" x14ac:dyDescent="0.2">
      <c r="A24" s="388" t="s">
        <v>420</v>
      </c>
      <c r="B24" s="389" t="s">
        <v>421</v>
      </c>
      <c r="C24" s="390" t="s">
        <v>428</v>
      </c>
      <c r="D24" s="391" t="s">
        <v>429</v>
      </c>
      <c r="E24" s="392">
        <v>50113001</v>
      </c>
      <c r="F24" s="391" t="s">
        <v>436</v>
      </c>
      <c r="G24" s="390" t="s">
        <v>437</v>
      </c>
      <c r="H24" s="390">
        <v>231686</v>
      </c>
      <c r="I24" s="390">
        <v>231686</v>
      </c>
      <c r="J24" s="390" t="s">
        <v>471</v>
      </c>
      <c r="K24" s="390" t="s">
        <v>472</v>
      </c>
      <c r="L24" s="393">
        <v>290.54000000000002</v>
      </c>
      <c r="M24" s="393">
        <v>2</v>
      </c>
      <c r="N24" s="394">
        <v>581.08000000000004</v>
      </c>
    </row>
    <row r="25" spans="1:14" ht="14.45" customHeight="1" x14ac:dyDescent="0.2">
      <c r="A25" s="388" t="s">
        <v>420</v>
      </c>
      <c r="B25" s="389" t="s">
        <v>421</v>
      </c>
      <c r="C25" s="390" t="s">
        <v>428</v>
      </c>
      <c r="D25" s="391" t="s">
        <v>429</v>
      </c>
      <c r="E25" s="392">
        <v>50113001</v>
      </c>
      <c r="F25" s="391" t="s">
        <v>436</v>
      </c>
      <c r="G25" s="390" t="s">
        <v>437</v>
      </c>
      <c r="H25" s="390">
        <v>921458</v>
      </c>
      <c r="I25" s="390">
        <v>0</v>
      </c>
      <c r="J25" s="390" t="s">
        <v>473</v>
      </c>
      <c r="K25" s="390" t="s">
        <v>206</v>
      </c>
      <c r="L25" s="393">
        <v>202.82724918420857</v>
      </c>
      <c r="M25" s="393">
        <v>76</v>
      </c>
      <c r="N25" s="394">
        <v>15414.870937999851</v>
      </c>
    </row>
    <row r="26" spans="1:14" ht="14.45" customHeight="1" x14ac:dyDescent="0.2">
      <c r="A26" s="388" t="s">
        <v>420</v>
      </c>
      <c r="B26" s="389" t="s">
        <v>421</v>
      </c>
      <c r="C26" s="390" t="s">
        <v>428</v>
      </c>
      <c r="D26" s="391" t="s">
        <v>429</v>
      </c>
      <c r="E26" s="392">
        <v>50113001</v>
      </c>
      <c r="F26" s="391" t="s">
        <v>436</v>
      </c>
      <c r="G26" s="390" t="s">
        <v>437</v>
      </c>
      <c r="H26" s="390">
        <v>500989</v>
      </c>
      <c r="I26" s="390">
        <v>0</v>
      </c>
      <c r="J26" s="390" t="s">
        <v>474</v>
      </c>
      <c r="K26" s="390" t="s">
        <v>206</v>
      </c>
      <c r="L26" s="393">
        <v>146.16522102968091</v>
      </c>
      <c r="M26" s="393">
        <v>85</v>
      </c>
      <c r="N26" s="394">
        <v>12424.043787522876</v>
      </c>
    </row>
    <row r="27" spans="1:14" ht="14.45" customHeight="1" x14ac:dyDescent="0.2">
      <c r="A27" s="388" t="s">
        <v>420</v>
      </c>
      <c r="B27" s="389" t="s">
        <v>421</v>
      </c>
      <c r="C27" s="390" t="s">
        <v>428</v>
      </c>
      <c r="D27" s="391" t="s">
        <v>429</v>
      </c>
      <c r="E27" s="392">
        <v>50113001</v>
      </c>
      <c r="F27" s="391" t="s">
        <v>436</v>
      </c>
      <c r="G27" s="390" t="s">
        <v>437</v>
      </c>
      <c r="H27" s="390">
        <v>500979</v>
      </c>
      <c r="I27" s="390">
        <v>0</v>
      </c>
      <c r="J27" s="390" t="s">
        <v>475</v>
      </c>
      <c r="K27" s="390" t="s">
        <v>206</v>
      </c>
      <c r="L27" s="393">
        <v>112.99439643722322</v>
      </c>
      <c r="M27" s="393">
        <v>8</v>
      </c>
      <c r="N27" s="394">
        <v>903.95517149778573</v>
      </c>
    </row>
    <row r="28" spans="1:14" ht="14.45" customHeight="1" x14ac:dyDescent="0.2">
      <c r="A28" s="388" t="s">
        <v>420</v>
      </c>
      <c r="B28" s="389" t="s">
        <v>421</v>
      </c>
      <c r="C28" s="390" t="s">
        <v>428</v>
      </c>
      <c r="D28" s="391" t="s">
        <v>429</v>
      </c>
      <c r="E28" s="392">
        <v>50113001</v>
      </c>
      <c r="F28" s="391" t="s">
        <v>436</v>
      </c>
      <c r="G28" s="390" t="s">
        <v>437</v>
      </c>
      <c r="H28" s="390">
        <v>500038</v>
      </c>
      <c r="I28" s="390">
        <v>0</v>
      </c>
      <c r="J28" s="390" t="s">
        <v>476</v>
      </c>
      <c r="K28" s="390" t="s">
        <v>477</v>
      </c>
      <c r="L28" s="393">
        <v>316.91285739435466</v>
      </c>
      <c r="M28" s="393">
        <v>1</v>
      </c>
      <c r="N28" s="394">
        <v>316.91285739435466</v>
      </c>
    </row>
    <row r="29" spans="1:14" ht="14.45" customHeight="1" x14ac:dyDescent="0.2">
      <c r="A29" s="388" t="s">
        <v>420</v>
      </c>
      <c r="B29" s="389" t="s">
        <v>421</v>
      </c>
      <c r="C29" s="390" t="s">
        <v>428</v>
      </c>
      <c r="D29" s="391" t="s">
        <v>429</v>
      </c>
      <c r="E29" s="392">
        <v>50113001</v>
      </c>
      <c r="F29" s="391" t="s">
        <v>436</v>
      </c>
      <c r="G29" s="390" t="s">
        <v>437</v>
      </c>
      <c r="H29" s="390">
        <v>920273</v>
      </c>
      <c r="I29" s="390">
        <v>0</v>
      </c>
      <c r="J29" s="390" t="s">
        <v>478</v>
      </c>
      <c r="K29" s="390" t="s">
        <v>206</v>
      </c>
      <c r="L29" s="393">
        <v>826.42865292808835</v>
      </c>
      <c r="M29" s="393">
        <v>367</v>
      </c>
      <c r="N29" s="394">
        <v>303299.31562460843</v>
      </c>
    </row>
    <row r="30" spans="1:14" ht="14.45" customHeight="1" x14ac:dyDescent="0.2">
      <c r="A30" s="388" t="s">
        <v>420</v>
      </c>
      <c r="B30" s="389" t="s">
        <v>421</v>
      </c>
      <c r="C30" s="390" t="s">
        <v>428</v>
      </c>
      <c r="D30" s="391" t="s">
        <v>429</v>
      </c>
      <c r="E30" s="392">
        <v>50113001</v>
      </c>
      <c r="F30" s="391" t="s">
        <v>436</v>
      </c>
      <c r="G30" s="390" t="s">
        <v>437</v>
      </c>
      <c r="H30" s="390">
        <v>501110</v>
      </c>
      <c r="I30" s="390">
        <v>0</v>
      </c>
      <c r="J30" s="390" t="s">
        <v>479</v>
      </c>
      <c r="K30" s="390" t="s">
        <v>206</v>
      </c>
      <c r="L30" s="393">
        <v>88.774008817210927</v>
      </c>
      <c r="M30" s="393">
        <v>10</v>
      </c>
      <c r="N30" s="394">
        <v>887.74008817210927</v>
      </c>
    </row>
    <row r="31" spans="1:14" ht="14.45" customHeight="1" x14ac:dyDescent="0.2">
      <c r="A31" s="388" t="s">
        <v>420</v>
      </c>
      <c r="B31" s="389" t="s">
        <v>421</v>
      </c>
      <c r="C31" s="390" t="s">
        <v>428</v>
      </c>
      <c r="D31" s="391" t="s">
        <v>429</v>
      </c>
      <c r="E31" s="392">
        <v>50113001</v>
      </c>
      <c r="F31" s="391" t="s">
        <v>436</v>
      </c>
      <c r="G31" s="390" t="s">
        <v>452</v>
      </c>
      <c r="H31" s="390">
        <v>197125</v>
      </c>
      <c r="I31" s="390">
        <v>197125</v>
      </c>
      <c r="J31" s="390" t="s">
        <v>480</v>
      </c>
      <c r="K31" s="390" t="s">
        <v>481</v>
      </c>
      <c r="L31" s="393">
        <v>217.88461538461539</v>
      </c>
      <c r="M31" s="393">
        <v>26</v>
      </c>
      <c r="N31" s="394">
        <v>5665</v>
      </c>
    </row>
    <row r="32" spans="1:14" ht="14.45" customHeight="1" x14ac:dyDescent="0.2">
      <c r="A32" s="388" t="s">
        <v>420</v>
      </c>
      <c r="B32" s="389" t="s">
        <v>421</v>
      </c>
      <c r="C32" s="390" t="s">
        <v>428</v>
      </c>
      <c r="D32" s="391" t="s">
        <v>429</v>
      </c>
      <c r="E32" s="392">
        <v>50113001</v>
      </c>
      <c r="F32" s="391" t="s">
        <v>436</v>
      </c>
      <c r="G32" s="390" t="s">
        <v>437</v>
      </c>
      <c r="H32" s="390">
        <v>100502</v>
      </c>
      <c r="I32" s="390">
        <v>502</v>
      </c>
      <c r="J32" s="390" t="s">
        <v>482</v>
      </c>
      <c r="K32" s="390" t="s">
        <v>483</v>
      </c>
      <c r="L32" s="393">
        <v>268.44166666666666</v>
      </c>
      <c r="M32" s="393">
        <v>60</v>
      </c>
      <c r="N32" s="394">
        <v>16106.5</v>
      </c>
    </row>
    <row r="33" spans="1:14" ht="14.45" customHeight="1" x14ac:dyDescent="0.2">
      <c r="A33" s="388" t="s">
        <v>420</v>
      </c>
      <c r="B33" s="389" t="s">
        <v>421</v>
      </c>
      <c r="C33" s="390" t="s">
        <v>428</v>
      </c>
      <c r="D33" s="391" t="s">
        <v>429</v>
      </c>
      <c r="E33" s="392">
        <v>50113001</v>
      </c>
      <c r="F33" s="391" t="s">
        <v>436</v>
      </c>
      <c r="G33" s="390" t="s">
        <v>437</v>
      </c>
      <c r="H33" s="390">
        <v>200863</v>
      </c>
      <c r="I33" s="390">
        <v>200863</v>
      </c>
      <c r="J33" s="390" t="s">
        <v>484</v>
      </c>
      <c r="K33" s="390" t="s">
        <v>485</v>
      </c>
      <c r="L33" s="393">
        <v>86.64100019917241</v>
      </c>
      <c r="M33" s="393">
        <v>20</v>
      </c>
      <c r="N33" s="394">
        <v>1732.8200039834483</v>
      </c>
    </row>
    <row r="34" spans="1:14" ht="14.45" customHeight="1" x14ac:dyDescent="0.2">
      <c r="A34" s="388" t="s">
        <v>420</v>
      </c>
      <c r="B34" s="389" t="s">
        <v>421</v>
      </c>
      <c r="C34" s="390" t="s">
        <v>428</v>
      </c>
      <c r="D34" s="391" t="s">
        <v>429</v>
      </c>
      <c r="E34" s="392">
        <v>50113001</v>
      </c>
      <c r="F34" s="391" t="s">
        <v>436</v>
      </c>
      <c r="G34" s="390" t="s">
        <v>437</v>
      </c>
      <c r="H34" s="390">
        <v>232954</v>
      </c>
      <c r="I34" s="390">
        <v>232954</v>
      </c>
      <c r="J34" s="390" t="s">
        <v>486</v>
      </c>
      <c r="K34" s="390" t="s">
        <v>487</v>
      </c>
      <c r="L34" s="393">
        <v>109.53500000000001</v>
      </c>
      <c r="M34" s="393">
        <v>2</v>
      </c>
      <c r="N34" s="394">
        <v>219.07000000000002</v>
      </c>
    </row>
    <row r="35" spans="1:14" ht="14.45" customHeight="1" x14ac:dyDescent="0.2">
      <c r="A35" s="388" t="s">
        <v>420</v>
      </c>
      <c r="B35" s="389" t="s">
        <v>421</v>
      </c>
      <c r="C35" s="390" t="s">
        <v>428</v>
      </c>
      <c r="D35" s="391" t="s">
        <v>429</v>
      </c>
      <c r="E35" s="392">
        <v>50113001</v>
      </c>
      <c r="F35" s="391" t="s">
        <v>436</v>
      </c>
      <c r="G35" s="390" t="s">
        <v>437</v>
      </c>
      <c r="H35" s="390">
        <v>235772</v>
      </c>
      <c r="I35" s="390">
        <v>235772</v>
      </c>
      <c r="J35" s="390" t="s">
        <v>488</v>
      </c>
      <c r="K35" s="390" t="s">
        <v>489</v>
      </c>
      <c r="L35" s="393">
        <v>560.29999999999984</v>
      </c>
      <c r="M35" s="393">
        <v>5</v>
      </c>
      <c r="N35" s="394">
        <v>2801.4999999999991</v>
      </c>
    </row>
    <row r="36" spans="1:14" ht="14.45" customHeight="1" x14ac:dyDescent="0.2">
      <c r="A36" s="388" t="s">
        <v>420</v>
      </c>
      <c r="B36" s="389" t="s">
        <v>421</v>
      </c>
      <c r="C36" s="390" t="s">
        <v>428</v>
      </c>
      <c r="D36" s="391" t="s">
        <v>429</v>
      </c>
      <c r="E36" s="392">
        <v>50113001</v>
      </c>
      <c r="F36" s="391" t="s">
        <v>436</v>
      </c>
      <c r="G36" s="390" t="s">
        <v>437</v>
      </c>
      <c r="H36" s="390">
        <v>153347</v>
      </c>
      <c r="I36" s="390">
        <v>153347</v>
      </c>
      <c r="J36" s="390" t="s">
        <v>490</v>
      </c>
      <c r="K36" s="390" t="s">
        <v>491</v>
      </c>
      <c r="L36" s="393">
        <v>5003.8999999999996</v>
      </c>
      <c r="M36" s="393">
        <v>2</v>
      </c>
      <c r="N36" s="394">
        <v>10007.799999999999</v>
      </c>
    </row>
    <row r="37" spans="1:14" ht="14.45" customHeight="1" x14ac:dyDescent="0.2">
      <c r="A37" s="388" t="s">
        <v>420</v>
      </c>
      <c r="B37" s="389" t="s">
        <v>421</v>
      </c>
      <c r="C37" s="390" t="s">
        <v>428</v>
      </c>
      <c r="D37" s="391" t="s">
        <v>429</v>
      </c>
      <c r="E37" s="392">
        <v>50113001</v>
      </c>
      <c r="F37" s="391" t="s">
        <v>436</v>
      </c>
      <c r="G37" s="390" t="s">
        <v>437</v>
      </c>
      <c r="H37" s="390">
        <v>153346</v>
      </c>
      <c r="I37" s="390">
        <v>153346</v>
      </c>
      <c r="J37" s="390" t="s">
        <v>490</v>
      </c>
      <c r="K37" s="390" t="s">
        <v>492</v>
      </c>
      <c r="L37" s="393">
        <v>2803.9</v>
      </c>
      <c r="M37" s="393">
        <v>5</v>
      </c>
      <c r="N37" s="394">
        <v>14019.5</v>
      </c>
    </row>
    <row r="38" spans="1:14" ht="14.45" customHeight="1" x14ac:dyDescent="0.2">
      <c r="A38" s="388" t="s">
        <v>420</v>
      </c>
      <c r="B38" s="389" t="s">
        <v>421</v>
      </c>
      <c r="C38" s="390" t="s">
        <v>428</v>
      </c>
      <c r="D38" s="391" t="s">
        <v>429</v>
      </c>
      <c r="E38" s="392">
        <v>50113001</v>
      </c>
      <c r="F38" s="391" t="s">
        <v>436</v>
      </c>
      <c r="G38" s="390" t="s">
        <v>437</v>
      </c>
      <c r="H38" s="390">
        <v>850152</v>
      </c>
      <c r="I38" s="390">
        <v>153349</v>
      </c>
      <c r="J38" s="390" t="s">
        <v>493</v>
      </c>
      <c r="K38" s="390" t="s">
        <v>206</v>
      </c>
      <c r="L38" s="393">
        <v>2368.3000000000002</v>
      </c>
      <c r="M38" s="393">
        <v>2</v>
      </c>
      <c r="N38" s="394">
        <v>4736.6000000000004</v>
      </c>
    </row>
    <row r="39" spans="1:14" ht="14.45" customHeight="1" x14ac:dyDescent="0.2">
      <c r="A39" s="388" t="s">
        <v>420</v>
      </c>
      <c r="B39" s="389" t="s">
        <v>421</v>
      </c>
      <c r="C39" s="390" t="s">
        <v>428</v>
      </c>
      <c r="D39" s="391" t="s">
        <v>429</v>
      </c>
      <c r="E39" s="392">
        <v>50113013</v>
      </c>
      <c r="F39" s="391" t="s">
        <v>494</v>
      </c>
      <c r="G39" s="390" t="s">
        <v>437</v>
      </c>
      <c r="H39" s="390">
        <v>101076</v>
      </c>
      <c r="I39" s="390">
        <v>1076</v>
      </c>
      <c r="J39" s="390" t="s">
        <v>495</v>
      </c>
      <c r="K39" s="390" t="s">
        <v>496</v>
      </c>
      <c r="L39" s="393">
        <v>78.16567309346911</v>
      </c>
      <c r="M39" s="393">
        <v>104</v>
      </c>
      <c r="N39" s="394">
        <v>8129.2300017207872</v>
      </c>
    </row>
    <row r="40" spans="1:14" ht="14.45" customHeight="1" x14ac:dyDescent="0.2">
      <c r="A40" s="388" t="s">
        <v>420</v>
      </c>
      <c r="B40" s="389" t="s">
        <v>421</v>
      </c>
      <c r="C40" s="390" t="s">
        <v>433</v>
      </c>
      <c r="D40" s="391" t="s">
        <v>434</v>
      </c>
      <c r="E40" s="392">
        <v>50113001</v>
      </c>
      <c r="F40" s="391" t="s">
        <v>436</v>
      </c>
      <c r="G40" s="390" t="s">
        <v>437</v>
      </c>
      <c r="H40" s="390">
        <v>100362</v>
      </c>
      <c r="I40" s="390">
        <v>362</v>
      </c>
      <c r="J40" s="390" t="s">
        <v>438</v>
      </c>
      <c r="K40" s="390" t="s">
        <v>439</v>
      </c>
      <c r="L40" s="393">
        <v>72.839999999999989</v>
      </c>
      <c r="M40" s="393">
        <v>1</v>
      </c>
      <c r="N40" s="394">
        <v>72.839999999999989</v>
      </c>
    </row>
    <row r="41" spans="1:14" ht="14.45" customHeight="1" x14ac:dyDescent="0.2">
      <c r="A41" s="388" t="s">
        <v>420</v>
      </c>
      <c r="B41" s="389" t="s">
        <v>421</v>
      </c>
      <c r="C41" s="390" t="s">
        <v>433</v>
      </c>
      <c r="D41" s="391" t="s">
        <v>434</v>
      </c>
      <c r="E41" s="392">
        <v>50113001</v>
      </c>
      <c r="F41" s="391" t="s">
        <v>436</v>
      </c>
      <c r="G41" s="390" t="s">
        <v>437</v>
      </c>
      <c r="H41" s="390">
        <v>162320</v>
      </c>
      <c r="I41" s="390">
        <v>62320</v>
      </c>
      <c r="J41" s="390" t="s">
        <v>444</v>
      </c>
      <c r="K41" s="390" t="s">
        <v>445</v>
      </c>
      <c r="L41" s="393">
        <v>81.240000000000009</v>
      </c>
      <c r="M41" s="393">
        <v>9</v>
      </c>
      <c r="N41" s="394">
        <v>731.16000000000008</v>
      </c>
    </row>
    <row r="42" spans="1:14" ht="14.45" customHeight="1" x14ac:dyDescent="0.2">
      <c r="A42" s="388" t="s">
        <v>420</v>
      </c>
      <c r="B42" s="389" t="s">
        <v>421</v>
      </c>
      <c r="C42" s="390" t="s">
        <v>433</v>
      </c>
      <c r="D42" s="391" t="s">
        <v>434</v>
      </c>
      <c r="E42" s="392">
        <v>50113001</v>
      </c>
      <c r="F42" s="391" t="s">
        <v>436</v>
      </c>
      <c r="G42" s="390" t="s">
        <v>437</v>
      </c>
      <c r="H42" s="390">
        <v>990585</v>
      </c>
      <c r="I42" s="390">
        <v>0</v>
      </c>
      <c r="J42" s="390" t="s">
        <v>449</v>
      </c>
      <c r="K42" s="390" t="s">
        <v>206</v>
      </c>
      <c r="L42" s="393">
        <v>52.950000000000017</v>
      </c>
      <c r="M42" s="393">
        <v>1</v>
      </c>
      <c r="N42" s="394">
        <v>52.950000000000017</v>
      </c>
    </row>
    <row r="43" spans="1:14" ht="14.45" customHeight="1" x14ac:dyDescent="0.2">
      <c r="A43" s="388" t="s">
        <v>420</v>
      </c>
      <c r="B43" s="389" t="s">
        <v>421</v>
      </c>
      <c r="C43" s="390" t="s">
        <v>433</v>
      </c>
      <c r="D43" s="391" t="s">
        <v>434</v>
      </c>
      <c r="E43" s="392">
        <v>50113001</v>
      </c>
      <c r="F43" s="391" t="s">
        <v>436</v>
      </c>
      <c r="G43" s="390" t="s">
        <v>437</v>
      </c>
      <c r="H43" s="390">
        <v>920200</v>
      </c>
      <c r="I43" s="390">
        <v>15877</v>
      </c>
      <c r="J43" s="390" t="s">
        <v>455</v>
      </c>
      <c r="K43" s="390" t="s">
        <v>206</v>
      </c>
      <c r="L43" s="393">
        <v>252.97800000000001</v>
      </c>
      <c r="M43" s="393">
        <v>2</v>
      </c>
      <c r="N43" s="394">
        <v>505.95600000000002</v>
      </c>
    </row>
    <row r="44" spans="1:14" ht="14.45" customHeight="1" x14ac:dyDescent="0.2">
      <c r="A44" s="388" t="s">
        <v>420</v>
      </c>
      <c r="B44" s="389" t="s">
        <v>421</v>
      </c>
      <c r="C44" s="390" t="s">
        <v>433</v>
      </c>
      <c r="D44" s="391" t="s">
        <v>434</v>
      </c>
      <c r="E44" s="392">
        <v>50113001</v>
      </c>
      <c r="F44" s="391" t="s">
        <v>436</v>
      </c>
      <c r="G44" s="390" t="s">
        <v>437</v>
      </c>
      <c r="H44" s="390">
        <v>905098</v>
      </c>
      <c r="I44" s="390">
        <v>23989</v>
      </c>
      <c r="J44" s="390" t="s">
        <v>456</v>
      </c>
      <c r="K44" s="390" t="s">
        <v>206</v>
      </c>
      <c r="L44" s="393">
        <v>398.86099999999999</v>
      </c>
      <c r="M44" s="393">
        <v>2</v>
      </c>
      <c r="N44" s="394">
        <v>797.72199999999998</v>
      </c>
    </row>
    <row r="45" spans="1:14" ht="14.45" customHeight="1" x14ac:dyDescent="0.2">
      <c r="A45" s="388" t="s">
        <v>420</v>
      </c>
      <c r="B45" s="389" t="s">
        <v>421</v>
      </c>
      <c r="C45" s="390" t="s">
        <v>433</v>
      </c>
      <c r="D45" s="391" t="s">
        <v>434</v>
      </c>
      <c r="E45" s="392">
        <v>50113001</v>
      </c>
      <c r="F45" s="391" t="s">
        <v>436</v>
      </c>
      <c r="G45" s="390" t="s">
        <v>437</v>
      </c>
      <c r="H45" s="390">
        <v>198864</v>
      </c>
      <c r="I45" s="390">
        <v>98864</v>
      </c>
      <c r="J45" s="390" t="s">
        <v>459</v>
      </c>
      <c r="K45" s="390" t="s">
        <v>460</v>
      </c>
      <c r="L45" s="393">
        <v>537.87</v>
      </c>
      <c r="M45" s="393">
        <v>2</v>
      </c>
      <c r="N45" s="394">
        <v>1075.74</v>
      </c>
    </row>
    <row r="46" spans="1:14" ht="14.45" customHeight="1" x14ac:dyDescent="0.2">
      <c r="A46" s="388" t="s">
        <v>420</v>
      </c>
      <c r="B46" s="389" t="s">
        <v>421</v>
      </c>
      <c r="C46" s="390" t="s">
        <v>433</v>
      </c>
      <c r="D46" s="391" t="s">
        <v>434</v>
      </c>
      <c r="E46" s="392">
        <v>50113001</v>
      </c>
      <c r="F46" s="391" t="s">
        <v>436</v>
      </c>
      <c r="G46" s="390" t="s">
        <v>437</v>
      </c>
      <c r="H46" s="390">
        <v>499428</v>
      </c>
      <c r="I46" s="390">
        <v>237468</v>
      </c>
      <c r="J46" s="390" t="s">
        <v>459</v>
      </c>
      <c r="K46" s="390" t="s">
        <v>462</v>
      </c>
      <c r="L46" s="393">
        <v>762.3</v>
      </c>
      <c r="M46" s="393">
        <v>5</v>
      </c>
      <c r="N46" s="394">
        <v>3811.5</v>
      </c>
    </row>
    <row r="47" spans="1:14" ht="14.45" customHeight="1" x14ac:dyDescent="0.2">
      <c r="A47" s="388" t="s">
        <v>420</v>
      </c>
      <c r="B47" s="389" t="s">
        <v>421</v>
      </c>
      <c r="C47" s="390" t="s">
        <v>433</v>
      </c>
      <c r="D47" s="391" t="s">
        <v>434</v>
      </c>
      <c r="E47" s="392">
        <v>50113001</v>
      </c>
      <c r="F47" s="391" t="s">
        <v>436</v>
      </c>
      <c r="G47" s="390" t="s">
        <v>437</v>
      </c>
      <c r="H47" s="390">
        <v>198872</v>
      </c>
      <c r="I47" s="390">
        <v>98872</v>
      </c>
      <c r="J47" s="390" t="s">
        <v>459</v>
      </c>
      <c r="K47" s="390" t="s">
        <v>497</v>
      </c>
      <c r="L47" s="393">
        <v>312.83999999999997</v>
      </c>
      <c r="M47" s="393">
        <v>6</v>
      </c>
      <c r="N47" s="394">
        <v>1877.04</v>
      </c>
    </row>
    <row r="48" spans="1:14" ht="14.45" customHeight="1" x14ac:dyDescent="0.2">
      <c r="A48" s="388" t="s">
        <v>420</v>
      </c>
      <c r="B48" s="389" t="s">
        <v>421</v>
      </c>
      <c r="C48" s="390" t="s">
        <v>433</v>
      </c>
      <c r="D48" s="391" t="s">
        <v>434</v>
      </c>
      <c r="E48" s="392">
        <v>50113001</v>
      </c>
      <c r="F48" s="391" t="s">
        <v>436</v>
      </c>
      <c r="G48" s="390" t="s">
        <v>437</v>
      </c>
      <c r="H48" s="390">
        <v>844940</v>
      </c>
      <c r="I48" s="390">
        <v>0</v>
      </c>
      <c r="J48" s="390" t="s">
        <v>498</v>
      </c>
      <c r="K48" s="390" t="s">
        <v>206</v>
      </c>
      <c r="L48" s="393">
        <v>116.65004469325683</v>
      </c>
      <c r="M48" s="393">
        <v>10</v>
      </c>
      <c r="N48" s="394">
        <v>1166.5004469325684</v>
      </c>
    </row>
    <row r="49" spans="1:14" ht="14.45" customHeight="1" x14ac:dyDescent="0.2">
      <c r="A49" s="388" t="s">
        <v>420</v>
      </c>
      <c r="B49" s="389" t="s">
        <v>421</v>
      </c>
      <c r="C49" s="390" t="s">
        <v>433</v>
      </c>
      <c r="D49" s="391" t="s">
        <v>434</v>
      </c>
      <c r="E49" s="392">
        <v>50113001</v>
      </c>
      <c r="F49" s="391" t="s">
        <v>436</v>
      </c>
      <c r="G49" s="390" t="s">
        <v>437</v>
      </c>
      <c r="H49" s="390">
        <v>921458</v>
      </c>
      <c r="I49" s="390">
        <v>0</v>
      </c>
      <c r="J49" s="390" t="s">
        <v>473</v>
      </c>
      <c r="K49" s="390" t="s">
        <v>206</v>
      </c>
      <c r="L49" s="393">
        <v>212.58921747674145</v>
      </c>
      <c r="M49" s="393">
        <v>2</v>
      </c>
      <c r="N49" s="394">
        <v>425.17843495348291</v>
      </c>
    </row>
    <row r="50" spans="1:14" ht="14.45" customHeight="1" x14ac:dyDescent="0.2">
      <c r="A50" s="388" t="s">
        <v>420</v>
      </c>
      <c r="B50" s="389" t="s">
        <v>421</v>
      </c>
      <c r="C50" s="390" t="s">
        <v>433</v>
      </c>
      <c r="D50" s="391" t="s">
        <v>434</v>
      </c>
      <c r="E50" s="392">
        <v>50113001</v>
      </c>
      <c r="F50" s="391" t="s">
        <v>436</v>
      </c>
      <c r="G50" s="390" t="s">
        <v>437</v>
      </c>
      <c r="H50" s="390">
        <v>500989</v>
      </c>
      <c r="I50" s="390">
        <v>0</v>
      </c>
      <c r="J50" s="390" t="s">
        <v>474</v>
      </c>
      <c r="K50" s="390" t="s">
        <v>206</v>
      </c>
      <c r="L50" s="393">
        <v>146.24349939842813</v>
      </c>
      <c r="M50" s="393">
        <v>2</v>
      </c>
      <c r="N50" s="394">
        <v>292.48699879685626</v>
      </c>
    </row>
    <row r="51" spans="1:14" ht="14.45" customHeight="1" x14ac:dyDescent="0.2">
      <c r="A51" s="388" t="s">
        <v>420</v>
      </c>
      <c r="B51" s="389" t="s">
        <v>421</v>
      </c>
      <c r="C51" s="390" t="s">
        <v>433</v>
      </c>
      <c r="D51" s="391" t="s">
        <v>434</v>
      </c>
      <c r="E51" s="392">
        <v>50113001</v>
      </c>
      <c r="F51" s="391" t="s">
        <v>436</v>
      </c>
      <c r="G51" s="390" t="s">
        <v>437</v>
      </c>
      <c r="H51" s="390">
        <v>500979</v>
      </c>
      <c r="I51" s="390">
        <v>0</v>
      </c>
      <c r="J51" s="390" t="s">
        <v>475</v>
      </c>
      <c r="K51" s="390" t="s">
        <v>206</v>
      </c>
      <c r="L51" s="393">
        <v>112.99439643722322</v>
      </c>
      <c r="M51" s="393">
        <v>2</v>
      </c>
      <c r="N51" s="394">
        <v>225.98879287444643</v>
      </c>
    </row>
    <row r="52" spans="1:14" ht="14.45" customHeight="1" x14ac:dyDescent="0.2">
      <c r="A52" s="388" t="s">
        <v>420</v>
      </c>
      <c r="B52" s="389" t="s">
        <v>421</v>
      </c>
      <c r="C52" s="390" t="s">
        <v>433</v>
      </c>
      <c r="D52" s="391" t="s">
        <v>434</v>
      </c>
      <c r="E52" s="392">
        <v>50113001</v>
      </c>
      <c r="F52" s="391" t="s">
        <v>436</v>
      </c>
      <c r="G52" s="390" t="s">
        <v>437</v>
      </c>
      <c r="H52" s="390">
        <v>920273</v>
      </c>
      <c r="I52" s="390">
        <v>0</v>
      </c>
      <c r="J52" s="390" t="s">
        <v>478</v>
      </c>
      <c r="K52" s="390" t="s">
        <v>206</v>
      </c>
      <c r="L52" s="393">
        <v>824.83214858544181</v>
      </c>
      <c r="M52" s="393">
        <v>3</v>
      </c>
      <c r="N52" s="394">
        <v>2474.4964457563256</v>
      </c>
    </row>
    <row r="53" spans="1:14" ht="14.45" customHeight="1" x14ac:dyDescent="0.2">
      <c r="A53" s="388" t="s">
        <v>420</v>
      </c>
      <c r="B53" s="389" t="s">
        <v>421</v>
      </c>
      <c r="C53" s="390" t="s">
        <v>433</v>
      </c>
      <c r="D53" s="391" t="s">
        <v>434</v>
      </c>
      <c r="E53" s="392">
        <v>50113001</v>
      </c>
      <c r="F53" s="391" t="s">
        <v>436</v>
      </c>
      <c r="G53" s="390" t="s">
        <v>437</v>
      </c>
      <c r="H53" s="390">
        <v>500194</v>
      </c>
      <c r="I53" s="390">
        <v>0</v>
      </c>
      <c r="J53" s="390" t="s">
        <v>499</v>
      </c>
      <c r="K53" s="390" t="s">
        <v>500</v>
      </c>
      <c r="L53" s="393">
        <v>1105.2929264492045</v>
      </c>
      <c r="M53" s="393">
        <v>1</v>
      </c>
      <c r="N53" s="394">
        <v>1105.2929264492045</v>
      </c>
    </row>
    <row r="54" spans="1:14" ht="14.45" customHeight="1" x14ac:dyDescent="0.2">
      <c r="A54" s="388" t="s">
        <v>420</v>
      </c>
      <c r="B54" s="389" t="s">
        <v>421</v>
      </c>
      <c r="C54" s="390" t="s">
        <v>433</v>
      </c>
      <c r="D54" s="391" t="s">
        <v>434</v>
      </c>
      <c r="E54" s="392">
        <v>50113001</v>
      </c>
      <c r="F54" s="391" t="s">
        <v>436</v>
      </c>
      <c r="G54" s="390" t="s">
        <v>452</v>
      </c>
      <c r="H54" s="390">
        <v>197125</v>
      </c>
      <c r="I54" s="390">
        <v>197125</v>
      </c>
      <c r="J54" s="390" t="s">
        <v>480</v>
      </c>
      <c r="K54" s="390" t="s">
        <v>481</v>
      </c>
      <c r="L54" s="393">
        <v>275</v>
      </c>
      <c r="M54" s="393">
        <v>7</v>
      </c>
      <c r="N54" s="394">
        <v>1925</v>
      </c>
    </row>
    <row r="55" spans="1:14" ht="14.45" customHeight="1" x14ac:dyDescent="0.2">
      <c r="A55" s="388" t="s">
        <v>420</v>
      </c>
      <c r="B55" s="389" t="s">
        <v>421</v>
      </c>
      <c r="C55" s="390" t="s">
        <v>433</v>
      </c>
      <c r="D55" s="391" t="s">
        <v>434</v>
      </c>
      <c r="E55" s="392">
        <v>50113001</v>
      </c>
      <c r="F55" s="391" t="s">
        <v>436</v>
      </c>
      <c r="G55" s="390" t="s">
        <v>437</v>
      </c>
      <c r="H55" s="390">
        <v>102668</v>
      </c>
      <c r="I55" s="390">
        <v>2668</v>
      </c>
      <c r="J55" s="390" t="s">
        <v>501</v>
      </c>
      <c r="K55" s="390" t="s">
        <v>502</v>
      </c>
      <c r="L55" s="393">
        <v>33.15</v>
      </c>
      <c r="M55" s="393">
        <v>1</v>
      </c>
      <c r="N55" s="394">
        <v>33.15</v>
      </c>
    </row>
    <row r="56" spans="1:14" ht="14.45" customHeight="1" x14ac:dyDescent="0.2">
      <c r="A56" s="388" t="s">
        <v>420</v>
      </c>
      <c r="B56" s="389" t="s">
        <v>421</v>
      </c>
      <c r="C56" s="390" t="s">
        <v>433</v>
      </c>
      <c r="D56" s="391" t="s">
        <v>434</v>
      </c>
      <c r="E56" s="392">
        <v>50113001</v>
      </c>
      <c r="F56" s="391" t="s">
        <v>436</v>
      </c>
      <c r="G56" s="390" t="s">
        <v>437</v>
      </c>
      <c r="H56" s="390">
        <v>200863</v>
      </c>
      <c r="I56" s="390">
        <v>200863</v>
      </c>
      <c r="J56" s="390" t="s">
        <v>484</v>
      </c>
      <c r="K56" s="390" t="s">
        <v>485</v>
      </c>
      <c r="L56" s="393">
        <v>85.449999999999989</v>
      </c>
      <c r="M56" s="393">
        <v>1</v>
      </c>
      <c r="N56" s="394">
        <v>85.449999999999989</v>
      </c>
    </row>
    <row r="57" spans="1:14" ht="14.45" customHeight="1" x14ac:dyDescent="0.2">
      <c r="A57" s="388" t="s">
        <v>420</v>
      </c>
      <c r="B57" s="389" t="s">
        <v>421</v>
      </c>
      <c r="C57" s="390" t="s">
        <v>433</v>
      </c>
      <c r="D57" s="391" t="s">
        <v>434</v>
      </c>
      <c r="E57" s="392">
        <v>50113001</v>
      </c>
      <c r="F57" s="391" t="s">
        <v>436</v>
      </c>
      <c r="G57" s="390" t="s">
        <v>437</v>
      </c>
      <c r="H57" s="390">
        <v>208646</v>
      </c>
      <c r="I57" s="390">
        <v>208646</v>
      </c>
      <c r="J57" s="390" t="s">
        <v>503</v>
      </c>
      <c r="K57" s="390" t="s">
        <v>504</v>
      </c>
      <c r="L57" s="393">
        <v>69.84999999999998</v>
      </c>
      <c r="M57" s="393">
        <v>3</v>
      </c>
      <c r="N57" s="394">
        <v>209.54999999999995</v>
      </c>
    </row>
    <row r="58" spans="1:14" ht="14.45" customHeight="1" x14ac:dyDescent="0.2">
      <c r="A58" s="388" t="s">
        <v>420</v>
      </c>
      <c r="B58" s="389" t="s">
        <v>421</v>
      </c>
      <c r="C58" s="390" t="s">
        <v>433</v>
      </c>
      <c r="D58" s="391" t="s">
        <v>434</v>
      </c>
      <c r="E58" s="392">
        <v>50113013</v>
      </c>
      <c r="F58" s="391" t="s">
        <v>494</v>
      </c>
      <c r="G58" s="390" t="s">
        <v>437</v>
      </c>
      <c r="H58" s="390">
        <v>101066</v>
      </c>
      <c r="I58" s="390">
        <v>1066</v>
      </c>
      <c r="J58" s="390" t="s">
        <v>505</v>
      </c>
      <c r="K58" s="390" t="s">
        <v>506</v>
      </c>
      <c r="L58" s="393">
        <v>57.349999999999994</v>
      </c>
      <c r="M58" s="393">
        <v>1</v>
      </c>
      <c r="N58" s="394">
        <v>57.349999999999994</v>
      </c>
    </row>
    <row r="59" spans="1:14" ht="14.45" customHeight="1" x14ac:dyDescent="0.2">
      <c r="A59" s="388" t="s">
        <v>420</v>
      </c>
      <c r="B59" s="389" t="s">
        <v>421</v>
      </c>
      <c r="C59" s="390" t="s">
        <v>433</v>
      </c>
      <c r="D59" s="391" t="s">
        <v>434</v>
      </c>
      <c r="E59" s="392">
        <v>50113013</v>
      </c>
      <c r="F59" s="391" t="s">
        <v>494</v>
      </c>
      <c r="G59" s="390" t="s">
        <v>437</v>
      </c>
      <c r="H59" s="390">
        <v>114875</v>
      </c>
      <c r="I59" s="390">
        <v>14875</v>
      </c>
      <c r="J59" s="390" t="s">
        <v>507</v>
      </c>
      <c r="K59" s="390" t="s">
        <v>508</v>
      </c>
      <c r="L59" s="393">
        <v>87.489999999999981</v>
      </c>
      <c r="M59" s="393">
        <v>5</v>
      </c>
      <c r="N59" s="394">
        <v>437.44999999999993</v>
      </c>
    </row>
    <row r="60" spans="1:14" ht="14.45" customHeight="1" x14ac:dyDescent="0.2">
      <c r="A60" s="388" t="s">
        <v>420</v>
      </c>
      <c r="B60" s="389" t="s">
        <v>421</v>
      </c>
      <c r="C60" s="390" t="s">
        <v>433</v>
      </c>
      <c r="D60" s="391" t="s">
        <v>434</v>
      </c>
      <c r="E60" s="392">
        <v>50113013</v>
      </c>
      <c r="F60" s="391" t="s">
        <v>494</v>
      </c>
      <c r="G60" s="390" t="s">
        <v>437</v>
      </c>
      <c r="H60" s="390">
        <v>101076</v>
      </c>
      <c r="I60" s="390">
        <v>1076</v>
      </c>
      <c r="J60" s="390" t="s">
        <v>495</v>
      </c>
      <c r="K60" s="390" t="s">
        <v>496</v>
      </c>
      <c r="L60" s="393">
        <v>78.061999999999983</v>
      </c>
      <c r="M60" s="393">
        <v>15</v>
      </c>
      <c r="N60" s="394">
        <v>1170.9299999999998</v>
      </c>
    </row>
    <row r="61" spans="1:14" ht="14.45" customHeight="1" thickBot="1" x14ac:dyDescent="0.25">
      <c r="A61" s="395" t="s">
        <v>420</v>
      </c>
      <c r="B61" s="396" t="s">
        <v>421</v>
      </c>
      <c r="C61" s="397" t="s">
        <v>433</v>
      </c>
      <c r="D61" s="398" t="s">
        <v>434</v>
      </c>
      <c r="E61" s="399">
        <v>50113013</v>
      </c>
      <c r="F61" s="398" t="s">
        <v>494</v>
      </c>
      <c r="G61" s="397" t="s">
        <v>437</v>
      </c>
      <c r="H61" s="397">
        <v>101077</v>
      </c>
      <c r="I61" s="397">
        <v>1077</v>
      </c>
      <c r="J61" s="397" t="s">
        <v>509</v>
      </c>
      <c r="K61" s="397" t="s">
        <v>496</v>
      </c>
      <c r="L61" s="400">
        <v>55.720000000000006</v>
      </c>
      <c r="M61" s="400">
        <v>11</v>
      </c>
      <c r="N61" s="401">
        <v>612.92000000000007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8F47B7D-F2BF-4BB5-B191-00A2BFDA5A52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06" customWidth="1"/>
    <col min="2" max="2" width="10" style="172" customWidth="1"/>
    <col min="3" max="3" width="5.5703125" style="175" customWidth="1"/>
    <col min="4" max="4" width="10.85546875" style="172" customWidth="1"/>
    <col min="5" max="5" width="5.5703125" style="175" customWidth="1"/>
    <col min="6" max="6" width="10.85546875" style="172" customWidth="1"/>
    <col min="7" max="16384" width="8.85546875" style="106"/>
  </cols>
  <sheetData>
    <row r="1" spans="1:6" ht="37.15" customHeight="1" thickBot="1" x14ac:dyDescent="0.35">
      <c r="A1" s="308" t="s">
        <v>106</v>
      </c>
      <c r="B1" s="309"/>
      <c r="C1" s="309"/>
      <c r="D1" s="309"/>
      <c r="E1" s="309"/>
      <c r="F1" s="309"/>
    </row>
    <row r="2" spans="1:6" ht="14.45" customHeight="1" thickBot="1" x14ac:dyDescent="0.25">
      <c r="A2" s="182" t="s">
        <v>205</v>
      </c>
      <c r="B2" s="63"/>
      <c r="C2" s="64"/>
      <c r="D2" s="65"/>
      <c r="E2" s="64"/>
      <c r="F2" s="65"/>
    </row>
    <row r="3" spans="1:6" ht="14.45" customHeight="1" thickBot="1" x14ac:dyDescent="0.2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5" customHeight="1" thickBot="1" x14ac:dyDescent="0.25">
      <c r="A4" s="402" t="s">
        <v>91</v>
      </c>
      <c r="B4" s="403" t="s">
        <v>14</v>
      </c>
      <c r="C4" s="404" t="s">
        <v>2</v>
      </c>
      <c r="D4" s="403" t="s">
        <v>14</v>
      </c>
      <c r="E4" s="404" t="s">
        <v>2</v>
      </c>
      <c r="F4" s="405" t="s">
        <v>14</v>
      </c>
    </row>
    <row r="5" spans="1:6" ht="14.45" customHeight="1" x14ac:dyDescent="0.2">
      <c r="A5" s="416" t="s">
        <v>510</v>
      </c>
      <c r="B5" s="386"/>
      <c r="C5" s="406">
        <v>0</v>
      </c>
      <c r="D5" s="386">
        <v>1925</v>
      </c>
      <c r="E5" s="406">
        <v>1</v>
      </c>
      <c r="F5" s="387">
        <v>1925</v>
      </c>
    </row>
    <row r="6" spans="1:6" ht="14.45" customHeight="1" thickBot="1" x14ac:dyDescent="0.25">
      <c r="A6" s="417" t="s">
        <v>511</v>
      </c>
      <c r="B6" s="409"/>
      <c r="C6" s="410">
        <v>0</v>
      </c>
      <c r="D6" s="409">
        <v>5919.29</v>
      </c>
      <c r="E6" s="410">
        <v>1</v>
      </c>
      <c r="F6" s="411">
        <v>5919.29</v>
      </c>
    </row>
    <row r="7" spans="1:6" ht="14.45" customHeight="1" thickBot="1" x14ac:dyDescent="0.25">
      <c r="A7" s="412" t="s">
        <v>3</v>
      </c>
      <c r="B7" s="413"/>
      <c r="C7" s="414">
        <v>0</v>
      </c>
      <c r="D7" s="413">
        <v>7844.29</v>
      </c>
      <c r="E7" s="414">
        <v>1</v>
      </c>
      <c r="F7" s="415">
        <v>7844.29</v>
      </c>
    </row>
    <row r="8" spans="1:6" ht="14.45" customHeight="1" thickBot="1" x14ac:dyDescent="0.25"/>
    <row r="9" spans="1:6" ht="14.45" customHeight="1" x14ac:dyDescent="0.2">
      <c r="A9" s="416" t="s">
        <v>512</v>
      </c>
      <c r="B9" s="386"/>
      <c r="C9" s="406">
        <v>0</v>
      </c>
      <c r="D9" s="386">
        <v>254.29000000000002</v>
      </c>
      <c r="E9" s="406">
        <v>1</v>
      </c>
      <c r="F9" s="387">
        <v>254.29000000000002</v>
      </c>
    </row>
    <row r="10" spans="1:6" ht="14.45" customHeight="1" thickBot="1" x14ac:dyDescent="0.25">
      <c r="A10" s="417" t="s">
        <v>513</v>
      </c>
      <c r="B10" s="409"/>
      <c r="C10" s="410">
        <v>0</v>
      </c>
      <c r="D10" s="409">
        <v>7590</v>
      </c>
      <c r="E10" s="410">
        <v>1</v>
      </c>
      <c r="F10" s="411">
        <v>7590</v>
      </c>
    </row>
    <row r="11" spans="1:6" ht="14.45" customHeight="1" thickBot="1" x14ac:dyDescent="0.25">
      <c r="A11" s="412" t="s">
        <v>3</v>
      </c>
      <c r="B11" s="413"/>
      <c r="C11" s="414">
        <v>0</v>
      </c>
      <c r="D11" s="413">
        <v>7844.29</v>
      </c>
      <c r="E11" s="414">
        <v>1</v>
      </c>
      <c r="F11" s="415">
        <v>7844.29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 xr:uid="{14603AB2-E402-4FD8-B6D7-26AC9871C249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06" bestFit="1" customWidth="1"/>
    <col min="2" max="2" width="8.85546875" style="106" bestFit="1" customWidth="1"/>
    <col min="3" max="3" width="7" style="106" bestFit="1" customWidth="1"/>
    <col min="4" max="4" width="53.42578125" style="106" bestFit="1" customWidth="1"/>
    <col min="5" max="5" width="28.42578125" style="106" bestFit="1" customWidth="1"/>
    <col min="6" max="6" width="6.7109375" style="172" customWidth="1"/>
    <col min="7" max="7" width="10" style="172" customWidth="1"/>
    <col min="8" max="8" width="6.7109375" style="175" bestFit="1" customWidth="1"/>
    <col min="9" max="9" width="6.7109375" style="172" customWidth="1"/>
    <col min="10" max="10" width="10.85546875" style="172" customWidth="1"/>
    <col min="11" max="11" width="6.7109375" style="175" bestFit="1" customWidth="1"/>
    <col min="12" max="12" width="6.7109375" style="172" customWidth="1"/>
    <col min="13" max="13" width="10.85546875" style="172" customWidth="1"/>
    <col min="14" max="16384" width="8.85546875" style="106"/>
  </cols>
  <sheetData>
    <row r="1" spans="1:13" ht="18.600000000000001" customHeight="1" thickBot="1" x14ac:dyDescent="0.35">
      <c r="A1" s="309" t="s">
        <v>521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5" customHeight="1" thickBot="1" x14ac:dyDescent="0.25">
      <c r="A2" s="182" t="s">
        <v>205</v>
      </c>
      <c r="B2" s="171"/>
      <c r="C2" s="171"/>
      <c r="D2" s="171"/>
      <c r="E2" s="171"/>
      <c r="F2" s="179"/>
      <c r="G2" s="179"/>
      <c r="H2" s="180"/>
      <c r="I2" s="179"/>
      <c r="J2" s="179"/>
      <c r="K2" s="180"/>
      <c r="L2" s="179"/>
    </row>
    <row r="3" spans="1:13" ht="14.45" customHeight="1" thickBot="1" x14ac:dyDescent="0.2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39</v>
      </c>
      <c r="J3" s="43">
        <f>SUBTOTAL(9,J6:J1048576)</f>
        <v>7844.29</v>
      </c>
      <c r="K3" s="44">
        <f>IF(M3=0,0,J3/M3)</f>
        <v>1</v>
      </c>
      <c r="L3" s="43">
        <f>SUBTOTAL(9,L6:L1048576)</f>
        <v>39</v>
      </c>
      <c r="M3" s="45">
        <f>SUBTOTAL(9,M6:M1048576)</f>
        <v>7844.29</v>
      </c>
    </row>
    <row r="4" spans="1:13" ht="14.45" customHeight="1" thickBot="1" x14ac:dyDescent="0.2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5" customHeight="1" thickBot="1" x14ac:dyDescent="0.25">
      <c r="A5" s="402" t="s">
        <v>80</v>
      </c>
      <c r="B5" s="419" t="s">
        <v>81</v>
      </c>
      <c r="C5" s="419" t="s">
        <v>56</v>
      </c>
      <c r="D5" s="419" t="s">
        <v>82</v>
      </c>
      <c r="E5" s="419" t="s">
        <v>83</v>
      </c>
      <c r="F5" s="420" t="s">
        <v>15</v>
      </c>
      <c r="G5" s="420" t="s">
        <v>14</v>
      </c>
      <c r="H5" s="404" t="s">
        <v>84</v>
      </c>
      <c r="I5" s="403" t="s">
        <v>15</v>
      </c>
      <c r="J5" s="420" t="s">
        <v>14</v>
      </c>
      <c r="K5" s="404" t="s">
        <v>84</v>
      </c>
      <c r="L5" s="403" t="s">
        <v>15</v>
      </c>
      <c r="M5" s="421" t="s">
        <v>14</v>
      </c>
    </row>
    <row r="6" spans="1:13" ht="14.45" customHeight="1" x14ac:dyDescent="0.2">
      <c r="A6" s="381" t="s">
        <v>428</v>
      </c>
      <c r="B6" s="382" t="s">
        <v>514</v>
      </c>
      <c r="C6" s="382" t="s">
        <v>515</v>
      </c>
      <c r="D6" s="382" t="s">
        <v>453</v>
      </c>
      <c r="E6" s="382" t="s">
        <v>516</v>
      </c>
      <c r="F6" s="386"/>
      <c r="G6" s="386"/>
      <c r="H6" s="406">
        <v>0</v>
      </c>
      <c r="I6" s="386">
        <v>6</v>
      </c>
      <c r="J6" s="386">
        <v>254.29000000000002</v>
      </c>
      <c r="K6" s="406">
        <v>1</v>
      </c>
      <c r="L6" s="386">
        <v>6</v>
      </c>
      <c r="M6" s="387">
        <v>254.29000000000002</v>
      </c>
    </row>
    <row r="7" spans="1:13" ht="14.45" customHeight="1" x14ac:dyDescent="0.2">
      <c r="A7" s="388" t="s">
        <v>428</v>
      </c>
      <c r="B7" s="389" t="s">
        <v>517</v>
      </c>
      <c r="C7" s="389" t="s">
        <v>518</v>
      </c>
      <c r="D7" s="389" t="s">
        <v>519</v>
      </c>
      <c r="E7" s="389" t="s">
        <v>520</v>
      </c>
      <c r="F7" s="393"/>
      <c r="G7" s="393"/>
      <c r="H7" s="407">
        <v>0</v>
      </c>
      <c r="I7" s="393">
        <v>26</v>
      </c>
      <c r="J7" s="393">
        <v>5665</v>
      </c>
      <c r="K7" s="407">
        <v>1</v>
      </c>
      <c r="L7" s="393">
        <v>26</v>
      </c>
      <c r="M7" s="394">
        <v>5665</v>
      </c>
    </row>
    <row r="8" spans="1:13" ht="14.45" customHeight="1" thickBot="1" x14ac:dyDescent="0.25">
      <c r="A8" s="395" t="s">
        <v>433</v>
      </c>
      <c r="B8" s="396" t="s">
        <v>517</v>
      </c>
      <c r="C8" s="396" t="s">
        <v>518</v>
      </c>
      <c r="D8" s="396" t="s">
        <v>519</v>
      </c>
      <c r="E8" s="396" t="s">
        <v>520</v>
      </c>
      <c r="F8" s="400"/>
      <c r="G8" s="400"/>
      <c r="H8" s="408">
        <v>0</v>
      </c>
      <c r="I8" s="400">
        <v>7</v>
      </c>
      <c r="J8" s="400">
        <v>1925</v>
      </c>
      <c r="K8" s="408">
        <v>1</v>
      </c>
      <c r="L8" s="400">
        <v>7</v>
      </c>
      <c r="M8" s="401">
        <v>1925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 xr:uid="{E19281EE-14BF-4829-9215-8D1AABC49BF3}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8" customWidth="1"/>
    <col min="2" max="2" width="5.42578125" style="172" bestFit="1" customWidth="1"/>
    <col min="3" max="3" width="6.140625" style="172" bestFit="1" customWidth="1"/>
    <col min="4" max="4" width="7.42578125" style="172" bestFit="1" customWidth="1"/>
    <col min="5" max="5" width="6.28515625" style="172" bestFit="1" customWidth="1"/>
    <col min="6" max="6" width="6.28515625" style="175" bestFit="1" customWidth="1"/>
    <col min="7" max="7" width="6.140625" style="175" bestFit="1" customWidth="1"/>
    <col min="8" max="8" width="7.42578125" style="175" bestFit="1" customWidth="1"/>
    <col min="9" max="9" width="6.28515625" style="175" bestFit="1" customWidth="1"/>
    <col min="10" max="10" width="5.42578125" style="172" bestFit="1" customWidth="1"/>
    <col min="11" max="11" width="6.140625" style="172" bestFit="1" customWidth="1"/>
    <col min="12" max="12" width="7.42578125" style="172" bestFit="1" customWidth="1"/>
    <col min="13" max="13" width="6.28515625" style="172" bestFit="1" customWidth="1"/>
    <col min="14" max="14" width="5.28515625" style="175" bestFit="1" customWidth="1"/>
    <col min="15" max="15" width="6.140625" style="175" bestFit="1" customWidth="1"/>
    <col min="16" max="16" width="7.42578125" style="175" bestFit="1" customWidth="1"/>
    <col min="17" max="17" width="6.28515625" style="175" bestFit="1" customWidth="1"/>
    <col min="18" max="16384" width="8.85546875" style="106"/>
  </cols>
  <sheetData>
    <row r="1" spans="1:17" ht="18.600000000000001" customHeight="1" thickBot="1" x14ac:dyDescent="0.35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82" t="s">
        <v>205</v>
      </c>
      <c r="B2" s="179"/>
      <c r="C2" s="179"/>
      <c r="D2" s="179"/>
      <c r="E2" s="179"/>
    </row>
    <row r="3" spans="1:17" ht="14.45" customHeight="1" thickBot="1" x14ac:dyDescent="0.25">
      <c r="A3" s="197" t="s">
        <v>3</v>
      </c>
      <c r="B3" s="201">
        <f>SUM(B6:B1048576)</f>
        <v>486</v>
      </c>
      <c r="C3" s="202">
        <f>SUM(C6:C1048576)</f>
        <v>15</v>
      </c>
      <c r="D3" s="202">
        <f>SUM(D6:D1048576)</f>
        <v>0</v>
      </c>
      <c r="E3" s="203">
        <f>SUM(E6:E1048576)</f>
        <v>0</v>
      </c>
      <c r="F3" s="200">
        <f>IF(SUM($B3:$E3)=0,"",B3/SUM($B3:$E3))</f>
        <v>0.97005988023952094</v>
      </c>
      <c r="G3" s="198">
        <f t="shared" ref="G3:I3" si="0">IF(SUM($B3:$E3)=0,"",C3/SUM($B3:$E3))</f>
        <v>2.9940119760479042E-2</v>
      </c>
      <c r="H3" s="198">
        <f t="shared" si="0"/>
        <v>0</v>
      </c>
      <c r="I3" s="199">
        <f t="shared" si="0"/>
        <v>0</v>
      </c>
      <c r="J3" s="202">
        <f>SUM(J6:J1048576)</f>
        <v>134</v>
      </c>
      <c r="K3" s="202">
        <f>SUM(K6:K1048576)</f>
        <v>11</v>
      </c>
      <c r="L3" s="202">
        <f>SUM(L6:L1048576)</f>
        <v>0</v>
      </c>
      <c r="M3" s="203">
        <f>SUM(M6:M1048576)</f>
        <v>0</v>
      </c>
      <c r="N3" s="200">
        <f>IF(SUM($J3:$M3)=0,"",J3/SUM($J3:$M3))</f>
        <v>0.92413793103448272</v>
      </c>
      <c r="O3" s="198">
        <f t="shared" ref="O3:Q3" si="1">IF(SUM($J3:$M3)=0,"",K3/SUM($J3:$M3))</f>
        <v>7.586206896551724E-2</v>
      </c>
      <c r="P3" s="198">
        <f t="shared" si="1"/>
        <v>0</v>
      </c>
      <c r="Q3" s="199">
        <f t="shared" si="1"/>
        <v>0</v>
      </c>
    </row>
    <row r="4" spans="1:17" ht="14.45" customHeight="1" thickBot="1" x14ac:dyDescent="0.25">
      <c r="A4" s="196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5" customHeight="1" thickBot="1" x14ac:dyDescent="0.25">
      <c r="A5" s="422" t="s">
        <v>138</v>
      </c>
      <c r="B5" s="423" t="s">
        <v>140</v>
      </c>
      <c r="C5" s="423" t="s">
        <v>141</v>
      </c>
      <c r="D5" s="423" t="s">
        <v>142</v>
      </c>
      <c r="E5" s="424" t="s">
        <v>143</v>
      </c>
      <c r="F5" s="425" t="s">
        <v>140</v>
      </c>
      <c r="G5" s="426" t="s">
        <v>141</v>
      </c>
      <c r="H5" s="426" t="s">
        <v>142</v>
      </c>
      <c r="I5" s="427" t="s">
        <v>143</v>
      </c>
      <c r="J5" s="423" t="s">
        <v>140</v>
      </c>
      <c r="K5" s="423" t="s">
        <v>141</v>
      </c>
      <c r="L5" s="423" t="s">
        <v>142</v>
      </c>
      <c r="M5" s="424" t="s">
        <v>143</v>
      </c>
      <c r="N5" s="425" t="s">
        <v>140</v>
      </c>
      <c r="O5" s="426" t="s">
        <v>141</v>
      </c>
      <c r="P5" s="426" t="s">
        <v>142</v>
      </c>
      <c r="Q5" s="427" t="s">
        <v>143</v>
      </c>
    </row>
    <row r="6" spans="1:17" ht="14.45" customHeight="1" x14ac:dyDescent="0.2">
      <c r="A6" s="431" t="s">
        <v>522</v>
      </c>
      <c r="B6" s="437"/>
      <c r="C6" s="386"/>
      <c r="D6" s="386"/>
      <c r="E6" s="387"/>
      <c r="F6" s="434"/>
      <c r="G6" s="406"/>
      <c r="H6" s="406"/>
      <c r="I6" s="440"/>
      <c r="J6" s="437"/>
      <c r="K6" s="386"/>
      <c r="L6" s="386"/>
      <c r="M6" s="387"/>
      <c r="N6" s="434"/>
      <c r="O6" s="406"/>
      <c r="P6" s="406"/>
      <c r="Q6" s="428"/>
    </row>
    <row r="7" spans="1:17" ht="14.45" customHeight="1" x14ac:dyDescent="0.2">
      <c r="A7" s="432" t="s">
        <v>511</v>
      </c>
      <c r="B7" s="438">
        <v>431</v>
      </c>
      <c r="C7" s="393">
        <v>15</v>
      </c>
      <c r="D7" s="393"/>
      <c r="E7" s="394"/>
      <c r="F7" s="435">
        <v>0.96636771300448432</v>
      </c>
      <c r="G7" s="407">
        <v>3.3632286995515695E-2</v>
      </c>
      <c r="H7" s="407">
        <v>0</v>
      </c>
      <c r="I7" s="441">
        <v>0</v>
      </c>
      <c r="J7" s="438">
        <v>111</v>
      </c>
      <c r="K7" s="393">
        <v>11</v>
      </c>
      <c r="L7" s="393"/>
      <c r="M7" s="394"/>
      <c r="N7" s="435">
        <v>0.9098360655737705</v>
      </c>
      <c r="O7" s="407">
        <v>9.0163934426229511E-2</v>
      </c>
      <c r="P7" s="407">
        <v>0</v>
      </c>
      <c r="Q7" s="429">
        <v>0</v>
      </c>
    </row>
    <row r="8" spans="1:17" ht="14.45" customHeight="1" thickBot="1" x14ac:dyDescent="0.25">
      <c r="A8" s="433" t="s">
        <v>510</v>
      </c>
      <c r="B8" s="439">
        <v>55</v>
      </c>
      <c r="C8" s="400"/>
      <c r="D8" s="400"/>
      <c r="E8" s="401"/>
      <c r="F8" s="436">
        <v>1</v>
      </c>
      <c r="G8" s="408">
        <v>0</v>
      </c>
      <c r="H8" s="408">
        <v>0</v>
      </c>
      <c r="I8" s="442">
        <v>0</v>
      </c>
      <c r="J8" s="439">
        <v>23</v>
      </c>
      <c r="K8" s="400"/>
      <c r="L8" s="400"/>
      <c r="M8" s="401"/>
      <c r="N8" s="436">
        <v>1</v>
      </c>
      <c r="O8" s="408">
        <v>0</v>
      </c>
      <c r="P8" s="408">
        <v>0</v>
      </c>
      <c r="Q8" s="4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E062A929-10A3-4C41-8A00-4B75AD5C8C4A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3" customWidth="1"/>
    <col min="2" max="2" width="61.140625" style="173" customWidth="1"/>
    <col min="3" max="3" width="9.5703125" style="106" hidden="1" customWidth="1" outlineLevel="1"/>
    <col min="4" max="4" width="9.5703125" style="174" customWidth="1" collapsed="1"/>
    <col min="5" max="5" width="2.28515625" style="174" customWidth="1"/>
    <col min="6" max="6" width="9.5703125" style="175" customWidth="1"/>
    <col min="7" max="7" width="9.5703125" style="172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2" t="s">
        <v>205</v>
      </c>
      <c r="B2" s="171"/>
      <c r="C2" s="171"/>
      <c r="D2" s="171"/>
      <c r="E2" s="171"/>
      <c r="F2" s="171"/>
    </row>
    <row r="3" spans="1:10" ht="14.45" customHeight="1" thickBot="1" x14ac:dyDescent="0.25">
      <c r="A3" s="182"/>
      <c r="B3" s="213"/>
      <c r="C3" s="188">
        <v>2019</v>
      </c>
      <c r="D3" s="189">
        <v>2020</v>
      </c>
      <c r="E3" s="7"/>
      <c r="F3" s="279">
        <v>2021</v>
      </c>
      <c r="G3" s="297"/>
      <c r="H3" s="297"/>
      <c r="I3" s="280"/>
    </row>
    <row r="4" spans="1:10" ht="14.45" customHeight="1" thickBot="1" x14ac:dyDescent="0.25">
      <c r="A4" s="193" t="s">
        <v>0</v>
      </c>
      <c r="B4" s="194" t="s">
        <v>136</v>
      </c>
      <c r="C4" s="298" t="s">
        <v>57</v>
      </c>
      <c r="D4" s="299"/>
      <c r="E4" s="195"/>
      <c r="F4" s="190" t="s">
        <v>57</v>
      </c>
      <c r="G4" s="191" t="s">
        <v>58</v>
      </c>
      <c r="H4" s="191" t="s">
        <v>54</v>
      </c>
      <c r="I4" s="192" t="s">
        <v>59</v>
      </c>
    </row>
    <row r="5" spans="1:10" ht="14.45" customHeight="1" x14ac:dyDescent="0.2">
      <c r="A5" s="370" t="s">
        <v>420</v>
      </c>
      <c r="B5" s="371" t="s">
        <v>421</v>
      </c>
      <c r="C5" s="372" t="s">
        <v>206</v>
      </c>
      <c r="D5" s="372" t="s">
        <v>206</v>
      </c>
      <c r="E5" s="372"/>
      <c r="F5" s="372" t="s">
        <v>206</v>
      </c>
      <c r="G5" s="372" t="s">
        <v>206</v>
      </c>
      <c r="H5" s="372" t="s">
        <v>206</v>
      </c>
      <c r="I5" s="373" t="s">
        <v>206</v>
      </c>
      <c r="J5" s="374" t="s">
        <v>55</v>
      </c>
    </row>
    <row r="6" spans="1:10" ht="14.45" customHeight="1" x14ac:dyDescent="0.2">
      <c r="A6" s="370" t="s">
        <v>420</v>
      </c>
      <c r="B6" s="371" t="s">
        <v>523</v>
      </c>
      <c r="C6" s="372">
        <v>0</v>
      </c>
      <c r="D6" s="372">
        <v>0</v>
      </c>
      <c r="E6" s="372"/>
      <c r="F6" s="372">
        <v>0</v>
      </c>
      <c r="G6" s="372">
        <v>0</v>
      </c>
      <c r="H6" s="372">
        <v>0</v>
      </c>
      <c r="I6" s="373" t="s">
        <v>206</v>
      </c>
      <c r="J6" s="374" t="s">
        <v>1</v>
      </c>
    </row>
    <row r="7" spans="1:10" ht="14.45" customHeight="1" x14ac:dyDescent="0.2">
      <c r="A7" s="370" t="s">
        <v>420</v>
      </c>
      <c r="B7" s="371" t="s">
        <v>524</v>
      </c>
      <c r="C7" s="372">
        <v>0</v>
      </c>
      <c r="D7" s="372">
        <v>3.1859999999999999</v>
      </c>
      <c r="E7" s="372"/>
      <c r="F7" s="372">
        <v>0</v>
      </c>
      <c r="G7" s="372">
        <v>0</v>
      </c>
      <c r="H7" s="372">
        <v>0</v>
      </c>
      <c r="I7" s="373" t="s">
        <v>206</v>
      </c>
      <c r="J7" s="374" t="s">
        <v>1</v>
      </c>
    </row>
    <row r="8" spans="1:10" ht="14.45" customHeight="1" x14ac:dyDescent="0.2">
      <c r="A8" s="370" t="s">
        <v>420</v>
      </c>
      <c r="B8" s="371" t="s">
        <v>525</v>
      </c>
      <c r="C8" s="372">
        <v>2345.1765199999991</v>
      </c>
      <c r="D8" s="372">
        <v>2016.5022200000003</v>
      </c>
      <c r="E8" s="372"/>
      <c r="F8" s="372">
        <v>1813.6751100000001</v>
      </c>
      <c r="G8" s="372">
        <v>0</v>
      </c>
      <c r="H8" s="372">
        <v>1813.6751100000001</v>
      </c>
      <c r="I8" s="373" t="s">
        <v>206</v>
      </c>
      <c r="J8" s="374" t="s">
        <v>1</v>
      </c>
    </row>
    <row r="9" spans="1:10" ht="14.45" customHeight="1" x14ac:dyDescent="0.2">
      <c r="A9" s="370" t="s">
        <v>420</v>
      </c>
      <c r="B9" s="371" t="s">
        <v>526</v>
      </c>
      <c r="C9" s="372">
        <v>1256.2994400000005</v>
      </c>
      <c r="D9" s="372">
        <v>1948.9966199999992</v>
      </c>
      <c r="E9" s="372"/>
      <c r="F9" s="372">
        <v>1985.1734899999999</v>
      </c>
      <c r="G9" s="372">
        <v>0</v>
      </c>
      <c r="H9" s="372">
        <v>1985.1734899999999</v>
      </c>
      <c r="I9" s="373" t="s">
        <v>206</v>
      </c>
      <c r="J9" s="374" t="s">
        <v>1</v>
      </c>
    </row>
    <row r="10" spans="1:10" ht="14.45" customHeight="1" x14ac:dyDescent="0.2">
      <c r="A10" s="370" t="s">
        <v>420</v>
      </c>
      <c r="B10" s="371" t="s">
        <v>527</v>
      </c>
      <c r="C10" s="372">
        <v>1469.582620000001</v>
      </c>
      <c r="D10" s="372">
        <v>416.62083999999987</v>
      </c>
      <c r="E10" s="372"/>
      <c r="F10" s="372">
        <v>300.22307999999822</v>
      </c>
      <c r="G10" s="372">
        <v>0</v>
      </c>
      <c r="H10" s="372">
        <v>300.22307999999822</v>
      </c>
      <c r="I10" s="373" t="s">
        <v>206</v>
      </c>
      <c r="J10" s="374" t="s">
        <v>1</v>
      </c>
    </row>
    <row r="11" spans="1:10" ht="14.45" customHeight="1" x14ac:dyDescent="0.2">
      <c r="A11" s="370" t="s">
        <v>420</v>
      </c>
      <c r="B11" s="371" t="s">
        <v>528</v>
      </c>
      <c r="C11" s="372">
        <v>24.070200000000003</v>
      </c>
      <c r="D11" s="372">
        <v>63.377889999999994</v>
      </c>
      <c r="E11" s="372"/>
      <c r="F11" s="372">
        <v>24.457140000000003</v>
      </c>
      <c r="G11" s="372">
        <v>0</v>
      </c>
      <c r="H11" s="372">
        <v>24.457140000000003</v>
      </c>
      <c r="I11" s="373" t="s">
        <v>206</v>
      </c>
      <c r="J11" s="374" t="s">
        <v>1</v>
      </c>
    </row>
    <row r="12" spans="1:10" ht="14.45" customHeight="1" x14ac:dyDescent="0.2">
      <c r="A12" s="370" t="s">
        <v>420</v>
      </c>
      <c r="B12" s="371" t="s">
        <v>529</v>
      </c>
      <c r="C12" s="372">
        <v>2255.0778</v>
      </c>
      <c r="D12" s="372">
        <v>2323.3450600000001</v>
      </c>
      <c r="E12" s="372"/>
      <c r="F12" s="372">
        <v>2112.34249</v>
      </c>
      <c r="G12" s="372">
        <v>0</v>
      </c>
      <c r="H12" s="372">
        <v>2112.34249</v>
      </c>
      <c r="I12" s="373" t="s">
        <v>206</v>
      </c>
      <c r="J12" s="374" t="s">
        <v>1</v>
      </c>
    </row>
    <row r="13" spans="1:10" ht="14.45" customHeight="1" x14ac:dyDescent="0.2">
      <c r="A13" s="370" t="s">
        <v>420</v>
      </c>
      <c r="B13" s="371" t="s">
        <v>530</v>
      </c>
      <c r="C13" s="372">
        <v>69.210750000000019</v>
      </c>
      <c r="D13" s="372">
        <v>27.837440000000001</v>
      </c>
      <c r="E13" s="372"/>
      <c r="F13" s="372">
        <v>35.89873</v>
      </c>
      <c r="G13" s="372">
        <v>0</v>
      </c>
      <c r="H13" s="372">
        <v>35.89873</v>
      </c>
      <c r="I13" s="373" t="s">
        <v>206</v>
      </c>
      <c r="J13" s="374" t="s">
        <v>1</v>
      </c>
    </row>
    <row r="14" spans="1:10" ht="14.45" customHeight="1" x14ac:dyDescent="0.2">
      <c r="A14" s="370" t="s">
        <v>420</v>
      </c>
      <c r="B14" s="371" t="s">
        <v>531</v>
      </c>
      <c r="C14" s="372">
        <v>361.90119000000004</v>
      </c>
      <c r="D14" s="372">
        <v>447.88096999999999</v>
      </c>
      <c r="E14" s="372"/>
      <c r="F14" s="372">
        <v>621.38203999999985</v>
      </c>
      <c r="G14" s="372">
        <v>0</v>
      </c>
      <c r="H14" s="372">
        <v>621.38203999999985</v>
      </c>
      <c r="I14" s="373" t="s">
        <v>206</v>
      </c>
      <c r="J14" s="374" t="s">
        <v>1</v>
      </c>
    </row>
    <row r="15" spans="1:10" ht="14.45" customHeight="1" x14ac:dyDescent="0.2">
      <c r="A15" s="370" t="s">
        <v>420</v>
      </c>
      <c r="B15" s="371" t="s">
        <v>532</v>
      </c>
      <c r="C15" s="372">
        <v>0</v>
      </c>
      <c r="D15" s="372">
        <v>0</v>
      </c>
      <c r="E15" s="372"/>
      <c r="F15" s="372">
        <v>0</v>
      </c>
      <c r="G15" s="372">
        <v>0</v>
      </c>
      <c r="H15" s="372">
        <v>0</v>
      </c>
      <c r="I15" s="373" t="s">
        <v>206</v>
      </c>
      <c r="J15" s="374" t="s">
        <v>1</v>
      </c>
    </row>
    <row r="16" spans="1:10" ht="14.45" customHeight="1" x14ac:dyDescent="0.2">
      <c r="A16" s="370" t="s">
        <v>420</v>
      </c>
      <c r="B16" s="371" t="s">
        <v>533</v>
      </c>
      <c r="C16" s="372">
        <v>159.78659000000002</v>
      </c>
      <c r="D16" s="372">
        <v>148.38536999999999</v>
      </c>
      <c r="E16" s="372"/>
      <c r="F16" s="372">
        <v>98.438440000000014</v>
      </c>
      <c r="G16" s="372">
        <v>0</v>
      </c>
      <c r="H16" s="372">
        <v>98.438440000000014</v>
      </c>
      <c r="I16" s="373" t="s">
        <v>206</v>
      </c>
      <c r="J16" s="374" t="s">
        <v>1</v>
      </c>
    </row>
    <row r="17" spans="1:10" ht="14.45" customHeight="1" x14ac:dyDescent="0.2">
      <c r="A17" s="370" t="s">
        <v>420</v>
      </c>
      <c r="B17" s="371" t="s">
        <v>534</v>
      </c>
      <c r="C17" s="372">
        <v>150.43228999999999</v>
      </c>
      <c r="D17" s="372">
        <v>498.57785000000001</v>
      </c>
      <c r="E17" s="372"/>
      <c r="F17" s="372">
        <v>23.043240000000001</v>
      </c>
      <c r="G17" s="372">
        <v>0</v>
      </c>
      <c r="H17" s="372">
        <v>23.043240000000001</v>
      </c>
      <c r="I17" s="373" t="s">
        <v>206</v>
      </c>
      <c r="J17" s="374" t="s">
        <v>1</v>
      </c>
    </row>
    <row r="18" spans="1:10" ht="14.45" customHeight="1" x14ac:dyDescent="0.2">
      <c r="A18" s="370" t="s">
        <v>420</v>
      </c>
      <c r="B18" s="371" t="s">
        <v>535</v>
      </c>
      <c r="C18" s="372">
        <v>0</v>
      </c>
      <c r="D18" s="372">
        <v>0.60084000000000004</v>
      </c>
      <c r="E18" s="372"/>
      <c r="F18" s="372">
        <v>0</v>
      </c>
      <c r="G18" s="372">
        <v>0</v>
      </c>
      <c r="H18" s="372">
        <v>0</v>
      </c>
      <c r="I18" s="373" t="s">
        <v>206</v>
      </c>
      <c r="J18" s="374" t="s">
        <v>1</v>
      </c>
    </row>
    <row r="19" spans="1:10" ht="14.45" customHeight="1" x14ac:dyDescent="0.2">
      <c r="A19" s="370" t="s">
        <v>420</v>
      </c>
      <c r="B19" s="371" t="s">
        <v>426</v>
      </c>
      <c r="C19" s="372">
        <v>8091.5374000000002</v>
      </c>
      <c r="D19" s="372">
        <v>7895.311099999999</v>
      </c>
      <c r="E19" s="372"/>
      <c r="F19" s="372">
        <v>7014.6337599999979</v>
      </c>
      <c r="G19" s="372">
        <v>0</v>
      </c>
      <c r="H19" s="372">
        <v>7014.6337599999979</v>
      </c>
      <c r="I19" s="373" t="s">
        <v>206</v>
      </c>
      <c r="J19" s="374" t="s">
        <v>427</v>
      </c>
    </row>
    <row r="21" spans="1:10" ht="14.45" customHeight="1" x14ac:dyDescent="0.2">
      <c r="A21" s="370" t="s">
        <v>420</v>
      </c>
      <c r="B21" s="371" t="s">
        <v>421</v>
      </c>
      <c r="C21" s="372" t="s">
        <v>206</v>
      </c>
      <c r="D21" s="372" t="s">
        <v>206</v>
      </c>
      <c r="E21" s="372"/>
      <c r="F21" s="372" t="s">
        <v>206</v>
      </c>
      <c r="G21" s="372" t="s">
        <v>206</v>
      </c>
      <c r="H21" s="372" t="s">
        <v>206</v>
      </c>
      <c r="I21" s="373" t="s">
        <v>206</v>
      </c>
      <c r="J21" s="374" t="s">
        <v>55</v>
      </c>
    </row>
    <row r="22" spans="1:10" ht="14.45" customHeight="1" x14ac:dyDescent="0.2">
      <c r="A22" s="370" t="s">
        <v>428</v>
      </c>
      <c r="B22" s="371" t="s">
        <v>429</v>
      </c>
      <c r="C22" s="372" t="s">
        <v>206</v>
      </c>
      <c r="D22" s="372" t="s">
        <v>206</v>
      </c>
      <c r="E22" s="372"/>
      <c r="F22" s="372" t="s">
        <v>206</v>
      </c>
      <c r="G22" s="372" t="s">
        <v>206</v>
      </c>
      <c r="H22" s="372" t="s">
        <v>206</v>
      </c>
      <c r="I22" s="373" t="s">
        <v>206</v>
      </c>
      <c r="J22" s="374" t="s">
        <v>0</v>
      </c>
    </row>
    <row r="23" spans="1:10" ht="14.45" customHeight="1" x14ac:dyDescent="0.2">
      <c r="A23" s="370" t="s">
        <v>428</v>
      </c>
      <c r="B23" s="371" t="s">
        <v>523</v>
      </c>
      <c r="C23" s="372">
        <v>0</v>
      </c>
      <c r="D23" s="372">
        <v>0</v>
      </c>
      <c r="E23" s="372"/>
      <c r="F23" s="372">
        <v>0</v>
      </c>
      <c r="G23" s="372">
        <v>0</v>
      </c>
      <c r="H23" s="372">
        <v>0</v>
      </c>
      <c r="I23" s="373" t="s">
        <v>206</v>
      </c>
      <c r="J23" s="374" t="s">
        <v>1</v>
      </c>
    </row>
    <row r="24" spans="1:10" ht="14.45" customHeight="1" x14ac:dyDescent="0.2">
      <c r="A24" s="370" t="s">
        <v>428</v>
      </c>
      <c r="B24" s="371" t="s">
        <v>524</v>
      </c>
      <c r="C24" s="372">
        <v>0</v>
      </c>
      <c r="D24" s="372">
        <v>3.1859999999999999</v>
      </c>
      <c r="E24" s="372"/>
      <c r="F24" s="372">
        <v>0</v>
      </c>
      <c r="G24" s="372">
        <v>0</v>
      </c>
      <c r="H24" s="372">
        <v>0</v>
      </c>
      <c r="I24" s="373" t="s">
        <v>206</v>
      </c>
      <c r="J24" s="374" t="s">
        <v>1</v>
      </c>
    </row>
    <row r="25" spans="1:10" ht="14.45" customHeight="1" x14ac:dyDescent="0.2">
      <c r="A25" s="370" t="s">
        <v>428</v>
      </c>
      <c r="B25" s="371" t="s">
        <v>525</v>
      </c>
      <c r="C25" s="372">
        <v>1855.105299999999</v>
      </c>
      <c r="D25" s="372">
        <v>1748.6316500000003</v>
      </c>
      <c r="E25" s="372"/>
      <c r="F25" s="372">
        <v>1725.9173300000002</v>
      </c>
      <c r="G25" s="372">
        <v>0</v>
      </c>
      <c r="H25" s="372">
        <v>1725.9173300000002</v>
      </c>
      <c r="I25" s="373" t="s">
        <v>206</v>
      </c>
      <c r="J25" s="374" t="s">
        <v>1</v>
      </c>
    </row>
    <row r="26" spans="1:10" ht="14.45" customHeight="1" x14ac:dyDescent="0.2">
      <c r="A26" s="370" t="s">
        <v>428</v>
      </c>
      <c r="B26" s="371" t="s">
        <v>526</v>
      </c>
      <c r="C26" s="372">
        <v>793.09475000000032</v>
      </c>
      <c r="D26" s="372">
        <v>1843.3211599999993</v>
      </c>
      <c r="E26" s="372"/>
      <c r="F26" s="372">
        <v>1871.6630699999998</v>
      </c>
      <c r="G26" s="372">
        <v>0</v>
      </c>
      <c r="H26" s="372">
        <v>1871.6630699999998</v>
      </c>
      <c r="I26" s="373" t="s">
        <v>206</v>
      </c>
      <c r="J26" s="374" t="s">
        <v>1</v>
      </c>
    </row>
    <row r="27" spans="1:10" ht="14.45" customHeight="1" x14ac:dyDescent="0.2">
      <c r="A27" s="370" t="s">
        <v>428</v>
      </c>
      <c r="B27" s="371" t="s">
        <v>527</v>
      </c>
      <c r="C27" s="372">
        <v>1469.582620000001</v>
      </c>
      <c r="D27" s="372">
        <v>416.62083999999987</v>
      </c>
      <c r="E27" s="372"/>
      <c r="F27" s="372">
        <v>300.22307999999822</v>
      </c>
      <c r="G27" s="372">
        <v>0</v>
      </c>
      <c r="H27" s="372">
        <v>300.22307999999822</v>
      </c>
      <c r="I27" s="373" t="s">
        <v>206</v>
      </c>
      <c r="J27" s="374" t="s">
        <v>1</v>
      </c>
    </row>
    <row r="28" spans="1:10" ht="14.45" customHeight="1" x14ac:dyDescent="0.2">
      <c r="A28" s="370" t="s">
        <v>428</v>
      </c>
      <c r="B28" s="371" t="s">
        <v>528</v>
      </c>
      <c r="C28" s="372">
        <v>11.819940000000003</v>
      </c>
      <c r="D28" s="372">
        <v>45.002499999999998</v>
      </c>
      <c r="E28" s="372"/>
      <c r="F28" s="372">
        <v>24.457140000000003</v>
      </c>
      <c r="G28" s="372">
        <v>0</v>
      </c>
      <c r="H28" s="372">
        <v>24.457140000000003</v>
      </c>
      <c r="I28" s="373" t="s">
        <v>206</v>
      </c>
      <c r="J28" s="374" t="s">
        <v>1</v>
      </c>
    </row>
    <row r="29" spans="1:10" ht="14.45" customHeight="1" x14ac:dyDescent="0.2">
      <c r="A29" s="370" t="s">
        <v>428</v>
      </c>
      <c r="B29" s="371" t="s">
        <v>529</v>
      </c>
      <c r="C29" s="372">
        <v>2139.24899</v>
      </c>
      <c r="D29" s="372">
        <v>2178.3588300000001</v>
      </c>
      <c r="E29" s="372"/>
      <c r="F29" s="372">
        <v>1984.2999800000002</v>
      </c>
      <c r="G29" s="372">
        <v>0</v>
      </c>
      <c r="H29" s="372">
        <v>1984.2999800000002</v>
      </c>
      <c r="I29" s="373" t="s">
        <v>206</v>
      </c>
      <c r="J29" s="374" t="s">
        <v>1</v>
      </c>
    </row>
    <row r="30" spans="1:10" ht="14.45" customHeight="1" x14ac:dyDescent="0.2">
      <c r="A30" s="370" t="s">
        <v>428</v>
      </c>
      <c r="B30" s="371" t="s">
        <v>530</v>
      </c>
      <c r="C30" s="372">
        <v>41.063250000000011</v>
      </c>
      <c r="D30" s="372">
        <v>25.29795</v>
      </c>
      <c r="E30" s="372"/>
      <c r="F30" s="372">
        <v>29.37828</v>
      </c>
      <c r="G30" s="372">
        <v>0</v>
      </c>
      <c r="H30" s="372">
        <v>29.37828</v>
      </c>
      <c r="I30" s="373" t="s">
        <v>206</v>
      </c>
      <c r="J30" s="374" t="s">
        <v>1</v>
      </c>
    </row>
    <row r="31" spans="1:10" ht="14.45" customHeight="1" x14ac:dyDescent="0.2">
      <c r="A31" s="370" t="s">
        <v>428</v>
      </c>
      <c r="B31" s="371" t="s">
        <v>531</v>
      </c>
      <c r="C31" s="372">
        <v>314.17990000000003</v>
      </c>
      <c r="D31" s="372">
        <v>403.59706999999997</v>
      </c>
      <c r="E31" s="372"/>
      <c r="F31" s="372">
        <v>582.29783999999984</v>
      </c>
      <c r="G31" s="372">
        <v>0</v>
      </c>
      <c r="H31" s="372">
        <v>582.29783999999984</v>
      </c>
      <c r="I31" s="373" t="s">
        <v>206</v>
      </c>
      <c r="J31" s="374" t="s">
        <v>1</v>
      </c>
    </row>
    <row r="32" spans="1:10" ht="14.45" customHeight="1" x14ac:dyDescent="0.2">
      <c r="A32" s="370" t="s">
        <v>428</v>
      </c>
      <c r="B32" s="371" t="s">
        <v>532</v>
      </c>
      <c r="C32" s="372">
        <v>0</v>
      </c>
      <c r="D32" s="372">
        <v>0</v>
      </c>
      <c r="E32" s="372"/>
      <c r="F32" s="372">
        <v>0</v>
      </c>
      <c r="G32" s="372">
        <v>0</v>
      </c>
      <c r="H32" s="372">
        <v>0</v>
      </c>
      <c r="I32" s="373" t="s">
        <v>206</v>
      </c>
      <c r="J32" s="374" t="s">
        <v>1</v>
      </c>
    </row>
    <row r="33" spans="1:10" ht="14.45" customHeight="1" x14ac:dyDescent="0.2">
      <c r="A33" s="370" t="s">
        <v>428</v>
      </c>
      <c r="B33" s="371" t="s">
        <v>533</v>
      </c>
      <c r="C33" s="372">
        <v>136.49505000000002</v>
      </c>
      <c r="D33" s="372">
        <v>137.80149</v>
      </c>
      <c r="E33" s="372"/>
      <c r="F33" s="372">
        <v>98.438440000000014</v>
      </c>
      <c r="G33" s="372">
        <v>0</v>
      </c>
      <c r="H33" s="372">
        <v>98.438440000000014</v>
      </c>
      <c r="I33" s="373" t="s">
        <v>206</v>
      </c>
      <c r="J33" s="374" t="s">
        <v>1</v>
      </c>
    </row>
    <row r="34" spans="1:10" ht="14.45" customHeight="1" x14ac:dyDescent="0.2">
      <c r="A34" s="370" t="s">
        <v>428</v>
      </c>
      <c r="B34" s="371" t="s">
        <v>534</v>
      </c>
      <c r="C34" s="372">
        <v>33.615250000000003</v>
      </c>
      <c r="D34" s="372">
        <v>98.219329999999999</v>
      </c>
      <c r="E34" s="372"/>
      <c r="F34" s="372">
        <v>23.043240000000001</v>
      </c>
      <c r="G34" s="372">
        <v>0</v>
      </c>
      <c r="H34" s="372">
        <v>23.043240000000001</v>
      </c>
      <c r="I34" s="373" t="s">
        <v>206</v>
      </c>
      <c r="J34" s="374" t="s">
        <v>1</v>
      </c>
    </row>
    <row r="35" spans="1:10" ht="14.45" customHeight="1" x14ac:dyDescent="0.2">
      <c r="A35" s="370" t="s">
        <v>428</v>
      </c>
      <c r="B35" s="371" t="s">
        <v>535</v>
      </c>
      <c r="C35" s="372">
        <v>0</v>
      </c>
      <c r="D35" s="372">
        <v>0.60084000000000004</v>
      </c>
      <c r="E35" s="372"/>
      <c r="F35" s="372">
        <v>0</v>
      </c>
      <c r="G35" s="372">
        <v>0</v>
      </c>
      <c r="H35" s="372">
        <v>0</v>
      </c>
      <c r="I35" s="373" t="s">
        <v>206</v>
      </c>
      <c r="J35" s="374" t="s">
        <v>1</v>
      </c>
    </row>
    <row r="36" spans="1:10" ht="14.45" customHeight="1" x14ac:dyDescent="0.2">
      <c r="A36" s="370" t="s">
        <v>428</v>
      </c>
      <c r="B36" s="371" t="s">
        <v>430</v>
      </c>
      <c r="C36" s="372">
        <v>6794.2050500000014</v>
      </c>
      <c r="D36" s="372">
        <v>6900.6376599999994</v>
      </c>
      <c r="E36" s="372"/>
      <c r="F36" s="372">
        <v>6639.7183999999988</v>
      </c>
      <c r="G36" s="372">
        <v>0</v>
      </c>
      <c r="H36" s="372">
        <v>6639.7183999999988</v>
      </c>
      <c r="I36" s="373" t="s">
        <v>206</v>
      </c>
      <c r="J36" s="374" t="s">
        <v>431</v>
      </c>
    </row>
    <row r="37" spans="1:10" ht="14.45" customHeight="1" x14ac:dyDescent="0.2">
      <c r="A37" s="370" t="s">
        <v>206</v>
      </c>
      <c r="B37" s="371" t="s">
        <v>206</v>
      </c>
      <c r="C37" s="372" t="s">
        <v>206</v>
      </c>
      <c r="D37" s="372" t="s">
        <v>206</v>
      </c>
      <c r="E37" s="372"/>
      <c r="F37" s="372" t="s">
        <v>206</v>
      </c>
      <c r="G37" s="372" t="s">
        <v>206</v>
      </c>
      <c r="H37" s="372" t="s">
        <v>206</v>
      </c>
      <c r="I37" s="373" t="s">
        <v>206</v>
      </c>
      <c r="J37" s="374" t="s">
        <v>432</v>
      </c>
    </row>
    <row r="38" spans="1:10" ht="14.45" customHeight="1" x14ac:dyDescent="0.2">
      <c r="A38" s="370" t="s">
        <v>433</v>
      </c>
      <c r="B38" s="371" t="s">
        <v>434</v>
      </c>
      <c r="C38" s="372" t="s">
        <v>206</v>
      </c>
      <c r="D38" s="372" t="s">
        <v>206</v>
      </c>
      <c r="E38" s="372"/>
      <c r="F38" s="372" t="s">
        <v>206</v>
      </c>
      <c r="G38" s="372" t="s">
        <v>206</v>
      </c>
      <c r="H38" s="372" t="s">
        <v>206</v>
      </c>
      <c r="I38" s="373" t="s">
        <v>206</v>
      </c>
      <c r="J38" s="374" t="s">
        <v>0</v>
      </c>
    </row>
    <row r="39" spans="1:10" ht="14.45" customHeight="1" x14ac:dyDescent="0.2">
      <c r="A39" s="370" t="s">
        <v>433</v>
      </c>
      <c r="B39" s="371" t="s">
        <v>525</v>
      </c>
      <c r="C39" s="372">
        <v>490.07121999999998</v>
      </c>
      <c r="D39" s="372">
        <v>267.87056999999993</v>
      </c>
      <c r="E39" s="372"/>
      <c r="F39" s="372">
        <v>87.757779999999997</v>
      </c>
      <c r="G39" s="372">
        <v>0</v>
      </c>
      <c r="H39" s="372">
        <v>87.757779999999997</v>
      </c>
      <c r="I39" s="373" t="s">
        <v>206</v>
      </c>
      <c r="J39" s="374" t="s">
        <v>1</v>
      </c>
    </row>
    <row r="40" spans="1:10" ht="14.45" customHeight="1" x14ac:dyDescent="0.2">
      <c r="A40" s="370" t="s">
        <v>433</v>
      </c>
      <c r="B40" s="371" t="s">
        <v>526</v>
      </c>
      <c r="C40" s="372">
        <v>463.20469000000008</v>
      </c>
      <c r="D40" s="372">
        <v>105.67546</v>
      </c>
      <c r="E40" s="372"/>
      <c r="F40" s="372">
        <v>113.51042</v>
      </c>
      <c r="G40" s="372">
        <v>0</v>
      </c>
      <c r="H40" s="372">
        <v>113.51042</v>
      </c>
      <c r="I40" s="373" t="s">
        <v>206</v>
      </c>
      <c r="J40" s="374" t="s">
        <v>1</v>
      </c>
    </row>
    <row r="41" spans="1:10" ht="14.45" customHeight="1" x14ac:dyDescent="0.2">
      <c r="A41" s="370" t="s">
        <v>433</v>
      </c>
      <c r="B41" s="371" t="s">
        <v>528</v>
      </c>
      <c r="C41" s="372">
        <v>12.250260000000001</v>
      </c>
      <c r="D41" s="372">
        <v>18.375389999999999</v>
      </c>
      <c r="E41" s="372"/>
      <c r="F41" s="372">
        <v>0</v>
      </c>
      <c r="G41" s="372">
        <v>0</v>
      </c>
      <c r="H41" s="372">
        <v>0</v>
      </c>
      <c r="I41" s="373" t="s">
        <v>206</v>
      </c>
      <c r="J41" s="374" t="s">
        <v>1</v>
      </c>
    </row>
    <row r="42" spans="1:10" ht="14.45" customHeight="1" x14ac:dyDescent="0.2">
      <c r="A42" s="370" t="s">
        <v>433</v>
      </c>
      <c r="B42" s="371" t="s">
        <v>529</v>
      </c>
      <c r="C42" s="372">
        <v>115.82881</v>
      </c>
      <c r="D42" s="372">
        <v>144.98623000000001</v>
      </c>
      <c r="E42" s="372"/>
      <c r="F42" s="372">
        <v>128.04250999999999</v>
      </c>
      <c r="G42" s="372">
        <v>0</v>
      </c>
      <c r="H42" s="372">
        <v>128.04250999999999</v>
      </c>
      <c r="I42" s="373" t="s">
        <v>206</v>
      </c>
      <c r="J42" s="374" t="s">
        <v>1</v>
      </c>
    </row>
    <row r="43" spans="1:10" ht="14.45" customHeight="1" x14ac:dyDescent="0.2">
      <c r="A43" s="370" t="s">
        <v>433</v>
      </c>
      <c r="B43" s="371" t="s">
        <v>530</v>
      </c>
      <c r="C43" s="372">
        <v>28.147500000000001</v>
      </c>
      <c r="D43" s="372">
        <v>2.5394899999999998</v>
      </c>
      <c r="E43" s="372"/>
      <c r="F43" s="372">
        <v>6.5204499999999994</v>
      </c>
      <c r="G43" s="372">
        <v>0</v>
      </c>
      <c r="H43" s="372">
        <v>6.5204499999999994</v>
      </c>
      <c r="I43" s="373" t="s">
        <v>206</v>
      </c>
      <c r="J43" s="374" t="s">
        <v>1</v>
      </c>
    </row>
    <row r="44" spans="1:10" ht="14.45" customHeight="1" x14ac:dyDescent="0.2">
      <c r="A44" s="370" t="s">
        <v>433</v>
      </c>
      <c r="B44" s="371" t="s">
        <v>531</v>
      </c>
      <c r="C44" s="372">
        <v>47.721290000000003</v>
      </c>
      <c r="D44" s="372">
        <v>44.283900000000003</v>
      </c>
      <c r="E44" s="372"/>
      <c r="F44" s="372">
        <v>39.084199999999996</v>
      </c>
      <c r="G44" s="372">
        <v>0</v>
      </c>
      <c r="H44" s="372">
        <v>39.084199999999996</v>
      </c>
      <c r="I44" s="373" t="s">
        <v>206</v>
      </c>
      <c r="J44" s="374" t="s">
        <v>1</v>
      </c>
    </row>
    <row r="45" spans="1:10" ht="14.45" customHeight="1" x14ac:dyDescent="0.2">
      <c r="A45" s="370" t="s">
        <v>433</v>
      </c>
      <c r="B45" s="371" t="s">
        <v>533</v>
      </c>
      <c r="C45" s="372">
        <v>23.291540000000001</v>
      </c>
      <c r="D45" s="372">
        <v>10.583880000000001</v>
      </c>
      <c r="E45" s="372"/>
      <c r="F45" s="372">
        <v>0</v>
      </c>
      <c r="G45" s="372">
        <v>0</v>
      </c>
      <c r="H45" s="372">
        <v>0</v>
      </c>
      <c r="I45" s="373" t="s">
        <v>206</v>
      </c>
      <c r="J45" s="374" t="s">
        <v>1</v>
      </c>
    </row>
    <row r="46" spans="1:10" ht="14.45" customHeight="1" x14ac:dyDescent="0.2">
      <c r="A46" s="370" t="s">
        <v>433</v>
      </c>
      <c r="B46" s="371" t="s">
        <v>534</v>
      </c>
      <c r="C46" s="372">
        <v>116.81703999999999</v>
      </c>
      <c r="D46" s="372">
        <v>400.35852</v>
      </c>
      <c r="E46" s="372"/>
      <c r="F46" s="372">
        <v>0</v>
      </c>
      <c r="G46" s="372">
        <v>0</v>
      </c>
      <c r="H46" s="372">
        <v>0</v>
      </c>
      <c r="I46" s="373" t="s">
        <v>206</v>
      </c>
      <c r="J46" s="374" t="s">
        <v>1</v>
      </c>
    </row>
    <row r="47" spans="1:10" ht="14.45" customHeight="1" x14ac:dyDescent="0.2">
      <c r="A47" s="370" t="s">
        <v>433</v>
      </c>
      <c r="B47" s="371" t="s">
        <v>435</v>
      </c>
      <c r="C47" s="372">
        <v>1297.3323499999999</v>
      </c>
      <c r="D47" s="372">
        <v>994.67343999999991</v>
      </c>
      <c r="E47" s="372"/>
      <c r="F47" s="372">
        <v>374.91535999999996</v>
      </c>
      <c r="G47" s="372">
        <v>0</v>
      </c>
      <c r="H47" s="372">
        <v>374.91535999999996</v>
      </c>
      <c r="I47" s="373" t="s">
        <v>206</v>
      </c>
      <c r="J47" s="374" t="s">
        <v>431</v>
      </c>
    </row>
    <row r="48" spans="1:10" ht="14.45" customHeight="1" x14ac:dyDescent="0.2">
      <c r="A48" s="370" t="s">
        <v>206</v>
      </c>
      <c r="B48" s="371" t="s">
        <v>206</v>
      </c>
      <c r="C48" s="372" t="s">
        <v>206</v>
      </c>
      <c r="D48" s="372" t="s">
        <v>206</v>
      </c>
      <c r="E48" s="372"/>
      <c r="F48" s="372" t="s">
        <v>206</v>
      </c>
      <c r="G48" s="372" t="s">
        <v>206</v>
      </c>
      <c r="H48" s="372" t="s">
        <v>206</v>
      </c>
      <c r="I48" s="373" t="s">
        <v>206</v>
      </c>
      <c r="J48" s="374" t="s">
        <v>432</v>
      </c>
    </row>
    <row r="49" spans="1:10" ht="14.45" customHeight="1" x14ac:dyDescent="0.2">
      <c r="A49" s="370" t="s">
        <v>420</v>
      </c>
      <c r="B49" s="371" t="s">
        <v>426</v>
      </c>
      <c r="C49" s="372">
        <v>8091.537400000002</v>
      </c>
      <c r="D49" s="372">
        <v>7895.3111000000008</v>
      </c>
      <c r="E49" s="372"/>
      <c r="F49" s="372">
        <v>7014.6337599999988</v>
      </c>
      <c r="G49" s="372">
        <v>0</v>
      </c>
      <c r="H49" s="372">
        <v>7014.6337599999988</v>
      </c>
      <c r="I49" s="373" t="s">
        <v>206</v>
      </c>
      <c r="J49" s="374" t="s">
        <v>427</v>
      </c>
    </row>
  </sheetData>
  <mergeCells count="3">
    <mergeCell ref="A1:I1"/>
    <mergeCell ref="F3:I3"/>
    <mergeCell ref="C4:D4"/>
  </mergeCells>
  <conditionalFormatting sqref="F20 F50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9">
    <cfRule type="expression" dxfId="10" priority="6">
      <formula>$H21&gt;0</formula>
    </cfRule>
  </conditionalFormatting>
  <conditionalFormatting sqref="A21:A49">
    <cfRule type="expression" dxfId="9" priority="5">
      <formula>AND($J21&lt;&gt;"mezeraKL",$J21&lt;&gt;"")</formula>
    </cfRule>
  </conditionalFormatting>
  <conditionalFormatting sqref="I21:I49">
    <cfRule type="expression" dxfId="8" priority="7">
      <formula>$I21&gt;1</formula>
    </cfRule>
  </conditionalFormatting>
  <conditionalFormatting sqref="B21:B49">
    <cfRule type="expression" dxfId="7" priority="4">
      <formula>OR($J21="NS",$J21="SumaNS",$J21="Účet")</formula>
    </cfRule>
  </conditionalFormatting>
  <conditionalFormatting sqref="A21:D49 F21:I49">
    <cfRule type="expression" dxfId="6" priority="8">
      <formula>AND($J21&lt;&gt;"",$J21&lt;&gt;"mezeraKL")</formula>
    </cfRule>
  </conditionalFormatting>
  <conditionalFormatting sqref="B21:D49 F21:I49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9 F21:I49">
    <cfRule type="expression" dxfId="4" priority="2">
      <formula>OR($J21="SumaNS",$J21="NS")</formula>
    </cfRule>
  </conditionalFormatting>
  <hyperlinks>
    <hyperlink ref="A2" location="Obsah!A1" display="Zpět na Obsah  KL 01  1.-4.měsíc" xr:uid="{D90561A1-249E-4B0F-8EB9-98604B1099A7}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2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4" bestFit="1" customWidth="1" collapsed="1"/>
    <col min="4" max="4" width="18.7109375" style="178" customWidth="1"/>
    <col min="5" max="5" width="9" style="174" bestFit="1" customWidth="1"/>
    <col min="6" max="6" width="18.7109375" style="178" customWidth="1"/>
    <col min="7" max="7" width="12.42578125" style="174" hidden="1" customWidth="1" outlineLevel="1"/>
    <col min="8" max="8" width="25.7109375" style="174" customWidth="1" collapsed="1"/>
    <col min="9" max="9" width="7.7109375" style="172" customWidth="1"/>
    <col min="10" max="10" width="10" style="172" customWidth="1"/>
    <col min="11" max="11" width="11.140625" style="172" customWidth="1"/>
    <col min="12" max="16384" width="8.85546875" style="106"/>
  </cols>
  <sheetData>
    <row r="1" spans="1:11" ht="18.600000000000001" customHeight="1" thickBot="1" x14ac:dyDescent="0.35">
      <c r="A1" s="307" t="s">
        <v>1311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5" customHeight="1" thickBot="1" x14ac:dyDescent="0.25">
      <c r="A2" s="182" t="s">
        <v>205</v>
      </c>
      <c r="B2" s="62"/>
      <c r="C2" s="176"/>
      <c r="D2" s="176"/>
      <c r="E2" s="176"/>
      <c r="F2" s="176"/>
      <c r="G2" s="176"/>
      <c r="H2" s="176"/>
      <c r="I2" s="177"/>
      <c r="J2" s="177"/>
      <c r="K2" s="177"/>
    </row>
    <row r="3" spans="1:11" ht="14.45" customHeight="1" thickBot="1" x14ac:dyDescent="0.2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69.264940753734123</v>
      </c>
      <c r="J3" s="81">
        <f>SUBTOTAL(9,J5:J1048576)</f>
        <v>307981.55999998748</v>
      </c>
      <c r="K3" s="82">
        <f>SUBTOTAL(9,K5:K1048576)</f>
        <v>21332324.506641746</v>
      </c>
    </row>
    <row r="4" spans="1:11" s="173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6" t="s">
        <v>7</v>
      </c>
      <c r="F4" s="376" t="s">
        <v>1</v>
      </c>
      <c r="G4" s="376" t="s">
        <v>56</v>
      </c>
      <c r="H4" s="378" t="s">
        <v>11</v>
      </c>
      <c r="I4" s="379" t="s">
        <v>90</v>
      </c>
      <c r="J4" s="379" t="s">
        <v>13</v>
      </c>
      <c r="K4" s="380" t="s">
        <v>101</v>
      </c>
    </row>
    <row r="5" spans="1:11" ht="14.45" customHeight="1" x14ac:dyDescent="0.2">
      <c r="A5" s="381" t="s">
        <v>420</v>
      </c>
      <c r="B5" s="382" t="s">
        <v>421</v>
      </c>
      <c r="C5" s="383" t="s">
        <v>428</v>
      </c>
      <c r="D5" s="384" t="s">
        <v>429</v>
      </c>
      <c r="E5" s="383" t="s">
        <v>536</v>
      </c>
      <c r="F5" s="384" t="s">
        <v>537</v>
      </c>
      <c r="G5" s="383" t="s">
        <v>538</v>
      </c>
      <c r="H5" s="383" t="s">
        <v>539</v>
      </c>
      <c r="I5" s="386">
        <v>157.69999694824219</v>
      </c>
      <c r="J5" s="386">
        <v>72</v>
      </c>
      <c r="K5" s="387">
        <v>11354.360015869141</v>
      </c>
    </row>
    <row r="6" spans="1:11" ht="14.45" customHeight="1" x14ac:dyDescent="0.2">
      <c r="A6" s="388" t="s">
        <v>420</v>
      </c>
      <c r="B6" s="389" t="s">
        <v>421</v>
      </c>
      <c r="C6" s="390" t="s">
        <v>428</v>
      </c>
      <c r="D6" s="391" t="s">
        <v>429</v>
      </c>
      <c r="E6" s="390" t="s">
        <v>536</v>
      </c>
      <c r="F6" s="391" t="s">
        <v>537</v>
      </c>
      <c r="G6" s="390" t="s">
        <v>540</v>
      </c>
      <c r="H6" s="390" t="s">
        <v>541</v>
      </c>
      <c r="I6" s="393">
        <v>15.529999732971191</v>
      </c>
      <c r="J6" s="393">
        <v>250</v>
      </c>
      <c r="K6" s="394">
        <v>3882.4800109863281</v>
      </c>
    </row>
    <row r="7" spans="1:11" ht="14.45" customHeight="1" x14ac:dyDescent="0.2">
      <c r="A7" s="388" t="s">
        <v>420</v>
      </c>
      <c r="B7" s="389" t="s">
        <v>421</v>
      </c>
      <c r="C7" s="390" t="s">
        <v>428</v>
      </c>
      <c r="D7" s="391" t="s">
        <v>429</v>
      </c>
      <c r="E7" s="390" t="s">
        <v>536</v>
      </c>
      <c r="F7" s="391" t="s">
        <v>537</v>
      </c>
      <c r="G7" s="390" t="s">
        <v>542</v>
      </c>
      <c r="H7" s="390" t="s">
        <v>543</v>
      </c>
      <c r="I7" s="393">
        <v>65.199996948242188</v>
      </c>
      <c r="J7" s="393">
        <v>350</v>
      </c>
      <c r="K7" s="394">
        <v>22820</v>
      </c>
    </row>
    <row r="8" spans="1:11" ht="14.45" customHeight="1" x14ac:dyDescent="0.2">
      <c r="A8" s="388" t="s">
        <v>420</v>
      </c>
      <c r="B8" s="389" t="s">
        <v>421</v>
      </c>
      <c r="C8" s="390" t="s">
        <v>428</v>
      </c>
      <c r="D8" s="391" t="s">
        <v>429</v>
      </c>
      <c r="E8" s="390" t="s">
        <v>536</v>
      </c>
      <c r="F8" s="391" t="s">
        <v>537</v>
      </c>
      <c r="G8" s="390" t="s">
        <v>544</v>
      </c>
      <c r="H8" s="390" t="s">
        <v>545</v>
      </c>
      <c r="I8" s="393">
        <v>6.429999828338623</v>
      </c>
      <c r="J8" s="393">
        <v>400</v>
      </c>
      <c r="K8" s="394">
        <v>2572</v>
      </c>
    </row>
    <row r="9" spans="1:11" ht="14.45" customHeight="1" x14ac:dyDescent="0.2">
      <c r="A9" s="388" t="s">
        <v>420</v>
      </c>
      <c r="B9" s="389" t="s">
        <v>421</v>
      </c>
      <c r="C9" s="390" t="s">
        <v>428</v>
      </c>
      <c r="D9" s="391" t="s">
        <v>429</v>
      </c>
      <c r="E9" s="390" t="s">
        <v>536</v>
      </c>
      <c r="F9" s="391" t="s">
        <v>537</v>
      </c>
      <c r="G9" s="390" t="s">
        <v>546</v>
      </c>
      <c r="H9" s="390" t="s">
        <v>547</v>
      </c>
      <c r="I9" s="393">
        <v>0.5</v>
      </c>
      <c r="J9" s="393">
        <v>7000</v>
      </c>
      <c r="K9" s="394">
        <v>3500</v>
      </c>
    </row>
    <row r="10" spans="1:11" ht="14.45" customHeight="1" x14ac:dyDescent="0.2">
      <c r="A10" s="388" t="s">
        <v>420</v>
      </c>
      <c r="B10" s="389" t="s">
        <v>421</v>
      </c>
      <c r="C10" s="390" t="s">
        <v>428</v>
      </c>
      <c r="D10" s="391" t="s">
        <v>429</v>
      </c>
      <c r="E10" s="390" t="s">
        <v>536</v>
      </c>
      <c r="F10" s="391" t="s">
        <v>537</v>
      </c>
      <c r="G10" s="390" t="s">
        <v>548</v>
      </c>
      <c r="H10" s="390" t="s">
        <v>549</v>
      </c>
      <c r="I10" s="393">
        <v>1.3500000238418579</v>
      </c>
      <c r="J10" s="393">
        <v>200</v>
      </c>
      <c r="K10" s="394">
        <v>270</v>
      </c>
    </row>
    <row r="11" spans="1:11" ht="14.45" customHeight="1" x14ac:dyDescent="0.2">
      <c r="A11" s="388" t="s">
        <v>420</v>
      </c>
      <c r="B11" s="389" t="s">
        <v>421</v>
      </c>
      <c r="C11" s="390" t="s">
        <v>428</v>
      </c>
      <c r="D11" s="391" t="s">
        <v>429</v>
      </c>
      <c r="E11" s="390" t="s">
        <v>536</v>
      </c>
      <c r="F11" s="391" t="s">
        <v>537</v>
      </c>
      <c r="G11" s="390" t="s">
        <v>550</v>
      </c>
      <c r="H11" s="390" t="s">
        <v>551</v>
      </c>
      <c r="I11" s="393">
        <v>7.1462500691413879</v>
      </c>
      <c r="J11" s="393">
        <v>13500</v>
      </c>
      <c r="K11" s="394">
        <v>96938.099609375</v>
      </c>
    </row>
    <row r="12" spans="1:11" ht="14.45" customHeight="1" x14ac:dyDescent="0.2">
      <c r="A12" s="388" t="s">
        <v>420</v>
      </c>
      <c r="B12" s="389" t="s">
        <v>421</v>
      </c>
      <c r="C12" s="390" t="s">
        <v>428</v>
      </c>
      <c r="D12" s="391" t="s">
        <v>429</v>
      </c>
      <c r="E12" s="390" t="s">
        <v>536</v>
      </c>
      <c r="F12" s="391" t="s">
        <v>537</v>
      </c>
      <c r="G12" s="390" t="s">
        <v>552</v>
      </c>
      <c r="H12" s="390" t="s">
        <v>553</v>
      </c>
      <c r="I12" s="393">
        <v>517.5</v>
      </c>
      <c r="J12" s="393">
        <v>340</v>
      </c>
      <c r="K12" s="394">
        <v>175950</v>
      </c>
    </row>
    <row r="13" spans="1:11" ht="14.45" customHeight="1" x14ac:dyDescent="0.2">
      <c r="A13" s="388" t="s">
        <v>420</v>
      </c>
      <c r="B13" s="389" t="s">
        <v>421</v>
      </c>
      <c r="C13" s="390" t="s">
        <v>428</v>
      </c>
      <c r="D13" s="391" t="s">
        <v>429</v>
      </c>
      <c r="E13" s="390" t="s">
        <v>536</v>
      </c>
      <c r="F13" s="391" t="s">
        <v>537</v>
      </c>
      <c r="G13" s="390" t="s">
        <v>554</v>
      </c>
      <c r="H13" s="390" t="s">
        <v>555</v>
      </c>
      <c r="I13" s="393">
        <v>52.599998474121094</v>
      </c>
      <c r="J13" s="393">
        <v>30</v>
      </c>
      <c r="K13" s="394">
        <v>1578.030029296875</v>
      </c>
    </row>
    <row r="14" spans="1:11" ht="14.45" customHeight="1" x14ac:dyDescent="0.2">
      <c r="A14" s="388" t="s">
        <v>420</v>
      </c>
      <c r="B14" s="389" t="s">
        <v>421</v>
      </c>
      <c r="C14" s="390" t="s">
        <v>428</v>
      </c>
      <c r="D14" s="391" t="s">
        <v>429</v>
      </c>
      <c r="E14" s="390" t="s">
        <v>536</v>
      </c>
      <c r="F14" s="391" t="s">
        <v>537</v>
      </c>
      <c r="G14" s="390" t="s">
        <v>556</v>
      </c>
      <c r="H14" s="390" t="s">
        <v>557</v>
      </c>
      <c r="I14" s="393">
        <v>63.349998474121094</v>
      </c>
      <c r="J14" s="393">
        <v>80</v>
      </c>
      <c r="K14" s="394">
        <v>5068.27001953125</v>
      </c>
    </row>
    <row r="15" spans="1:11" ht="14.45" customHeight="1" x14ac:dyDescent="0.2">
      <c r="A15" s="388" t="s">
        <v>420</v>
      </c>
      <c r="B15" s="389" t="s">
        <v>421</v>
      </c>
      <c r="C15" s="390" t="s">
        <v>428</v>
      </c>
      <c r="D15" s="391" t="s">
        <v>429</v>
      </c>
      <c r="E15" s="390" t="s">
        <v>536</v>
      </c>
      <c r="F15" s="391" t="s">
        <v>537</v>
      </c>
      <c r="G15" s="390" t="s">
        <v>558</v>
      </c>
      <c r="H15" s="390" t="s">
        <v>559</v>
      </c>
      <c r="I15" s="393">
        <v>107.56499862670898</v>
      </c>
      <c r="J15" s="393">
        <v>75</v>
      </c>
      <c r="K15" s="394">
        <v>8068.02001953125</v>
      </c>
    </row>
    <row r="16" spans="1:11" ht="14.45" customHeight="1" x14ac:dyDescent="0.2">
      <c r="A16" s="388" t="s">
        <v>420</v>
      </c>
      <c r="B16" s="389" t="s">
        <v>421</v>
      </c>
      <c r="C16" s="390" t="s">
        <v>428</v>
      </c>
      <c r="D16" s="391" t="s">
        <v>429</v>
      </c>
      <c r="E16" s="390" t="s">
        <v>536</v>
      </c>
      <c r="F16" s="391" t="s">
        <v>537</v>
      </c>
      <c r="G16" s="390" t="s">
        <v>560</v>
      </c>
      <c r="H16" s="390" t="s">
        <v>561</v>
      </c>
      <c r="I16" s="393">
        <v>352.27999877929688</v>
      </c>
      <c r="J16" s="393">
        <v>432</v>
      </c>
      <c r="K16" s="394">
        <v>152186.076171875</v>
      </c>
    </row>
    <row r="17" spans="1:11" ht="14.45" customHeight="1" x14ac:dyDescent="0.2">
      <c r="A17" s="388" t="s">
        <v>420</v>
      </c>
      <c r="B17" s="389" t="s">
        <v>421</v>
      </c>
      <c r="C17" s="390" t="s">
        <v>428</v>
      </c>
      <c r="D17" s="391" t="s">
        <v>429</v>
      </c>
      <c r="E17" s="390" t="s">
        <v>536</v>
      </c>
      <c r="F17" s="391" t="s">
        <v>537</v>
      </c>
      <c r="G17" s="390" t="s">
        <v>562</v>
      </c>
      <c r="H17" s="390" t="s">
        <v>563</v>
      </c>
      <c r="I17" s="393">
        <v>1249.949951171875</v>
      </c>
      <c r="J17" s="393">
        <v>48</v>
      </c>
      <c r="K17" s="394">
        <v>59997.8017578125</v>
      </c>
    </row>
    <row r="18" spans="1:11" ht="14.45" customHeight="1" x14ac:dyDescent="0.2">
      <c r="A18" s="388" t="s">
        <v>420</v>
      </c>
      <c r="B18" s="389" t="s">
        <v>421</v>
      </c>
      <c r="C18" s="390" t="s">
        <v>428</v>
      </c>
      <c r="D18" s="391" t="s">
        <v>429</v>
      </c>
      <c r="E18" s="390" t="s">
        <v>536</v>
      </c>
      <c r="F18" s="391" t="s">
        <v>537</v>
      </c>
      <c r="G18" s="390" t="s">
        <v>564</v>
      </c>
      <c r="H18" s="390" t="s">
        <v>565</v>
      </c>
      <c r="I18" s="393">
        <v>659.90997314453125</v>
      </c>
      <c r="J18" s="393">
        <v>240</v>
      </c>
      <c r="K18" s="394">
        <v>158377.99755859375</v>
      </c>
    </row>
    <row r="19" spans="1:11" ht="14.45" customHeight="1" x14ac:dyDescent="0.2">
      <c r="A19" s="388" t="s">
        <v>420</v>
      </c>
      <c r="B19" s="389" t="s">
        <v>421</v>
      </c>
      <c r="C19" s="390" t="s">
        <v>428</v>
      </c>
      <c r="D19" s="391" t="s">
        <v>429</v>
      </c>
      <c r="E19" s="390" t="s">
        <v>536</v>
      </c>
      <c r="F19" s="391" t="s">
        <v>537</v>
      </c>
      <c r="G19" s="390" t="s">
        <v>566</v>
      </c>
      <c r="H19" s="390" t="s">
        <v>567</v>
      </c>
      <c r="I19" s="393">
        <v>269.3900146484375</v>
      </c>
      <c r="J19" s="393">
        <v>168</v>
      </c>
      <c r="K19" s="394">
        <v>45257.099609375</v>
      </c>
    </row>
    <row r="20" spans="1:11" ht="14.45" customHeight="1" x14ac:dyDescent="0.2">
      <c r="A20" s="388" t="s">
        <v>420</v>
      </c>
      <c r="B20" s="389" t="s">
        <v>421</v>
      </c>
      <c r="C20" s="390" t="s">
        <v>428</v>
      </c>
      <c r="D20" s="391" t="s">
        <v>429</v>
      </c>
      <c r="E20" s="390" t="s">
        <v>536</v>
      </c>
      <c r="F20" s="391" t="s">
        <v>537</v>
      </c>
      <c r="G20" s="390" t="s">
        <v>568</v>
      </c>
      <c r="H20" s="390" t="s">
        <v>569</v>
      </c>
      <c r="I20" s="393">
        <v>18.399999618530273</v>
      </c>
      <c r="J20" s="393">
        <v>750</v>
      </c>
      <c r="K20" s="394">
        <v>13800</v>
      </c>
    </row>
    <row r="21" spans="1:11" ht="14.45" customHeight="1" x14ac:dyDescent="0.2">
      <c r="A21" s="388" t="s">
        <v>420</v>
      </c>
      <c r="B21" s="389" t="s">
        <v>421</v>
      </c>
      <c r="C21" s="390" t="s">
        <v>428</v>
      </c>
      <c r="D21" s="391" t="s">
        <v>429</v>
      </c>
      <c r="E21" s="390" t="s">
        <v>536</v>
      </c>
      <c r="F21" s="391" t="s">
        <v>537</v>
      </c>
      <c r="G21" s="390" t="s">
        <v>570</v>
      </c>
      <c r="H21" s="390" t="s">
        <v>571</v>
      </c>
      <c r="I21" s="393">
        <v>101.19999694824219</v>
      </c>
      <c r="J21" s="393">
        <v>100</v>
      </c>
      <c r="K21" s="394">
        <v>10120</v>
      </c>
    </row>
    <row r="22" spans="1:11" ht="14.45" customHeight="1" x14ac:dyDescent="0.2">
      <c r="A22" s="388" t="s">
        <v>420</v>
      </c>
      <c r="B22" s="389" t="s">
        <v>421</v>
      </c>
      <c r="C22" s="390" t="s">
        <v>428</v>
      </c>
      <c r="D22" s="391" t="s">
        <v>429</v>
      </c>
      <c r="E22" s="390" t="s">
        <v>536</v>
      </c>
      <c r="F22" s="391" t="s">
        <v>537</v>
      </c>
      <c r="G22" s="390" t="s">
        <v>572</v>
      </c>
      <c r="H22" s="390" t="s">
        <v>573</v>
      </c>
      <c r="I22" s="393">
        <v>145.25</v>
      </c>
      <c r="J22" s="393">
        <v>30</v>
      </c>
      <c r="K22" s="394">
        <v>4357.35009765625</v>
      </c>
    </row>
    <row r="23" spans="1:11" ht="14.45" customHeight="1" x14ac:dyDescent="0.2">
      <c r="A23" s="388" t="s">
        <v>420</v>
      </c>
      <c r="B23" s="389" t="s">
        <v>421</v>
      </c>
      <c r="C23" s="390" t="s">
        <v>428</v>
      </c>
      <c r="D23" s="391" t="s">
        <v>429</v>
      </c>
      <c r="E23" s="390" t="s">
        <v>536</v>
      </c>
      <c r="F23" s="391" t="s">
        <v>537</v>
      </c>
      <c r="G23" s="390" t="s">
        <v>574</v>
      </c>
      <c r="H23" s="390" t="s">
        <v>575</v>
      </c>
      <c r="I23" s="393">
        <v>30.180000305175781</v>
      </c>
      <c r="J23" s="393">
        <v>300</v>
      </c>
      <c r="K23" s="394">
        <v>9054</v>
      </c>
    </row>
    <row r="24" spans="1:11" ht="14.45" customHeight="1" x14ac:dyDescent="0.2">
      <c r="A24" s="388" t="s">
        <v>420</v>
      </c>
      <c r="B24" s="389" t="s">
        <v>421</v>
      </c>
      <c r="C24" s="390" t="s">
        <v>428</v>
      </c>
      <c r="D24" s="391" t="s">
        <v>429</v>
      </c>
      <c r="E24" s="390" t="s">
        <v>536</v>
      </c>
      <c r="F24" s="391" t="s">
        <v>537</v>
      </c>
      <c r="G24" s="390" t="s">
        <v>576</v>
      </c>
      <c r="H24" s="390" t="s">
        <v>577</v>
      </c>
      <c r="I24" s="393">
        <v>2.9000000953674316</v>
      </c>
      <c r="J24" s="393">
        <v>100</v>
      </c>
      <c r="K24" s="394">
        <v>290</v>
      </c>
    </row>
    <row r="25" spans="1:11" ht="14.45" customHeight="1" x14ac:dyDescent="0.2">
      <c r="A25" s="388" t="s">
        <v>420</v>
      </c>
      <c r="B25" s="389" t="s">
        <v>421</v>
      </c>
      <c r="C25" s="390" t="s">
        <v>428</v>
      </c>
      <c r="D25" s="391" t="s">
        <v>429</v>
      </c>
      <c r="E25" s="390" t="s">
        <v>536</v>
      </c>
      <c r="F25" s="391" t="s">
        <v>537</v>
      </c>
      <c r="G25" s="390" t="s">
        <v>578</v>
      </c>
      <c r="H25" s="390" t="s">
        <v>579</v>
      </c>
      <c r="I25" s="393">
        <v>5.2800002098083496</v>
      </c>
      <c r="J25" s="393">
        <v>30</v>
      </c>
      <c r="K25" s="394">
        <v>158.39999389648438</v>
      </c>
    </row>
    <row r="26" spans="1:11" ht="14.45" customHeight="1" x14ac:dyDescent="0.2">
      <c r="A26" s="388" t="s">
        <v>420</v>
      </c>
      <c r="B26" s="389" t="s">
        <v>421</v>
      </c>
      <c r="C26" s="390" t="s">
        <v>428</v>
      </c>
      <c r="D26" s="391" t="s">
        <v>429</v>
      </c>
      <c r="E26" s="390" t="s">
        <v>536</v>
      </c>
      <c r="F26" s="391" t="s">
        <v>537</v>
      </c>
      <c r="G26" s="390" t="s">
        <v>580</v>
      </c>
      <c r="H26" s="390" t="s">
        <v>581</v>
      </c>
      <c r="I26" s="393">
        <v>5.179999828338623</v>
      </c>
      <c r="J26" s="393">
        <v>50</v>
      </c>
      <c r="K26" s="394">
        <v>258.75</v>
      </c>
    </row>
    <row r="27" spans="1:11" ht="14.45" customHeight="1" x14ac:dyDescent="0.2">
      <c r="A27" s="388" t="s">
        <v>420</v>
      </c>
      <c r="B27" s="389" t="s">
        <v>421</v>
      </c>
      <c r="C27" s="390" t="s">
        <v>428</v>
      </c>
      <c r="D27" s="391" t="s">
        <v>429</v>
      </c>
      <c r="E27" s="390" t="s">
        <v>536</v>
      </c>
      <c r="F27" s="391" t="s">
        <v>537</v>
      </c>
      <c r="G27" s="390" t="s">
        <v>582</v>
      </c>
      <c r="H27" s="390" t="s">
        <v>583</v>
      </c>
      <c r="I27" s="393">
        <v>9.7799997329711914</v>
      </c>
      <c r="J27" s="393">
        <v>70</v>
      </c>
      <c r="K27" s="394">
        <v>684.25</v>
      </c>
    </row>
    <row r="28" spans="1:11" ht="14.45" customHeight="1" x14ac:dyDescent="0.2">
      <c r="A28" s="388" t="s">
        <v>420</v>
      </c>
      <c r="B28" s="389" t="s">
        <v>421</v>
      </c>
      <c r="C28" s="390" t="s">
        <v>428</v>
      </c>
      <c r="D28" s="391" t="s">
        <v>429</v>
      </c>
      <c r="E28" s="390" t="s">
        <v>536</v>
      </c>
      <c r="F28" s="391" t="s">
        <v>537</v>
      </c>
      <c r="G28" s="390" t="s">
        <v>584</v>
      </c>
      <c r="H28" s="390" t="s">
        <v>585</v>
      </c>
      <c r="I28" s="393">
        <v>23</v>
      </c>
      <c r="J28" s="393">
        <v>50</v>
      </c>
      <c r="K28" s="394">
        <v>1150</v>
      </c>
    </row>
    <row r="29" spans="1:11" ht="14.45" customHeight="1" x14ac:dyDescent="0.2">
      <c r="A29" s="388" t="s">
        <v>420</v>
      </c>
      <c r="B29" s="389" t="s">
        <v>421</v>
      </c>
      <c r="C29" s="390" t="s">
        <v>428</v>
      </c>
      <c r="D29" s="391" t="s">
        <v>429</v>
      </c>
      <c r="E29" s="390" t="s">
        <v>536</v>
      </c>
      <c r="F29" s="391" t="s">
        <v>537</v>
      </c>
      <c r="G29" s="390" t="s">
        <v>586</v>
      </c>
      <c r="H29" s="390" t="s">
        <v>587</v>
      </c>
      <c r="I29" s="393">
        <v>3.619999885559082</v>
      </c>
      <c r="J29" s="393">
        <v>120</v>
      </c>
      <c r="K29" s="394">
        <v>434.54999542236328</v>
      </c>
    </row>
    <row r="30" spans="1:11" ht="14.45" customHeight="1" x14ac:dyDescent="0.2">
      <c r="A30" s="388" t="s">
        <v>420</v>
      </c>
      <c r="B30" s="389" t="s">
        <v>421</v>
      </c>
      <c r="C30" s="390" t="s">
        <v>428</v>
      </c>
      <c r="D30" s="391" t="s">
        <v>429</v>
      </c>
      <c r="E30" s="390" t="s">
        <v>536</v>
      </c>
      <c r="F30" s="391" t="s">
        <v>537</v>
      </c>
      <c r="G30" s="390" t="s">
        <v>588</v>
      </c>
      <c r="H30" s="390" t="s">
        <v>589</v>
      </c>
      <c r="I30" s="393">
        <v>5.7300000190734863</v>
      </c>
      <c r="J30" s="393">
        <v>20</v>
      </c>
      <c r="K30" s="394">
        <v>114.55000305175781</v>
      </c>
    </row>
    <row r="31" spans="1:11" ht="14.45" customHeight="1" x14ac:dyDescent="0.2">
      <c r="A31" s="388" t="s">
        <v>420</v>
      </c>
      <c r="B31" s="389" t="s">
        <v>421</v>
      </c>
      <c r="C31" s="390" t="s">
        <v>428</v>
      </c>
      <c r="D31" s="391" t="s">
        <v>429</v>
      </c>
      <c r="E31" s="390" t="s">
        <v>536</v>
      </c>
      <c r="F31" s="391" t="s">
        <v>537</v>
      </c>
      <c r="G31" s="390" t="s">
        <v>590</v>
      </c>
      <c r="H31" s="390" t="s">
        <v>591</v>
      </c>
      <c r="I31" s="393">
        <v>120.18000030517578</v>
      </c>
      <c r="J31" s="393">
        <v>20</v>
      </c>
      <c r="K31" s="394">
        <v>2403.5</v>
      </c>
    </row>
    <row r="32" spans="1:11" ht="14.45" customHeight="1" x14ac:dyDescent="0.2">
      <c r="A32" s="388" t="s">
        <v>420</v>
      </c>
      <c r="B32" s="389" t="s">
        <v>421</v>
      </c>
      <c r="C32" s="390" t="s">
        <v>428</v>
      </c>
      <c r="D32" s="391" t="s">
        <v>429</v>
      </c>
      <c r="E32" s="390" t="s">
        <v>536</v>
      </c>
      <c r="F32" s="391" t="s">
        <v>537</v>
      </c>
      <c r="G32" s="390" t="s">
        <v>592</v>
      </c>
      <c r="H32" s="390" t="s">
        <v>593</v>
      </c>
      <c r="I32" s="393">
        <v>11.635000228881836</v>
      </c>
      <c r="J32" s="393">
        <v>44</v>
      </c>
      <c r="K32" s="394">
        <v>511.91999816894531</v>
      </c>
    </row>
    <row r="33" spans="1:11" ht="14.45" customHeight="1" x14ac:dyDescent="0.2">
      <c r="A33" s="388" t="s">
        <v>420</v>
      </c>
      <c r="B33" s="389" t="s">
        <v>421</v>
      </c>
      <c r="C33" s="390" t="s">
        <v>428</v>
      </c>
      <c r="D33" s="391" t="s">
        <v>429</v>
      </c>
      <c r="E33" s="390" t="s">
        <v>536</v>
      </c>
      <c r="F33" s="391" t="s">
        <v>537</v>
      </c>
      <c r="G33" s="390" t="s">
        <v>594</v>
      </c>
      <c r="H33" s="390" t="s">
        <v>595</v>
      </c>
      <c r="I33" s="393">
        <v>13.020000457763672</v>
      </c>
      <c r="J33" s="393">
        <v>1</v>
      </c>
      <c r="K33" s="394">
        <v>13.020000457763672</v>
      </c>
    </row>
    <row r="34" spans="1:11" ht="14.45" customHeight="1" x14ac:dyDescent="0.2">
      <c r="A34" s="388" t="s">
        <v>420</v>
      </c>
      <c r="B34" s="389" t="s">
        <v>421</v>
      </c>
      <c r="C34" s="390" t="s">
        <v>428</v>
      </c>
      <c r="D34" s="391" t="s">
        <v>429</v>
      </c>
      <c r="E34" s="390" t="s">
        <v>536</v>
      </c>
      <c r="F34" s="391" t="s">
        <v>537</v>
      </c>
      <c r="G34" s="390" t="s">
        <v>596</v>
      </c>
      <c r="H34" s="390" t="s">
        <v>597</v>
      </c>
      <c r="I34" s="393">
        <v>0.85500001907348633</v>
      </c>
      <c r="J34" s="393">
        <v>3400</v>
      </c>
      <c r="K34" s="394">
        <v>2912</v>
      </c>
    </row>
    <row r="35" spans="1:11" ht="14.45" customHeight="1" x14ac:dyDescent="0.2">
      <c r="A35" s="388" t="s">
        <v>420</v>
      </c>
      <c r="B35" s="389" t="s">
        <v>421</v>
      </c>
      <c r="C35" s="390" t="s">
        <v>428</v>
      </c>
      <c r="D35" s="391" t="s">
        <v>429</v>
      </c>
      <c r="E35" s="390" t="s">
        <v>536</v>
      </c>
      <c r="F35" s="391" t="s">
        <v>537</v>
      </c>
      <c r="G35" s="390" t="s">
        <v>598</v>
      </c>
      <c r="H35" s="390" t="s">
        <v>599</v>
      </c>
      <c r="I35" s="393">
        <v>1.5137499868869781</v>
      </c>
      <c r="J35" s="393">
        <v>3250</v>
      </c>
      <c r="K35" s="394">
        <v>4922</v>
      </c>
    </row>
    <row r="36" spans="1:11" ht="14.45" customHeight="1" x14ac:dyDescent="0.2">
      <c r="A36" s="388" t="s">
        <v>420</v>
      </c>
      <c r="B36" s="389" t="s">
        <v>421</v>
      </c>
      <c r="C36" s="390" t="s">
        <v>428</v>
      </c>
      <c r="D36" s="391" t="s">
        <v>429</v>
      </c>
      <c r="E36" s="390" t="s">
        <v>536</v>
      </c>
      <c r="F36" s="391" t="s">
        <v>537</v>
      </c>
      <c r="G36" s="390" t="s">
        <v>600</v>
      </c>
      <c r="H36" s="390" t="s">
        <v>601</v>
      </c>
      <c r="I36" s="393">
        <v>2.0637499392032623</v>
      </c>
      <c r="J36" s="393">
        <v>1100</v>
      </c>
      <c r="K36" s="394">
        <v>2269.5</v>
      </c>
    </row>
    <row r="37" spans="1:11" ht="14.45" customHeight="1" x14ac:dyDescent="0.2">
      <c r="A37" s="388" t="s">
        <v>420</v>
      </c>
      <c r="B37" s="389" t="s">
        <v>421</v>
      </c>
      <c r="C37" s="390" t="s">
        <v>428</v>
      </c>
      <c r="D37" s="391" t="s">
        <v>429</v>
      </c>
      <c r="E37" s="390" t="s">
        <v>536</v>
      </c>
      <c r="F37" s="391" t="s">
        <v>537</v>
      </c>
      <c r="G37" s="390" t="s">
        <v>602</v>
      </c>
      <c r="H37" s="390" t="s">
        <v>603</v>
      </c>
      <c r="I37" s="393">
        <v>3.3599998950958252</v>
      </c>
      <c r="J37" s="393">
        <v>950</v>
      </c>
      <c r="K37" s="394">
        <v>3192</v>
      </c>
    </row>
    <row r="38" spans="1:11" ht="14.45" customHeight="1" x14ac:dyDescent="0.2">
      <c r="A38" s="388" t="s">
        <v>420</v>
      </c>
      <c r="B38" s="389" t="s">
        <v>421</v>
      </c>
      <c r="C38" s="390" t="s">
        <v>428</v>
      </c>
      <c r="D38" s="391" t="s">
        <v>429</v>
      </c>
      <c r="E38" s="390" t="s">
        <v>536</v>
      </c>
      <c r="F38" s="391" t="s">
        <v>537</v>
      </c>
      <c r="G38" s="390" t="s">
        <v>604</v>
      </c>
      <c r="H38" s="390" t="s">
        <v>605</v>
      </c>
      <c r="I38" s="393">
        <v>5.8733332951863604</v>
      </c>
      <c r="J38" s="393">
        <v>650</v>
      </c>
      <c r="K38" s="394">
        <v>3817.5</v>
      </c>
    </row>
    <row r="39" spans="1:11" ht="14.45" customHeight="1" x14ac:dyDescent="0.2">
      <c r="A39" s="388" t="s">
        <v>420</v>
      </c>
      <c r="B39" s="389" t="s">
        <v>421</v>
      </c>
      <c r="C39" s="390" t="s">
        <v>428</v>
      </c>
      <c r="D39" s="391" t="s">
        <v>429</v>
      </c>
      <c r="E39" s="390" t="s">
        <v>536</v>
      </c>
      <c r="F39" s="391" t="s">
        <v>537</v>
      </c>
      <c r="G39" s="390" t="s">
        <v>606</v>
      </c>
      <c r="H39" s="390" t="s">
        <v>607</v>
      </c>
      <c r="I39" s="393">
        <v>61.209999084472656</v>
      </c>
      <c r="J39" s="393">
        <v>5</v>
      </c>
      <c r="K39" s="394">
        <v>306.04999542236328</v>
      </c>
    </row>
    <row r="40" spans="1:11" ht="14.45" customHeight="1" x14ac:dyDescent="0.2">
      <c r="A40" s="388" t="s">
        <v>420</v>
      </c>
      <c r="B40" s="389" t="s">
        <v>421</v>
      </c>
      <c r="C40" s="390" t="s">
        <v>428</v>
      </c>
      <c r="D40" s="391" t="s">
        <v>429</v>
      </c>
      <c r="E40" s="390" t="s">
        <v>536</v>
      </c>
      <c r="F40" s="391" t="s">
        <v>537</v>
      </c>
      <c r="G40" s="390" t="s">
        <v>608</v>
      </c>
      <c r="H40" s="390" t="s">
        <v>609</v>
      </c>
      <c r="I40" s="393">
        <v>98.374000549316406</v>
      </c>
      <c r="J40" s="393">
        <v>41</v>
      </c>
      <c r="K40" s="394">
        <v>4033.3299789428711</v>
      </c>
    </row>
    <row r="41" spans="1:11" ht="14.45" customHeight="1" x14ac:dyDescent="0.2">
      <c r="A41" s="388" t="s">
        <v>420</v>
      </c>
      <c r="B41" s="389" t="s">
        <v>421</v>
      </c>
      <c r="C41" s="390" t="s">
        <v>428</v>
      </c>
      <c r="D41" s="391" t="s">
        <v>429</v>
      </c>
      <c r="E41" s="390" t="s">
        <v>536</v>
      </c>
      <c r="F41" s="391" t="s">
        <v>537</v>
      </c>
      <c r="G41" s="390" t="s">
        <v>610</v>
      </c>
      <c r="H41" s="390" t="s">
        <v>611</v>
      </c>
      <c r="I41" s="393">
        <v>23.920000076293945</v>
      </c>
      <c r="J41" s="393">
        <v>10</v>
      </c>
      <c r="K41" s="394">
        <v>239.19999694824219</v>
      </c>
    </row>
    <row r="42" spans="1:11" ht="14.45" customHeight="1" x14ac:dyDescent="0.2">
      <c r="A42" s="388" t="s">
        <v>420</v>
      </c>
      <c r="B42" s="389" t="s">
        <v>421</v>
      </c>
      <c r="C42" s="390" t="s">
        <v>428</v>
      </c>
      <c r="D42" s="391" t="s">
        <v>429</v>
      </c>
      <c r="E42" s="390" t="s">
        <v>536</v>
      </c>
      <c r="F42" s="391" t="s">
        <v>537</v>
      </c>
      <c r="G42" s="390" t="s">
        <v>612</v>
      </c>
      <c r="H42" s="390" t="s">
        <v>613</v>
      </c>
      <c r="I42" s="393">
        <v>46.31666692097982</v>
      </c>
      <c r="J42" s="393">
        <v>61</v>
      </c>
      <c r="K42" s="394">
        <v>2825.2799682617188</v>
      </c>
    </row>
    <row r="43" spans="1:11" ht="14.45" customHeight="1" x14ac:dyDescent="0.2">
      <c r="A43" s="388" t="s">
        <v>420</v>
      </c>
      <c r="B43" s="389" t="s">
        <v>421</v>
      </c>
      <c r="C43" s="390" t="s">
        <v>428</v>
      </c>
      <c r="D43" s="391" t="s">
        <v>429</v>
      </c>
      <c r="E43" s="390" t="s">
        <v>536</v>
      </c>
      <c r="F43" s="391" t="s">
        <v>537</v>
      </c>
      <c r="G43" s="390" t="s">
        <v>614</v>
      </c>
      <c r="H43" s="390" t="s">
        <v>615</v>
      </c>
      <c r="I43" s="393">
        <v>0.37999999523162842</v>
      </c>
      <c r="J43" s="393">
        <v>5</v>
      </c>
      <c r="K43" s="394">
        <v>1.8999999761581421</v>
      </c>
    </row>
    <row r="44" spans="1:11" ht="14.45" customHeight="1" x14ac:dyDescent="0.2">
      <c r="A44" s="388" t="s">
        <v>420</v>
      </c>
      <c r="B44" s="389" t="s">
        <v>421</v>
      </c>
      <c r="C44" s="390" t="s">
        <v>428</v>
      </c>
      <c r="D44" s="391" t="s">
        <v>429</v>
      </c>
      <c r="E44" s="390" t="s">
        <v>536</v>
      </c>
      <c r="F44" s="391" t="s">
        <v>537</v>
      </c>
      <c r="G44" s="390" t="s">
        <v>616</v>
      </c>
      <c r="H44" s="390" t="s">
        <v>617</v>
      </c>
      <c r="I44" s="393">
        <v>8.3925001621246338</v>
      </c>
      <c r="J44" s="393">
        <v>96</v>
      </c>
      <c r="K44" s="394">
        <v>805.68001556396484</v>
      </c>
    </row>
    <row r="45" spans="1:11" ht="14.45" customHeight="1" x14ac:dyDescent="0.2">
      <c r="A45" s="388" t="s">
        <v>420</v>
      </c>
      <c r="B45" s="389" t="s">
        <v>421</v>
      </c>
      <c r="C45" s="390" t="s">
        <v>428</v>
      </c>
      <c r="D45" s="391" t="s">
        <v>429</v>
      </c>
      <c r="E45" s="390" t="s">
        <v>536</v>
      </c>
      <c r="F45" s="391" t="s">
        <v>537</v>
      </c>
      <c r="G45" s="390" t="s">
        <v>618</v>
      </c>
      <c r="H45" s="390" t="s">
        <v>619</v>
      </c>
      <c r="I45" s="393">
        <v>20.409999847412109</v>
      </c>
      <c r="J45" s="393">
        <v>120</v>
      </c>
      <c r="K45" s="394">
        <v>2448.9899749755859</v>
      </c>
    </row>
    <row r="46" spans="1:11" ht="14.45" customHeight="1" x14ac:dyDescent="0.2">
      <c r="A46" s="388" t="s">
        <v>420</v>
      </c>
      <c r="B46" s="389" t="s">
        <v>421</v>
      </c>
      <c r="C46" s="390" t="s">
        <v>428</v>
      </c>
      <c r="D46" s="391" t="s">
        <v>429</v>
      </c>
      <c r="E46" s="390" t="s">
        <v>536</v>
      </c>
      <c r="F46" s="391" t="s">
        <v>537</v>
      </c>
      <c r="G46" s="390" t="s">
        <v>620</v>
      </c>
      <c r="H46" s="390" t="s">
        <v>621</v>
      </c>
      <c r="I46" s="393">
        <v>14.710000038146973</v>
      </c>
      <c r="J46" s="393">
        <v>100</v>
      </c>
      <c r="K46" s="394">
        <v>1471.0400390625</v>
      </c>
    </row>
    <row r="47" spans="1:11" ht="14.45" customHeight="1" x14ac:dyDescent="0.2">
      <c r="A47" s="388" t="s">
        <v>420</v>
      </c>
      <c r="B47" s="389" t="s">
        <v>421</v>
      </c>
      <c r="C47" s="390" t="s">
        <v>428</v>
      </c>
      <c r="D47" s="391" t="s">
        <v>429</v>
      </c>
      <c r="E47" s="390" t="s">
        <v>536</v>
      </c>
      <c r="F47" s="391" t="s">
        <v>537</v>
      </c>
      <c r="G47" s="390" t="s">
        <v>622</v>
      </c>
      <c r="H47" s="390" t="s">
        <v>623</v>
      </c>
      <c r="I47" s="393">
        <v>7.820000171661377</v>
      </c>
      <c r="J47" s="393">
        <v>150</v>
      </c>
      <c r="K47" s="394">
        <v>1173</v>
      </c>
    </row>
    <row r="48" spans="1:11" ht="14.45" customHeight="1" x14ac:dyDescent="0.2">
      <c r="A48" s="388" t="s">
        <v>420</v>
      </c>
      <c r="B48" s="389" t="s">
        <v>421</v>
      </c>
      <c r="C48" s="390" t="s">
        <v>428</v>
      </c>
      <c r="D48" s="391" t="s">
        <v>429</v>
      </c>
      <c r="E48" s="390" t="s">
        <v>536</v>
      </c>
      <c r="F48" s="391" t="s">
        <v>537</v>
      </c>
      <c r="G48" s="390" t="s">
        <v>624</v>
      </c>
      <c r="H48" s="390" t="s">
        <v>625</v>
      </c>
      <c r="I48" s="393">
        <v>2.5899999141693115</v>
      </c>
      <c r="J48" s="393">
        <v>480</v>
      </c>
      <c r="K48" s="394">
        <v>1243.1999969482422</v>
      </c>
    </row>
    <row r="49" spans="1:11" ht="14.45" customHeight="1" x14ac:dyDescent="0.2">
      <c r="A49" s="388" t="s">
        <v>420</v>
      </c>
      <c r="B49" s="389" t="s">
        <v>421</v>
      </c>
      <c r="C49" s="390" t="s">
        <v>428</v>
      </c>
      <c r="D49" s="391" t="s">
        <v>429</v>
      </c>
      <c r="E49" s="390" t="s">
        <v>536</v>
      </c>
      <c r="F49" s="391" t="s">
        <v>537</v>
      </c>
      <c r="G49" s="390" t="s">
        <v>626</v>
      </c>
      <c r="H49" s="390" t="s">
        <v>627</v>
      </c>
      <c r="I49" s="393">
        <v>3.369999885559082</v>
      </c>
      <c r="J49" s="393">
        <v>320</v>
      </c>
      <c r="K49" s="394">
        <v>1078.4000091552734</v>
      </c>
    </row>
    <row r="50" spans="1:11" ht="14.45" customHeight="1" x14ac:dyDescent="0.2">
      <c r="A50" s="388" t="s">
        <v>420</v>
      </c>
      <c r="B50" s="389" t="s">
        <v>421</v>
      </c>
      <c r="C50" s="390" t="s">
        <v>428</v>
      </c>
      <c r="D50" s="391" t="s">
        <v>429</v>
      </c>
      <c r="E50" s="390" t="s">
        <v>536</v>
      </c>
      <c r="F50" s="391" t="s">
        <v>537</v>
      </c>
      <c r="G50" s="390" t="s">
        <v>628</v>
      </c>
      <c r="H50" s="390" t="s">
        <v>629</v>
      </c>
      <c r="I50" s="393">
        <v>4.0799999237060547</v>
      </c>
      <c r="J50" s="393">
        <v>640</v>
      </c>
      <c r="K50" s="394">
        <v>2611.1999969482422</v>
      </c>
    </row>
    <row r="51" spans="1:11" ht="14.45" customHeight="1" x14ac:dyDescent="0.2">
      <c r="A51" s="388" t="s">
        <v>420</v>
      </c>
      <c r="B51" s="389" t="s">
        <v>421</v>
      </c>
      <c r="C51" s="390" t="s">
        <v>428</v>
      </c>
      <c r="D51" s="391" t="s">
        <v>429</v>
      </c>
      <c r="E51" s="390" t="s">
        <v>536</v>
      </c>
      <c r="F51" s="391" t="s">
        <v>537</v>
      </c>
      <c r="G51" s="390" t="s">
        <v>630</v>
      </c>
      <c r="H51" s="390" t="s">
        <v>631</v>
      </c>
      <c r="I51" s="393">
        <v>4.627500057220459</v>
      </c>
      <c r="J51" s="393">
        <v>640</v>
      </c>
      <c r="K51" s="394">
        <v>2961.1999969482422</v>
      </c>
    </row>
    <row r="52" spans="1:11" ht="14.45" customHeight="1" x14ac:dyDescent="0.2">
      <c r="A52" s="388" t="s">
        <v>420</v>
      </c>
      <c r="B52" s="389" t="s">
        <v>421</v>
      </c>
      <c r="C52" s="390" t="s">
        <v>428</v>
      </c>
      <c r="D52" s="391" t="s">
        <v>429</v>
      </c>
      <c r="E52" s="390" t="s">
        <v>536</v>
      </c>
      <c r="F52" s="391" t="s">
        <v>537</v>
      </c>
      <c r="G52" s="390" t="s">
        <v>632</v>
      </c>
      <c r="H52" s="390" t="s">
        <v>633</v>
      </c>
      <c r="I52" s="393">
        <v>22.299999237060547</v>
      </c>
      <c r="J52" s="393">
        <v>5</v>
      </c>
      <c r="K52" s="394">
        <v>111.48999786376953</v>
      </c>
    </row>
    <row r="53" spans="1:11" ht="14.45" customHeight="1" x14ac:dyDescent="0.2">
      <c r="A53" s="388" t="s">
        <v>420</v>
      </c>
      <c r="B53" s="389" t="s">
        <v>421</v>
      </c>
      <c r="C53" s="390" t="s">
        <v>428</v>
      </c>
      <c r="D53" s="391" t="s">
        <v>429</v>
      </c>
      <c r="E53" s="390" t="s">
        <v>536</v>
      </c>
      <c r="F53" s="391" t="s">
        <v>537</v>
      </c>
      <c r="G53" s="390" t="s">
        <v>634</v>
      </c>
      <c r="H53" s="390" t="s">
        <v>635</v>
      </c>
      <c r="I53" s="393">
        <v>96.19000244140625</v>
      </c>
      <c r="J53" s="393">
        <v>3</v>
      </c>
      <c r="K53" s="394">
        <v>288.55999755859375</v>
      </c>
    </row>
    <row r="54" spans="1:11" ht="14.45" customHeight="1" x14ac:dyDescent="0.2">
      <c r="A54" s="388" t="s">
        <v>420</v>
      </c>
      <c r="B54" s="389" t="s">
        <v>421</v>
      </c>
      <c r="C54" s="390" t="s">
        <v>428</v>
      </c>
      <c r="D54" s="391" t="s">
        <v>429</v>
      </c>
      <c r="E54" s="390" t="s">
        <v>536</v>
      </c>
      <c r="F54" s="391" t="s">
        <v>537</v>
      </c>
      <c r="G54" s="390" t="s">
        <v>636</v>
      </c>
      <c r="H54" s="390" t="s">
        <v>637</v>
      </c>
      <c r="I54" s="393">
        <v>72.220001220703125</v>
      </c>
      <c r="J54" s="393">
        <v>2</v>
      </c>
      <c r="K54" s="394">
        <v>144.44000244140625</v>
      </c>
    </row>
    <row r="55" spans="1:11" ht="14.45" customHeight="1" x14ac:dyDescent="0.2">
      <c r="A55" s="388" t="s">
        <v>420</v>
      </c>
      <c r="B55" s="389" t="s">
        <v>421</v>
      </c>
      <c r="C55" s="390" t="s">
        <v>428</v>
      </c>
      <c r="D55" s="391" t="s">
        <v>429</v>
      </c>
      <c r="E55" s="390" t="s">
        <v>536</v>
      </c>
      <c r="F55" s="391" t="s">
        <v>537</v>
      </c>
      <c r="G55" s="390" t="s">
        <v>638</v>
      </c>
      <c r="H55" s="390" t="s">
        <v>639</v>
      </c>
      <c r="I55" s="393">
        <v>11.590000152587891</v>
      </c>
      <c r="J55" s="393">
        <v>600</v>
      </c>
      <c r="K55" s="394">
        <v>6954.72021484375</v>
      </c>
    </row>
    <row r="56" spans="1:11" ht="14.45" customHeight="1" x14ac:dyDescent="0.2">
      <c r="A56" s="388" t="s">
        <v>420</v>
      </c>
      <c r="B56" s="389" t="s">
        <v>421</v>
      </c>
      <c r="C56" s="390" t="s">
        <v>428</v>
      </c>
      <c r="D56" s="391" t="s">
        <v>429</v>
      </c>
      <c r="E56" s="390" t="s">
        <v>536</v>
      </c>
      <c r="F56" s="391" t="s">
        <v>537</v>
      </c>
      <c r="G56" s="390" t="s">
        <v>640</v>
      </c>
      <c r="H56" s="390" t="s">
        <v>641</v>
      </c>
      <c r="I56" s="393">
        <v>11.310000419616699</v>
      </c>
      <c r="J56" s="393">
        <v>30</v>
      </c>
      <c r="K56" s="394">
        <v>339.39999389648438</v>
      </c>
    </row>
    <row r="57" spans="1:11" ht="14.45" customHeight="1" x14ac:dyDescent="0.2">
      <c r="A57" s="388" t="s">
        <v>420</v>
      </c>
      <c r="B57" s="389" t="s">
        <v>421</v>
      </c>
      <c r="C57" s="390" t="s">
        <v>428</v>
      </c>
      <c r="D57" s="391" t="s">
        <v>429</v>
      </c>
      <c r="E57" s="390" t="s">
        <v>536</v>
      </c>
      <c r="F57" s="391" t="s">
        <v>537</v>
      </c>
      <c r="G57" s="390" t="s">
        <v>642</v>
      </c>
      <c r="H57" s="390" t="s">
        <v>643</v>
      </c>
      <c r="I57" s="393">
        <v>13.869999885559082</v>
      </c>
      <c r="J57" s="393">
        <v>48</v>
      </c>
      <c r="K57" s="394">
        <v>665.79998779296875</v>
      </c>
    </row>
    <row r="58" spans="1:11" ht="14.45" customHeight="1" x14ac:dyDescent="0.2">
      <c r="A58" s="388" t="s">
        <v>420</v>
      </c>
      <c r="B58" s="389" t="s">
        <v>421</v>
      </c>
      <c r="C58" s="390" t="s">
        <v>428</v>
      </c>
      <c r="D58" s="391" t="s">
        <v>429</v>
      </c>
      <c r="E58" s="390" t="s">
        <v>536</v>
      </c>
      <c r="F58" s="391" t="s">
        <v>537</v>
      </c>
      <c r="G58" s="390" t="s">
        <v>644</v>
      </c>
      <c r="H58" s="390" t="s">
        <v>645</v>
      </c>
      <c r="I58" s="393">
        <v>19.347999191284181</v>
      </c>
      <c r="J58" s="393">
        <v>36000</v>
      </c>
      <c r="K58" s="394">
        <v>678753</v>
      </c>
    </row>
    <row r="59" spans="1:11" ht="14.45" customHeight="1" x14ac:dyDescent="0.2">
      <c r="A59" s="388" t="s">
        <v>420</v>
      </c>
      <c r="B59" s="389" t="s">
        <v>421</v>
      </c>
      <c r="C59" s="390" t="s">
        <v>428</v>
      </c>
      <c r="D59" s="391" t="s">
        <v>429</v>
      </c>
      <c r="E59" s="390" t="s">
        <v>536</v>
      </c>
      <c r="F59" s="391" t="s">
        <v>537</v>
      </c>
      <c r="G59" s="390" t="s">
        <v>646</v>
      </c>
      <c r="H59" s="390" t="s">
        <v>647</v>
      </c>
      <c r="I59" s="393">
        <v>35.258572169712615</v>
      </c>
      <c r="J59" s="393">
        <v>3456</v>
      </c>
      <c r="K59" s="394">
        <v>127462.3203125</v>
      </c>
    </row>
    <row r="60" spans="1:11" ht="14.45" customHeight="1" x14ac:dyDescent="0.2">
      <c r="A60" s="388" t="s">
        <v>420</v>
      </c>
      <c r="B60" s="389" t="s">
        <v>421</v>
      </c>
      <c r="C60" s="390" t="s">
        <v>428</v>
      </c>
      <c r="D60" s="391" t="s">
        <v>429</v>
      </c>
      <c r="E60" s="390" t="s">
        <v>536</v>
      </c>
      <c r="F60" s="391" t="s">
        <v>537</v>
      </c>
      <c r="G60" s="390" t="s">
        <v>648</v>
      </c>
      <c r="H60" s="390" t="s">
        <v>649</v>
      </c>
      <c r="I60" s="393">
        <v>55.579999923706055</v>
      </c>
      <c r="J60" s="393">
        <v>90</v>
      </c>
      <c r="K60" s="394">
        <v>5042.8699951171875</v>
      </c>
    </row>
    <row r="61" spans="1:11" ht="14.45" customHeight="1" x14ac:dyDescent="0.2">
      <c r="A61" s="388" t="s">
        <v>420</v>
      </c>
      <c r="B61" s="389" t="s">
        <v>421</v>
      </c>
      <c r="C61" s="390" t="s">
        <v>428</v>
      </c>
      <c r="D61" s="391" t="s">
        <v>429</v>
      </c>
      <c r="E61" s="390" t="s">
        <v>536</v>
      </c>
      <c r="F61" s="391" t="s">
        <v>537</v>
      </c>
      <c r="G61" s="390" t="s">
        <v>650</v>
      </c>
      <c r="H61" s="390" t="s">
        <v>651</v>
      </c>
      <c r="I61" s="393">
        <v>323.14999389648438</v>
      </c>
      <c r="J61" s="393">
        <v>12</v>
      </c>
      <c r="K61" s="394">
        <v>3877.7999572753906</v>
      </c>
    </row>
    <row r="62" spans="1:11" ht="14.45" customHeight="1" x14ac:dyDescent="0.2">
      <c r="A62" s="388" t="s">
        <v>420</v>
      </c>
      <c r="B62" s="389" t="s">
        <v>421</v>
      </c>
      <c r="C62" s="390" t="s">
        <v>428</v>
      </c>
      <c r="D62" s="391" t="s">
        <v>429</v>
      </c>
      <c r="E62" s="390" t="s">
        <v>536</v>
      </c>
      <c r="F62" s="391" t="s">
        <v>537</v>
      </c>
      <c r="G62" s="390" t="s">
        <v>652</v>
      </c>
      <c r="H62" s="390" t="s">
        <v>653</v>
      </c>
      <c r="I62" s="393">
        <v>348.45999145507813</v>
      </c>
      <c r="J62" s="393">
        <v>9</v>
      </c>
      <c r="K62" s="394">
        <v>3136.1399230957031</v>
      </c>
    </row>
    <row r="63" spans="1:11" ht="14.45" customHeight="1" x14ac:dyDescent="0.2">
      <c r="A63" s="388" t="s">
        <v>420</v>
      </c>
      <c r="B63" s="389" t="s">
        <v>421</v>
      </c>
      <c r="C63" s="390" t="s">
        <v>428</v>
      </c>
      <c r="D63" s="391" t="s">
        <v>429</v>
      </c>
      <c r="E63" s="390" t="s">
        <v>536</v>
      </c>
      <c r="F63" s="391" t="s">
        <v>537</v>
      </c>
      <c r="G63" s="390" t="s">
        <v>654</v>
      </c>
      <c r="H63" s="390" t="s">
        <v>655</v>
      </c>
      <c r="I63" s="393">
        <v>1.0800000429153442</v>
      </c>
      <c r="J63" s="393">
        <v>24000</v>
      </c>
      <c r="K63" s="394">
        <v>25999.19970703125</v>
      </c>
    </row>
    <row r="64" spans="1:11" ht="14.45" customHeight="1" x14ac:dyDescent="0.2">
      <c r="A64" s="388" t="s">
        <v>420</v>
      </c>
      <c r="B64" s="389" t="s">
        <v>421</v>
      </c>
      <c r="C64" s="390" t="s">
        <v>428</v>
      </c>
      <c r="D64" s="391" t="s">
        <v>429</v>
      </c>
      <c r="E64" s="390" t="s">
        <v>536</v>
      </c>
      <c r="F64" s="391" t="s">
        <v>537</v>
      </c>
      <c r="G64" s="390" t="s">
        <v>656</v>
      </c>
      <c r="H64" s="390" t="s">
        <v>657</v>
      </c>
      <c r="I64" s="393">
        <v>3.0699999332427979</v>
      </c>
      <c r="J64" s="393">
        <v>10000</v>
      </c>
      <c r="K64" s="394">
        <v>30681.99951171875</v>
      </c>
    </row>
    <row r="65" spans="1:11" ht="14.45" customHeight="1" x14ac:dyDescent="0.2">
      <c r="A65" s="388" t="s">
        <v>420</v>
      </c>
      <c r="B65" s="389" t="s">
        <v>421</v>
      </c>
      <c r="C65" s="390" t="s">
        <v>428</v>
      </c>
      <c r="D65" s="391" t="s">
        <v>429</v>
      </c>
      <c r="E65" s="390" t="s">
        <v>536</v>
      </c>
      <c r="F65" s="391" t="s">
        <v>537</v>
      </c>
      <c r="G65" s="390" t="s">
        <v>658</v>
      </c>
      <c r="H65" s="390" t="s">
        <v>659</v>
      </c>
      <c r="I65" s="393">
        <v>0.62999999523162842</v>
      </c>
      <c r="J65" s="393">
        <v>18000</v>
      </c>
      <c r="K65" s="394">
        <v>11329.7998046875</v>
      </c>
    </row>
    <row r="66" spans="1:11" ht="14.45" customHeight="1" x14ac:dyDescent="0.2">
      <c r="A66" s="388" t="s">
        <v>420</v>
      </c>
      <c r="B66" s="389" t="s">
        <v>421</v>
      </c>
      <c r="C66" s="390" t="s">
        <v>428</v>
      </c>
      <c r="D66" s="391" t="s">
        <v>429</v>
      </c>
      <c r="E66" s="390" t="s">
        <v>536</v>
      </c>
      <c r="F66" s="391" t="s">
        <v>537</v>
      </c>
      <c r="G66" s="390" t="s">
        <v>660</v>
      </c>
      <c r="H66" s="390" t="s">
        <v>661</v>
      </c>
      <c r="I66" s="393">
        <v>0.15999999642372131</v>
      </c>
      <c r="J66" s="393">
        <v>1000</v>
      </c>
      <c r="K66" s="394">
        <v>160</v>
      </c>
    </row>
    <row r="67" spans="1:11" ht="14.45" customHeight="1" x14ac:dyDescent="0.2">
      <c r="A67" s="388" t="s">
        <v>420</v>
      </c>
      <c r="B67" s="389" t="s">
        <v>421</v>
      </c>
      <c r="C67" s="390" t="s">
        <v>428</v>
      </c>
      <c r="D67" s="391" t="s">
        <v>429</v>
      </c>
      <c r="E67" s="390" t="s">
        <v>536</v>
      </c>
      <c r="F67" s="391" t="s">
        <v>537</v>
      </c>
      <c r="G67" s="390" t="s">
        <v>662</v>
      </c>
      <c r="H67" s="390" t="s">
        <v>663</v>
      </c>
      <c r="I67" s="393">
        <v>30.780000686645508</v>
      </c>
      <c r="J67" s="393">
        <v>48</v>
      </c>
      <c r="K67" s="394">
        <v>1477.43994140625</v>
      </c>
    </row>
    <row r="68" spans="1:11" ht="14.45" customHeight="1" x14ac:dyDescent="0.2">
      <c r="A68" s="388" t="s">
        <v>420</v>
      </c>
      <c r="B68" s="389" t="s">
        <v>421</v>
      </c>
      <c r="C68" s="390" t="s">
        <v>428</v>
      </c>
      <c r="D68" s="391" t="s">
        <v>429</v>
      </c>
      <c r="E68" s="390" t="s">
        <v>536</v>
      </c>
      <c r="F68" s="391" t="s">
        <v>537</v>
      </c>
      <c r="G68" s="390" t="s">
        <v>664</v>
      </c>
      <c r="H68" s="390" t="s">
        <v>665</v>
      </c>
      <c r="I68" s="393">
        <v>10.350000381469727</v>
      </c>
      <c r="J68" s="393">
        <v>1</v>
      </c>
      <c r="K68" s="394">
        <v>10.350000381469727</v>
      </c>
    </row>
    <row r="69" spans="1:11" ht="14.45" customHeight="1" x14ac:dyDescent="0.2">
      <c r="A69" s="388" t="s">
        <v>420</v>
      </c>
      <c r="B69" s="389" t="s">
        <v>421</v>
      </c>
      <c r="C69" s="390" t="s">
        <v>428</v>
      </c>
      <c r="D69" s="391" t="s">
        <v>429</v>
      </c>
      <c r="E69" s="390" t="s">
        <v>666</v>
      </c>
      <c r="F69" s="391" t="s">
        <v>667</v>
      </c>
      <c r="G69" s="390" t="s">
        <v>668</v>
      </c>
      <c r="H69" s="390" t="s">
        <v>669</v>
      </c>
      <c r="I69" s="393">
        <v>566.70001220703125</v>
      </c>
      <c r="J69" s="393">
        <v>5</v>
      </c>
      <c r="K69" s="394">
        <v>2833.52001953125</v>
      </c>
    </row>
    <row r="70" spans="1:11" ht="14.45" customHeight="1" x14ac:dyDescent="0.2">
      <c r="A70" s="388" t="s">
        <v>420</v>
      </c>
      <c r="B70" s="389" t="s">
        <v>421</v>
      </c>
      <c r="C70" s="390" t="s">
        <v>428</v>
      </c>
      <c r="D70" s="391" t="s">
        <v>429</v>
      </c>
      <c r="E70" s="390" t="s">
        <v>666</v>
      </c>
      <c r="F70" s="391" t="s">
        <v>667</v>
      </c>
      <c r="G70" s="390" t="s">
        <v>670</v>
      </c>
      <c r="H70" s="390" t="s">
        <v>671</v>
      </c>
      <c r="I70" s="393">
        <v>566.70001220703125</v>
      </c>
      <c r="J70" s="393">
        <v>5</v>
      </c>
      <c r="K70" s="394">
        <v>2833.52001953125</v>
      </c>
    </row>
    <row r="71" spans="1:11" ht="14.45" customHeight="1" x14ac:dyDescent="0.2">
      <c r="A71" s="388" t="s">
        <v>420</v>
      </c>
      <c r="B71" s="389" t="s">
        <v>421</v>
      </c>
      <c r="C71" s="390" t="s">
        <v>428</v>
      </c>
      <c r="D71" s="391" t="s">
        <v>429</v>
      </c>
      <c r="E71" s="390" t="s">
        <v>666</v>
      </c>
      <c r="F71" s="391" t="s">
        <v>667</v>
      </c>
      <c r="G71" s="390" t="s">
        <v>672</v>
      </c>
      <c r="H71" s="390" t="s">
        <v>673</v>
      </c>
      <c r="I71" s="393">
        <v>2.3399999141693115</v>
      </c>
      <c r="J71" s="393">
        <v>300</v>
      </c>
      <c r="K71" s="394">
        <v>702</v>
      </c>
    </row>
    <row r="72" spans="1:11" ht="14.45" customHeight="1" x14ac:dyDescent="0.2">
      <c r="A72" s="388" t="s">
        <v>420</v>
      </c>
      <c r="B72" s="389" t="s">
        <v>421</v>
      </c>
      <c r="C72" s="390" t="s">
        <v>428</v>
      </c>
      <c r="D72" s="391" t="s">
        <v>429</v>
      </c>
      <c r="E72" s="390" t="s">
        <v>666</v>
      </c>
      <c r="F72" s="391" t="s">
        <v>667</v>
      </c>
      <c r="G72" s="390" t="s">
        <v>674</v>
      </c>
      <c r="H72" s="390" t="s">
        <v>675</v>
      </c>
      <c r="I72" s="393">
        <v>7051.10986328125</v>
      </c>
      <c r="J72" s="393">
        <v>20</v>
      </c>
      <c r="K72" s="394">
        <v>141022.125</v>
      </c>
    </row>
    <row r="73" spans="1:11" ht="14.45" customHeight="1" x14ac:dyDescent="0.2">
      <c r="A73" s="388" t="s">
        <v>420</v>
      </c>
      <c r="B73" s="389" t="s">
        <v>421</v>
      </c>
      <c r="C73" s="390" t="s">
        <v>428</v>
      </c>
      <c r="D73" s="391" t="s">
        <v>429</v>
      </c>
      <c r="E73" s="390" t="s">
        <v>666</v>
      </c>
      <c r="F73" s="391" t="s">
        <v>667</v>
      </c>
      <c r="G73" s="390" t="s">
        <v>676</v>
      </c>
      <c r="H73" s="390" t="s">
        <v>677</v>
      </c>
      <c r="I73" s="393">
        <v>5739.27001953125</v>
      </c>
      <c r="J73" s="393">
        <v>15</v>
      </c>
      <c r="K73" s="394">
        <v>86089.078125</v>
      </c>
    </row>
    <row r="74" spans="1:11" ht="14.45" customHeight="1" x14ac:dyDescent="0.2">
      <c r="A74" s="388" t="s">
        <v>420</v>
      </c>
      <c r="B74" s="389" t="s">
        <v>421</v>
      </c>
      <c r="C74" s="390" t="s">
        <v>428</v>
      </c>
      <c r="D74" s="391" t="s">
        <v>429</v>
      </c>
      <c r="E74" s="390" t="s">
        <v>666</v>
      </c>
      <c r="F74" s="391" t="s">
        <v>667</v>
      </c>
      <c r="G74" s="390" t="s">
        <v>678</v>
      </c>
      <c r="H74" s="390" t="s">
        <v>679</v>
      </c>
      <c r="I74" s="393">
        <v>5493.2998046875</v>
      </c>
      <c r="J74" s="393">
        <v>20</v>
      </c>
      <c r="K74" s="394">
        <v>109866.0625</v>
      </c>
    </row>
    <row r="75" spans="1:11" ht="14.45" customHeight="1" x14ac:dyDescent="0.2">
      <c r="A75" s="388" t="s">
        <v>420</v>
      </c>
      <c r="B75" s="389" t="s">
        <v>421</v>
      </c>
      <c r="C75" s="390" t="s">
        <v>428</v>
      </c>
      <c r="D75" s="391" t="s">
        <v>429</v>
      </c>
      <c r="E75" s="390" t="s">
        <v>666</v>
      </c>
      <c r="F75" s="391" t="s">
        <v>667</v>
      </c>
      <c r="G75" s="390" t="s">
        <v>680</v>
      </c>
      <c r="H75" s="390" t="s">
        <v>681</v>
      </c>
      <c r="I75" s="393">
        <v>2.9033334255218506</v>
      </c>
      <c r="J75" s="393">
        <v>1600</v>
      </c>
      <c r="K75" s="394">
        <v>4644</v>
      </c>
    </row>
    <row r="76" spans="1:11" ht="14.45" customHeight="1" x14ac:dyDescent="0.2">
      <c r="A76" s="388" t="s">
        <v>420</v>
      </c>
      <c r="B76" s="389" t="s">
        <v>421</v>
      </c>
      <c r="C76" s="390" t="s">
        <v>428</v>
      </c>
      <c r="D76" s="391" t="s">
        <v>429</v>
      </c>
      <c r="E76" s="390" t="s">
        <v>666</v>
      </c>
      <c r="F76" s="391" t="s">
        <v>667</v>
      </c>
      <c r="G76" s="390" t="s">
        <v>682</v>
      </c>
      <c r="H76" s="390" t="s">
        <v>683</v>
      </c>
      <c r="I76" s="393">
        <v>2.9016667604446411</v>
      </c>
      <c r="J76" s="393">
        <v>1200</v>
      </c>
      <c r="K76" s="394">
        <v>3481</v>
      </c>
    </row>
    <row r="77" spans="1:11" ht="14.45" customHeight="1" x14ac:dyDescent="0.2">
      <c r="A77" s="388" t="s">
        <v>420</v>
      </c>
      <c r="B77" s="389" t="s">
        <v>421</v>
      </c>
      <c r="C77" s="390" t="s">
        <v>428</v>
      </c>
      <c r="D77" s="391" t="s">
        <v>429</v>
      </c>
      <c r="E77" s="390" t="s">
        <v>666</v>
      </c>
      <c r="F77" s="391" t="s">
        <v>667</v>
      </c>
      <c r="G77" s="390" t="s">
        <v>684</v>
      </c>
      <c r="H77" s="390" t="s">
        <v>685</v>
      </c>
      <c r="I77" s="393">
        <v>2.9000000953674316</v>
      </c>
      <c r="J77" s="393">
        <v>100</v>
      </c>
      <c r="K77" s="394">
        <v>290</v>
      </c>
    </row>
    <row r="78" spans="1:11" ht="14.45" customHeight="1" x14ac:dyDescent="0.2">
      <c r="A78" s="388" t="s">
        <v>420</v>
      </c>
      <c r="B78" s="389" t="s">
        <v>421</v>
      </c>
      <c r="C78" s="390" t="s">
        <v>428</v>
      </c>
      <c r="D78" s="391" t="s">
        <v>429</v>
      </c>
      <c r="E78" s="390" t="s">
        <v>666</v>
      </c>
      <c r="F78" s="391" t="s">
        <v>667</v>
      </c>
      <c r="G78" s="390" t="s">
        <v>686</v>
      </c>
      <c r="H78" s="390" t="s">
        <v>687</v>
      </c>
      <c r="I78" s="393">
        <v>2.9033334255218506</v>
      </c>
      <c r="J78" s="393">
        <v>1000</v>
      </c>
      <c r="K78" s="394">
        <v>2904</v>
      </c>
    </row>
    <row r="79" spans="1:11" ht="14.45" customHeight="1" x14ac:dyDescent="0.2">
      <c r="A79" s="388" t="s">
        <v>420</v>
      </c>
      <c r="B79" s="389" t="s">
        <v>421</v>
      </c>
      <c r="C79" s="390" t="s">
        <v>428</v>
      </c>
      <c r="D79" s="391" t="s">
        <v>429</v>
      </c>
      <c r="E79" s="390" t="s">
        <v>666</v>
      </c>
      <c r="F79" s="391" t="s">
        <v>667</v>
      </c>
      <c r="G79" s="390" t="s">
        <v>688</v>
      </c>
      <c r="H79" s="390" t="s">
        <v>689</v>
      </c>
      <c r="I79" s="393">
        <v>2.9040000915527342</v>
      </c>
      <c r="J79" s="393">
        <v>2000</v>
      </c>
      <c r="K79" s="394">
        <v>5806.199951171875</v>
      </c>
    </row>
    <row r="80" spans="1:11" ht="14.45" customHeight="1" x14ac:dyDescent="0.2">
      <c r="A80" s="388" t="s">
        <v>420</v>
      </c>
      <c r="B80" s="389" t="s">
        <v>421</v>
      </c>
      <c r="C80" s="390" t="s">
        <v>428</v>
      </c>
      <c r="D80" s="391" t="s">
        <v>429</v>
      </c>
      <c r="E80" s="390" t="s">
        <v>666</v>
      </c>
      <c r="F80" s="391" t="s">
        <v>667</v>
      </c>
      <c r="G80" s="390" t="s">
        <v>690</v>
      </c>
      <c r="H80" s="390" t="s">
        <v>691</v>
      </c>
      <c r="I80" s="393">
        <v>2.8399999141693115</v>
      </c>
      <c r="J80" s="393">
        <v>200</v>
      </c>
      <c r="K80" s="394">
        <v>568.70001220703125</v>
      </c>
    </row>
    <row r="81" spans="1:11" ht="14.45" customHeight="1" x14ac:dyDescent="0.2">
      <c r="A81" s="388" t="s">
        <v>420</v>
      </c>
      <c r="B81" s="389" t="s">
        <v>421</v>
      </c>
      <c r="C81" s="390" t="s">
        <v>428</v>
      </c>
      <c r="D81" s="391" t="s">
        <v>429</v>
      </c>
      <c r="E81" s="390" t="s">
        <v>666</v>
      </c>
      <c r="F81" s="391" t="s">
        <v>667</v>
      </c>
      <c r="G81" s="390" t="s">
        <v>692</v>
      </c>
      <c r="H81" s="390" t="s">
        <v>693</v>
      </c>
      <c r="I81" s="393">
        <v>21.090000152587891</v>
      </c>
      <c r="J81" s="393">
        <v>280</v>
      </c>
      <c r="K81" s="394">
        <v>5875.2999267578125</v>
      </c>
    </row>
    <row r="82" spans="1:11" ht="14.45" customHeight="1" x14ac:dyDescent="0.2">
      <c r="A82" s="388" t="s">
        <v>420</v>
      </c>
      <c r="B82" s="389" t="s">
        <v>421</v>
      </c>
      <c r="C82" s="390" t="s">
        <v>428</v>
      </c>
      <c r="D82" s="391" t="s">
        <v>429</v>
      </c>
      <c r="E82" s="390" t="s">
        <v>666</v>
      </c>
      <c r="F82" s="391" t="s">
        <v>667</v>
      </c>
      <c r="G82" s="390" t="s">
        <v>694</v>
      </c>
      <c r="H82" s="390" t="s">
        <v>695</v>
      </c>
      <c r="I82" s="393">
        <v>2.3599998950958252</v>
      </c>
      <c r="J82" s="393">
        <v>150</v>
      </c>
      <c r="K82" s="394">
        <v>354</v>
      </c>
    </row>
    <row r="83" spans="1:11" ht="14.45" customHeight="1" x14ac:dyDescent="0.2">
      <c r="A83" s="388" t="s">
        <v>420</v>
      </c>
      <c r="B83" s="389" t="s">
        <v>421</v>
      </c>
      <c r="C83" s="390" t="s">
        <v>428</v>
      </c>
      <c r="D83" s="391" t="s">
        <v>429</v>
      </c>
      <c r="E83" s="390" t="s">
        <v>666</v>
      </c>
      <c r="F83" s="391" t="s">
        <v>667</v>
      </c>
      <c r="G83" s="390" t="s">
        <v>696</v>
      </c>
      <c r="H83" s="390" t="s">
        <v>697</v>
      </c>
      <c r="I83" s="393">
        <v>12.819999694824219</v>
      </c>
      <c r="J83" s="393">
        <v>200</v>
      </c>
      <c r="K83" s="394">
        <v>2564.0399780273438</v>
      </c>
    </row>
    <row r="84" spans="1:11" ht="14.45" customHeight="1" x14ac:dyDescent="0.2">
      <c r="A84" s="388" t="s">
        <v>420</v>
      </c>
      <c r="B84" s="389" t="s">
        <v>421</v>
      </c>
      <c r="C84" s="390" t="s">
        <v>428</v>
      </c>
      <c r="D84" s="391" t="s">
        <v>429</v>
      </c>
      <c r="E84" s="390" t="s">
        <v>666</v>
      </c>
      <c r="F84" s="391" t="s">
        <v>667</v>
      </c>
      <c r="G84" s="390" t="s">
        <v>696</v>
      </c>
      <c r="H84" s="390" t="s">
        <v>698</v>
      </c>
      <c r="I84" s="393">
        <v>12.823333104451498</v>
      </c>
      <c r="J84" s="393">
        <v>160</v>
      </c>
      <c r="K84" s="394">
        <v>2052</v>
      </c>
    </row>
    <row r="85" spans="1:11" ht="14.45" customHeight="1" x14ac:dyDescent="0.2">
      <c r="A85" s="388" t="s">
        <v>420</v>
      </c>
      <c r="B85" s="389" t="s">
        <v>421</v>
      </c>
      <c r="C85" s="390" t="s">
        <v>428</v>
      </c>
      <c r="D85" s="391" t="s">
        <v>429</v>
      </c>
      <c r="E85" s="390" t="s">
        <v>666</v>
      </c>
      <c r="F85" s="391" t="s">
        <v>667</v>
      </c>
      <c r="G85" s="390" t="s">
        <v>699</v>
      </c>
      <c r="H85" s="390" t="s">
        <v>700</v>
      </c>
      <c r="I85" s="393">
        <v>181.5</v>
      </c>
      <c r="J85" s="393">
        <v>30</v>
      </c>
      <c r="K85" s="394">
        <v>5445</v>
      </c>
    </row>
    <row r="86" spans="1:11" ht="14.45" customHeight="1" x14ac:dyDescent="0.2">
      <c r="A86" s="388" t="s">
        <v>420</v>
      </c>
      <c r="B86" s="389" t="s">
        <v>421</v>
      </c>
      <c r="C86" s="390" t="s">
        <v>428</v>
      </c>
      <c r="D86" s="391" t="s">
        <v>429</v>
      </c>
      <c r="E86" s="390" t="s">
        <v>666</v>
      </c>
      <c r="F86" s="391" t="s">
        <v>667</v>
      </c>
      <c r="G86" s="390" t="s">
        <v>701</v>
      </c>
      <c r="H86" s="390" t="s">
        <v>702</v>
      </c>
      <c r="I86" s="393">
        <v>8.4700002670288086</v>
      </c>
      <c r="J86" s="393">
        <v>100</v>
      </c>
      <c r="K86" s="394">
        <v>847</v>
      </c>
    </row>
    <row r="87" spans="1:11" ht="14.45" customHeight="1" x14ac:dyDescent="0.2">
      <c r="A87" s="388" t="s">
        <v>420</v>
      </c>
      <c r="B87" s="389" t="s">
        <v>421</v>
      </c>
      <c r="C87" s="390" t="s">
        <v>428</v>
      </c>
      <c r="D87" s="391" t="s">
        <v>429</v>
      </c>
      <c r="E87" s="390" t="s">
        <v>666</v>
      </c>
      <c r="F87" s="391" t="s">
        <v>667</v>
      </c>
      <c r="G87" s="390" t="s">
        <v>703</v>
      </c>
      <c r="H87" s="390" t="s">
        <v>704</v>
      </c>
      <c r="I87" s="393">
        <v>8.4700002670288086</v>
      </c>
      <c r="J87" s="393">
        <v>200</v>
      </c>
      <c r="K87" s="394">
        <v>1694</v>
      </c>
    </row>
    <row r="88" spans="1:11" ht="14.45" customHeight="1" x14ac:dyDescent="0.2">
      <c r="A88" s="388" t="s">
        <v>420</v>
      </c>
      <c r="B88" s="389" t="s">
        <v>421</v>
      </c>
      <c r="C88" s="390" t="s">
        <v>428</v>
      </c>
      <c r="D88" s="391" t="s">
        <v>429</v>
      </c>
      <c r="E88" s="390" t="s">
        <v>666</v>
      </c>
      <c r="F88" s="391" t="s">
        <v>667</v>
      </c>
      <c r="G88" s="390" t="s">
        <v>705</v>
      </c>
      <c r="H88" s="390" t="s">
        <v>706</v>
      </c>
      <c r="I88" s="393">
        <v>8.4700002670288086</v>
      </c>
      <c r="J88" s="393">
        <v>820</v>
      </c>
      <c r="K88" s="394">
        <v>6945.3999938964844</v>
      </c>
    </row>
    <row r="89" spans="1:11" ht="14.45" customHeight="1" x14ac:dyDescent="0.2">
      <c r="A89" s="388" t="s">
        <v>420</v>
      </c>
      <c r="B89" s="389" t="s">
        <v>421</v>
      </c>
      <c r="C89" s="390" t="s">
        <v>428</v>
      </c>
      <c r="D89" s="391" t="s">
        <v>429</v>
      </c>
      <c r="E89" s="390" t="s">
        <v>666</v>
      </c>
      <c r="F89" s="391" t="s">
        <v>667</v>
      </c>
      <c r="G89" s="390" t="s">
        <v>707</v>
      </c>
      <c r="H89" s="390" t="s">
        <v>708</v>
      </c>
      <c r="I89" s="393">
        <v>8.4700002670288086</v>
      </c>
      <c r="J89" s="393">
        <v>100</v>
      </c>
      <c r="K89" s="394">
        <v>847</v>
      </c>
    </row>
    <row r="90" spans="1:11" ht="14.45" customHeight="1" x14ac:dyDescent="0.2">
      <c r="A90" s="388" t="s">
        <v>420</v>
      </c>
      <c r="B90" s="389" t="s">
        <v>421</v>
      </c>
      <c r="C90" s="390" t="s">
        <v>428</v>
      </c>
      <c r="D90" s="391" t="s">
        <v>429</v>
      </c>
      <c r="E90" s="390" t="s">
        <v>666</v>
      </c>
      <c r="F90" s="391" t="s">
        <v>667</v>
      </c>
      <c r="G90" s="390" t="s">
        <v>709</v>
      </c>
      <c r="H90" s="390" t="s">
        <v>710</v>
      </c>
      <c r="I90" s="393">
        <v>8.4700002670288086</v>
      </c>
      <c r="J90" s="393">
        <v>200</v>
      </c>
      <c r="K90" s="394">
        <v>1694</v>
      </c>
    </row>
    <row r="91" spans="1:11" ht="14.45" customHeight="1" x14ac:dyDescent="0.2">
      <c r="A91" s="388" t="s">
        <v>420</v>
      </c>
      <c r="B91" s="389" t="s">
        <v>421</v>
      </c>
      <c r="C91" s="390" t="s">
        <v>428</v>
      </c>
      <c r="D91" s="391" t="s">
        <v>429</v>
      </c>
      <c r="E91" s="390" t="s">
        <v>666</v>
      </c>
      <c r="F91" s="391" t="s">
        <v>667</v>
      </c>
      <c r="G91" s="390" t="s">
        <v>711</v>
      </c>
      <c r="H91" s="390" t="s">
        <v>712</v>
      </c>
      <c r="I91" s="393">
        <v>8.4700002670288086</v>
      </c>
      <c r="J91" s="393">
        <v>100</v>
      </c>
      <c r="K91" s="394">
        <v>847</v>
      </c>
    </row>
    <row r="92" spans="1:11" ht="14.45" customHeight="1" x14ac:dyDescent="0.2">
      <c r="A92" s="388" t="s">
        <v>420</v>
      </c>
      <c r="B92" s="389" t="s">
        <v>421</v>
      </c>
      <c r="C92" s="390" t="s">
        <v>428</v>
      </c>
      <c r="D92" s="391" t="s">
        <v>429</v>
      </c>
      <c r="E92" s="390" t="s">
        <v>666</v>
      </c>
      <c r="F92" s="391" t="s">
        <v>667</v>
      </c>
      <c r="G92" s="390" t="s">
        <v>713</v>
      </c>
      <c r="H92" s="390" t="s">
        <v>714</v>
      </c>
      <c r="I92" s="393">
        <v>839.97998046875</v>
      </c>
      <c r="J92" s="393">
        <v>70</v>
      </c>
      <c r="K92" s="394">
        <v>58798.318359375</v>
      </c>
    </row>
    <row r="93" spans="1:11" ht="14.45" customHeight="1" x14ac:dyDescent="0.2">
      <c r="A93" s="388" t="s">
        <v>420</v>
      </c>
      <c r="B93" s="389" t="s">
        <v>421</v>
      </c>
      <c r="C93" s="390" t="s">
        <v>428</v>
      </c>
      <c r="D93" s="391" t="s">
        <v>429</v>
      </c>
      <c r="E93" s="390" t="s">
        <v>666</v>
      </c>
      <c r="F93" s="391" t="s">
        <v>667</v>
      </c>
      <c r="G93" s="390" t="s">
        <v>715</v>
      </c>
      <c r="H93" s="390" t="s">
        <v>716</v>
      </c>
      <c r="I93" s="393">
        <v>48.278332392374672</v>
      </c>
      <c r="J93" s="393">
        <v>900</v>
      </c>
      <c r="K93" s="394">
        <v>43451.880859375</v>
      </c>
    </row>
    <row r="94" spans="1:11" ht="14.45" customHeight="1" x14ac:dyDescent="0.2">
      <c r="A94" s="388" t="s">
        <v>420</v>
      </c>
      <c r="B94" s="389" t="s">
        <v>421</v>
      </c>
      <c r="C94" s="390" t="s">
        <v>428</v>
      </c>
      <c r="D94" s="391" t="s">
        <v>429</v>
      </c>
      <c r="E94" s="390" t="s">
        <v>666</v>
      </c>
      <c r="F94" s="391" t="s">
        <v>667</v>
      </c>
      <c r="G94" s="390" t="s">
        <v>717</v>
      </c>
      <c r="H94" s="390" t="s">
        <v>718</v>
      </c>
      <c r="I94" s="393">
        <v>48.279998779296875</v>
      </c>
      <c r="J94" s="393">
        <v>360</v>
      </c>
      <c r="K94" s="394">
        <v>17380.669921875</v>
      </c>
    </row>
    <row r="95" spans="1:11" ht="14.45" customHeight="1" x14ac:dyDescent="0.2">
      <c r="A95" s="388" t="s">
        <v>420</v>
      </c>
      <c r="B95" s="389" t="s">
        <v>421</v>
      </c>
      <c r="C95" s="390" t="s">
        <v>428</v>
      </c>
      <c r="D95" s="391" t="s">
        <v>429</v>
      </c>
      <c r="E95" s="390" t="s">
        <v>666</v>
      </c>
      <c r="F95" s="391" t="s">
        <v>667</v>
      </c>
      <c r="G95" s="390" t="s">
        <v>719</v>
      </c>
      <c r="H95" s="390" t="s">
        <v>720</v>
      </c>
      <c r="I95" s="393">
        <v>48.279998779296875</v>
      </c>
      <c r="J95" s="393">
        <v>60</v>
      </c>
      <c r="K95" s="394">
        <v>2896.5</v>
      </c>
    </row>
    <row r="96" spans="1:11" ht="14.45" customHeight="1" x14ac:dyDescent="0.2">
      <c r="A96" s="388" t="s">
        <v>420</v>
      </c>
      <c r="B96" s="389" t="s">
        <v>421</v>
      </c>
      <c r="C96" s="390" t="s">
        <v>428</v>
      </c>
      <c r="D96" s="391" t="s">
        <v>429</v>
      </c>
      <c r="E96" s="390" t="s">
        <v>666</v>
      </c>
      <c r="F96" s="391" t="s">
        <v>667</v>
      </c>
      <c r="G96" s="390" t="s">
        <v>721</v>
      </c>
      <c r="H96" s="390" t="s">
        <v>722</v>
      </c>
      <c r="I96" s="393">
        <v>13527.7998046875</v>
      </c>
      <c r="J96" s="393">
        <v>1</v>
      </c>
      <c r="K96" s="394">
        <v>13527.7998046875</v>
      </c>
    </row>
    <row r="97" spans="1:11" ht="14.45" customHeight="1" x14ac:dyDescent="0.2">
      <c r="A97" s="388" t="s">
        <v>420</v>
      </c>
      <c r="B97" s="389" t="s">
        <v>421</v>
      </c>
      <c r="C97" s="390" t="s">
        <v>428</v>
      </c>
      <c r="D97" s="391" t="s">
        <v>429</v>
      </c>
      <c r="E97" s="390" t="s">
        <v>666</v>
      </c>
      <c r="F97" s="391" t="s">
        <v>667</v>
      </c>
      <c r="G97" s="390" t="s">
        <v>723</v>
      </c>
      <c r="H97" s="390" t="s">
        <v>724</v>
      </c>
      <c r="I97" s="393">
        <v>139.14999389648438</v>
      </c>
      <c r="J97" s="393">
        <v>5</v>
      </c>
      <c r="K97" s="394">
        <v>695.75</v>
      </c>
    </row>
    <row r="98" spans="1:11" ht="14.45" customHeight="1" x14ac:dyDescent="0.2">
      <c r="A98" s="388" t="s">
        <v>420</v>
      </c>
      <c r="B98" s="389" t="s">
        <v>421</v>
      </c>
      <c r="C98" s="390" t="s">
        <v>428</v>
      </c>
      <c r="D98" s="391" t="s">
        <v>429</v>
      </c>
      <c r="E98" s="390" t="s">
        <v>666</v>
      </c>
      <c r="F98" s="391" t="s">
        <v>667</v>
      </c>
      <c r="G98" s="390" t="s">
        <v>725</v>
      </c>
      <c r="H98" s="390" t="s">
        <v>726</v>
      </c>
      <c r="I98" s="393">
        <v>713.9000244140625</v>
      </c>
      <c r="J98" s="393">
        <v>2</v>
      </c>
      <c r="K98" s="394">
        <v>1427.800048828125</v>
      </c>
    </row>
    <row r="99" spans="1:11" ht="14.45" customHeight="1" x14ac:dyDescent="0.2">
      <c r="A99" s="388" t="s">
        <v>420</v>
      </c>
      <c r="B99" s="389" t="s">
        <v>421</v>
      </c>
      <c r="C99" s="390" t="s">
        <v>428</v>
      </c>
      <c r="D99" s="391" t="s">
        <v>429</v>
      </c>
      <c r="E99" s="390" t="s">
        <v>666</v>
      </c>
      <c r="F99" s="391" t="s">
        <v>667</v>
      </c>
      <c r="G99" s="390" t="s">
        <v>727</v>
      </c>
      <c r="H99" s="390" t="s">
        <v>728</v>
      </c>
      <c r="I99" s="393">
        <v>62.560001373291016</v>
      </c>
      <c r="J99" s="393">
        <v>550</v>
      </c>
      <c r="K99" s="394">
        <v>34406.3505859375</v>
      </c>
    </row>
    <row r="100" spans="1:11" ht="14.45" customHeight="1" x14ac:dyDescent="0.2">
      <c r="A100" s="388" t="s">
        <v>420</v>
      </c>
      <c r="B100" s="389" t="s">
        <v>421</v>
      </c>
      <c r="C100" s="390" t="s">
        <v>428</v>
      </c>
      <c r="D100" s="391" t="s">
        <v>429</v>
      </c>
      <c r="E100" s="390" t="s">
        <v>666</v>
      </c>
      <c r="F100" s="391" t="s">
        <v>667</v>
      </c>
      <c r="G100" s="390" t="s">
        <v>729</v>
      </c>
      <c r="H100" s="390" t="s">
        <v>730</v>
      </c>
      <c r="I100" s="393">
        <v>63.220001220703125</v>
      </c>
      <c r="J100" s="393">
        <v>200</v>
      </c>
      <c r="K100" s="394">
        <v>12644.5</v>
      </c>
    </row>
    <row r="101" spans="1:11" ht="14.45" customHeight="1" x14ac:dyDescent="0.2">
      <c r="A101" s="388" t="s">
        <v>420</v>
      </c>
      <c r="B101" s="389" t="s">
        <v>421</v>
      </c>
      <c r="C101" s="390" t="s">
        <v>428</v>
      </c>
      <c r="D101" s="391" t="s">
        <v>429</v>
      </c>
      <c r="E101" s="390" t="s">
        <v>666</v>
      </c>
      <c r="F101" s="391" t="s">
        <v>667</v>
      </c>
      <c r="G101" s="390" t="s">
        <v>731</v>
      </c>
      <c r="H101" s="390" t="s">
        <v>732</v>
      </c>
      <c r="I101" s="393">
        <v>48.270000457763672</v>
      </c>
      <c r="J101" s="393">
        <v>3300</v>
      </c>
      <c r="K101" s="394">
        <v>159292.77734375</v>
      </c>
    </row>
    <row r="102" spans="1:11" ht="14.45" customHeight="1" x14ac:dyDescent="0.2">
      <c r="A102" s="388" t="s">
        <v>420</v>
      </c>
      <c r="B102" s="389" t="s">
        <v>421</v>
      </c>
      <c r="C102" s="390" t="s">
        <v>428</v>
      </c>
      <c r="D102" s="391" t="s">
        <v>429</v>
      </c>
      <c r="E102" s="390" t="s">
        <v>666</v>
      </c>
      <c r="F102" s="391" t="s">
        <v>667</v>
      </c>
      <c r="G102" s="390" t="s">
        <v>733</v>
      </c>
      <c r="H102" s="390" t="s">
        <v>734</v>
      </c>
      <c r="I102" s="393">
        <v>133.10000610351563</v>
      </c>
      <c r="J102" s="393">
        <v>30</v>
      </c>
      <c r="K102" s="394">
        <v>3993</v>
      </c>
    </row>
    <row r="103" spans="1:11" ht="14.45" customHeight="1" x14ac:dyDescent="0.2">
      <c r="A103" s="388" t="s">
        <v>420</v>
      </c>
      <c r="B103" s="389" t="s">
        <v>421</v>
      </c>
      <c r="C103" s="390" t="s">
        <v>428</v>
      </c>
      <c r="D103" s="391" t="s">
        <v>429</v>
      </c>
      <c r="E103" s="390" t="s">
        <v>666</v>
      </c>
      <c r="F103" s="391" t="s">
        <v>667</v>
      </c>
      <c r="G103" s="390" t="s">
        <v>735</v>
      </c>
      <c r="H103" s="390" t="s">
        <v>736</v>
      </c>
      <c r="I103" s="393">
        <v>292.05999755859375</v>
      </c>
      <c r="J103" s="393">
        <v>50</v>
      </c>
      <c r="K103" s="394">
        <v>14603.1298828125</v>
      </c>
    </row>
    <row r="104" spans="1:11" ht="14.45" customHeight="1" x14ac:dyDescent="0.2">
      <c r="A104" s="388" t="s">
        <v>420</v>
      </c>
      <c r="B104" s="389" t="s">
        <v>421</v>
      </c>
      <c r="C104" s="390" t="s">
        <v>428</v>
      </c>
      <c r="D104" s="391" t="s">
        <v>429</v>
      </c>
      <c r="E104" s="390" t="s">
        <v>666</v>
      </c>
      <c r="F104" s="391" t="s">
        <v>667</v>
      </c>
      <c r="G104" s="390" t="s">
        <v>737</v>
      </c>
      <c r="H104" s="390" t="s">
        <v>738</v>
      </c>
      <c r="I104" s="393">
        <v>7961.8</v>
      </c>
      <c r="J104" s="393">
        <v>5</v>
      </c>
      <c r="K104" s="394">
        <v>39809</v>
      </c>
    </row>
    <row r="105" spans="1:11" ht="14.45" customHeight="1" x14ac:dyDescent="0.2">
      <c r="A105" s="388" t="s">
        <v>420</v>
      </c>
      <c r="B105" s="389" t="s">
        <v>421</v>
      </c>
      <c r="C105" s="390" t="s">
        <v>428</v>
      </c>
      <c r="D105" s="391" t="s">
        <v>429</v>
      </c>
      <c r="E105" s="390" t="s">
        <v>666</v>
      </c>
      <c r="F105" s="391" t="s">
        <v>667</v>
      </c>
      <c r="G105" s="390" t="s">
        <v>739</v>
      </c>
      <c r="H105" s="390" t="s">
        <v>740</v>
      </c>
      <c r="I105" s="393">
        <v>37.830001831054688</v>
      </c>
      <c r="J105" s="393">
        <v>100</v>
      </c>
      <c r="K105" s="394">
        <v>3783</v>
      </c>
    </row>
    <row r="106" spans="1:11" ht="14.45" customHeight="1" x14ac:dyDescent="0.2">
      <c r="A106" s="388" t="s">
        <v>420</v>
      </c>
      <c r="B106" s="389" t="s">
        <v>421</v>
      </c>
      <c r="C106" s="390" t="s">
        <v>428</v>
      </c>
      <c r="D106" s="391" t="s">
        <v>429</v>
      </c>
      <c r="E106" s="390" t="s">
        <v>666</v>
      </c>
      <c r="F106" s="391" t="s">
        <v>667</v>
      </c>
      <c r="G106" s="390" t="s">
        <v>741</v>
      </c>
      <c r="H106" s="390" t="s">
        <v>742</v>
      </c>
      <c r="I106" s="393">
        <v>79.129997253417969</v>
      </c>
      <c r="J106" s="393">
        <v>50</v>
      </c>
      <c r="K106" s="394">
        <v>3956.699951171875</v>
      </c>
    </row>
    <row r="107" spans="1:11" ht="14.45" customHeight="1" x14ac:dyDescent="0.2">
      <c r="A107" s="388" t="s">
        <v>420</v>
      </c>
      <c r="B107" s="389" t="s">
        <v>421</v>
      </c>
      <c r="C107" s="390" t="s">
        <v>428</v>
      </c>
      <c r="D107" s="391" t="s">
        <v>429</v>
      </c>
      <c r="E107" s="390" t="s">
        <v>666</v>
      </c>
      <c r="F107" s="391" t="s">
        <v>667</v>
      </c>
      <c r="G107" s="390" t="s">
        <v>743</v>
      </c>
      <c r="H107" s="390" t="s">
        <v>744</v>
      </c>
      <c r="I107" s="393">
        <v>79.129997253417969</v>
      </c>
      <c r="J107" s="393">
        <v>50</v>
      </c>
      <c r="K107" s="394">
        <v>3956.699951171875</v>
      </c>
    </row>
    <row r="108" spans="1:11" ht="14.45" customHeight="1" x14ac:dyDescent="0.2">
      <c r="A108" s="388" t="s">
        <v>420</v>
      </c>
      <c r="B108" s="389" t="s">
        <v>421</v>
      </c>
      <c r="C108" s="390" t="s">
        <v>428</v>
      </c>
      <c r="D108" s="391" t="s">
        <v>429</v>
      </c>
      <c r="E108" s="390" t="s">
        <v>666</v>
      </c>
      <c r="F108" s="391" t="s">
        <v>667</v>
      </c>
      <c r="G108" s="390" t="s">
        <v>745</v>
      </c>
      <c r="H108" s="390" t="s">
        <v>746</v>
      </c>
      <c r="I108" s="393">
        <v>2139.280029296875</v>
      </c>
      <c r="J108" s="393">
        <v>4</v>
      </c>
      <c r="K108" s="394">
        <v>8557.1201171875</v>
      </c>
    </row>
    <row r="109" spans="1:11" ht="14.45" customHeight="1" x14ac:dyDescent="0.2">
      <c r="A109" s="388" t="s">
        <v>420</v>
      </c>
      <c r="B109" s="389" t="s">
        <v>421</v>
      </c>
      <c r="C109" s="390" t="s">
        <v>428</v>
      </c>
      <c r="D109" s="391" t="s">
        <v>429</v>
      </c>
      <c r="E109" s="390" t="s">
        <v>666</v>
      </c>
      <c r="F109" s="391" t="s">
        <v>667</v>
      </c>
      <c r="G109" s="390" t="s">
        <v>747</v>
      </c>
      <c r="H109" s="390" t="s">
        <v>748</v>
      </c>
      <c r="I109" s="393">
        <v>217.80000305175781</v>
      </c>
      <c r="J109" s="393">
        <v>23</v>
      </c>
      <c r="K109" s="394">
        <v>5009.4000549316406</v>
      </c>
    </row>
    <row r="110" spans="1:11" ht="14.45" customHeight="1" x14ac:dyDescent="0.2">
      <c r="A110" s="388" t="s">
        <v>420</v>
      </c>
      <c r="B110" s="389" t="s">
        <v>421</v>
      </c>
      <c r="C110" s="390" t="s">
        <v>428</v>
      </c>
      <c r="D110" s="391" t="s">
        <v>429</v>
      </c>
      <c r="E110" s="390" t="s">
        <v>666</v>
      </c>
      <c r="F110" s="391" t="s">
        <v>667</v>
      </c>
      <c r="G110" s="390" t="s">
        <v>749</v>
      </c>
      <c r="H110" s="390" t="s">
        <v>750</v>
      </c>
      <c r="I110" s="393">
        <v>5.2850000858306885</v>
      </c>
      <c r="J110" s="393">
        <v>300</v>
      </c>
      <c r="K110" s="394">
        <v>1583</v>
      </c>
    </row>
    <row r="111" spans="1:11" ht="14.45" customHeight="1" x14ac:dyDescent="0.2">
      <c r="A111" s="388" t="s">
        <v>420</v>
      </c>
      <c r="B111" s="389" t="s">
        <v>421</v>
      </c>
      <c r="C111" s="390" t="s">
        <v>428</v>
      </c>
      <c r="D111" s="391" t="s">
        <v>429</v>
      </c>
      <c r="E111" s="390" t="s">
        <v>666</v>
      </c>
      <c r="F111" s="391" t="s">
        <v>667</v>
      </c>
      <c r="G111" s="390" t="s">
        <v>751</v>
      </c>
      <c r="H111" s="390" t="s">
        <v>752</v>
      </c>
      <c r="I111" s="393">
        <v>182.94000244140625</v>
      </c>
      <c r="J111" s="393">
        <v>10</v>
      </c>
      <c r="K111" s="394">
        <v>1829.4000244140625</v>
      </c>
    </row>
    <row r="112" spans="1:11" ht="14.45" customHeight="1" x14ac:dyDescent="0.2">
      <c r="A112" s="388" t="s">
        <v>420</v>
      </c>
      <c r="B112" s="389" t="s">
        <v>421</v>
      </c>
      <c r="C112" s="390" t="s">
        <v>428</v>
      </c>
      <c r="D112" s="391" t="s">
        <v>429</v>
      </c>
      <c r="E112" s="390" t="s">
        <v>666</v>
      </c>
      <c r="F112" s="391" t="s">
        <v>667</v>
      </c>
      <c r="G112" s="390" t="s">
        <v>753</v>
      </c>
      <c r="H112" s="390" t="s">
        <v>754</v>
      </c>
      <c r="I112" s="393">
        <v>23173.919921875</v>
      </c>
      <c r="J112" s="393">
        <v>3</v>
      </c>
      <c r="K112" s="394">
        <v>69521.759765625</v>
      </c>
    </row>
    <row r="113" spans="1:11" ht="14.45" customHeight="1" x14ac:dyDescent="0.2">
      <c r="A113" s="388" t="s">
        <v>420</v>
      </c>
      <c r="B113" s="389" t="s">
        <v>421</v>
      </c>
      <c r="C113" s="390" t="s">
        <v>428</v>
      </c>
      <c r="D113" s="391" t="s">
        <v>429</v>
      </c>
      <c r="E113" s="390" t="s">
        <v>666</v>
      </c>
      <c r="F113" s="391" t="s">
        <v>667</v>
      </c>
      <c r="G113" s="390" t="s">
        <v>755</v>
      </c>
      <c r="H113" s="390" t="s">
        <v>756</v>
      </c>
      <c r="I113" s="393">
        <v>67.760002136230469</v>
      </c>
      <c r="J113" s="393">
        <v>3</v>
      </c>
      <c r="K113" s="394">
        <v>203.27999877929688</v>
      </c>
    </row>
    <row r="114" spans="1:11" ht="14.45" customHeight="1" x14ac:dyDescent="0.2">
      <c r="A114" s="388" t="s">
        <v>420</v>
      </c>
      <c r="B114" s="389" t="s">
        <v>421</v>
      </c>
      <c r="C114" s="390" t="s">
        <v>428</v>
      </c>
      <c r="D114" s="391" t="s">
        <v>429</v>
      </c>
      <c r="E114" s="390" t="s">
        <v>666</v>
      </c>
      <c r="F114" s="391" t="s">
        <v>667</v>
      </c>
      <c r="G114" s="390" t="s">
        <v>757</v>
      </c>
      <c r="H114" s="390" t="s">
        <v>758</v>
      </c>
      <c r="I114" s="393">
        <v>171.82000732421875</v>
      </c>
      <c r="J114" s="393">
        <v>10</v>
      </c>
      <c r="K114" s="394">
        <v>1718.199951171875</v>
      </c>
    </row>
    <row r="115" spans="1:11" ht="14.45" customHeight="1" x14ac:dyDescent="0.2">
      <c r="A115" s="388" t="s">
        <v>420</v>
      </c>
      <c r="B115" s="389" t="s">
        <v>421</v>
      </c>
      <c r="C115" s="390" t="s">
        <v>428</v>
      </c>
      <c r="D115" s="391" t="s">
        <v>429</v>
      </c>
      <c r="E115" s="390" t="s">
        <v>666</v>
      </c>
      <c r="F115" s="391" t="s">
        <v>667</v>
      </c>
      <c r="G115" s="390" t="s">
        <v>759</v>
      </c>
      <c r="H115" s="390" t="s">
        <v>760</v>
      </c>
      <c r="I115" s="393">
        <v>37.270000457763672</v>
      </c>
      <c r="J115" s="393">
        <v>60</v>
      </c>
      <c r="K115" s="394">
        <v>2236.080078125</v>
      </c>
    </row>
    <row r="116" spans="1:11" ht="14.45" customHeight="1" x14ac:dyDescent="0.2">
      <c r="A116" s="388" t="s">
        <v>420</v>
      </c>
      <c r="B116" s="389" t="s">
        <v>421</v>
      </c>
      <c r="C116" s="390" t="s">
        <v>428</v>
      </c>
      <c r="D116" s="391" t="s">
        <v>429</v>
      </c>
      <c r="E116" s="390" t="s">
        <v>666</v>
      </c>
      <c r="F116" s="391" t="s">
        <v>667</v>
      </c>
      <c r="G116" s="390" t="s">
        <v>761</v>
      </c>
      <c r="H116" s="390" t="s">
        <v>762</v>
      </c>
      <c r="I116" s="393">
        <v>646.760009765625</v>
      </c>
      <c r="J116" s="393">
        <v>2</v>
      </c>
      <c r="K116" s="394">
        <v>1293.52001953125</v>
      </c>
    </row>
    <row r="117" spans="1:11" ht="14.45" customHeight="1" x14ac:dyDescent="0.2">
      <c r="A117" s="388" t="s">
        <v>420</v>
      </c>
      <c r="B117" s="389" t="s">
        <v>421</v>
      </c>
      <c r="C117" s="390" t="s">
        <v>428</v>
      </c>
      <c r="D117" s="391" t="s">
        <v>429</v>
      </c>
      <c r="E117" s="390" t="s">
        <v>666</v>
      </c>
      <c r="F117" s="391" t="s">
        <v>667</v>
      </c>
      <c r="G117" s="390" t="s">
        <v>763</v>
      </c>
      <c r="H117" s="390" t="s">
        <v>764</v>
      </c>
      <c r="I117" s="393">
        <v>646.760009765625</v>
      </c>
      <c r="J117" s="393">
        <v>2</v>
      </c>
      <c r="K117" s="394">
        <v>1293.52001953125</v>
      </c>
    </row>
    <row r="118" spans="1:11" ht="14.45" customHeight="1" x14ac:dyDescent="0.2">
      <c r="A118" s="388" t="s">
        <v>420</v>
      </c>
      <c r="B118" s="389" t="s">
        <v>421</v>
      </c>
      <c r="C118" s="390" t="s">
        <v>428</v>
      </c>
      <c r="D118" s="391" t="s">
        <v>429</v>
      </c>
      <c r="E118" s="390" t="s">
        <v>666</v>
      </c>
      <c r="F118" s="391" t="s">
        <v>667</v>
      </c>
      <c r="G118" s="390" t="s">
        <v>765</v>
      </c>
      <c r="H118" s="390" t="s">
        <v>766</v>
      </c>
      <c r="I118" s="393">
        <v>13.199999809265137</v>
      </c>
      <c r="J118" s="393">
        <v>110</v>
      </c>
      <c r="K118" s="394">
        <v>1452</v>
      </c>
    </row>
    <row r="119" spans="1:11" ht="14.45" customHeight="1" x14ac:dyDescent="0.2">
      <c r="A119" s="388" t="s">
        <v>420</v>
      </c>
      <c r="B119" s="389" t="s">
        <v>421</v>
      </c>
      <c r="C119" s="390" t="s">
        <v>428</v>
      </c>
      <c r="D119" s="391" t="s">
        <v>429</v>
      </c>
      <c r="E119" s="390" t="s">
        <v>666</v>
      </c>
      <c r="F119" s="391" t="s">
        <v>667</v>
      </c>
      <c r="G119" s="390" t="s">
        <v>767</v>
      </c>
      <c r="H119" s="390" t="s">
        <v>768</v>
      </c>
      <c r="I119" s="393">
        <v>13.199999809265137</v>
      </c>
      <c r="J119" s="393">
        <v>30</v>
      </c>
      <c r="K119" s="394">
        <v>396</v>
      </c>
    </row>
    <row r="120" spans="1:11" ht="14.45" customHeight="1" x14ac:dyDescent="0.2">
      <c r="A120" s="388" t="s">
        <v>420</v>
      </c>
      <c r="B120" s="389" t="s">
        <v>421</v>
      </c>
      <c r="C120" s="390" t="s">
        <v>428</v>
      </c>
      <c r="D120" s="391" t="s">
        <v>429</v>
      </c>
      <c r="E120" s="390" t="s">
        <v>666</v>
      </c>
      <c r="F120" s="391" t="s">
        <v>667</v>
      </c>
      <c r="G120" s="390" t="s">
        <v>769</v>
      </c>
      <c r="H120" s="390" t="s">
        <v>770</v>
      </c>
      <c r="I120" s="393">
        <v>906.760009765625</v>
      </c>
      <c r="J120" s="393">
        <v>6</v>
      </c>
      <c r="K120" s="394">
        <v>5440.56982421875</v>
      </c>
    </row>
    <row r="121" spans="1:11" ht="14.45" customHeight="1" x14ac:dyDescent="0.2">
      <c r="A121" s="388" t="s">
        <v>420</v>
      </c>
      <c r="B121" s="389" t="s">
        <v>421</v>
      </c>
      <c r="C121" s="390" t="s">
        <v>428</v>
      </c>
      <c r="D121" s="391" t="s">
        <v>429</v>
      </c>
      <c r="E121" s="390" t="s">
        <v>666</v>
      </c>
      <c r="F121" s="391" t="s">
        <v>667</v>
      </c>
      <c r="G121" s="390" t="s">
        <v>771</v>
      </c>
      <c r="H121" s="390" t="s">
        <v>772</v>
      </c>
      <c r="I121" s="393">
        <v>432.29998779296875</v>
      </c>
      <c r="J121" s="393">
        <v>504</v>
      </c>
      <c r="K121" s="394">
        <v>217877.548828125</v>
      </c>
    </row>
    <row r="122" spans="1:11" ht="14.45" customHeight="1" x14ac:dyDescent="0.2">
      <c r="A122" s="388" t="s">
        <v>420</v>
      </c>
      <c r="B122" s="389" t="s">
        <v>421</v>
      </c>
      <c r="C122" s="390" t="s">
        <v>428</v>
      </c>
      <c r="D122" s="391" t="s">
        <v>429</v>
      </c>
      <c r="E122" s="390" t="s">
        <v>666</v>
      </c>
      <c r="F122" s="391" t="s">
        <v>667</v>
      </c>
      <c r="G122" s="390" t="s">
        <v>773</v>
      </c>
      <c r="H122" s="390" t="s">
        <v>774</v>
      </c>
      <c r="I122" s="393">
        <v>432.29998779296875</v>
      </c>
      <c r="J122" s="393">
        <v>28</v>
      </c>
      <c r="K122" s="394">
        <v>12104.3095703125</v>
      </c>
    </row>
    <row r="123" spans="1:11" ht="14.45" customHeight="1" x14ac:dyDescent="0.2">
      <c r="A123" s="388" t="s">
        <v>420</v>
      </c>
      <c r="B123" s="389" t="s">
        <v>421</v>
      </c>
      <c r="C123" s="390" t="s">
        <v>428</v>
      </c>
      <c r="D123" s="391" t="s">
        <v>429</v>
      </c>
      <c r="E123" s="390" t="s">
        <v>666</v>
      </c>
      <c r="F123" s="391" t="s">
        <v>667</v>
      </c>
      <c r="G123" s="390" t="s">
        <v>775</v>
      </c>
      <c r="H123" s="390" t="s">
        <v>776</v>
      </c>
      <c r="I123" s="393">
        <v>80.572500228881836</v>
      </c>
      <c r="J123" s="393">
        <v>2000</v>
      </c>
      <c r="K123" s="394">
        <v>161145.6005859375</v>
      </c>
    </row>
    <row r="124" spans="1:11" ht="14.45" customHeight="1" x14ac:dyDescent="0.2">
      <c r="A124" s="388" t="s">
        <v>420</v>
      </c>
      <c r="B124" s="389" t="s">
        <v>421</v>
      </c>
      <c r="C124" s="390" t="s">
        <v>428</v>
      </c>
      <c r="D124" s="391" t="s">
        <v>429</v>
      </c>
      <c r="E124" s="390" t="s">
        <v>666</v>
      </c>
      <c r="F124" s="391" t="s">
        <v>667</v>
      </c>
      <c r="G124" s="390" t="s">
        <v>777</v>
      </c>
      <c r="H124" s="390" t="s">
        <v>778</v>
      </c>
      <c r="I124" s="393">
        <v>436.80999755859375</v>
      </c>
      <c r="J124" s="393">
        <v>2</v>
      </c>
      <c r="K124" s="394">
        <v>873.6199951171875</v>
      </c>
    </row>
    <row r="125" spans="1:11" ht="14.45" customHeight="1" x14ac:dyDescent="0.2">
      <c r="A125" s="388" t="s">
        <v>420</v>
      </c>
      <c r="B125" s="389" t="s">
        <v>421</v>
      </c>
      <c r="C125" s="390" t="s">
        <v>428</v>
      </c>
      <c r="D125" s="391" t="s">
        <v>429</v>
      </c>
      <c r="E125" s="390" t="s">
        <v>666</v>
      </c>
      <c r="F125" s="391" t="s">
        <v>667</v>
      </c>
      <c r="G125" s="390" t="s">
        <v>779</v>
      </c>
      <c r="H125" s="390" t="s">
        <v>780</v>
      </c>
      <c r="I125" s="393">
        <v>889</v>
      </c>
      <c r="J125" s="393">
        <v>2</v>
      </c>
      <c r="K125" s="394">
        <v>1778</v>
      </c>
    </row>
    <row r="126" spans="1:11" ht="14.45" customHeight="1" x14ac:dyDescent="0.2">
      <c r="A126" s="388" t="s">
        <v>420</v>
      </c>
      <c r="B126" s="389" t="s">
        <v>421</v>
      </c>
      <c r="C126" s="390" t="s">
        <v>428</v>
      </c>
      <c r="D126" s="391" t="s">
        <v>429</v>
      </c>
      <c r="E126" s="390" t="s">
        <v>666</v>
      </c>
      <c r="F126" s="391" t="s">
        <v>667</v>
      </c>
      <c r="G126" s="390" t="s">
        <v>781</v>
      </c>
      <c r="H126" s="390" t="s">
        <v>782</v>
      </c>
      <c r="I126" s="393">
        <v>889</v>
      </c>
      <c r="J126" s="393">
        <v>3</v>
      </c>
      <c r="K126" s="394">
        <v>2666.989990234375</v>
      </c>
    </row>
    <row r="127" spans="1:11" ht="14.45" customHeight="1" x14ac:dyDescent="0.2">
      <c r="A127" s="388" t="s">
        <v>420</v>
      </c>
      <c r="B127" s="389" t="s">
        <v>421</v>
      </c>
      <c r="C127" s="390" t="s">
        <v>428</v>
      </c>
      <c r="D127" s="391" t="s">
        <v>429</v>
      </c>
      <c r="E127" s="390" t="s">
        <v>666</v>
      </c>
      <c r="F127" s="391" t="s">
        <v>667</v>
      </c>
      <c r="G127" s="390" t="s">
        <v>783</v>
      </c>
      <c r="H127" s="390" t="s">
        <v>784</v>
      </c>
      <c r="I127" s="393">
        <v>889</v>
      </c>
      <c r="J127" s="393">
        <v>2</v>
      </c>
      <c r="K127" s="394">
        <v>1778</v>
      </c>
    </row>
    <row r="128" spans="1:11" ht="14.45" customHeight="1" x14ac:dyDescent="0.2">
      <c r="A128" s="388" t="s">
        <v>420</v>
      </c>
      <c r="B128" s="389" t="s">
        <v>421</v>
      </c>
      <c r="C128" s="390" t="s">
        <v>428</v>
      </c>
      <c r="D128" s="391" t="s">
        <v>429</v>
      </c>
      <c r="E128" s="390" t="s">
        <v>666</v>
      </c>
      <c r="F128" s="391" t="s">
        <v>667</v>
      </c>
      <c r="G128" s="390" t="s">
        <v>785</v>
      </c>
      <c r="H128" s="390" t="s">
        <v>786</v>
      </c>
      <c r="I128" s="393">
        <v>889</v>
      </c>
      <c r="J128" s="393">
        <v>2</v>
      </c>
      <c r="K128" s="394">
        <v>1778</v>
      </c>
    </row>
    <row r="129" spans="1:11" ht="14.45" customHeight="1" x14ac:dyDescent="0.2">
      <c r="A129" s="388" t="s">
        <v>420</v>
      </c>
      <c r="B129" s="389" t="s">
        <v>421</v>
      </c>
      <c r="C129" s="390" t="s">
        <v>428</v>
      </c>
      <c r="D129" s="391" t="s">
        <v>429</v>
      </c>
      <c r="E129" s="390" t="s">
        <v>666</v>
      </c>
      <c r="F129" s="391" t="s">
        <v>667</v>
      </c>
      <c r="G129" s="390" t="s">
        <v>787</v>
      </c>
      <c r="H129" s="390" t="s">
        <v>788</v>
      </c>
      <c r="I129" s="393">
        <v>889</v>
      </c>
      <c r="J129" s="393">
        <v>2</v>
      </c>
      <c r="K129" s="394">
        <v>1778</v>
      </c>
    </row>
    <row r="130" spans="1:11" ht="14.45" customHeight="1" x14ac:dyDescent="0.2">
      <c r="A130" s="388" t="s">
        <v>420</v>
      </c>
      <c r="B130" s="389" t="s">
        <v>421</v>
      </c>
      <c r="C130" s="390" t="s">
        <v>428</v>
      </c>
      <c r="D130" s="391" t="s">
        <v>429</v>
      </c>
      <c r="E130" s="390" t="s">
        <v>666</v>
      </c>
      <c r="F130" s="391" t="s">
        <v>667</v>
      </c>
      <c r="G130" s="390" t="s">
        <v>789</v>
      </c>
      <c r="H130" s="390" t="s">
        <v>790</v>
      </c>
      <c r="I130" s="393">
        <v>368.57000732421875</v>
      </c>
      <c r="J130" s="393">
        <v>20</v>
      </c>
      <c r="K130" s="394">
        <v>7371.31982421875</v>
      </c>
    </row>
    <row r="131" spans="1:11" ht="14.45" customHeight="1" x14ac:dyDescent="0.2">
      <c r="A131" s="388" t="s">
        <v>420</v>
      </c>
      <c r="B131" s="389" t="s">
        <v>421</v>
      </c>
      <c r="C131" s="390" t="s">
        <v>428</v>
      </c>
      <c r="D131" s="391" t="s">
        <v>429</v>
      </c>
      <c r="E131" s="390" t="s">
        <v>666</v>
      </c>
      <c r="F131" s="391" t="s">
        <v>667</v>
      </c>
      <c r="G131" s="390" t="s">
        <v>791</v>
      </c>
      <c r="H131" s="390" t="s">
        <v>792</v>
      </c>
      <c r="I131" s="393">
        <v>97.739997863769531</v>
      </c>
      <c r="J131" s="393">
        <v>60</v>
      </c>
      <c r="K131" s="394">
        <v>5864.4501953125</v>
      </c>
    </row>
    <row r="132" spans="1:11" ht="14.45" customHeight="1" x14ac:dyDescent="0.2">
      <c r="A132" s="388" t="s">
        <v>420</v>
      </c>
      <c r="B132" s="389" t="s">
        <v>421</v>
      </c>
      <c r="C132" s="390" t="s">
        <v>428</v>
      </c>
      <c r="D132" s="391" t="s">
        <v>429</v>
      </c>
      <c r="E132" s="390" t="s">
        <v>666</v>
      </c>
      <c r="F132" s="391" t="s">
        <v>667</v>
      </c>
      <c r="G132" s="390" t="s">
        <v>793</v>
      </c>
      <c r="H132" s="390" t="s">
        <v>794</v>
      </c>
      <c r="I132" s="393">
        <v>4.9733331998189287</v>
      </c>
      <c r="J132" s="393">
        <v>900</v>
      </c>
      <c r="K132" s="394">
        <v>4478</v>
      </c>
    </row>
    <row r="133" spans="1:11" ht="14.45" customHeight="1" x14ac:dyDescent="0.2">
      <c r="A133" s="388" t="s">
        <v>420</v>
      </c>
      <c r="B133" s="389" t="s">
        <v>421</v>
      </c>
      <c r="C133" s="390" t="s">
        <v>428</v>
      </c>
      <c r="D133" s="391" t="s">
        <v>429</v>
      </c>
      <c r="E133" s="390" t="s">
        <v>666</v>
      </c>
      <c r="F133" s="391" t="s">
        <v>667</v>
      </c>
      <c r="G133" s="390" t="s">
        <v>795</v>
      </c>
      <c r="H133" s="390" t="s">
        <v>796</v>
      </c>
      <c r="I133" s="393">
        <v>56.869998931884766</v>
      </c>
      <c r="J133" s="393">
        <v>210</v>
      </c>
      <c r="K133" s="394">
        <v>11942.699951171875</v>
      </c>
    </row>
    <row r="134" spans="1:11" ht="14.45" customHeight="1" x14ac:dyDescent="0.2">
      <c r="A134" s="388" t="s">
        <v>420</v>
      </c>
      <c r="B134" s="389" t="s">
        <v>421</v>
      </c>
      <c r="C134" s="390" t="s">
        <v>428</v>
      </c>
      <c r="D134" s="391" t="s">
        <v>429</v>
      </c>
      <c r="E134" s="390" t="s">
        <v>666</v>
      </c>
      <c r="F134" s="391" t="s">
        <v>667</v>
      </c>
      <c r="G134" s="390" t="s">
        <v>797</v>
      </c>
      <c r="H134" s="390" t="s">
        <v>798</v>
      </c>
      <c r="I134" s="393">
        <v>69.938000488281247</v>
      </c>
      <c r="J134" s="393">
        <v>150</v>
      </c>
      <c r="K134" s="394">
        <v>10599.60009765625</v>
      </c>
    </row>
    <row r="135" spans="1:11" ht="14.45" customHeight="1" x14ac:dyDescent="0.2">
      <c r="A135" s="388" t="s">
        <v>420</v>
      </c>
      <c r="B135" s="389" t="s">
        <v>421</v>
      </c>
      <c r="C135" s="390" t="s">
        <v>428</v>
      </c>
      <c r="D135" s="391" t="s">
        <v>429</v>
      </c>
      <c r="E135" s="390" t="s">
        <v>666</v>
      </c>
      <c r="F135" s="391" t="s">
        <v>667</v>
      </c>
      <c r="G135" s="390" t="s">
        <v>799</v>
      </c>
      <c r="H135" s="390" t="s">
        <v>800</v>
      </c>
      <c r="I135" s="393">
        <v>24.048750638961792</v>
      </c>
      <c r="J135" s="393">
        <v>340</v>
      </c>
      <c r="K135" s="394">
        <v>8167.5</v>
      </c>
    </row>
    <row r="136" spans="1:11" ht="14.45" customHeight="1" x14ac:dyDescent="0.2">
      <c r="A136" s="388" t="s">
        <v>420</v>
      </c>
      <c r="B136" s="389" t="s">
        <v>421</v>
      </c>
      <c r="C136" s="390" t="s">
        <v>428</v>
      </c>
      <c r="D136" s="391" t="s">
        <v>429</v>
      </c>
      <c r="E136" s="390" t="s">
        <v>666</v>
      </c>
      <c r="F136" s="391" t="s">
        <v>667</v>
      </c>
      <c r="G136" s="390" t="s">
        <v>801</v>
      </c>
      <c r="H136" s="390" t="s">
        <v>802</v>
      </c>
      <c r="I136" s="393">
        <v>23.069999694824219</v>
      </c>
      <c r="J136" s="393">
        <v>910</v>
      </c>
      <c r="K136" s="394">
        <v>20996.030029296875</v>
      </c>
    </row>
    <row r="137" spans="1:11" ht="14.45" customHeight="1" x14ac:dyDescent="0.2">
      <c r="A137" s="388" t="s">
        <v>420</v>
      </c>
      <c r="B137" s="389" t="s">
        <v>421</v>
      </c>
      <c r="C137" s="390" t="s">
        <v>428</v>
      </c>
      <c r="D137" s="391" t="s">
        <v>429</v>
      </c>
      <c r="E137" s="390" t="s">
        <v>666</v>
      </c>
      <c r="F137" s="391" t="s">
        <v>667</v>
      </c>
      <c r="G137" s="390" t="s">
        <v>803</v>
      </c>
      <c r="H137" s="390" t="s">
        <v>804</v>
      </c>
      <c r="I137" s="393">
        <v>6.1999998092651367</v>
      </c>
      <c r="J137" s="393">
        <v>600</v>
      </c>
      <c r="K137" s="394">
        <v>3720.02001953125</v>
      </c>
    </row>
    <row r="138" spans="1:11" ht="14.45" customHeight="1" x14ac:dyDescent="0.2">
      <c r="A138" s="388" t="s">
        <v>420</v>
      </c>
      <c r="B138" s="389" t="s">
        <v>421</v>
      </c>
      <c r="C138" s="390" t="s">
        <v>428</v>
      </c>
      <c r="D138" s="391" t="s">
        <v>429</v>
      </c>
      <c r="E138" s="390" t="s">
        <v>666</v>
      </c>
      <c r="F138" s="391" t="s">
        <v>667</v>
      </c>
      <c r="G138" s="390" t="s">
        <v>805</v>
      </c>
      <c r="H138" s="390" t="s">
        <v>806</v>
      </c>
      <c r="I138" s="393">
        <v>7.7199997901916504</v>
      </c>
      <c r="J138" s="393">
        <v>400</v>
      </c>
      <c r="K138" s="394">
        <v>3089.860107421875</v>
      </c>
    </row>
    <row r="139" spans="1:11" ht="14.45" customHeight="1" x14ac:dyDescent="0.2">
      <c r="A139" s="388" t="s">
        <v>420</v>
      </c>
      <c r="B139" s="389" t="s">
        <v>421</v>
      </c>
      <c r="C139" s="390" t="s">
        <v>428</v>
      </c>
      <c r="D139" s="391" t="s">
        <v>429</v>
      </c>
      <c r="E139" s="390" t="s">
        <v>666</v>
      </c>
      <c r="F139" s="391" t="s">
        <v>667</v>
      </c>
      <c r="G139" s="390" t="s">
        <v>807</v>
      </c>
      <c r="H139" s="390" t="s">
        <v>808</v>
      </c>
      <c r="I139" s="393">
        <v>90.050003051757813</v>
      </c>
      <c r="J139" s="393">
        <v>544</v>
      </c>
      <c r="K139" s="394">
        <v>48988.6005859375</v>
      </c>
    </row>
    <row r="140" spans="1:11" ht="14.45" customHeight="1" x14ac:dyDescent="0.2">
      <c r="A140" s="388" t="s">
        <v>420</v>
      </c>
      <c r="B140" s="389" t="s">
        <v>421</v>
      </c>
      <c r="C140" s="390" t="s">
        <v>428</v>
      </c>
      <c r="D140" s="391" t="s">
        <v>429</v>
      </c>
      <c r="E140" s="390" t="s">
        <v>666</v>
      </c>
      <c r="F140" s="391" t="s">
        <v>667</v>
      </c>
      <c r="G140" s="390" t="s">
        <v>809</v>
      </c>
      <c r="H140" s="390" t="s">
        <v>810</v>
      </c>
      <c r="I140" s="393">
        <v>485.8900146484375</v>
      </c>
      <c r="J140" s="393">
        <v>10</v>
      </c>
      <c r="K140" s="394">
        <v>4858.8701171875</v>
      </c>
    </row>
    <row r="141" spans="1:11" ht="14.45" customHeight="1" x14ac:dyDescent="0.2">
      <c r="A141" s="388" t="s">
        <v>420</v>
      </c>
      <c r="B141" s="389" t="s">
        <v>421</v>
      </c>
      <c r="C141" s="390" t="s">
        <v>428</v>
      </c>
      <c r="D141" s="391" t="s">
        <v>429</v>
      </c>
      <c r="E141" s="390" t="s">
        <v>666</v>
      </c>
      <c r="F141" s="391" t="s">
        <v>667</v>
      </c>
      <c r="G141" s="390" t="s">
        <v>811</v>
      </c>
      <c r="H141" s="390" t="s">
        <v>812</v>
      </c>
      <c r="I141" s="393">
        <v>79.620002746582031</v>
      </c>
      <c r="J141" s="393">
        <v>320</v>
      </c>
      <c r="K141" s="394">
        <v>25478.200256347656</v>
      </c>
    </row>
    <row r="142" spans="1:11" ht="14.45" customHeight="1" x14ac:dyDescent="0.2">
      <c r="A142" s="388" t="s">
        <v>420</v>
      </c>
      <c r="B142" s="389" t="s">
        <v>421</v>
      </c>
      <c r="C142" s="390" t="s">
        <v>428</v>
      </c>
      <c r="D142" s="391" t="s">
        <v>429</v>
      </c>
      <c r="E142" s="390" t="s">
        <v>666</v>
      </c>
      <c r="F142" s="391" t="s">
        <v>667</v>
      </c>
      <c r="G142" s="390" t="s">
        <v>813</v>
      </c>
      <c r="H142" s="390" t="s">
        <v>814</v>
      </c>
      <c r="I142" s="393">
        <v>11.734999656677246</v>
      </c>
      <c r="J142" s="393">
        <v>650</v>
      </c>
      <c r="K142" s="394">
        <v>7627</v>
      </c>
    </row>
    <row r="143" spans="1:11" ht="14.45" customHeight="1" x14ac:dyDescent="0.2">
      <c r="A143" s="388" t="s">
        <v>420</v>
      </c>
      <c r="B143" s="389" t="s">
        <v>421</v>
      </c>
      <c r="C143" s="390" t="s">
        <v>428</v>
      </c>
      <c r="D143" s="391" t="s">
        <v>429</v>
      </c>
      <c r="E143" s="390" t="s">
        <v>666</v>
      </c>
      <c r="F143" s="391" t="s">
        <v>667</v>
      </c>
      <c r="G143" s="390" t="s">
        <v>815</v>
      </c>
      <c r="H143" s="390" t="s">
        <v>816</v>
      </c>
      <c r="I143" s="393">
        <v>13.310000419616699</v>
      </c>
      <c r="J143" s="393">
        <v>200</v>
      </c>
      <c r="K143" s="394">
        <v>2662</v>
      </c>
    </row>
    <row r="144" spans="1:11" ht="14.45" customHeight="1" x14ac:dyDescent="0.2">
      <c r="A144" s="388" t="s">
        <v>420</v>
      </c>
      <c r="B144" s="389" t="s">
        <v>421</v>
      </c>
      <c r="C144" s="390" t="s">
        <v>428</v>
      </c>
      <c r="D144" s="391" t="s">
        <v>429</v>
      </c>
      <c r="E144" s="390" t="s">
        <v>666</v>
      </c>
      <c r="F144" s="391" t="s">
        <v>667</v>
      </c>
      <c r="G144" s="390" t="s">
        <v>817</v>
      </c>
      <c r="H144" s="390" t="s">
        <v>818</v>
      </c>
      <c r="I144" s="393">
        <v>3559.820068359375</v>
      </c>
      <c r="J144" s="393">
        <v>3</v>
      </c>
      <c r="K144" s="394">
        <v>10679.4599609375</v>
      </c>
    </row>
    <row r="145" spans="1:11" ht="14.45" customHeight="1" x14ac:dyDescent="0.2">
      <c r="A145" s="388" t="s">
        <v>420</v>
      </c>
      <c r="B145" s="389" t="s">
        <v>421</v>
      </c>
      <c r="C145" s="390" t="s">
        <v>428</v>
      </c>
      <c r="D145" s="391" t="s">
        <v>429</v>
      </c>
      <c r="E145" s="390" t="s">
        <v>666</v>
      </c>
      <c r="F145" s="391" t="s">
        <v>667</v>
      </c>
      <c r="G145" s="390" t="s">
        <v>819</v>
      </c>
      <c r="H145" s="390" t="s">
        <v>820</v>
      </c>
      <c r="I145" s="393">
        <v>654.25</v>
      </c>
      <c r="J145" s="393">
        <v>6</v>
      </c>
      <c r="K145" s="394">
        <v>3925.47998046875</v>
      </c>
    </row>
    <row r="146" spans="1:11" ht="14.45" customHeight="1" x14ac:dyDescent="0.2">
      <c r="A146" s="388" t="s">
        <v>420</v>
      </c>
      <c r="B146" s="389" t="s">
        <v>421</v>
      </c>
      <c r="C146" s="390" t="s">
        <v>428</v>
      </c>
      <c r="D146" s="391" t="s">
        <v>429</v>
      </c>
      <c r="E146" s="390" t="s">
        <v>666</v>
      </c>
      <c r="F146" s="391" t="s">
        <v>667</v>
      </c>
      <c r="G146" s="390" t="s">
        <v>821</v>
      </c>
      <c r="H146" s="390" t="s">
        <v>822</v>
      </c>
      <c r="I146" s="393">
        <v>1333.4200439453125</v>
      </c>
      <c r="J146" s="393">
        <v>4</v>
      </c>
      <c r="K146" s="394">
        <v>5333.68017578125</v>
      </c>
    </row>
    <row r="147" spans="1:11" ht="14.45" customHeight="1" x14ac:dyDescent="0.2">
      <c r="A147" s="388" t="s">
        <v>420</v>
      </c>
      <c r="B147" s="389" t="s">
        <v>421</v>
      </c>
      <c r="C147" s="390" t="s">
        <v>428</v>
      </c>
      <c r="D147" s="391" t="s">
        <v>429</v>
      </c>
      <c r="E147" s="390" t="s">
        <v>666</v>
      </c>
      <c r="F147" s="391" t="s">
        <v>667</v>
      </c>
      <c r="G147" s="390" t="s">
        <v>823</v>
      </c>
      <c r="H147" s="390" t="s">
        <v>824</v>
      </c>
      <c r="I147" s="393">
        <v>481.94000244140625</v>
      </c>
      <c r="J147" s="393">
        <v>4</v>
      </c>
      <c r="K147" s="394">
        <v>1927.77001953125</v>
      </c>
    </row>
    <row r="148" spans="1:11" ht="14.45" customHeight="1" x14ac:dyDescent="0.2">
      <c r="A148" s="388" t="s">
        <v>420</v>
      </c>
      <c r="B148" s="389" t="s">
        <v>421</v>
      </c>
      <c r="C148" s="390" t="s">
        <v>428</v>
      </c>
      <c r="D148" s="391" t="s">
        <v>429</v>
      </c>
      <c r="E148" s="390" t="s">
        <v>666</v>
      </c>
      <c r="F148" s="391" t="s">
        <v>667</v>
      </c>
      <c r="G148" s="390" t="s">
        <v>825</v>
      </c>
      <c r="H148" s="390" t="s">
        <v>826</v>
      </c>
      <c r="I148" s="393">
        <v>477.95001220703125</v>
      </c>
      <c r="J148" s="393">
        <v>2</v>
      </c>
      <c r="K148" s="394">
        <v>955.9000244140625</v>
      </c>
    </row>
    <row r="149" spans="1:11" ht="14.45" customHeight="1" x14ac:dyDescent="0.2">
      <c r="A149" s="388" t="s">
        <v>420</v>
      </c>
      <c r="B149" s="389" t="s">
        <v>421</v>
      </c>
      <c r="C149" s="390" t="s">
        <v>428</v>
      </c>
      <c r="D149" s="391" t="s">
        <v>429</v>
      </c>
      <c r="E149" s="390" t="s">
        <v>666</v>
      </c>
      <c r="F149" s="391" t="s">
        <v>667</v>
      </c>
      <c r="G149" s="390" t="s">
        <v>827</v>
      </c>
      <c r="H149" s="390" t="s">
        <v>828</v>
      </c>
      <c r="I149" s="393">
        <v>442.8599853515625</v>
      </c>
      <c r="J149" s="393">
        <v>1</v>
      </c>
      <c r="K149" s="394">
        <v>442.8599853515625</v>
      </c>
    </row>
    <row r="150" spans="1:11" ht="14.45" customHeight="1" x14ac:dyDescent="0.2">
      <c r="A150" s="388" t="s">
        <v>420</v>
      </c>
      <c r="B150" s="389" t="s">
        <v>421</v>
      </c>
      <c r="C150" s="390" t="s">
        <v>428</v>
      </c>
      <c r="D150" s="391" t="s">
        <v>429</v>
      </c>
      <c r="E150" s="390" t="s">
        <v>666</v>
      </c>
      <c r="F150" s="391" t="s">
        <v>667</v>
      </c>
      <c r="G150" s="390" t="s">
        <v>829</v>
      </c>
      <c r="H150" s="390" t="s">
        <v>830</v>
      </c>
      <c r="I150" s="393">
        <v>72.80999755859375</v>
      </c>
      <c r="J150" s="393">
        <v>72</v>
      </c>
      <c r="K150" s="394">
        <v>5242.6201171875</v>
      </c>
    </row>
    <row r="151" spans="1:11" ht="14.45" customHeight="1" x14ac:dyDescent="0.2">
      <c r="A151" s="388" t="s">
        <v>420</v>
      </c>
      <c r="B151" s="389" t="s">
        <v>421</v>
      </c>
      <c r="C151" s="390" t="s">
        <v>428</v>
      </c>
      <c r="D151" s="391" t="s">
        <v>429</v>
      </c>
      <c r="E151" s="390" t="s">
        <v>666</v>
      </c>
      <c r="F151" s="391" t="s">
        <v>667</v>
      </c>
      <c r="G151" s="390" t="s">
        <v>831</v>
      </c>
      <c r="H151" s="390" t="s">
        <v>832</v>
      </c>
      <c r="I151" s="393">
        <v>72.80999755859375</v>
      </c>
      <c r="J151" s="393">
        <v>48</v>
      </c>
      <c r="K151" s="394">
        <v>3495.080078125</v>
      </c>
    </row>
    <row r="152" spans="1:11" ht="14.45" customHeight="1" x14ac:dyDescent="0.2">
      <c r="A152" s="388" t="s">
        <v>420</v>
      </c>
      <c r="B152" s="389" t="s">
        <v>421</v>
      </c>
      <c r="C152" s="390" t="s">
        <v>428</v>
      </c>
      <c r="D152" s="391" t="s">
        <v>429</v>
      </c>
      <c r="E152" s="390" t="s">
        <v>666</v>
      </c>
      <c r="F152" s="391" t="s">
        <v>667</v>
      </c>
      <c r="G152" s="390" t="s">
        <v>833</v>
      </c>
      <c r="H152" s="390" t="s">
        <v>834</v>
      </c>
      <c r="I152" s="393">
        <v>72.80999755859375</v>
      </c>
      <c r="J152" s="393">
        <v>72</v>
      </c>
      <c r="K152" s="394">
        <v>5242.6201171875</v>
      </c>
    </row>
    <row r="153" spans="1:11" ht="14.45" customHeight="1" x14ac:dyDescent="0.2">
      <c r="A153" s="388" t="s">
        <v>420</v>
      </c>
      <c r="B153" s="389" t="s">
        <v>421</v>
      </c>
      <c r="C153" s="390" t="s">
        <v>428</v>
      </c>
      <c r="D153" s="391" t="s">
        <v>429</v>
      </c>
      <c r="E153" s="390" t="s">
        <v>666</v>
      </c>
      <c r="F153" s="391" t="s">
        <v>667</v>
      </c>
      <c r="G153" s="390" t="s">
        <v>835</v>
      </c>
      <c r="H153" s="390" t="s">
        <v>836</v>
      </c>
      <c r="I153" s="393">
        <v>1694</v>
      </c>
      <c r="J153" s="393">
        <v>12</v>
      </c>
      <c r="K153" s="394">
        <v>20328</v>
      </c>
    </row>
    <row r="154" spans="1:11" ht="14.45" customHeight="1" x14ac:dyDescent="0.2">
      <c r="A154" s="388" t="s">
        <v>420</v>
      </c>
      <c r="B154" s="389" t="s">
        <v>421</v>
      </c>
      <c r="C154" s="390" t="s">
        <v>428</v>
      </c>
      <c r="D154" s="391" t="s">
        <v>429</v>
      </c>
      <c r="E154" s="390" t="s">
        <v>666</v>
      </c>
      <c r="F154" s="391" t="s">
        <v>667</v>
      </c>
      <c r="G154" s="390" t="s">
        <v>837</v>
      </c>
      <c r="H154" s="390" t="s">
        <v>838</v>
      </c>
      <c r="I154" s="393">
        <v>2783</v>
      </c>
      <c r="J154" s="393">
        <v>6</v>
      </c>
      <c r="K154" s="394">
        <v>16698</v>
      </c>
    </row>
    <row r="155" spans="1:11" ht="14.45" customHeight="1" x14ac:dyDescent="0.2">
      <c r="A155" s="388" t="s">
        <v>420</v>
      </c>
      <c r="B155" s="389" t="s">
        <v>421</v>
      </c>
      <c r="C155" s="390" t="s">
        <v>428</v>
      </c>
      <c r="D155" s="391" t="s">
        <v>429</v>
      </c>
      <c r="E155" s="390" t="s">
        <v>666</v>
      </c>
      <c r="F155" s="391" t="s">
        <v>667</v>
      </c>
      <c r="G155" s="390" t="s">
        <v>839</v>
      </c>
      <c r="H155" s="390" t="s">
        <v>840</v>
      </c>
      <c r="I155" s="393">
        <v>954.78997802734375</v>
      </c>
      <c r="J155" s="393">
        <v>22</v>
      </c>
      <c r="K155" s="394">
        <v>21005.31982421875</v>
      </c>
    </row>
    <row r="156" spans="1:11" ht="14.45" customHeight="1" x14ac:dyDescent="0.2">
      <c r="A156" s="388" t="s">
        <v>420</v>
      </c>
      <c r="B156" s="389" t="s">
        <v>421</v>
      </c>
      <c r="C156" s="390" t="s">
        <v>428</v>
      </c>
      <c r="D156" s="391" t="s">
        <v>429</v>
      </c>
      <c r="E156" s="390" t="s">
        <v>666</v>
      </c>
      <c r="F156" s="391" t="s">
        <v>667</v>
      </c>
      <c r="G156" s="390" t="s">
        <v>841</v>
      </c>
      <c r="H156" s="390" t="s">
        <v>842</v>
      </c>
      <c r="I156" s="393">
        <v>3033.469970703125</v>
      </c>
      <c r="J156" s="393">
        <v>10</v>
      </c>
      <c r="K156" s="394">
        <v>30334.69921875</v>
      </c>
    </row>
    <row r="157" spans="1:11" ht="14.45" customHeight="1" x14ac:dyDescent="0.2">
      <c r="A157" s="388" t="s">
        <v>420</v>
      </c>
      <c r="B157" s="389" t="s">
        <v>421</v>
      </c>
      <c r="C157" s="390" t="s">
        <v>428</v>
      </c>
      <c r="D157" s="391" t="s">
        <v>429</v>
      </c>
      <c r="E157" s="390" t="s">
        <v>666</v>
      </c>
      <c r="F157" s="391" t="s">
        <v>667</v>
      </c>
      <c r="G157" s="390" t="s">
        <v>843</v>
      </c>
      <c r="H157" s="390" t="s">
        <v>844</v>
      </c>
      <c r="I157" s="393">
        <v>2061.669921875</v>
      </c>
      <c r="J157" s="393">
        <v>6</v>
      </c>
      <c r="K157" s="394">
        <v>12370.01953125</v>
      </c>
    </row>
    <row r="158" spans="1:11" ht="14.45" customHeight="1" x14ac:dyDescent="0.2">
      <c r="A158" s="388" t="s">
        <v>420</v>
      </c>
      <c r="B158" s="389" t="s">
        <v>421</v>
      </c>
      <c r="C158" s="390" t="s">
        <v>428</v>
      </c>
      <c r="D158" s="391" t="s">
        <v>429</v>
      </c>
      <c r="E158" s="390" t="s">
        <v>666</v>
      </c>
      <c r="F158" s="391" t="s">
        <v>667</v>
      </c>
      <c r="G158" s="390" t="s">
        <v>845</v>
      </c>
      <c r="H158" s="390" t="s">
        <v>846</v>
      </c>
      <c r="I158" s="393">
        <v>1908.4200439453125</v>
      </c>
      <c r="J158" s="393">
        <v>6</v>
      </c>
      <c r="K158" s="394">
        <v>11450.5400390625</v>
      </c>
    </row>
    <row r="159" spans="1:11" ht="14.45" customHeight="1" x14ac:dyDescent="0.2">
      <c r="A159" s="388" t="s">
        <v>420</v>
      </c>
      <c r="B159" s="389" t="s">
        <v>421</v>
      </c>
      <c r="C159" s="390" t="s">
        <v>428</v>
      </c>
      <c r="D159" s="391" t="s">
        <v>429</v>
      </c>
      <c r="E159" s="390" t="s">
        <v>666</v>
      </c>
      <c r="F159" s="391" t="s">
        <v>667</v>
      </c>
      <c r="G159" s="390" t="s">
        <v>847</v>
      </c>
      <c r="H159" s="390" t="s">
        <v>848</v>
      </c>
      <c r="I159" s="393">
        <v>705.42999267578125</v>
      </c>
      <c r="J159" s="393">
        <v>4</v>
      </c>
      <c r="K159" s="394">
        <v>2821.719970703125</v>
      </c>
    </row>
    <row r="160" spans="1:11" ht="14.45" customHeight="1" x14ac:dyDescent="0.2">
      <c r="A160" s="388" t="s">
        <v>420</v>
      </c>
      <c r="B160" s="389" t="s">
        <v>421</v>
      </c>
      <c r="C160" s="390" t="s">
        <v>428</v>
      </c>
      <c r="D160" s="391" t="s">
        <v>429</v>
      </c>
      <c r="E160" s="390" t="s">
        <v>666</v>
      </c>
      <c r="F160" s="391" t="s">
        <v>667</v>
      </c>
      <c r="G160" s="390" t="s">
        <v>849</v>
      </c>
      <c r="H160" s="390" t="s">
        <v>850</v>
      </c>
      <c r="I160" s="393">
        <v>329.29000854492188</v>
      </c>
      <c r="J160" s="393">
        <v>6</v>
      </c>
      <c r="K160" s="394">
        <v>1975.739990234375</v>
      </c>
    </row>
    <row r="161" spans="1:11" ht="14.45" customHeight="1" x14ac:dyDescent="0.2">
      <c r="A161" s="388" t="s">
        <v>420</v>
      </c>
      <c r="B161" s="389" t="s">
        <v>421</v>
      </c>
      <c r="C161" s="390" t="s">
        <v>428</v>
      </c>
      <c r="D161" s="391" t="s">
        <v>429</v>
      </c>
      <c r="E161" s="390" t="s">
        <v>666</v>
      </c>
      <c r="F161" s="391" t="s">
        <v>667</v>
      </c>
      <c r="G161" s="390" t="s">
        <v>851</v>
      </c>
      <c r="H161" s="390" t="s">
        <v>852</v>
      </c>
      <c r="I161" s="393">
        <v>496.35000610351563</v>
      </c>
      <c r="J161" s="393">
        <v>70</v>
      </c>
      <c r="K161" s="394">
        <v>34744.7802734375</v>
      </c>
    </row>
    <row r="162" spans="1:11" ht="14.45" customHeight="1" x14ac:dyDescent="0.2">
      <c r="A162" s="388" t="s">
        <v>420</v>
      </c>
      <c r="B162" s="389" t="s">
        <v>421</v>
      </c>
      <c r="C162" s="390" t="s">
        <v>428</v>
      </c>
      <c r="D162" s="391" t="s">
        <v>429</v>
      </c>
      <c r="E162" s="390" t="s">
        <v>666</v>
      </c>
      <c r="F162" s="391" t="s">
        <v>667</v>
      </c>
      <c r="G162" s="390" t="s">
        <v>853</v>
      </c>
      <c r="H162" s="390" t="s">
        <v>854</v>
      </c>
      <c r="I162" s="393">
        <v>6.7775001525878906</v>
      </c>
      <c r="J162" s="393">
        <v>1500</v>
      </c>
      <c r="K162" s="394">
        <v>10165</v>
      </c>
    </row>
    <row r="163" spans="1:11" ht="14.45" customHeight="1" x14ac:dyDescent="0.2">
      <c r="A163" s="388" t="s">
        <v>420</v>
      </c>
      <c r="B163" s="389" t="s">
        <v>421</v>
      </c>
      <c r="C163" s="390" t="s">
        <v>428</v>
      </c>
      <c r="D163" s="391" t="s">
        <v>429</v>
      </c>
      <c r="E163" s="390" t="s">
        <v>666</v>
      </c>
      <c r="F163" s="391" t="s">
        <v>667</v>
      </c>
      <c r="G163" s="390" t="s">
        <v>855</v>
      </c>
      <c r="H163" s="390" t="s">
        <v>856</v>
      </c>
      <c r="I163" s="393">
        <v>12289.1904296875</v>
      </c>
      <c r="J163" s="393">
        <v>1</v>
      </c>
      <c r="K163" s="394">
        <v>12289.1904296875</v>
      </c>
    </row>
    <row r="164" spans="1:11" ht="14.45" customHeight="1" x14ac:dyDescent="0.2">
      <c r="A164" s="388" t="s">
        <v>420</v>
      </c>
      <c r="B164" s="389" t="s">
        <v>421</v>
      </c>
      <c r="C164" s="390" t="s">
        <v>428</v>
      </c>
      <c r="D164" s="391" t="s">
        <v>429</v>
      </c>
      <c r="E164" s="390" t="s">
        <v>666</v>
      </c>
      <c r="F164" s="391" t="s">
        <v>667</v>
      </c>
      <c r="G164" s="390" t="s">
        <v>857</v>
      </c>
      <c r="H164" s="390" t="s">
        <v>858</v>
      </c>
      <c r="I164" s="393">
        <v>4840</v>
      </c>
      <c r="J164" s="393">
        <v>5</v>
      </c>
      <c r="K164" s="394">
        <v>24200</v>
      </c>
    </row>
    <row r="165" spans="1:11" ht="14.45" customHeight="1" x14ac:dyDescent="0.2">
      <c r="A165" s="388" t="s">
        <v>420</v>
      </c>
      <c r="B165" s="389" t="s">
        <v>421</v>
      </c>
      <c r="C165" s="390" t="s">
        <v>428</v>
      </c>
      <c r="D165" s="391" t="s">
        <v>429</v>
      </c>
      <c r="E165" s="390" t="s">
        <v>666</v>
      </c>
      <c r="F165" s="391" t="s">
        <v>667</v>
      </c>
      <c r="G165" s="390" t="s">
        <v>859</v>
      </c>
      <c r="H165" s="390" t="s">
        <v>860</v>
      </c>
      <c r="I165" s="393">
        <v>13.310000419616699</v>
      </c>
      <c r="J165" s="393">
        <v>100</v>
      </c>
      <c r="K165" s="394">
        <v>1331</v>
      </c>
    </row>
    <row r="166" spans="1:11" ht="14.45" customHeight="1" x14ac:dyDescent="0.2">
      <c r="A166" s="388" t="s">
        <v>420</v>
      </c>
      <c r="B166" s="389" t="s">
        <v>421</v>
      </c>
      <c r="C166" s="390" t="s">
        <v>428</v>
      </c>
      <c r="D166" s="391" t="s">
        <v>429</v>
      </c>
      <c r="E166" s="390" t="s">
        <v>666</v>
      </c>
      <c r="F166" s="391" t="s">
        <v>667</v>
      </c>
      <c r="G166" s="390" t="s">
        <v>861</v>
      </c>
      <c r="H166" s="390" t="s">
        <v>862</v>
      </c>
      <c r="I166" s="393">
        <v>13.310000419616699</v>
      </c>
      <c r="J166" s="393">
        <v>90</v>
      </c>
      <c r="K166" s="394">
        <v>1197.9000244140625</v>
      </c>
    </row>
    <row r="167" spans="1:11" ht="14.45" customHeight="1" x14ac:dyDescent="0.2">
      <c r="A167" s="388" t="s">
        <v>420</v>
      </c>
      <c r="B167" s="389" t="s">
        <v>421</v>
      </c>
      <c r="C167" s="390" t="s">
        <v>428</v>
      </c>
      <c r="D167" s="391" t="s">
        <v>429</v>
      </c>
      <c r="E167" s="390" t="s">
        <v>666</v>
      </c>
      <c r="F167" s="391" t="s">
        <v>667</v>
      </c>
      <c r="G167" s="390" t="s">
        <v>863</v>
      </c>
      <c r="H167" s="390" t="s">
        <v>864</v>
      </c>
      <c r="I167" s="393">
        <v>43.34999942779541</v>
      </c>
      <c r="J167" s="393">
        <v>450</v>
      </c>
      <c r="K167" s="394">
        <v>19450.749755859375</v>
      </c>
    </row>
    <row r="168" spans="1:11" ht="14.45" customHeight="1" x14ac:dyDescent="0.2">
      <c r="A168" s="388" t="s">
        <v>420</v>
      </c>
      <c r="B168" s="389" t="s">
        <v>421</v>
      </c>
      <c r="C168" s="390" t="s">
        <v>428</v>
      </c>
      <c r="D168" s="391" t="s">
        <v>429</v>
      </c>
      <c r="E168" s="390" t="s">
        <v>666</v>
      </c>
      <c r="F168" s="391" t="s">
        <v>667</v>
      </c>
      <c r="G168" s="390" t="s">
        <v>865</v>
      </c>
      <c r="H168" s="390" t="s">
        <v>866</v>
      </c>
      <c r="I168" s="393">
        <v>313.08999633789063</v>
      </c>
      <c r="J168" s="393">
        <v>10</v>
      </c>
      <c r="K168" s="394">
        <v>3130.8798828125</v>
      </c>
    </row>
    <row r="169" spans="1:11" ht="14.45" customHeight="1" x14ac:dyDescent="0.2">
      <c r="A169" s="388" t="s">
        <v>420</v>
      </c>
      <c r="B169" s="389" t="s">
        <v>421</v>
      </c>
      <c r="C169" s="390" t="s">
        <v>428</v>
      </c>
      <c r="D169" s="391" t="s">
        <v>429</v>
      </c>
      <c r="E169" s="390" t="s">
        <v>666</v>
      </c>
      <c r="F169" s="391" t="s">
        <v>667</v>
      </c>
      <c r="G169" s="390" t="s">
        <v>867</v>
      </c>
      <c r="H169" s="390" t="s">
        <v>868</v>
      </c>
      <c r="I169" s="393">
        <v>12.100000381469727</v>
      </c>
      <c r="J169" s="393">
        <v>1540</v>
      </c>
      <c r="K169" s="394">
        <v>18634</v>
      </c>
    </row>
    <row r="170" spans="1:11" ht="14.45" customHeight="1" x14ac:dyDescent="0.2">
      <c r="A170" s="388" t="s">
        <v>420</v>
      </c>
      <c r="B170" s="389" t="s">
        <v>421</v>
      </c>
      <c r="C170" s="390" t="s">
        <v>428</v>
      </c>
      <c r="D170" s="391" t="s">
        <v>429</v>
      </c>
      <c r="E170" s="390" t="s">
        <v>666</v>
      </c>
      <c r="F170" s="391" t="s">
        <v>667</v>
      </c>
      <c r="G170" s="390" t="s">
        <v>869</v>
      </c>
      <c r="H170" s="390" t="s">
        <v>870</v>
      </c>
      <c r="I170" s="393">
        <v>19.969999313354492</v>
      </c>
      <c r="J170" s="393">
        <v>50</v>
      </c>
      <c r="K170" s="394">
        <v>998.25</v>
      </c>
    </row>
    <row r="171" spans="1:11" ht="14.45" customHeight="1" x14ac:dyDescent="0.2">
      <c r="A171" s="388" t="s">
        <v>420</v>
      </c>
      <c r="B171" s="389" t="s">
        <v>421</v>
      </c>
      <c r="C171" s="390" t="s">
        <v>428</v>
      </c>
      <c r="D171" s="391" t="s">
        <v>429</v>
      </c>
      <c r="E171" s="390" t="s">
        <v>666</v>
      </c>
      <c r="F171" s="391" t="s">
        <v>667</v>
      </c>
      <c r="G171" s="390" t="s">
        <v>871</v>
      </c>
      <c r="H171" s="390" t="s">
        <v>872</v>
      </c>
      <c r="I171" s="393">
        <v>21.780000686645508</v>
      </c>
      <c r="J171" s="393">
        <v>100</v>
      </c>
      <c r="K171" s="394">
        <v>2178</v>
      </c>
    </row>
    <row r="172" spans="1:11" ht="14.45" customHeight="1" x14ac:dyDescent="0.2">
      <c r="A172" s="388" t="s">
        <v>420</v>
      </c>
      <c r="B172" s="389" t="s">
        <v>421</v>
      </c>
      <c r="C172" s="390" t="s">
        <v>428</v>
      </c>
      <c r="D172" s="391" t="s">
        <v>429</v>
      </c>
      <c r="E172" s="390" t="s">
        <v>666</v>
      </c>
      <c r="F172" s="391" t="s">
        <v>667</v>
      </c>
      <c r="G172" s="390" t="s">
        <v>873</v>
      </c>
      <c r="H172" s="390" t="s">
        <v>874</v>
      </c>
      <c r="I172" s="393">
        <v>0.80000001192092896</v>
      </c>
      <c r="J172" s="393">
        <v>100</v>
      </c>
      <c r="K172" s="394">
        <v>80</v>
      </c>
    </row>
    <row r="173" spans="1:11" ht="14.45" customHeight="1" x14ac:dyDescent="0.2">
      <c r="A173" s="388" t="s">
        <v>420</v>
      </c>
      <c r="B173" s="389" t="s">
        <v>421</v>
      </c>
      <c r="C173" s="390" t="s">
        <v>428</v>
      </c>
      <c r="D173" s="391" t="s">
        <v>429</v>
      </c>
      <c r="E173" s="390" t="s">
        <v>666</v>
      </c>
      <c r="F173" s="391" t="s">
        <v>667</v>
      </c>
      <c r="G173" s="390" t="s">
        <v>875</v>
      </c>
      <c r="H173" s="390" t="s">
        <v>876</v>
      </c>
      <c r="I173" s="393">
        <v>0.82428570304598126</v>
      </c>
      <c r="J173" s="393">
        <v>1400</v>
      </c>
      <c r="K173" s="394">
        <v>1153</v>
      </c>
    </row>
    <row r="174" spans="1:11" ht="14.45" customHeight="1" x14ac:dyDescent="0.2">
      <c r="A174" s="388" t="s">
        <v>420</v>
      </c>
      <c r="B174" s="389" t="s">
        <v>421</v>
      </c>
      <c r="C174" s="390" t="s">
        <v>428</v>
      </c>
      <c r="D174" s="391" t="s">
        <v>429</v>
      </c>
      <c r="E174" s="390" t="s">
        <v>666</v>
      </c>
      <c r="F174" s="391" t="s">
        <v>667</v>
      </c>
      <c r="G174" s="390" t="s">
        <v>875</v>
      </c>
      <c r="H174" s="390" t="s">
        <v>877</v>
      </c>
      <c r="I174" s="393">
        <v>0.82999998331069946</v>
      </c>
      <c r="J174" s="393">
        <v>100</v>
      </c>
      <c r="K174" s="394">
        <v>83</v>
      </c>
    </row>
    <row r="175" spans="1:11" ht="14.45" customHeight="1" x14ac:dyDescent="0.2">
      <c r="A175" s="388" t="s">
        <v>420</v>
      </c>
      <c r="B175" s="389" t="s">
        <v>421</v>
      </c>
      <c r="C175" s="390" t="s">
        <v>428</v>
      </c>
      <c r="D175" s="391" t="s">
        <v>429</v>
      </c>
      <c r="E175" s="390" t="s">
        <v>666</v>
      </c>
      <c r="F175" s="391" t="s">
        <v>667</v>
      </c>
      <c r="G175" s="390" t="s">
        <v>878</v>
      </c>
      <c r="H175" s="390" t="s">
        <v>879</v>
      </c>
      <c r="I175" s="393">
        <v>0.5</v>
      </c>
      <c r="J175" s="393">
        <v>100</v>
      </c>
      <c r="K175" s="394">
        <v>50</v>
      </c>
    </row>
    <row r="176" spans="1:11" ht="14.45" customHeight="1" x14ac:dyDescent="0.2">
      <c r="A176" s="388" t="s">
        <v>420</v>
      </c>
      <c r="B176" s="389" t="s">
        <v>421</v>
      </c>
      <c r="C176" s="390" t="s">
        <v>428</v>
      </c>
      <c r="D176" s="391" t="s">
        <v>429</v>
      </c>
      <c r="E176" s="390" t="s">
        <v>666</v>
      </c>
      <c r="F176" s="391" t="s">
        <v>667</v>
      </c>
      <c r="G176" s="390" t="s">
        <v>880</v>
      </c>
      <c r="H176" s="390" t="s">
        <v>881</v>
      </c>
      <c r="I176" s="393">
        <v>0.43000000715255737</v>
      </c>
      <c r="J176" s="393">
        <v>100</v>
      </c>
      <c r="K176" s="394">
        <v>43</v>
      </c>
    </row>
    <row r="177" spans="1:11" ht="14.45" customHeight="1" x14ac:dyDescent="0.2">
      <c r="A177" s="388" t="s">
        <v>420</v>
      </c>
      <c r="B177" s="389" t="s">
        <v>421</v>
      </c>
      <c r="C177" s="390" t="s">
        <v>428</v>
      </c>
      <c r="D177" s="391" t="s">
        <v>429</v>
      </c>
      <c r="E177" s="390" t="s">
        <v>666</v>
      </c>
      <c r="F177" s="391" t="s">
        <v>667</v>
      </c>
      <c r="G177" s="390" t="s">
        <v>882</v>
      </c>
      <c r="H177" s="390" t="s">
        <v>883</v>
      </c>
      <c r="I177" s="393">
        <v>1.1499999761581421</v>
      </c>
      <c r="J177" s="393">
        <v>320</v>
      </c>
      <c r="K177" s="394">
        <v>368</v>
      </c>
    </row>
    <row r="178" spans="1:11" ht="14.45" customHeight="1" x14ac:dyDescent="0.2">
      <c r="A178" s="388" t="s">
        <v>420</v>
      </c>
      <c r="B178" s="389" t="s">
        <v>421</v>
      </c>
      <c r="C178" s="390" t="s">
        <v>428</v>
      </c>
      <c r="D178" s="391" t="s">
        <v>429</v>
      </c>
      <c r="E178" s="390" t="s">
        <v>666</v>
      </c>
      <c r="F178" s="391" t="s">
        <v>667</v>
      </c>
      <c r="G178" s="390" t="s">
        <v>884</v>
      </c>
      <c r="H178" s="390" t="s">
        <v>885</v>
      </c>
      <c r="I178" s="393">
        <v>1.1349999904632568</v>
      </c>
      <c r="J178" s="393">
        <v>2640</v>
      </c>
      <c r="K178" s="394">
        <v>2999.2000198364258</v>
      </c>
    </row>
    <row r="179" spans="1:11" ht="14.45" customHeight="1" x14ac:dyDescent="0.2">
      <c r="A179" s="388" t="s">
        <v>420</v>
      </c>
      <c r="B179" s="389" t="s">
        <v>421</v>
      </c>
      <c r="C179" s="390" t="s">
        <v>428</v>
      </c>
      <c r="D179" s="391" t="s">
        <v>429</v>
      </c>
      <c r="E179" s="390" t="s">
        <v>666</v>
      </c>
      <c r="F179" s="391" t="s">
        <v>667</v>
      </c>
      <c r="G179" s="390" t="s">
        <v>886</v>
      </c>
      <c r="H179" s="390" t="s">
        <v>887</v>
      </c>
      <c r="I179" s="393">
        <v>0.57999998331069946</v>
      </c>
      <c r="J179" s="393">
        <v>100</v>
      </c>
      <c r="K179" s="394">
        <v>58</v>
      </c>
    </row>
    <row r="180" spans="1:11" ht="14.45" customHeight="1" x14ac:dyDescent="0.2">
      <c r="A180" s="388" t="s">
        <v>420</v>
      </c>
      <c r="B180" s="389" t="s">
        <v>421</v>
      </c>
      <c r="C180" s="390" t="s">
        <v>428</v>
      </c>
      <c r="D180" s="391" t="s">
        <v>429</v>
      </c>
      <c r="E180" s="390" t="s">
        <v>666</v>
      </c>
      <c r="F180" s="391" t="s">
        <v>667</v>
      </c>
      <c r="G180" s="390" t="s">
        <v>888</v>
      </c>
      <c r="H180" s="390" t="s">
        <v>889</v>
      </c>
      <c r="I180" s="393">
        <v>6.2324999570846558</v>
      </c>
      <c r="J180" s="393">
        <v>810</v>
      </c>
      <c r="K180" s="394">
        <v>5049.0499877929688</v>
      </c>
    </row>
    <row r="181" spans="1:11" ht="14.45" customHeight="1" x14ac:dyDescent="0.2">
      <c r="A181" s="388" t="s">
        <v>420</v>
      </c>
      <c r="B181" s="389" t="s">
        <v>421</v>
      </c>
      <c r="C181" s="390" t="s">
        <v>428</v>
      </c>
      <c r="D181" s="391" t="s">
        <v>429</v>
      </c>
      <c r="E181" s="390" t="s">
        <v>666</v>
      </c>
      <c r="F181" s="391" t="s">
        <v>667</v>
      </c>
      <c r="G181" s="390" t="s">
        <v>890</v>
      </c>
      <c r="H181" s="390" t="s">
        <v>891</v>
      </c>
      <c r="I181" s="393">
        <v>703.010009765625</v>
      </c>
      <c r="J181" s="393">
        <v>6</v>
      </c>
      <c r="K181" s="394">
        <v>4218.06005859375</v>
      </c>
    </row>
    <row r="182" spans="1:11" ht="14.45" customHeight="1" x14ac:dyDescent="0.2">
      <c r="A182" s="388" t="s">
        <v>420</v>
      </c>
      <c r="B182" s="389" t="s">
        <v>421</v>
      </c>
      <c r="C182" s="390" t="s">
        <v>428</v>
      </c>
      <c r="D182" s="391" t="s">
        <v>429</v>
      </c>
      <c r="E182" s="390" t="s">
        <v>666</v>
      </c>
      <c r="F182" s="391" t="s">
        <v>667</v>
      </c>
      <c r="G182" s="390" t="s">
        <v>892</v>
      </c>
      <c r="H182" s="390" t="s">
        <v>893</v>
      </c>
      <c r="I182" s="393">
        <v>2290.530029296875</v>
      </c>
      <c r="J182" s="393">
        <v>6</v>
      </c>
      <c r="K182" s="394">
        <v>13743.1796875</v>
      </c>
    </row>
    <row r="183" spans="1:11" ht="14.45" customHeight="1" x14ac:dyDescent="0.2">
      <c r="A183" s="388" t="s">
        <v>420</v>
      </c>
      <c r="B183" s="389" t="s">
        <v>421</v>
      </c>
      <c r="C183" s="390" t="s">
        <v>428</v>
      </c>
      <c r="D183" s="391" t="s">
        <v>429</v>
      </c>
      <c r="E183" s="390" t="s">
        <v>666</v>
      </c>
      <c r="F183" s="391" t="s">
        <v>667</v>
      </c>
      <c r="G183" s="390" t="s">
        <v>894</v>
      </c>
      <c r="H183" s="390" t="s">
        <v>895</v>
      </c>
      <c r="I183" s="393">
        <v>758.66998291015625</v>
      </c>
      <c r="J183" s="393">
        <v>18</v>
      </c>
      <c r="K183" s="394">
        <v>13656.06005859375</v>
      </c>
    </row>
    <row r="184" spans="1:11" ht="14.45" customHeight="1" x14ac:dyDescent="0.2">
      <c r="A184" s="388" t="s">
        <v>420</v>
      </c>
      <c r="B184" s="389" t="s">
        <v>421</v>
      </c>
      <c r="C184" s="390" t="s">
        <v>428</v>
      </c>
      <c r="D184" s="391" t="s">
        <v>429</v>
      </c>
      <c r="E184" s="390" t="s">
        <v>666</v>
      </c>
      <c r="F184" s="391" t="s">
        <v>667</v>
      </c>
      <c r="G184" s="390" t="s">
        <v>896</v>
      </c>
      <c r="H184" s="390" t="s">
        <v>897</v>
      </c>
      <c r="I184" s="393">
        <v>911.1300048828125</v>
      </c>
      <c r="J184" s="393">
        <v>6</v>
      </c>
      <c r="K184" s="394">
        <v>5466.77978515625</v>
      </c>
    </row>
    <row r="185" spans="1:11" ht="14.45" customHeight="1" x14ac:dyDescent="0.2">
      <c r="A185" s="388" t="s">
        <v>420</v>
      </c>
      <c r="B185" s="389" t="s">
        <v>421</v>
      </c>
      <c r="C185" s="390" t="s">
        <v>428</v>
      </c>
      <c r="D185" s="391" t="s">
        <v>429</v>
      </c>
      <c r="E185" s="390" t="s">
        <v>666</v>
      </c>
      <c r="F185" s="391" t="s">
        <v>667</v>
      </c>
      <c r="G185" s="390" t="s">
        <v>898</v>
      </c>
      <c r="H185" s="390" t="s">
        <v>899</v>
      </c>
      <c r="I185" s="393">
        <v>37.150001525878906</v>
      </c>
      <c r="J185" s="393">
        <v>60</v>
      </c>
      <c r="K185" s="394">
        <v>2228.820068359375</v>
      </c>
    </row>
    <row r="186" spans="1:11" ht="14.45" customHeight="1" x14ac:dyDescent="0.2">
      <c r="A186" s="388" t="s">
        <v>420</v>
      </c>
      <c r="B186" s="389" t="s">
        <v>421</v>
      </c>
      <c r="C186" s="390" t="s">
        <v>428</v>
      </c>
      <c r="D186" s="391" t="s">
        <v>429</v>
      </c>
      <c r="E186" s="390" t="s">
        <v>666</v>
      </c>
      <c r="F186" s="391" t="s">
        <v>667</v>
      </c>
      <c r="G186" s="390" t="s">
        <v>900</v>
      </c>
      <c r="H186" s="390" t="s">
        <v>901</v>
      </c>
      <c r="I186" s="393">
        <v>492.64999389648438</v>
      </c>
      <c r="J186" s="393">
        <v>20</v>
      </c>
      <c r="K186" s="394">
        <v>9852.9501953125</v>
      </c>
    </row>
    <row r="187" spans="1:11" ht="14.45" customHeight="1" x14ac:dyDescent="0.2">
      <c r="A187" s="388" t="s">
        <v>420</v>
      </c>
      <c r="B187" s="389" t="s">
        <v>421</v>
      </c>
      <c r="C187" s="390" t="s">
        <v>428</v>
      </c>
      <c r="D187" s="391" t="s">
        <v>429</v>
      </c>
      <c r="E187" s="390" t="s">
        <v>666</v>
      </c>
      <c r="F187" s="391" t="s">
        <v>667</v>
      </c>
      <c r="G187" s="390" t="s">
        <v>902</v>
      </c>
      <c r="H187" s="390" t="s">
        <v>903</v>
      </c>
      <c r="I187" s="393">
        <v>66.550003051757813</v>
      </c>
      <c r="J187" s="393">
        <v>10</v>
      </c>
      <c r="K187" s="394">
        <v>665.5</v>
      </c>
    </row>
    <row r="188" spans="1:11" ht="14.45" customHeight="1" x14ac:dyDescent="0.2">
      <c r="A188" s="388" t="s">
        <v>420</v>
      </c>
      <c r="B188" s="389" t="s">
        <v>421</v>
      </c>
      <c r="C188" s="390" t="s">
        <v>428</v>
      </c>
      <c r="D188" s="391" t="s">
        <v>429</v>
      </c>
      <c r="E188" s="390" t="s">
        <v>666</v>
      </c>
      <c r="F188" s="391" t="s">
        <v>667</v>
      </c>
      <c r="G188" s="390" t="s">
        <v>904</v>
      </c>
      <c r="H188" s="390" t="s">
        <v>905</v>
      </c>
      <c r="I188" s="393">
        <v>303.35000610351563</v>
      </c>
      <c r="J188" s="393">
        <v>10</v>
      </c>
      <c r="K188" s="394">
        <v>3033.469970703125</v>
      </c>
    </row>
    <row r="189" spans="1:11" ht="14.45" customHeight="1" x14ac:dyDescent="0.2">
      <c r="A189" s="388" t="s">
        <v>420</v>
      </c>
      <c r="B189" s="389" t="s">
        <v>421</v>
      </c>
      <c r="C189" s="390" t="s">
        <v>428</v>
      </c>
      <c r="D189" s="391" t="s">
        <v>429</v>
      </c>
      <c r="E189" s="390" t="s">
        <v>666</v>
      </c>
      <c r="F189" s="391" t="s">
        <v>667</v>
      </c>
      <c r="G189" s="390" t="s">
        <v>906</v>
      </c>
      <c r="H189" s="390" t="s">
        <v>907</v>
      </c>
      <c r="I189" s="393">
        <v>6.1749999523162842</v>
      </c>
      <c r="J189" s="393">
        <v>200</v>
      </c>
      <c r="K189" s="394">
        <v>1234.5</v>
      </c>
    </row>
    <row r="190" spans="1:11" ht="14.45" customHeight="1" x14ac:dyDescent="0.2">
      <c r="A190" s="388" t="s">
        <v>420</v>
      </c>
      <c r="B190" s="389" t="s">
        <v>421</v>
      </c>
      <c r="C190" s="390" t="s">
        <v>428</v>
      </c>
      <c r="D190" s="391" t="s">
        <v>429</v>
      </c>
      <c r="E190" s="390" t="s">
        <v>666</v>
      </c>
      <c r="F190" s="391" t="s">
        <v>667</v>
      </c>
      <c r="G190" s="390" t="s">
        <v>908</v>
      </c>
      <c r="H190" s="390" t="s">
        <v>909</v>
      </c>
      <c r="I190" s="393">
        <v>1326.1600341796875</v>
      </c>
      <c r="J190" s="393">
        <v>1</v>
      </c>
      <c r="K190" s="394">
        <v>1326.1600341796875</v>
      </c>
    </row>
    <row r="191" spans="1:11" ht="14.45" customHeight="1" x14ac:dyDescent="0.2">
      <c r="A191" s="388" t="s">
        <v>420</v>
      </c>
      <c r="B191" s="389" t="s">
        <v>421</v>
      </c>
      <c r="C191" s="390" t="s">
        <v>428</v>
      </c>
      <c r="D191" s="391" t="s">
        <v>429</v>
      </c>
      <c r="E191" s="390" t="s">
        <v>666</v>
      </c>
      <c r="F191" s="391" t="s">
        <v>667</v>
      </c>
      <c r="G191" s="390" t="s">
        <v>910</v>
      </c>
      <c r="H191" s="390" t="s">
        <v>911</v>
      </c>
      <c r="I191" s="393">
        <v>20243.30078125</v>
      </c>
      <c r="J191" s="393">
        <v>1</v>
      </c>
      <c r="K191" s="394">
        <v>20243.30078125</v>
      </c>
    </row>
    <row r="192" spans="1:11" ht="14.45" customHeight="1" x14ac:dyDescent="0.2">
      <c r="A192" s="388" t="s">
        <v>420</v>
      </c>
      <c r="B192" s="389" t="s">
        <v>421</v>
      </c>
      <c r="C192" s="390" t="s">
        <v>428</v>
      </c>
      <c r="D192" s="391" t="s">
        <v>429</v>
      </c>
      <c r="E192" s="390" t="s">
        <v>666</v>
      </c>
      <c r="F192" s="391" t="s">
        <v>667</v>
      </c>
      <c r="G192" s="390" t="s">
        <v>912</v>
      </c>
      <c r="H192" s="390" t="s">
        <v>913</v>
      </c>
      <c r="I192" s="393">
        <v>61.340000152587891</v>
      </c>
      <c r="J192" s="393">
        <v>96</v>
      </c>
      <c r="K192" s="394">
        <v>5888.4599609375</v>
      </c>
    </row>
    <row r="193" spans="1:11" ht="14.45" customHeight="1" x14ac:dyDescent="0.2">
      <c r="A193" s="388" t="s">
        <v>420</v>
      </c>
      <c r="B193" s="389" t="s">
        <v>421</v>
      </c>
      <c r="C193" s="390" t="s">
        <v>428</v>
      </c>
      <c r="D193" s="391" t="s">
        <v>429</v>
      </c>
      <c r="E193" s="390" t="s">
        <v>666</v>
      </c>
      <c r="F193" s="391" t="s">
        <v>667</v>
      </c>
      <c r="G193" s="390" t="s">
        <v>914</v>
      </c>
      <c r="H193" s="390" t="s">
        <v>915</v>
      </c>
      <c r="I193" s="393">
        <v>0.4699999988079071</v>
      </c>
      <c r="J193" s="393">
        <v>200</v>
      </c>
      <c r="K193" s="394">
        <v>94</v>
      </c>
    </row>
    <row r="194" spans="1:11" ht="14.45" customHeight="1" x14ac:dyDescent="0.2">
      <c r="A194" s="388" t="s">
        <v>420</v>
      </c>
      <c r="B194" s="389" t="s">
        <v>421</v>
      </c>
      <c r="C194" s="390" t="s">
        <v>428</v>
      </c>
      <c r="D194" s="391" t="s">
        <v>429</v>
      </c>
      <c r="E194" s="390" t="s">
        <v>666</v>
      </c>
      <c r="F194" s="391" t="s">
        <v>667</v>
      </c>
      <c r="G194" s="390" t="s">
        <v>916</v>
      </c>
      <c r="H194" s="390" t="s">
        <v>917</v>
      </c>
      <c r="I194" s="393">
        <v>1253.56005859375</v>
      </c>
      <c r="J194" s="393">
        <v>4</v>
      </c>
      <c r="K194" s="394">
        <v>5014.240234375</v>
      </c>
    </row>
    <row r="195" spans="1:11" ht="14.45" customHeight="1" x14ac:dyDescent="0.2">
      <c r="A195" s="388" t="s">
        <v>420</v>
      </c>
      <c r="B195" s="389" t="s">
        <v>421</v>
      </c>
      <c r="C195" s="390" t="s">
        <v>428</v>
      </c>
      <c r="D195" s="391" t="s">
        <v>429</v>
      </c>
      <c r="E195" s="390" t="s">
        <v>666</v>
      </c>
      <c r="F195" s="391" t="s">
        <v>667</v>
      </c>
      <c r="G195" s="390" t="s">
        <v>918</v>
      </c>
      <c r="H195" s="390" t="s">
        <v>919</v>
      </c>
      <c r="I195" s="393">
        <v>3.75</v>
      </c>
      <c r="J195" s="393">
        <v>100</v>
      </c>
      <c r="K195" s="394">
        <v>375</v>
      </c>
    </row>
    <row r="196" spans="1:11" ht="14.45" customHeight="1" x14ac:dyDescent="0.2">
      <c r="A196" s="388" t="s">
        <v>420</v>
      </c>
      <c r="B196" s="389" t="s">
        <v>421</v>
      </c>
      <c r="C196" s="390" t="s">
        <v>428</v>
      </c>
      <c r="D196" s="391" t="s">
        <v>429</v>
      </c>
      <c r="E196" s="390" t="s">
        <v>666</v>
      </c>
      <c r="F196" s="391" t="s">
        <v>667</v>
      </c>
      <c r="G196" s="390" t="s">
        <v>920</v>
      </c>
      <c r="H196" s="390" t="s">
        <v>921</v>
      </c>
      <c r="I196" s="393">
        <v>23.660000483194988</v>
      </c>
      <c r="J196" s="393">
        <v>60</v>
      </c>
      <c r="K196" s="394">
        <v>1417.199951171875</v>
      </c>
    </row>
    <row r="197" spans="1:11" ht="14.45" customHeight="1" x14ac:dyDescent="0.2">
      <c r="A197" s="388" t="s">
        <v>420</v>
      </c>
      <c r="B197" s="389" t="s">
        <v>421</v>
      </c>
      <c r="C197" s="390" t="s">
        <v>428</v>
      </c>
      <c r="D197" s="391" t="s">
        <v>429</v>
      </c>
      <c r="E197" s="390" t="s">
        <v>666</v>
      </c>
      <c r="F197" s="391" t="s">
        <v>667</v>
      </c>
      <c r="G197" s="390" t="s">
        <v>922</v>
      </c>
      <c r="H197" s="390" t="s">
        <v>923</v>
      </c>
      <c r="I197" s="393">
        <v>29.430000305175781</v>
      </c>
      <c r="J197" s="393">
        <v>0</v>
      </c>
      <c r="K197" s="394">
        <v>0</v>
      </c>
    </row>
    <row r="198" spans="1:11" ht="14.45" customHeight="1" x14ac:dyDescent="0.2">
      <c r="A198" s="388" t="s">
        <v>420</v>
      </c>
      <c r="B198" s="389" t="s">
        <v>421</v>
      </c>
      <c r="C198" s="390" t="s">
        <v>428</v>
      </c>
      <c r="D198" s="391" t="s">
        <v>429</v>
      </c>
      <c r="E198" s="390" t="s">
        <v>666</v>
      </c>
      <c r="F198" s="391" t="s">
        <v>667</v>
      </c>
      <c r="G198" s="390" t="s">
        <v>924</v>
      </c>
      <c r="H198" s="390" t="s">
        <v>925</v>
      </c>
      <c r="I198" s="393">
        <v>23.713999176025389</v>
      </c>
      <c r="J198" s="393">
        <v>750</v>
      </c>
      <c r="K198" s="394">
        <v>17786</v>
      </c>
    </row>
    <row r="199" spans="1:11" ht="14.45" customHeight="1" x14ac:dyDescent="0.2">
      <c r="A199" s="388" t="s">
        <v>420</v>
      </c>
      <c r="B199" s="389" t="s">
        <v>421</v>
      </c>
      <c r="C199" s="390" t="s">
        <v>428</v>
      </c>
      <c r="D199" s="391" t="s">
        <v>429</v>
      </c>
      <c r="E199" s="390" t="s">
        <v>926</v>
      </c>
      <c r="F199" s="391" t="s">
        <v>927</v>
      </c>
      <c r="G199" s="390" t="s">
        <v>928</v>
      </c>
      <c r="H199" s="390" t="s">
        <v>929</v>
      </c>
      <c r="I199" s="393">
        <v>1843.0699462890625</v>
      </c>
      <c r="J199" s="393">
        <v>1</v>
      </c>
      <c r="K199" s="394">
        <v>1843.0699462890625</v>
      </c>
    </row>
    <row r="200" spans="1:11" ht="14.45" customHeight="1" x14ac:dyDescent="0.2">
      <c r="A200" s="388" t="s">
        <v>420</v>
      </c>
      <c r="B200" s="389" t="s">
        <v>421</v>
      </c>
      <c r="C200" s="390" t="s">
        <v>428</v>
      </c>
      <c r="D200" s="391" t="s">
        <v>429</v>
      </c>
      <c r="E200" s="390" t="s">
        <v>926</v>
      </c>
      <c r="F200" s="391" t="s">
        <v>927</v>
      </c>
      <c r="G200" s="390" t="s">
        <v>930</v>
      </c>
      <c r="H200" s="390" t="s">
        <v>931</v>
      </c>
      <c r="I200" s="393">
        <v>55347.69921875</v>
      </c>
      <c r="J200" s="393">
        <v>1</v>
      </c>
      <c r="K200" s="394">
        <v>55347.69921875</v>
      </c>
    </row>
    <row r="201" spans="1:11" ht="14.45" customHeight="1" x14ac:dyDescent="0.2">
      <c r="A201" s="388" t="s">
        <v>420</v>
      </c>
      <c r="B201" s="389" t="s">
        <v>421</v>
      </c>
      <c r="C201" s="390" t="s">
        <v>428</v>
      </c>
      <c r="D201" s="391" t="s">
        <v>429</v>
      </c>
      <c r="E201" s="390" t="s">
        <v>926</v>
      </c>
      <c r="F201" s="391" t="s">
        <v>927</v>
      </c>
      <c r="G201" s="390" t="s">
        <v>932</v>
      </c>
      <c r="H201" s="390" t="s">
        <v>933</v>
      </c>
      <c r="I201" s="393">
        <v>424.35000610351563</v>
      </c>
      <c r="J201" s="393">
        <v>60</v>
      </c>
      <c r="K201" s="394">
        <v>25460.8212890625</v>
      </c>
    </row>
    <row r="202" spans="1:11" ht="14.45" customHeight="1" x14ac:dyDescent="0.2">
      <c r="A202" s="388" t="s">
        <v>420</v>
      </c>
      <c r="B202" s="389" t="s">
        <v>421</v>
      </c>
      <c r="C202" s="390" t="s">
        <v>428</v>
      </c>
      <c r="D202" s="391" t="s">
        <v>429</v>
      </c>
      <c r="E202" s="390" t="s">
        <v>926</v>
      </c>
      <c r="F202" s="391" t="s">
        <v>927</v>
      </c>
      <c r="G202" s="390" t="s">
        <v>934</v>
      </c>
      <c r="H202" s="390" t="s">
        <v>935</v>
      </c>
      <c r="I202" s="393">
        <v>33058.41015625</v>
      </c>
      <c r="J202" s="393">
        <v>1</v>
      </c>
      <c r="K202" s="394">
        <v>33058.41015625</v>
      </c>
    </row>
    <row r="203" spans="1:11" ht="14.45" customHeight="1" x14ac:dyDescent="0.2">
      <c r="A203" s="388" t="s">
        <v>420</v>
      </c>
      <c r="B203" s="389" t="s">
        <v>421</v>
      </c>
      <c r="C203" s="390" t="s">
        <v>428</v>
      </c>
      <c r="D203" s="391" t="s">
        <v>429</v>
      </c>
      <c r="E203" s="390" t="s">
        <v>926</v>
      </c>
      <c r="F203" s="391" t="s">
        <v>927</v>
      </c>
      <c r="G203" s="390" t="s">
        <v>936</v>
      </c>
      <c r="H203" s="390" t="s">
        <v>937</v>
      </c>
      <c r="I203" s="393">
        <v>85290.46875</v>
      </c>
      <c r="J203" s="393">
        <v>1</v>
      </c>
      <c r="K203" s="394">
        <v>85290.46875</v>
      </c>
    </row>
    <row r="204" spans="1:11" ht="14.45" customHeight="1" x14ac:dyDescent="0.2">
      <c r="A204" s="388" t="s">
        <v>420</v>
      </c>
      <c r="B204" s="389" t="s">
        <v>421</v>
      </c>
      <c r="C204" s="390" t="s">
        <v>428</v>
      </c>
      <c r="D204" s="391" t="s">
        <v>429</v>
      </c>
      <c r="E204" s="390" t="s">
        <v>926</v>
      </c>
      <c r="F204" s="391" t="s">
        <v>927</v>
      </c>
      <c r="G204" s="390" t="s">
        <v>938</v>
      </c>
      <c r="H204" s="390" t="s">
        <v>939</v>
      </c>
      <c r="I204" s="393">
        <v>82143.9921875</v>
      </c>
      <c r="J204" s="393">
        <v>3</v>
      </c>
      <c r="K204" s="394">
        <v>246431.9765625</v>
      </c>
    </row>
    <row r="205" spans="1:11" ht="14.45" customHeight="1" x14ac:dyDescent="0.2">
      <c r="A205" s="388" t="s">
        <v>420</v>
      </c>
      <c r="B205" s="389" t="s">
        <v>421</v>
      </c>
      <c r="C205" s="390" t="s">
        <v>428</v>
      </c>
      <c r="D205" s="391" t="s">
        <v>429</v>
      </c>
      <c r="E205" s="390" t="s">
        <v>926</v>
      </c>
      <c r="F205" s="391" t="s">
        <v>927</v>
      </c>
      <c r="G205" s="390" t="s">
        <v>940</v>
      </c>
      <c r="H205" s="390" t="s">
        <v>941</v>
      </c>
      <c r="I205" s="393">
        <v>73008.66071428571</v>
      </c>
      <c r="J205" s="393">
        <v>17</v>
      </c>
      <c r="K205" s="394">
        <v>1239148.0546875</v>
      </c>
    </row>
    <row r="206" spans="1:11" ht="14.45" customHeight="1" x14ac:dyDescent="0.2">
      <c r="A206" s="388" t="s">
        <v>420</v>
      </c>
      <c r="B206" s="389" t="s">
        <v>421</v>
      </c>
      <c r="C206" s="390" t="s">
        <v>428</v>
      </c>
      <c r="D206" s="391" t="s">
        <v>429</v>
      </c>
      <c r="E206" s="390" t="s">
        <v>926</v>
      </c>
      <c r="F206" s="391" t="s">
        <v>927</v>
      </c>
      <c r="G206" s="390" t="s">
        <v>942</v>
      </c>
      <c r="H206" s="390" t="s">
        <v>943</v>
      </c>
      <c r="I206" s="393">
        <v>46364.1796875</v>
      </c>
      <c r="J206" s="393">
        <v>2</v>
      </c>
      <c r="K206" s="394">
        <v>92728.3515625</v>
      </c>
    </row>
    <row r="207" spans="1:11" ht="14.45" customHeight="1" x14ac:dyDescent="0.2">
      <c r="A207" s="388" t="s">
        <v>420</v>
      </c>
      <c r="B207" s="389" t="s">
        <v>421</v>
      </c>
      <c r="C207" s="390" t="s">
        <v>428</v>
      </c>
      <c r="D207" s="391" t="s">
        <v>429</v>
      </c>
      <c r="E207" s="390" t="s">
        <v>926</v>
      </c>
      <c r="F207" s="391" t="s">
        <v>927</v>
      </c>
      <c r="G207" s="390" t="s">
        <v>944</v>
      </c>
      <c r="H207" s="390" t="s">
        <v>945</v>
      </c>
      <c r="I207" s="393">
        <v>105537.15234375</v>
      </c>
      <c r="J207" s="393">
        <v>0.79999999701976776</v>
      </c>
      <c r="K207" s="394">
        <v>84429.7265625</v>
      </c>
    </row>
    <row r="208" spans="1:11" ht="14.45" customHeight="1" x14ac:dyDescent="0.2">
      <c r="A208" s="388" t="s">
        <v>420</v>
      </c>
      <c r="B208" s="389" t="s">
        <v>421</v>
      </c>
      <c r="C208" s="390" t="s">
        <v>428</v>
      </c>
      <c r="D208" s="391" t="s">
        <v>429</v>
      </c>
      <c r="E208" s="390" t="s">
        <v>926</v>
      </c>
      <c r="F208" s="391" t="s">
        <v>927</v>
      </c>
      <c r="G208" s="390" t="s">
        <v>946</v>
      </c>
      <c r="H208" s="390" t="s">
        <v>947</v>
      </c>
      <c r="I208" s="393">
        <v>89195.3251953125</v>
      </c>
      <c r="J208" s="393">
        <v>10</v>
      </c>
      <c r="K208" s="394">
        <v>892190.8359375</v>
      </c>
    </row>
    <row r="209" spans="1:11" ht="14.45" customHeight="1" x14ac:dyDescent="0.2">
      <c r="A209" s="388" t="s">
        <v>420</v>
      </c>
      <c r="B209" s="389" t="s">
        <v>421</v>
      </c>
      <c r="C209" s="390" t="s">
        <v>428</v>
      </c>
      <c r="D209" s="391" t="s">
        <v>429</v>
      </c>
      <c r="E209" s="390" t="s">
        <v>926</v>
      </c>
      <c r="F209" s="391" t="s">
        <v>927</v>
      </c>
      <c r="G209" s="390" t="s">
        <v>948</v>
      </c>
      <c r="H209" s="390" t="s">
        <v>949</v>
      </c>
      <c r="I209" s="393">
        <v>105419.55208333333</v>
      </c>
      <c r="J209" s="393">
        <v>1.5999999940395355</v>
      </c>
      <c r="K209" s="394">
        <v>169000.59765625</v>
      </c>
    </row>
    <row r="210" spans="1:11" ht="14.45" customHeight="1" x14ac:dyDescent="0.2">
      <c r="A210" s="388" t="s">
        <v>420</v>
      </c>
      <c r="B210" s="389" t="s">
        <v>421</v>
      </c>
      <c r="C210" s="390" t="s">
        <v>428</v>
      </c>
      <c r="D210" s="391" t="s">
        <v>429</v>
      </c>
      <c r="E210" s="390" t="s">
        <v>926</v>
      </c>
      <c r="F210" s="391" t="s">
        <v>927</v>
      </c>
      <c r="G210" s="390" t="s">
        <v>950</v>
      </c>
      <c r="H210" s="390" t="s">
        <v>951</v>
      </c>
      <c r="I210" s="393">
        <v>89162.065625000003</v>
      </c>
      <c r="J210" s="393">
        <v>12</v>
      </c>
      <c r="K210" s="394">
        <v>1071458.3984375</v>
      </c>
    </row>
    <row r="211" spans="1:11" ht="14.45" customHeight="1" x14ac:dyDescent="0.2">
      <c r="A211" s="388" t="s">
        <v>420</v>
      </c>
      <c r="B211" s="389" t="s">
        <v>421</v>
      </c>
      <c r="C211" s="390" t="s">
        <v>428</v>
      </c>
      <c r="D211" s="391" t="s">
        <v>429</v>
      </c>
      <c r="E211" s="390" t="s">
        <v>926</v>
      </c>
      <c r="F211" s="391" t="s">
        <v>927</v>
      </c>
      <c r="G211" s="390" t="s">
        <v>952</v>
      </c>
      <c r="H211" s="390" t="s">
        <v>953</v>
      </c>
      <c r="I211" s="393">
        <v>88277.390625</v>
      </c>
      <c r="J211" s="393">
        <v>1</v>
      </c>
      <c r="K211" s="394">
        <v>88277.390625</v>
      </c>
    </row>
    <row r="212" spans="1:11" ht="14.45" customHeight="1" x14ac:dyDescent="0.2">
      <c r="A212" s="388" t="s">
        <v>420</v>
      </c>
      <c r="B212" s="389" t="s">
        <v>421</v>
      </c>
      <c r="C212" s="390" t="s">
        <v>428</v>
      </c>
      <c r="D212" s="391" t="s">
        <v>429</v>
      </c>
      <c r="E212" s="390" t="s">
        <v>926</v>
      </c>
      <c r="F212" s="391" t="s">
        <v>927</v>
      </c>
      <c r="G212" s="390" t="s">
        <v>954</v>
      </c>
      <c r="H212" s="390" t="s">
        <v>955</v>
      </c>
      <c r="I212" s="393">
        <v>74150.354352678565</v>
      </c>
      <c r="J212" s="393">
        <v>15.560000002384186</v>
      </c>
      <c r="K212" s="394">
        <v>1152438.0546875</v>
      </c>
    </row>
    <row r="213" spans="1:11" ht="14.45" customHeight="1" x14ac:dyDescent="0.2">
      <c r="A213" s="388" t="s">
        <v>420</v>
      </c>
      <c r="B213" s="389" t="s">
        <v>421</v>
      </c>
      <c r="C213" s="390" t="s">
        <v>428</v>
      </c>
      <c r="D213" s="391" t="s">
        <v>429</v>
      </c>
      <c r="E213" s="390" t="s">
        <v>926</v>
      </c>
      <c r="F213" s="391" t="s">
        <v>927</v>
      </c>
      <c r="G213" s="390" t="s">
        <v>956</v>
      </c>
      <c r="H213" s="390" t="s">
        <v>957</v>
      </c>
      <c r="I213" s="393">
        <v>82207.8828125</v>
      </c>
      <c r="J213" s="393">
        <v>1</v>
      </c>
      <c r="K213" s="394">
        <v>82207.8828125</v>
      </c>
    </row>
    <row r="214" spans="1:11" ht="14.45" customHeight="1" x14ac:dyDescent="0.2">
      <c r="A214" s="388" t="s">
        <v>420</v>
      </c>
      <c r="B214" s="389" t="s">
        <v>421</v>
      </c>
      <c r="C214" s="390" t="s">
        <v>428</v>
      </c>
      <c r="D214" s="391" t="s">
        <v>429</v>
      </c>
      <c r="E214" s="390" t="s">
        <v>926</v>
      </c>
      <c r="F214" s="391" t="s">
        <v>927</v>
      </c>
      <c r="G214" s="390" t="s">
        <v>952</v>
      </c>
      <c r="H214" s="390" t="s">
        <v>957</v>
      </c>
      <c r="I214" s="393">
        <v>89262.28125</v>
      </c>
      <c r="J214" s="393">
        <v>1</v>
      </c>
      <c r="K214" s="394">
        <v>89262.28125</v>
      </c>
    </row>
    <row r="215" spans="1:11" ht="14.45" customHeight="1" x14ac:dyDescent="0.2">
      <c r="A215" s="388" t="s">
        <v>420</v>
      </c>
      <c r="B215" s="389" t="s">
        <v>421</v>
      </c>
      <c r="C215" s="390" t="s">
        <v>428</v>
      </c>
      <c r="D215" s="391" t="s">
        <v>429</v>
      </c>
      <c r="E215" s="390" t="s">
        <v>926</v>
      </c>
      <c r="F215" s="391" t="s">
        <v>927</v>
      </c>
      <c r="G215" s="390" t="s">
        <v>958</v>
      </c>
      <c r="H215" s="390" t="s">
        <v>959</v>
      </c>
      <c r="I215" s="393">
        <v>741.83001708984375</v>
      </c>
      <c r="J215" s="393">
        <v>10</v>
      </c>
      <c r="K215" s="394">
        <v>7418.27001953125</v>
      </c>
    </row>
    <row r="216" spans="1:11" ht="14.45" customHeight="1" x14ac:dyDescent="0.2">
      <c r="A216" s="388" t="s">
        <v>420</v>
      </c>
      <c r="B216" s="389" t="s">
        <v>421</v>
      </c>
      <c r="C216" s="390" t="s">
        <v>428</v>
      </c>
      <c r="D216" s="391" t="s">
        <v>429</v>
      </c>
      <c r="E216" s="390" t="s">
        <v>926</v>
      </c>
      <c r="F216" s="391" t="s">
        <v>927</v>
      </c>
      <c r="G216" s="390" t="s">
        <v>960</v>
      </c>
      <c r="H216" s="390" t="s">
        <v>961</v>
      </c>
      <c r="I216" s="393">
        <v>120197.72265625</v>
      </c>
      <c r="J216" s="393">
        <v>31.599999994039536</v>
      </c>
      <c r="K216" s="394">
        <v>3787680.234375</v>
      </c>
    </row>
    <row r="217" spans="1:11" ht="14.45" customHeight="1" x14ac:dyDescent="0.2">
      <c r="A217" s="388" t="s">
        <v>420</v>
      </c>
      <c r="B217" s="389" t="s">
        <v>421</v>
      </c>
      <c r="C217" s="390" t="s">
        <v>428</v>
      </c>
      <c r="D217" s="391" t="s">
        <v>429</v>
      </c>
      <c r="E217" s="390" t="s">
        <v>926</v>
      </c>
      <c r="F217" s="391" t="s">
        <v>927</v>
      </c>
      <c r="G217" s="390" t="s">
        <v>962</v>
      </c>
      <c r="H217" s="390" t="s">
        <v>963</v>
      </c>
      <c r="I217" s="393">
        <v>1945.1243667602539</v>
      </c>
      <c r="J217" s="393">
        <v>1240</v>
      </c>
      <c r="K217" s="394">
        <v>2412579.296875</v>
      </c>
    </row>
    <row r="218" spans="1:11" ht="14.45" customHeight="1" x14ac:dyDescent="0.2">
      <c r="A218" s="388" t="s">
        <v>420</v>
      </c>
      <c r="B218" s="389" t="s">
        <v>421</v>
      </c>
      <c r="C218" s="390" t="s">
        <v>428</v>
      </c>
      <c r="D218" s="391" t="s">
        <v>429</v>
      </c>
      <c r="E218" s="390" t="s">
        <v>926</v>
      </c>
      <c r="F218" s="391" t="s">
        <v>927</v>
      </c>
      <c r="G218" s="390" t="s">
        <v>964</v>
      </c>
      <c r="H218" s="390" t="s">
        <v>965</v>
      </c>
      <c r="I218" s="393">
        <v>624.53812408447266</v>
      </c>
      <c r="J218" s="393">
        <v>300</v>
      </c>
      <c r="K218" s="394">
        <v>202182.89111328125</v>
      </c>
    </row>
    <row r="219" spans="1:11" ht="14.45" customHeight="1" x14ac:dyDescent="0.2">
      <c r="A219" s="388" t="s">
        <v>420</v>
      </c>
      <c r="B219" s="389" t="s">
        <v>421</v>
      </c>
      <c r="C219" s="390" t="s">
        <v>428</v>
      </c>
      <c r="D219" s="391" t="s">
        <v>429</v>
      </c>
      <c r="E219" s="390" t="s">
        <v>926</v>
      </c>
      <c r="F219" s="391" t="s">
        <v>927</v>
      </c>
      <c r="G219" s="390" t="s">
        <v>966</v>
      </c>
      <c r="H219" s="390" t="s">
        <v>967</v>
      </c>
      <c r="I219" s="393">
        <v>934.91934814453123</v>
      </c>
      <c r="J219" s="393">
        <v>306</v>
      </c>
      <c r="K219" s="394">
        <v>286654.2001953125</v>
      </c>
    </row>
    <row r="220" spans="1:11" ht="14.45" customHeight="1" x14ac:dyDescent="0.2">
      <c r="A220" s="388" t="s">
        <v>420</v>
      </c>
      <c r="B220" s="389" t="s">
        <v>421</v>
      </c>
      <c r="C220" s="390" t="s">
        <v>428</v>
      </c>
      <c r="D220" s="391" t="s">
        <v>429</v>
      </c>
      <c r="E220" s="390" t="s">
        <v>926</v>
      </c>
      <c r="F220" s="391" t="s">
        <v>927</v>
      </c>
      <c r="G220" s="390" t="s">
        <v>968</v>
      </c>
      <c r="H220" s="390" t="s">
        <v>969</v>
      </c>
      <c r="I220" s="393">
        <v>28931.25</v>
      </c>
      <c r="J220" s="393">
        <v>2</v>
      </c>
      <c r="K220" s="394">
        <v>57862.48828125</v>
      </c>
    </row>
    <row r="221" spans="1:11" ht="14.45" customHeight="1" x14ac:dyDescent="0.2">
      <c r="A221" s="388" t="s">
        <v>420</v>
      </c>
      <c r="B221" s="389" t="s">
        <v>421</v>
      </c>
      <c r="C221" s="390" t="s">
        <v>428</v>
      </c>
      <c r="D221" s="391" t="s">
        <v>429</v>
      </c>
      <c r="E221" s="390" t="s">
        <v>926</v>
      </c>
      <c r="F221" s="391" t="s">
        <v>927</v>
      </c>
      <c r="G221" s="390" t="s">
        <v>970</v>
      </c>
      <c r="H221" s="390" t="s">
        <v>971</v>
      </c>
      <c r="I221" s="393">
        <v>747.69221666124133</v>
      </c>
      <c r="J221" s="393">
        <v>290</v>
      </c>
      <c r="K221" s="394">
        <v>216663.080078125</v>
      </c>
    </row>
    <row r="222" spans="1:11" ht="14.45" customHeight="1" x14ac:dyDescent="0.2">
      <c r="A222" s="388" t="s">
        <v>420</v>
      </c>
      <c r="B222" s="389" t="s">
        <v>421</v>
      </c>
      <c r="C222" s="390" t="s">
        <v>428</v>
      </c>
      <c r="D222" s="391" t="s">
        <v>429</v>
      </c>
      <c r="E222" s="390" t="s">
        <v>926</v>
      </c>
      <c r="F222" s="391" t="s">
        <v>927</v>
      </c>
      <c r="G222" s="390" t="s">
        <v>972</v>
      </c>
      <c r="H222" s="390" t="s">
        <v>973</v>
      </c>
      <c r="I222" s="393">
        <v>927.280029296875</v>
      </c>
      <c r="J222" s="393">
        <v>6</v>
      </c>
      <c r="K222" s="394">
        <v>5563.68017578125</v>
      </c>
    </row>
    <row r="223" spans="1:11" ht="14.45" customHeight="1" x14ac:dyDescent="0.2">
      <c r="A223" s="388" t="s">
        <v>420</v>
      </c>
      <c r="B223" s="389" t="s">
        <v>421</v>
      </c>
      <c r="C223" s="390" t="s">
        <v>428</v>
      </c>
      <c r="D223" s="391" t="s">
        <v>429</v>
      </c>
      <c r="E223" s="390" t="s">
        <v>926</v>
      </c>
      <c r="F223" s="391" t="s">
        <v>927</v>
      </c>
      <c r="G223" s="390" t="s">
        <v>974</v>
      </c>
      <c r="H223" s="390" t="s">
        <v>975</v>
      </c>
      <c r="I223" s="393">
        <v>23690.290364583332</v>
      </c>
      <c r="J223" s="393">
        <v>18</v>
      </c>
      <c r="K223" s="394">
        <v>426425.171875</v>
      </c>
    </row>
    <row r="224" spans="1:11" ht="14.45" customHeight="1" x14ac:dyDescent="0.2">
      <c r="A224" s="388" t="s">
        <v>420</v>
      </c>
      <c r="B224" s="389" t="s">
        <v>421</v>
      </c>
      <c r="C224" s="390" t="s">
        <v>428</v>
      </c>
      <c r="D224" s="391" t="s">
        <v>429</v>
      </c>
      <c r="E224" s="390" t="s">
        <v>926</v>
      </c>
      <c r="F224" s="391" t="s">
        <v>927</v>
      </c>
      <c r="G224" s="390" t="s">
        <v>976</v>
      </c>
      <c r="H224" s="390" t="s">
        <v>977</v>
      </c>
      <c r="I224" s="393">
        <v>23454.33984375</v>
      </c>
      <c r="J224" s="393">
        <v>6</v>
      </c>
      <c r="K224" s="394">
        <v>140726.03125</v>
      </c>
    </row>
    <row r="225" spans="1:11" ht="14.45" customHeight="1" x14ac:dyDescent="0.2">
      <c r="A225" s="388" t="s">
        <v>420</v>
      </c>
      <c r="B225" s="389" t="s">
        <v>421</v>
      </c>
      <c r="C225" s="390" t="s">
        <v>428</v>
      </c>
      <c r="D225" s="391" t="s">
        <v>429</v>
      </c>
      <c r="E225" s="390" t="s">
        <v>926</v>
      </c>
      <c r="F225" s="391" t="s">
        <v>927</v>
      </c>
      <c r="G225" s="390" t="s">
        <v>978</v>
      </c>
      <c r="H225" s="390" t="s">
        <v>979</v>
      </c>
      <c r="I225" s="393">
        <v>673.31249237060547</v>
      </c>
      <c r="J225" s="393">
        <v>1240</v>
      </c>
      <c r="K225" s="394">
        <v>835123.619140625</v>
      </c>
    </row>
    <row r="226" spans="1:11" ht="14.45" customHeight="1" x14ac:dyDescent="0.2">
      <c r="A226" s="388" t="s">
        <v>420</v>
      </c>
      <c r="B226" s="389" t="s">
        <v>421</v>
      </c>
      <c r="C226" s="390" t="s">
        <v>428</v>
      </c>
      <c r="D226" s="391" t="s">
        <v>429</v>
      </c>
      <c r="E226" s="390" t="s">
        <v>926</v>
      </c>
      <c r="F226" s="391" t="s">
        <v>927</v>
      </c>
      <c r="G226" s="390" t="s">
        <v>980</v>
      </c>
      <c r="H226" s="390" t="s">
        <v>981</v>
      </c>
      <c r="I226" s="393">
        <v>598.95001220703125</v>
      </c>
      <c r="J226" s="393">
        <v>215</v>
      </c>
      <c r="K226" s="394">
        <v>128774.25</v>
      </c>
    </row>
    <row r="227" spans="1:11" ht="14.45" customHeight="1" x14ac:dyDescent="0.2">
      <c r="A227" s="388" t="s">
        <v>420</v>
      </c>
      <c r="B227" s="389" t="s">
        <v>421</v>
      </c>
      <c r="C227" s="390" t="s">
        <v>428</v>
      </c>
      <c r="D227" s="391" t="s">
        <v>429</v>
      </c>
      <c r="E227" s="390" t="s">
        <v>926</v>
      </c>
      <c r="F227" s="391" t="s">
        <v>927</v>
      </c>
      <c r="G227" s="390" t="s">
        <v>982</v>
      </c>
      <c r="H227" s="390" t="s">
        <v>983</v>
      </c>
      <c r="I227" s="393">
        <v>1265</v>
      </c>
      <c r="J227" s="393">
        <v>60</v>
      </c>
      <c r="K227" s="394">
        <v>75900</v>
      </c>
    </row>
    <row r="228" spans="1:11" ht="14.45" customHeight="1" x14ac:dyDescent="0.2">
      <c r="A228" s="388" t="s">
        <v>420</v>
      </c>
      <c r="B228" s="389" t="s">
        <v>421</v>
      </c>
      <c r="C228" s="390" t="s">
        <v>428</v>
      </c>
      <c r="D228" s="391" t="s">
        <v>429</v>
      </c>
      <c r="E228" s="390" t="s">
        <v>926</v>
      </c>
      <c r="F228" s="391" t="s">
        <v>927</v>
      </c>
      <c r="G228" s="390" t="s">
        <v>984</v>
      </c>
      <c r="H228" s="390" t="s">
        <v>985</v>
      </c>
      <c r="I228" s="393">
        <v>1771.43994140625</v>
      </c>
      <c r="J228" s="393">
        <v>70</v>
      </c>
      <c r="K228" s="394">
        <v>124000.802734375</v>
      </c>
    </row>
    <row r="229" spans="1:11" ht="14.45" customHeight="1" x14ac:dyDescent="0.2">
      <c r="A229" s="388" t="s">
        <v>420</v>
      </c>
      <c r="B229" s="389" t="s">
        <v>421</v>
      </c>
      <c r="C229" s="390" t="s">
        <v>428</v>
      </c>
      <c r="D229" s="391" t="s">
        <v>429</v>
      </c>
      <c r="E229" s="390" t="s">
        <v>926</v>
      </c>
      <c r="F229" s="391" t="s">
        <v>927</v>
      </c>
      <c r="G229" s="390" t="s">
        <v>986</v>
      </c>
      <c r="H229" s="390" t="s">
        <v>987</v>
      </c>
      <c r="I229" s="393">
        <v>1493.8699951171875</v>
      </c>
      <c r="J229" s="393">
        <v>240</v>
      </c>
      <c r="K229" s="394">
        <v>358527.828125</v>
      </c>
    </row>
    <row r="230" spans="1:11" ht="14.45" customHeight="1" x14ac:dyDescent="0.2">
      <c r="A230" s="388" t="s">
        <v>420</v>
      </c>
      <c r="B230" s="389" t="s">
        <v>421</v>
      </c>
      <c r="C230" s="390" t="s">
        <v>428</v>
      </c>
      <c r="D230" s="391" t="s">
        <v>429</v>
      </c>
      <c r="E230" s="390" t="s">
        <v>926</v>
      </c>
      <c r="F230" s="391" t="s">
        <v>927</v>
      </c>
      <c r="G230" s="390" t="s">
        <v>988</v>
      </c>
      <c r="H230" s="390" t="s">
        <v>989</v>
      </c>
      <c r="I230" s="393">
        <v>2652.929931640625</v>
      </c>
      <c r="J230" s="393">
        <v>54</v>
      </c>
      <c r="K230" s="394">
        <v>143257.9482421875</v>
      </c>
    </row>
    <row r="231" spans="1:11" ht="14.45" customHeight="1" x14ac:dyDescent="0.2">
      <c r="A231" s="388" t="s">
        <v>420</v>
      </c>
      <c r="B231" s="389" t="s">
        <v>421</v>
      </c>
      <c r="C231" s="390" t="s">
        <v>428</v>
      </c>
      <c r="D231" s="391" t="s">
        <v>429</v>
      </c>
      <c r="E231" s="390" t="s">
        <v>990</v>
      </c>
      <c r="F231" s="391" t="s">
        <v>991</v>
      </c>
      <c r="G231" s="390" t="s">
        <v>992</v>
      </c>
      <c r="H231" s="390" t="s">
        <v>993</v>
      </c>
      <c r="I231" s="393">
        <v>46.590000152587891</v>
      </c>
      <c r="J231" s="393">
        <v>525</v>
      </c>
      <c r="K231" s="394">
        <v>24457.1396484375</v>
      </c>
    </row>
    <row r="232" spans="1:11" ht="14.45" customHeight="1" x14ac:dyDescent="0.2">
      <c r="A232" s="388" t="s">
        <v>420</v>
      </c>
      <c r="B232" s="389" t="s">
        <v>421</v>
      </c>
      <c r="C232" s="390" t="s">
        <v>428</v>
      </c>
      <c r="D232" s="391" t="s">
        <v>429</v>
      </c>
      <c r="E232" s="390" t="s">
        <v>994</v>
      </c>
      <c r="F232" s="391" t="s">
        <v>995</v>
      </c>
      <c r="G232" s="390" t="s">
        <v>996</v>
      </c>
      <c r="H232" s="390" t="s">
        <v>997</v>
      </c>
      <c r="I232" s="393">
        <v>63.659999847412109</v>
      </c>
      <c r="J232" s="393">
        <v>72</v>
      </c>
      <c r="K232" s="394">
        <v>4583.2998046875</v>
      </c>
    </row>
    <row r="233" spans="1:11" ht="14.45" customHeight="1" x14ac:dyDescent="0.2">
      <c r="A233" s="388" t="s">
        <v>420</v>
      </c>
      <c r="B233" s="389" t="s">
        <v>421</v>
      </c>
      <c r="C233" s="390" t="s">
        <v>428</v>
      </c>
      <c r="D233" s="391" t="s">
        <v>429</v>
      </c>
      <c r="E233" s="390" t="s">
        <v>994</v>
      </c>
      <c r="F233" s="391" t="s">
        <v>995</v>
      </c>
      <c r="G233" s="390" t="s">
        <v>998</v>
      </c>
      <c r="H233" s="390" t="s">
        <v>999</v>
      </c>
      <c r="I233" s="393">
        <v>27.260000228881836</v>
      </c>
      <c r="J233" s="393">
        <v>1296</v>
      </c>
      <c r="K233" s="394">
        <v>35324.280029296875</v>
      </c>
    </row>
    <row r="234" spans="1:11" ht="14.45" customHeight="1" x14ac:dyDescent="0.2">
      <c r="A234" s="388" t="s">
        <v>420</v>
      </c>
      <c r="B234" s="389" t="s">
        <v>421</v>
      </c>
      <c r="C234" s="390" t="s">
        <v>428</v>
      </c>
      <c r="D234" s="391" t="s">
        <v>429</v>
      </c>
      <c r="E234" s="390" t="s">
        <v>994</v>
      </c>
      <c r="F234" s="391" t="s">
        <v>995</v>
      </c>
      <c r="G234" s="390" t="s">
        <v>1000</v>
      </c>
      <c r="H234" s="390" t="s">
        <v>1001</v>
      </c>
      <c r="I234" s="393">
        <v>28.059999465942383</v>
      </c>
      <c r="J234" s="393">
        <v>144</v>
      </c>
      <c r="K234" s="394">
        <v>4040.639892578125</v>
      </c>
    </row>
    <row r="235" spans="1:11" ht="14.45" customHeight="1" x14ac:dyDescent="0.2">
      <c r="A235" s="388" t="s">
        <v>420</v>
      </c>
      <c r="B235" s="389" t="s">
        <v>421</v>
      </c>
      <c r="C235" s="390" t="s">
        <v>428</v>
      </c>
      <c r="D235" s="391" t="s">
        <v>429</v>
      </c>
      <c r="E235" s="390" t="s">
        <v>994</v>
      </c>
      <c r="F235" s="391" t="s">
        <v>995</v>
      </c>
      <c r="G235" s="390" t="s">
        <v>1002</v>
      </c>
      <c r="H235" s="390" t="s">
        <v>1003</v>
      </c>
      <c r="I235" s="393">
        <v>26.569999694824219</v>
      </c>
      <c r="J235" s="393">
        <v>216</v>
      </c>
      <c r="K235" s="394">
        <v>5738.0400390625</v>
      </c>
    </row>
    <row r="236" spans="1:11" ht="14.45" customHeight="1" x14ac:dyDescent="0.2">
      <c r="A236" s="388" t="s">
        <v>420</v>
      </c>
      <c r="B236" s="389" t="s">
        <v>421</v>
      </c>
      <c r="C236" s="390" t="s">
        <v>428</v>
      </c>
      <c r="D236" s="391" t="s">
        <v>429</v>
      </c>
      <c r="E236" s="390" t="s">
        <v>994</v>
      </c>
      <c r="F236" s="391" t="s">
        <v>995</v>
      </c>
      <c r="G236" s="390" t="s">
        <v>1004</v>
      </c>
      <c r="H236" s="390" t="s">
        <v>1005</v>
      </c>
      <c r="I236" s="393">
        <v>76.25</v>
      </c>
      <c r="J236" s="393">
        <v>144</v>
      </c>
      <c r="K236" s="394">
        <v>10979.2802734375</v>
      </c>
    </row>
    <row r="237" spans="1:11" ht="14.45" customHeight="1" x14ac:dyDescent="0.2">
      <c r="A237" s="388" t="s">
        <v>420</v>
      </c>
      <c r="B237" s="389" t="s">
        <v>421</v>
      </c>
      <c r="C237" s="390" t="s">
        <v>428</v>
      </c>
      <c r="D237" s="391" t="s">
        <v>429</v>
      </c>
      <c r="E237" s="390" t="s">
        <v>994</v>
      </c>
      <c r="F237" s="391" t="s">
        <v>995</v>
      </c>
      <c r="G237" s="390" t="s">
        <v>1006</v>
      </c>
      <c r="H237" s="390" t="s">
        <v>1007</v>
      </c>
      <c r="I237" s="393">
        <v>148.58000183105469</v>
      </c>
      <c r="J237" s="393">
        <v>144</v>
      </c>
      <c r="K237" s="394">
        <v>21395.51953125</v>
      </c>
    </row>
    <row r="238" spans="1:11" ht="14.45" customHeight="1" x14ac:dyDescent="0.2">
      <c r="A238" s="388" t="s">
        <v>420</v>
      </c>
      <c r="B238" s="389" t="s">
        <v>421</v>
      </c>
      <c r="C238" s="390" t="s">
        <v>428</v>
      </c>
      <c r="D238" s="391" t="s">
        <v>429</v>
      </c>
      <c r="E238" s="390" t="s">
        <v>994</v>
      </c>
      <c r="F238" s="391" t="s">
        <v>995</v>
      </c>
      <c r="G238" s="390" t="s">
        <v>1008</v>
      </c>
      <c r="H238" s="390" t="s">
        <v>1009</v>
      </c>
      <c r="I238" s="393">
        <v>132.94000244140625</v>
      </c>
      <c r="J238" s="393">
        <v>80</v>
      </c>
      <c r="K238" s="394">
        <v>10635.2001953125</v>
      </c>
    </row>
    <row r="239" spans="1:11" ht="14.45" customHeight="1" x14ac:dyDescent="0.2">
      <c r="A239" s="388" t="s">
        <v>420</v>
      </c>
      <c r="B239" s="389" t="s">
        <v>421</v>
      </c>
      <c r="C239" s="390" t="s">
        <v>428</v>
      </c>
      <c r="D239" s="391" t="s">
        <v>429</v>
      </c>
      <c r="E239" s="390" t="s">
        <v>994</v>
      </c>
      <c r="F239" s="391" t="s">
        <v>995</v>
      </c>
      <c r="G239" s="390" t="s">
        <v>1010</v>
      </c>
      <c r="H239" s="390" t="s">
        <v>1011</v>
      </c>
      <c r="I239" s="393">
        <v>147.60000610351563</v>
      </c>
      <c r="J239" s="393">
        <v>264</v>
      </c>
      <c r="K239" s="394">
        <v>38967.0595703125</v>
      </c>
    </row>
    <row r="240" spans="1:11" ht="14.45" customHeight="1" x14ac:dyDescent="0.2">
      <c r="A240" s="388" t="s">
        <v>420</v>
      </c>
      <c r="B240" s="389" t="s">
        <v>421</v>
      </c>
      <c r="C240" s="390" t="s">
        <v>428</v>
      </c>
      <c r="D240" s="391" t="s">
        <v>429</v>
      </c>
      <c r="E240" s="390" t="s">
        <v>994</v>
      </c>
      <c r="F240" s="391" t="s">
        <v>995</v>
      </c>
      <c r="G240" s="390" t="s">
        <v>1012</v>
      </c>
      <c r="H240" s="390" t="s">
        <v>1013</v>
      </c>
      <c r="I240" s="393">
        <v>93.839996337890625</v>
      </c>
      <c r="J240" s="393">
        <v>360</v>
      </c>
      <c r="K240" s="394">
        <v>33782.399169921875</v>
      </c>
    </row>
    <row r="241" spans="1:11" ht="14.45" customHeight="1" x14ac:dyDescent="0.2">
      <c r="A241" s="388" t="s">
        <v>420</v>
      </c>
      <c r="B241" s="389" t="s">
        <v>421</v>
      </c>
      <c r="C241" s="390" t="s">
        <v>428</v>
      </c>
      <c r="D241" s="391" t="s">
        <v>429</v>
      </c>
      <c r="E241" s="390" t="s">
        <v>994</v>
      </c>
      <c r="F241" s="391" t="s">
        <v>995</v>
      </c>
      <c r="G241" s="390" t="s">
        <v>1014</v>
      </c>
      <c r="H241" s="390" t="s">
        <v>1015</v>
      </c>
      <c r="I241" s="393">
        <v>108.22000122070313</v>
      </c>
      <c r="J241" s="393">
        <v>720</v>
      </c>
      <c r="K241" s="394">
        <v>77914.798828125</v>
      </c>
    </row>
    <row r="242" spans="1:11" ht="14.45" customHeight="1" x14ac:dyDescent="0.2">
      <c r="A242" s="388" t="s">
        <v>420</v>
      </c>
      <c r="B242" s="389" t="s">
        <v>421</v>
      </c>
      <c r="C242" s="390" t="s">
        <v>428</v>
      </c>
      <c r="D242" s="391" t="s">
        <v>429</v>
      </c>
      <c r="E242" s="390" t="s">
        <v>994</v>
      </c>
      <c r="F242" s="391" t="s">
        <v>995</v>
      </c>
      <c r="G242" s="390" t="s">
        <v>1016</v>
      </c>
      <c r="H242" s="390" t="s">
        <v>1017</v>
      </c>
      <c r="I242" s="393">
        <v>89.349998474121094</v>
      </c>
      <c r="J242" s="393">
        <v>324</v>
      </c>
      <c r="K242" s="394">
        <v>28947.9189453125</v>
      </c>
    </row>
    <row r="243" spans="1:11" ht="14.45" customHeight="1" x14ac:dyDescent="0.2">
      <c r="A243" s="388" t="s">
        <v>420</v>
      </c>
      <c r="B243" s="389" t="s">
        <v>421</v>
      </c>
      <c r="C243" s="390" t="s">
        <v>428</v>
      </c>
      <c r="D243" s="391" t="s">
        <v>429</v>
      </c>
      <c r="E243" s="390" t="s">
        <v>994</v>
      </c>
      <c r="F243" s="391" t="s">
        <v>995</v>
      </c>
      <c r="G243" s="390" t="s">
        <v>1018</v>
      </c>
      <c r="H243" s="390" t="s">
        <v>1019</v>
      </c>
      <c r="I243" s="393">
        <v>115.41000366210938</v>
      </c>
      <c r="J243" s="393">
        <v>252</v>
      </c>
      <c r="K243" s="394">
        <v>29083.19921875</v>
      </c>
    </row>
    <row r="244" spans="1:11" ht="14.45" customHeight="1" x14ac:dyDescent="0.2">
      <c r="A244" s="388" t="s">
        <v>420</v>
      </c>
      <c r="B244" s="389" t="s">
        <v>421</v>
      </c>
      <c r="C244" s="390" t="s">
        <v>428</v>
      </c>
      <c r="D244" s="391" t="s">
        <v>429</v>
      </c>
      <c r="E244" s="390" t="s">
        <v>994</v>
      </c>
      <c r="F244" s="391" t="s">
        <v>995</v>
      </c>
      <c r="G244" s="390" t="s">
        <v>1020</v>
      </c>
      <c r="H244" s="390" t="s">
        <v>1021</v>
      </c>
      <c r="I244" s="393">
        <v>46.959999084472656</v>
      </c>
      <c r="J244" s="393">
        <v>180</v>
      </c>
      <c r="K244" s="394">
        <v>8452.5</v>
      </c>
    </row>
    <row r="245" spans="1:11" ht="14.45" customHeight="1" x14ac:dyDescent="0.2">
      <c r="A245" s="388" t="s">
        <v>420</v>
      </c>
      <c r="B245" s="389" t="s">
        <v>421</v>
      </c>
      <c r="C245" s="390" t="s">
        <v>428</v>
      </c>
      <c r="D245" s="391" t="s">
        <v>429</v>
      </c>
      <c r="E245" s="390" t="s">
        <v>994</v>
      </c>
      <c r="F245" s="391" t="s">
        <v>995</v>
      </c>
      <c r="G245" s="390" t="s">
        <v>1022</v>
      </c>
      <c r="H245" s="390" t="s">
        <v>1023</v>
      </c>
      <c r="I245" s="393">
        <v>49</v>
      </c>
      <c r="J245" s="393">
        <v>216</v>
      </c>
      <c r="K245" s="394">
        <v>10583.91015625</v>
      </c>
    </row>
    <row r="246" spans="1:11" ht="14.45" customHeight="1" x14ac:dyDescent="0.2">
      <c r="A246" s="388" t="s">
        <v>420</v>
      </c>
      <c r="B246" s="389" t="s">
        <v>421</v>
      </c>
      <c r="C246" s="390" t="s">
        <v>428</v>
      </c>
      <c r="D246" s="391" t="s">
        <v>429</v>
      </c>
      <c r="E246" s="390" t="s">
        <v>994</v>
      </c>
      <c r="F246" s="391" t="s">
        <v>995</v>
      </c>
      <c r="G246" s="390" t="s">
        <v>1024</v>
      </c>
      <c r="H246" s="390" t="s">
        <v>1025</v>
      </c>
      <c r="I246" s="393">
        <v>39.040000915527344</v>
      </c>
      <c r="J246" s="393">
        <v>432</v>
      </c>
      <c r="K246" s="394">
        <v>16866.089599609375</v>
      </c>
    </row>
    <row r="247" spans="1:11" ht="14.45" customHeight="1" x14ac:dyDescent="0.2">
      <c r="A247" s="388" t="s">
        <v>420</v>
      </c>
      <c r="B247" s="389" t="s">
        <v>421</v>
      </c>
      <c r="C247" s="390" t="s">
        <v>428</v>
      </c>
      <c r="D247" s="391" t="s">
        <v>429</v>
      </c>
      <c r="E247" s="390" t="s">
        <v>994</v>
      </c>
      <c r="F247" s="391" t="s">
        <v>995</v>
      </c>
      <c r="G247" s="390" t="s">
        <v>1026</v>
      </c>
      <c r="H247" s="390" t="s">
        <v>1027</v>
      </c>
      <c r="I247" s="393">
        <v>36.753334045410156</v>
      </c>
      <c r="J247" s="393">
        <v>1296</v>
      </c>
      <c r="K247" s="394">
        <v>67272.1806640625</v>
      </c>
    </row>
    <row r="248" spans="1:11" ht="14.45" customHeight="1" x14ac:dyDescent="0.2">
      <c r="A248" s="388" t="s">
        <v>420</v>
      </c>
      <c r="B248" s="389" t="s">
        <v>421</v>
      </c>
      <c r="C248" s="390" t="s">
        <v>428</v>
      </c>
      <c r="D248" s="391" t="s">
        <v>429</v>
      </c>
      <c r="E248" s="390" t="s">
        <v>994</v>
      </c>
      <c r="F248" s="391" t="s">
        <v>995</v>
      </c>
      <c r="G248" s="390" t="s">
        <v>1028</v>
      </c>
      <c r="H248" s="390" t="s">
        <v>1029</v>
      </c>
      <c r="I248" s="393">
        <v>54.299999237060547</v>
      </c>
      <c r="J248" s="393">
        <v>144</v>
      </c>
      <c r="K248" s="394">
        <v>7818.6201171875</v>
      </c>
    </row>
    <row r="249" spans="1:11" ht="14.45" customHeight="1" x14ac:dyDescent="0.2">
      <c r="A249" s="388" t="s">
        <v>420</v>
      </c>
      <c r="B249" s="389" t="s">
        <v>421</v>
      </c>
      <c r="C249" s="390" t="s">
        <v>428</v>
      </c>
      <c r="D249" s="391" t="s">
        <v>429</v>
      </c>
      <c r="E249" s="390" t="s">
        <v>994</v>
      </c>
      <c r="F249" s="391" t="s">
        <v>995</v>
      </c>
      <c r="G249" s="390" t="s">
        <v>1030</v>
      </c>
      <c r="H249" s="390" t="s">
        <v>1031</v>
      </c>
      <c r="I249" s="393">
        <v>50.479999542236328</v>
      </c>
      <c r="J249" s="393">
        <v>324</v>
      </c>
      <c r="K249" s="394">
        <v>16354.0400390625</v>
      </c>
    </row>
    <row r="250" spans="1:11" ht="14.45" customHeight="1" x14ac:dyDescent="0.2">
      <c r="A250" s="388" t="s">
        <v>420</v>
      </c>
      <c r="B250" s="389" t="s">
        <v>421</v>
      </c>
      <c r="C250" s="390" t="s">
        <v>428</v>
      </c>
      <c r="D250" s="391" t="s">
        <v>429</v>
      </c>
      <c r="E250" s="390" t="s">
        <v>994</v>
      </c>
      <c r="F250" s="391" t="s">
        <v>995</v>
      </c>
      <c r="G250" s="390" t="s">
        <v>1032</v>
      </c>
      <c r="H250" s="390" t="s">
        <v>1033</v>
      </c>
      <c r="I250" s="393">
        <v>77.544998168945313</v>
      </c>
      <c r="J250" s="393">
        <v>768</v>
      </c>
      <c r="K250" s="394">
        <v>59679.349365234375</v>
      </c>
    </row>
    <row r="251" spans="1:11" ht="14.45" customHeight="1" x14ac:dyDescent="0.2">
      <c r="A251" s="388" t="s">
        <v>420</v>
      </c>
      <c r="B251" s="389" t="s">
        <v>421</v>
      </c>
      <c r="C251" s="390" t="s">
        <v>428</v>
      </c>
      <c r="D251" s="391" t="s">
        <v>429</v>
      </c>
      <c r="E251" s="390" t="s">
        <v>994</v>
      </c>
      <c r="F251" s="391" t="s">
        <v>995</v>
      </c>
      <c r="G251" s="390" t="s">
        <v>1034</v>
      </c>
      <c r="H251" s="390" t="s">
        <v>1035</v>
      </c>
      <c r="I251" s="393">
        <v>45.027999114990237</v>
      </c>
      <c r="J251" s="393">
        <v>648</v>
      </c>
      <c r="K251" s="394">
        <v>29176.189819335938</v>
      </c>
    </row>
    <row r="252" spans="1:11" ht="14.45" customHeight="1" x14ac:dyDescent="0.2">
      <c r="A252" s="388" t="s">
        <v>420</v>
      </c>
      <c r="B252" s="389" t="s">
        <v>421</v>
      </c>
      <c r="C252" s="390" t="s">
        <v>428</v>
      </c>
      <c r="D252" s="391" t="s">
        <v>429</v>
      </c>
      <c r="E252" s="390" t="s">
        <v>994</v>
      </c>
      <c r="F252" s="391" t="s">
        <v>995</v>
      </c>
      <c r="G252" s="390" t="s">
        <v>1036</v>
      </c>
      <c r="H252" s="390" t="s">
        <v>1037</v>
      </c>
      <c r="I252" s="393">
        <v>77.900001525878906</v>
      </c>
      <c r="J252" s="393">
        <v>504</v>
      </c>
      <c r="K252" s="394">
        <v>39263.0693359375</v>
      </c>
    </row>
    <row r="253" spans="1:11" ht="14.45" customHeight="1" x14ac:dyDescent="0.2">
      <c r="A253" s="388" t="s">
        <v>420</v>
      </c>
      <c r="B253" s="389" t="s">
        <v>421</v>
      </c>
      <c r="C253" s="390" t="s">
        <v>428</v>
      </c>
      <c r="D253" s="391" t="s">
        <v>429</v>
      </c>
      <c r="E253" s="390" t="s">
        <v>994</v>
      </c>
      <c r="F253" s="391" t="s">
        <v>995</v>
      </c>
      <c r="G253" s="390" t="s">
        <v>1038</v>
      </c>
      <c r="H253" s="390" t="s">
        <v>1039</v>
      </c>
      <c r="I253" s="393">
        <v>45.029998779296875</v>
      </c>
      <c r="J253" s="393">
        <v>144</v>
      </c>
      <c r="K253" s="394">
        <v>6483.7001953125</v>
      </c>
    </row>
    <row r="254" spans="1:11" ht="14.45" customHeight="1" x14ac:dyDescent="0.2">
      <c r="A254" s="388" t="s">
        <v>420</v>
      </c>
      <c r="B254" s="389" t="s">
        <v>421</v>
      </c>
      <c r="C254" s="390" t="s">
        <v>428</v>
      </c>
      <c r="D254" s="391" t="s">
        <v>429</v>
      </c>
      <c r="E254" s="390" t="s">
        <v>994</v>
      </c>
      <c r="F254" s="391" t="s">
        <v>995</v>
      </c>
      <c r="G254" s="390" t="s">
        <v>1040</v>
      </c>
      <c r="H254" s="390" t="s">
        <v>1041</v>
      </c>
      <c r="I254" s="393">
        <v>45.020000457763672</v>
      </c>
      <c r="J254" s="393">
        <v>72</v>
      </c>
      <c r="K254" s="394">
        <v>3241.43994140625</v>
      </c>
    </row>
    <row r="255" spans="1:11" ht="14.45" customHeight="1" x14ac:dyDescent="0.2">
      <c r="A255" s="388" t="s">
        <v>420</v>
      </c>
      <c r="B255" s="389" t="s">
        <v>421</v>
      </c>
      <c r="C255" s="390" t="s">
        <v>428</v>
      </c>
      <c r="D255" s="391" t="s">
        <v>429</v>
      </c>
      <c r="E255" s="390" t="s">
        <v>994</v>
      </c>
      <c r="F255" s="391" t="s">
        <v>995</v>
      </c>
      <c r="G255" s="390" t="s">
        <v>1042</v>
      </c>
      <c r="H255" s="390" t="s">
        <v>1043</v>
      </c>
      <c r="I255" s="393">
        <v>60.659999847412109</v>
      </c>
      <c r="J255" s="393">
        <v>72</v>
      </c>
      <c r="K255" s="394">
        <v>4367.52001953125</v>
      </c>
    </row>
    <row r="256" spans="1:11" ht="14.45" customHeight="1" x14ac:dyDescent="0.2">
      <c r="A256" s="388" t="s">
        <v>420</v>
      </c>
      <c r="B256" s="389" t="s">
        <v>421</v>
      </c>
      <c r="C256" s="390" t="s">
        <v>428</v>
      </c>
      <c r="D256" s="391" t="s">
        <v>429</v>
      </c>
      <c r="E256" s="390" t="s">
        <v>994</v>
      </c>
      <c r="F256" s="391" t="s">
        <v>995</v>
      </c>
      <c r="G256" s="390" t="s">
        <v>1044</v>
      </c>
      <c r="H256" s="390" t="s">
        <v>1045</v>
      </c>
      <c r="I256" s="393">
        <v>31.828334172566731</v>
      </c>
      <c r="J256" s="393">
        <v>468</v>
      </c>
      <c r="K256" s="394">
        <v>22344.330322265625</v>
      </c>
    </row>
    <row r="257" spans="1:11" ht="14.45" customHeight="1" x14ac:dyDescent="0.2">
      <c r="A257" s="388" t="s">
        <v>420</v>
      </c>
      <c r="B257" s="389" t="s">
        <v>421</v>
      </c>
      <c r="C257" s="390" t="s">
        <v>428</v>
      </c>
      <c r="D257" s="391" t="s">
        <v>429</v>
      </c>
      <c r="E257" s="390" t="s">
        <v>994</v>
      </c>
      <c r="F257" s="391" t="s">
        <v>995</v>
      </c>
      <c r="G257" s="390" t="s">
        <v>1046</v>
      </c>
      <c r="H257" s="390" t="s">
        <v>1047</v>
      </c>
      <c r="I257" s="393">
        <v>75.650001525878906</v>
      </c>
      <c r="J257" s="393">
        <v>504</v>
      </c>
      <c r="K257" s="394">
        <v>38127.91943359375</v>
      </c>
    </row>
    <row r="258" spans="1:11" ht="14.45" customHeight="1" x14ac:dyDescent="0.2">
      <c r="A258" s="388" t="s">
        <v>420</v>
      </c>
      <c r="B258" s="389" t="s">
        <v>421</v>
      </c>
      <c r="C258" s="390" t="s">
        <v>428</v>
      </c>
      <c r="D258" s="391" t="s">
        <v>429</v>
      </c>
      <c r="E258" s="390" t="s">
        <v>994</v>
      </c>
      <c r="F258" s="391" t="s">
        <v>995</v>
      </c>
      <c r="G258" s="390" t="s">
        <v>1048</v>
      </c>
      <c r="H258" s="390" t="s">
        <v>1049</v>
      </c>
      <c r="I258" s="393">
        <v>34.159999847412109</v>
      </c>
      <c r="J258" s="393">
        <v>1008</v>
      </c>
      <c r="K258" s="394">
        <v>34431.4599609375</v>
      </c>
    </row>
    <row r="259" spans="1:11" ht="14.45" customHeight="1" x14ac:dyDescent="0.2">
      <c r="A259" s="388" t="s">
        <v>420</v>
      </c>
      <c r="B259" s="389" t="s">
        <v>421</v>
      </c>
      <c r="C259" s="390" t="s">
        <v>428</v>
      </c>
      <c r="D259" s="391" t="s">
        <v>429</v>
      </c>
      <c r="E259" s="390" t="s">
        <v>994</v>
      </c>
      <c r="F259" s="391" t="s">
        <v>995</v>
      </c>
      <c r="G259" s="390" t="s">
        <v>1050</v>
      </c>
      <c r="H259" s="390" t="s">
        <v>1051</v>
      </c>
      <c r="I259" s="393">
        <v>41.810001373291016</v>
      </c>
      <c r="J259" s="393">
        <v>1368</v>
      </c>
      <c r="K259" s="394">
        <v>57194.5595703125</v>
      </c>
    </row>
    <row r="260" spans="1:11" ht="14.45" customHeight="1" x14ac:dyDescent="0.2">
      <c r="A260" s="388" t="s">
        <v>420</v>
      </c>
      <c r="B260" s="389" t="s">
        <v>421</v>
      </c>
      <c r="C260" s="390" t="s">
        <v>428</v>
      </c>
      <c r="D260" s="391" t="s">
        <v>429</v>
      </c>
      <c r="E260" s="390" t="s">
        <v>994</v>
      </c>
      <c r="F260" s="391" t="s">
        <v>995</v>
      </c>
      <c r="G260" s="390" t="s">
        <v>1026</v>
      </c>
      <c r="H260" s="390" t="s">
        <v>1052</v>
      </c>
      <c r="I260" s="393">
        <v>40.639999389648438</v>
      </c>
      <c r="J260" s="393">
        <v>1044</v>
      </c>
      <c r="K260" s="394">
        <v>42424.541015625</v>
      </c>
    </row>
    <row r="261" spans="1:11" ht="14.45" customHeight="1" x14ac:dyDescent="0.2">
      <c r="A261" s="388" t="s">
        <v>420</v>
      </c>
      <c r="B261" s="389" t="s">
        <v>421</v>
      </c>
      <c r="C261" s="390" t="s">
        <v>428</v>
      </c>
      <c r="D261" s="391" t="s">
        <v>429</v>
      </c>
      <c r="E261" s="390" t="s">
        <v>994</v>
      </c>
      <c r="F261" s="391" t="s">
        <v>995</v>
      </c>
      <c r="G261" s="390" t="s">
        <v>1053</v>
      </c>
      <c r="H261" s="390" t="s">
        <v>1054</v>
      </c>
      <c r="I261" s="393">
        <v>40.009998321533203</v>
      </c>
      <c r="J261" s="393">
        <v>144</v>
      </c>
      <c r="K261" s="394">
        <v>5761.0400390625</v>
      </c>
    </row>
    <row r="262" spans="1:11" ht="14.45" customHeight="1" x14ac:dyDescent="0.2">
      <c r="A262" s="388" t="s">
        <v>420</v>
      </c>
      <c r="B262" s="389" t="s">
        <v>421</v>
      </c>
      <c r="C262" s="390" t="s">
        <v>428</v>
      </c>
      <c r="D262" s="391" t="s">
        <v>429</v>
      </c>
      <c r="E262" s="390" t="s">
        <v>994</v>
      </c>
      <c r="F262" s="391" t="s">
        <v>995</v>
      </c>
      <c r="G262" s="390" t="s">
        <v>1055</v>
      </c>
      <c r="H262" s="390" t="s">
        <v>1056</v>
      </c>
      <c r="I262" s="393">
        <v>64.709999084472656</v>
      </c>
      <c r="J262" s="393">
        <v>144</v>
      </c>
      <c r="K262" s="394">
        <v>9318.240234375</v>
      </c>
    </row>
    <row r="263" spans="1:11" ht="14.45" customHeight="1" x14ac:dyDescent="0.2">
      <c r="A263" s="388" t="s">
        <v>420</v>
      </c>
      <c r="B263" s="389" t="s">
        <v>421</v>
      </c>
      <c r="C263" s="390" t="s">
        <v>428</v>
      </c>
      <c r="D263" s="391" t="s">
        <v>429</v>
      </c>
      <c r="E263" s="390" t="s">
        <v>994</v>
      </c>
      <c r="F263" s="391" t="s">
        <v>995</v>
      </c>
      <c r="G263" s="390" t="s">
        <v>1057</v>
      </c>
      <c r="H263" s="390" t="s">
        <v>1058</v>
      </c>
      <c r="I263" s="393">
        <v>74.160003662109375</v>
      </c>
      <c r="J263" s="393">
        <v>36</v>
      </c>
      <c r="K263" s="394">
        <v>2669.610107421875</v>
      </c>
    </row>
    <row r="264" spans="1:11" ht="14.45" customHeight="1" x14ac:dyDescent="0.2">
      <c r="A264" s="388" t="s">
        <v>420</v>
      </c>
      <c r="B264" s="389" t="s">
        <v>421</v>
      </c>
      <c r="C264" s="390" t="s">
        <v>428</v>
      </c>
      <c r="D264" s="391" t="s">
        <v>429</v>
      </c>
      <c r="E264" s="390" t="s">
        <v>994</v>
      </c>
      <c r="F264" s="391" t="s">
        <v>995</v>
      </c>
      <c r="G264" s="390" t="s">
        <v>1059</v>
      </c>
      <c r="H264" s="390" t="s">
        <v>1060</v>
      </c>
      <c r="I264" s="393">
        <v>103.40000152587891</v>
      </c>
      <c r="J264" s="393">
        <v>36</v>
      </c>
      <c r="K264" s="394">
        <v>3722.320068359375</v>
      </c>
    </row>
    <row r="265" spans="1:11" ht="14.45" customHeight="1" x14ac:dyDescent="0.2">
      <c r="A265" s="388" t="s">
        <v>420</v>
      </c>
      <c r="B265" s="389" t="s">
        <v>421</v>
      </c>
      <c r="C265" s="390" t="s">
        <v>428</v>
      </c>
      <c r="D265" s="391" t="s">
        <v>429</v>
      </c>
      <c r="E265" s="390" t="s">
        <v>994</v>
      </c>
      <c r="F265" s="391" t="s">
        <v>995</v>
      </c>
      <c r="G265" s="390" t="s">
        <v>1061</v>
      </c>
      <c r="H265" s="390" t="s">
        <v>1062</v>
      </c>
      <c r="I265" s="393">
        <v>345</v>
      </c>
      <c r="J265" s="393">
        <v>48</v>
      </c>
      <c r="K265" s="394">
        <v>16560</v>
      </c>
    </row>
    <row r="266" spans="1:11" ht="14.45" customHeight="1" x14ac:dyDescent="0.2">
      <c r="A266" s="388" t="s">
        <v>420</v>
      </c>
      <c r="B266" s="389" t="s">
        <v>421</v>
      </c>
      <c r="C266" s="390" t="s">
        <v>428</v>
      </c>
      <c r="D266" s="391" t="s">
        <v>429</v>
      </c>
      <c r="E266" s="390" t="s">
        <v>994</v>
      </c>
      <c r="F266" s="391" t="s">
        <v>995</v>
      </c>
      <c r="G266" s="390" t="s">
        <v>1063</v>
      </c>
      <c r="H266" s="390" t="s">
        <v>1064</v>
      </c>
      <c r="I266" s="393">
        <v>345</v>
      </c>
      <c r="J266" s="393">
        <v>24</v>
      </c>
      <c r="K266" s="394">
        <v>8280</v>
      </c>
    </row>
    <row r="267" spans="1:11" ht="14.45" customHeight="1" x14ac:dyDescent="0.2">
      <c r="A267" s="388" t="s">
        <v>420</v>
      </c>
      <c r="B267" s="389" t="s">
        <v>421</v>
      </c>
      <c r="C267" s="390" t="s">
        <v>428</v>
      </c>
      <c r="D267" s="391" t="s">
        <v>429</v>
      </c>
      <c r="E267" s="390" t="s">
        <v>994</v>
      </c>
      <c r="F267" s="391" t="s">
        <v>995</v>
      </c>
      <c r="G267" s="390" t="s">
        <v>1065</v>
      </c>
      <c r="H267" s="390" t="s">
        <v>1066</v>
      </c>
      <c r="I267" s="393">
        <v>153.80999755859375</v>
      </c>
      <c r="J267" s="393">
        <v>24</v>
      </c>
      <c r="K267" s="394">
        <v>3691.5</v>
      </c>
    </row>
    <row r="268" spans="1:11" ht="14.45" customHeight="1" x14ac:dyDescent="0.2">
      <c r="A268" s="388" t="s">
        <v>420</v>
      </c>
      <c r="B268" s="389" t="s">
        <v>421</v>
      </c>
      <c r="C268" s="390" t="s">
        <v>428</v>
      </c>
      <c r="D268" s="391" t="s">
        <v>429</v>
      </c>
      <c r="E268" s="390" t="s">
        <v>994</v>
      </c>
      <c r="F268" s="391" t="s">
        <v>995</v>
      </c>
      <c r="G268" s="390" t="s">
        <v>1067</v>
      </c>
      <c r="H268" s="390" t="s">
        <v>1068</v>
      </c>
      <c r="I268" s="393">
        <v>249.25999450683594</v>
      </c>
      <c r="J268" s="393">
        <v>336</v>
      </c>
      <c r="K268" s="394">
        <v>83752.203125</v>
      </c>
    </row>
    <row r="269" spans="1:11" ht="14.45" customHeight="1" x14ac:dyDescent="0.2">
      <c r="A269" s="388" t="s">
        <v>420</v>
      </c>
      <c r="B269" s="389" t="s">
        <v>421</v>
      </c>
      <c r="C269" s="390" t="s">
        <v>428</v>
      </c>
      <c r="D269" s="391" t="s">
        <v>429</v>
      </c>
      <c r="E269" s="390" t="s">
        <v>994</v>
      </c>
      <c r="F269" s="391" t="s">
        <v>995</v>
      </c>
      <c r="G269" s="390" t="s">
        <v>1069</v>
      </c>
      <c r="H269" s="390" t="s">
        <v>1070</v>
      </c>
      <c r="I269" s="393">
        <v>154.44499969482422</v>
      </c>
      <c r="J269" s="393">
        <v>108</v>
      </c>
      <c r="K269" s="394">
        <v>16679.69970703125</v>
      </c>
    </row>
    <row r="270" spans="1:11" ht="14.45" customHeight="1" x14ac:dyDescent="0.2">
      <c r="A270" s="388" t="s">
        <v>420</v>
      </c>
      <c r="B270" s="389" t="s">
        <v>421</v>
      </c>
      <c r="C270" s="390" t="s">
        <v>428</v>
      </c>
      <c r="D270" s="391" t="s">
        <v>429</v>
      </c>
      <c r="E270" s="390" t="s">
        <v>994</v>
      </c>
      <c r="F270" s="391" t="s">
        <v>995</v>
      </c>
      <c r="G270" s="390" t="s">
        <v>1071</v>
      </c>
      <c r="H270" s="390" t="s">
        <v>1072</v>
      </c>
      <c r="I270" s="393">
        <v>147.60000610351563</v>
      </c>
      <c r="J270" s="393">
        <v>216</v>
      </c>
      <c r="K270" s="394">
        <v>31882.140625</v>
      </c>
    </row>
    <row r="271" spans="1:11" ht="14.45" customHeight="1" x14ac:dyDescent="0.2">
      <c r="A271" s="388" t="s">
        <v>420</v>
      </c>
      <c r="B271" s="389" t="s">
        <v>421</v>
      </c>
      <c r="C271" s="390" t="s">
        <v>428</v>
      </c>
      <c r="D271" s="391" t="s">
        <v>429</v>
      </c>
      <c r="E271" s="390" t="s">
        <v>994</v>
      </c>
      <c r="F271" s="391" t="s">
        <v>995</v>
      </c>
      <c r="G271" s="390" t="s">
        <v>1071</v>
      </c>
      <c r="H271" s="390" t="s">
        <v>1073</v>
      </c>
      <c r="I271" s="393">
        <v>147.60000610351563</v>
      </c>
      <c r="J271" s="393">
        <v>648</v>
      </c>
      <c r="K271" s="394">
        <v>95646.419921875</v>
      </c>
    </row>
    <row r="272" spans="1:11" ht="14.45" customHeight="1" x14ac:dyDescent="0.2">
      <c r="A272" s="388" t="s">
        <v>420</v>
      </c>
      <c r="B272" s="389" t="s">
        <v>421</v>
      </c>
      <c r="C272" s="390" t="s">
        <v>428</v>
      </c>
      <c r="D272" s="391" t="s">
        <v>429</v>
      </c>
      <c r="E272" s="390" t="s">
        <v>994</v>
      </c>
      <c r="F272" s="391" t="s">
        <v>995</v>
      </c>
      <c r="G272" s="390" t="s">
        <v>1074</v>
      </c>
      <c r="H272" s="390" t="s">
        <v>1075</v>
      </c>
      <c r="I272" s="393">
        <v>204.30000305175781</v>
      </c>
      <c r="J272" s="393">
        <v>48</v>
      </c>
      <c r="K272" s="394">
        <v>9806.190185546875</v>
      </c>
    </row>
    <row r="273" spans="1:11" ht="14.45" customHeight="1" x14ac:dyDescent="0.2">
      <c r="A273" s="388" t="s">
        <v>420</v>
      </c>
      <c r="B273" s="389" t="s">
        <v>421</v>
      </c>
      <c r="C273" s="390" t="s">
        <v>428</v>
      </c>
      <c r="D273" s="391" t="s">
        <v>429</v>
      </c>
      <c r="E273" s="390" t="s">
        <v>994</v>
      </c>
      <c r="F273" s="391" t="s">
        <v>995</v>
      </c>
      <c r="G273" s="390" t="s">
        <v>1076</v>
      </c>
      <c r="H273" s="390" t="s">
        <v>1077</v>
      </c>
      <c r="I273" s="393">
        <v>100.68000030517578</v>
      </c>
      <c r="J273" s="393">
        <v>648</v>
      </c>
      <c r="K273" s="394">
        <v>65242.2607421875</v>
      </c>
    </row>
    <row r="274" spans="1:11" ht="14.45" customHeight="1" x14ac:dyDescent="0.2">
      <c r="A274" s="388" t="s">
        <v>420</v>
      </c>
      <c r="B274" s="389" t="s">
        <v>421</v>
      </c>
      <c r="C274" s="390" t="s">
        <v>428</v>
      </c>
      <c r="D274" s="391" t="s">
        <v>429</v>
      </c>
      <c r="E274" s="390" t="s">
        <v>994</v>
      </c>
      <c r="F274" s="391" t="s">
        <v>995</v>
      </c>
      <c r="G274" s="390" t="s">
        <v>1078</v>
      </c>
      <c r="H274" s="390" t="s">
        <v>1079</v>
      </c>
      <c r="I274" s="393">
        <v>31.360000610351563</v>
      </c>
      <c r="J274" s="393">
        <v>1920</v>
      </c>
      <c r="K274" s="394">
        <v>60204.8017578125</v>
      </c>
    </row>
    <row r="275" spans="1:11" ht="14.45" customHeight="1" x14ac:dyDescent="0.2">
      <c r="A275" s="388" t="s">
        <v>420</v>
      </c>
      <c r="B275" s="389" t="s">
        <v>421</v>
      </c>
      <c r="C275" s="390" t="s">
        <v>428</v>
      </c>
      <c r="D275" s="391" t="s">
        <v>429</v>
      </c>
      <c r="E275" s="390" t="s">
        <v>994</v>
      </c>
      <c r="F275" s="391" t="s">
        <v>995</v>
      </c>
      <c r="G275" s="390" t="s">
        <v>1080</v>
      </c>
      <c r="H275" s="390" t="s">
        <v>1081</v>
      </c>
      <c r="I275" s="393">
        <v>32.409999847412109</v>
      </c>
      <c r="J275" s="393">
        <v>1080</v>
      </c>
      <c r="K275" s="394">
        <v>35003.699523925781</v>
      </c>
    </row>
    <row r="276" spans="1:11" ht="14.45" customHeight="1" x14ac:dyDescent="0.2">
      <c r="A276" s="388" t="s">
        <v>420</v>
      </c>
      <c r="B276" s="389" t="s">
        <v>421</v>
      </c>
      <c r="C276" s="390" t="s">
        <v>428</v>
      </c>
      <c r="D276" s="391" t="s">
        <v>429</v>
      </c>
      <c r="E276" s="390" t="s">
        <v>994</v>
      </c>
      <c r="F276" s="391" t="s">
        <v>995</v>
      </c>
      <c r="G276" s="390" t="s">
        <v>1082</v>
      </c>
      <c r="H276" s="390" t="s">
        <v>1083</v>
      </c>
      <c r="I276" s="393">
        <v>30.309999465942383</v>
      </c>
      <c r="J276" s="393">
        <v>1920</v>
      </c>
      <c r="K276" s="394">
        <v>58201.199951171875</v>
      </c>
    </row>
    <row r="277" spans="1:11" ht="14.45" customHeight="1" x14ac:dyDescent="0.2">
      <c r="A277" s="388" t="s">
        <v>420</v>
      </c>
      <c r="B277" s="389" t="s">
        <v>421</v>
      </c>
      <c r="C277" s="390" t="s">
        <v>428</v>
      </c>
      <c r="D277" s="391" t="s">
        <v>429</v>
      </c>
      <c r="E277" s="390" t="s">
        <v>994</v>
      </c>
      <c r="F277" s="391" t="s">
        <v>995</v>
      </c>
      <c r="G277" s="390" t="s">
        <v>1084</v>
      </c>
      <c r="H277" s="390" t="s">
        <v>1085</v>
      </c>
      <c r="I277" s="393">
        <v>39.740001678466797</v>
      </c>
      <c r="J277" s="393">
        <v>720</v>
      </c>
      <c r="K277" s="394">
        <v>28612.80078125</v>
      </c>
    </row>
    <row r="278" spans="1:11" ht="14.45" customHeight="1" x14ac:dyDescent="0.2">
      <c r="A278" s="388" t="s">
        <v>420</v>
      </c>
      <c r="B278" s="389" t="s">
        <v>421</v>
      </c>
      <c r="C278" s="390" t="s">
        <v>428</v>
      </c>
      <c r="D278" s="391" t="s">
        <v>429</v>
      </c>
      <c r="E278" s="390" t="s">
        <v>994</v>
      </c>
      <c r="F278" s="391" t="s">
        <v>995</v>
      </c>
      <c r="G278" s="390" t="s">
        <v>1086</v>
      </c>
      <c r="H278" s="390" t="s">
        <v>1087</v>
      </c>
      <c r="I278" s="393">
        <v>28.860000610351563</v>
      </c>
      <c r="J278" s="393">
        <v>1008</v>
      </c>
      <c r="K278" s="394">
        <v>29092.69970703125</v>
      </c>
    </row>
    <row r="279" spans="1:11" ht="14.45" customHeight="1" x14ac:dyDescent="0.2">
      <c r="A279" s="388" t="s">
        <v>420</v>
      </c>
      <c r="B279" s="389" t="s">
        <v>421</v>
      </c>
      <c r="C279" s="390" t="s">
        <v>428</v>
      </c>
      <c r="D279" s="391" t="s">
        <v>429</v>
      </c>
      <c r="E279" s="390" t="s">
        <v>994</v>
      </c>
      <c r="F279" s="391" t="s">
        <v>995</v>
      </c>
      <c r="G279" s="390" t="s">
        <v>1088</v>
      </c>
      <c r="H279" s="390" t="s">
        <v>1089</v>
      </c>
      <c r="I279" s="393">
        <v>40.145000457763672</v>
      </c>
      <c r="J279" s="393">
        <v>216</v>
      </c>
      <c r="K279" s="394">
        <v>8671.43994140625</v>
      </c>
    </row>
    <row r="280" spans="1:11" ht="14.45" customHeight="1" x14ac:dyDescent="0.2">
      <c r="A280" s="388" t="s">
        <v>420</v>
      </c>
      <c r="B280" s="389" t="s">
        <v>421</v>
      </c>
      <c r="C280" s="390" t="s">
        <v>428</v>
      </c>
      <c r="D280" s="391" t="s">
        <v>429</v>
      </c>
      <c r="E280" s="390" t="s">
        <v>994</v>
      </c>
      <c r="F280" s="391" t="s">
        <v>995</v>
      </c>
      <c r="G280" s="390" t="s">
        <v>1090</v>
      </c>
      <c r="H280" s="390" t="s">
        <v>1091</v>
      </c>
      <c r="I280" s="393">
        <v>36.090000152587891</v>
      </c>
      <c r="J280" s="393">
        <v>360</v>
      </c>
      <c r="K280" s="394">
        <v>12991.560424804688</v>
      </c>
    </row>
    <row r="281" spans="1:11" ht="14.45" customHeight="1" x14ac:dyDescent="0.2">
      <c r="A281" s="388" t="s">
        <v>420</v>
      </c>
      <c r="B281" s="389" t="s">
        <v>421</v>
      </c>
      <c r="C281" s="390" t="s">
        <v>428</v>
      </c>
      <c r="D281" s="391" t="s">
        <v>429</v>
      </c>
      <c r="E281" s="390" t="s">
        <v>994</v>
      </c>
      <c r="F281" s="391" t="s">
        <v>995</v>
      </c>
      <c r="G281" s="390" t="s">
        <v>1092</v>
      </c>
      <c r="H281" s="390" t="s">
        <v>1093</v>
      </c>
      <c r="I281" s="393">
        <v>31.360000610351563</v>
      </c>
      <c r="J281" s="393">
        <v>2412</v>
      </c>
      <c r="K281" s="394">
        <v>75634.28125</v>
      </c>
    </row>
    <row r="282" spans="1:11" ht="14.45" customHeight="1" x14ac:dyDescent="0.2">
      <c r="A282" s="388" t="s">
        <v>420</v>
      </c>
      <c r="B282" s="389" t="s">
        <v>421</v>
      </c>
      <c r="C282" s="390" t="s">
        <v>428</v>
      </c>
      <c r="D282" s="391" t="s">
        <v>429</v>
      </c>
      <c r="E282" s="390" t="s">
        <v>994</v>
      </c>
      <c r="F282" s="391" t="s">
        <v>995</v>
      </c>
      <c r="G282" s="390" t="s">
        <v>1094</v>
      </c>
      <c r="H282" s="390" t="s">
        <v>1095</v>
      </c>
      <c r="I282" s="393">
        <v>219.94000244140625</v>
      </c>
      <c r="J282" s="393">
        <v>144</v>
      </c>
      <c r="K282" s="394">
        <v>31671</v>
      </c>
    </row>
    <row r="283" spans="1:11" ht="14.45" customHeight="1" x14ac:dyDescent="0.2">
      <c r="A283" s="388" t="s">
        <v>420</v>
      </c>
      <c r="B283" s="389" t="s">
        <v>421</v>
      </c>
      <c r="C283" s="390" t="s">
        <v>428</v>
      </c>
      <c r="D283" s="391" t="s">
        <v>429</v>
      </c>
      <c r="E283" s="390" t="s">
        <v>994</v>
      </c>
      <c r="F283" s="391" t="s">
        <v>995</v>
      </c>
      <c r="G283" s="390" t="s">
        <v>1096</v>
      </c>
      <c r="H283" s="390" t="s">
        <v>1097</v>
      </c>
      <c r="I283" s="393">
        <v>153.47000122070313</v>
      </c>
      <c r="J283" s="393">
        <v>120</v>
      </c>
      <c r="K283" s="394">
        <v>18416.03955078125</v>
      </c>
    </row>
    <row r="284" spans="1:11" ht="14.45" customHeight="1" x14ac:dyDescent="0.2">
      <c r="A284" s="388" t="s">
        <v>420</v>
      </c>
      <c r="B284" s="389" t="s">
        <v>421</v>
      </c>
      <c r="C284" s="390" t="s">
        <v>428</v>
      </c>
      <c r="D284" s="391" t="s">
        <v>429</v>
      </c>
      <c r="E284" s="390" t="s">
        <v>994</v>
      </c>
      <c r="F284" s="391" t="s">
        <v>995</v>
      </c>
      <c r="G284" s="390" t="s">
        <v>1098</v>
      </c>
      <c r="H284" s="390" t="s">
        <v>1099</v>
      </c>
      <c r="I284" s="393">
        <v>125.12000274658203</v>
      </c>
      <c r="J284" s="393">
        <v>216</v>
      </c>
      <c r="K284" s="394">
        <v>27025.9189453125</v>
      </c>
    </row>
    <row r="285" spans="1:11" ht="14.45" customHeight="1" x14ac:dyDescent="0.2">
      <c r="A285" s="388" t="s">
        <v>420</v>
      </c>
      <c r="B285" s="389" t="s">
        <v>421</v>
      </c>
      <c r="C285" s="390" t="s">
        <v>428</v>
      </c>
      <c r="D285" s="391" t="s">
        <v>429</v>
      </c>
      <c r="E285" s="390" t="s">
        <v>994</v>
      </c>
      <c r="F285" s="391" t="s">
        <v>995</v>
      </c>
      <c r="G285" s="390" t="s">
        <v>1100</v>
      </c>
      <c r="H285" s="390" t="s">
        <v>1101</v>
      </c>
      <c r="I285" s="393">
        <v>125.12000274658203</v>
      </c>
      <c r="J285" s="393">
        <v>144</v>
      </c>
      <c r="K285" s="394">
        <v>18017.279296875</v>
      </c>
    </row>
    <row r="286" spans="1:11" ht="14.45" customHeight="1" x14ac:dyDescent="0.2">
      <c r="A286" s="388" t="s">
        <v>420</v>
      </c>
      <c r="B286" s="389" t="s">
        <v>421</v>
      </c>
      <c r="C286" s="390" t="s">
        <v>428</v>
      </c>
      <c r="D286" s="391" t="s">
        <v>429</v>
      </c>
      <c r="E286" s="390" t="s">
        <v>994</v>
      </c>
      <c r="F286" s="391" t="s">
        <v>995</v>
      </c>
      <c r="G286" s="390" t="s">
        <v>1102</v>
      </c>
      <c r="H286" s="390" t="s">
        <v>1103</v>
      </c>
      <c r="I286" s="393">
        <v>167.14999389648438</v>
      </c>
      <c r="J286" s="393">
        <v>72</v>
      </c>
      <c r="K286" s="394">
        <v>12034.98046875</v>
      </c>
    </row>
    <row r="287" spans="1:11" ht="14.45" customHeight="1" x14ac:dyDescent="0.2">
      <c r="A287" s="388" t="s">
        <v>420</v>
      </c>
      <c r="B287" s="389" t="s">
        <v>421</v>
      </c>
      <c r="C287" s="390" t="s">
        <v>428</v>
      </c>
      <c r="D287" s="391" t="s">
        <v>429</v>
      </c>
      <c r="E287" s="390" t="s">
        <v>994</v>
      </c>
      <c r="F287" s="391" t="s">
        <v>995</v>
      </c>
      <c r="G287" s="390" t="s">
        <v>1104</v>
      </c>
      <c r="H287" s="390" t="s">
        <v>1105</v>
      </c>
      <c r="I287" s="393">
        <v>167.14999389648438</v>
      </c>
      <c r="J287" s="393">
        <v>168</v>
      </c>
      <c r="K287" s="394">
        <v>28081.6201171875</v>
      </c>
    </row>
    <row r="288" spans="1:11" ht="14.45" customHeight="1" x14ac:dyDescent="0.2">
      <c r="A288" s="388" t="s">
        <v>420</v>
      </c>
      <c r="B288" s="389" t="s">
        <v>421</v>
      </c>
      <c r="C288" s="390" t="s">
        <v>428</v>
      </c>
      <c r="D288" s="391" t="s">
        <v>429</v>
      </c>
      <c r="E288" s="390" t="s">
        <v>994</v>
      </c>
      <c r="F288" s="391" t="s">
        <v>995</v>
      </c>
      <c r="G288" s="390" t="s">
        <v>1106</v>
      </c>
      <c r="H288" s="390" t="s">
        <v>1107</v>
      </c>
      <c r="I288" s="393">
        <v>164.22000122070313</v>
      </c>
      <c r="J288" s="393">
        <v>120</v>
      </c>
      <c r="K288" s="394">
        <v>19706.39990234375</v>
      </c>
    </row>
    <row r="289" spans="1:11" ht="14.45" customHeight="1" x14ac:dyDescent="0.2">
      <c r="A289" s="388" t="s">
        <v>420</v>
      </c>
      <c r="B289" s="389" t="s">
        <v>421</v>
      </c>
      <c r="C289" s="390" t="s">
        <v>428</v>
      </c>
      <c r="D289" s="391" t="s">
        <v>429</v>
      </c>
      <c r="E289" s="390" t="s">
        <v>994</v>
      </c>
      <c r="F289" s="391" t="s">
        <v>995</v>
      </c>
      <c r="G289" s="390" t="s">
        <v>1108</v>
      </c>
      <c r="H289" s="390" t="s">
        <v>1109</v>
      </c>
      <c r="I289" s="393">
        <v>216.02999877929688</v>
      </c>
      <c r="J289" s="393">
        <v>192</v>
      </c>
      <c r="K289" s="394">
        <v>41477.28125</v>
      </c>
    </row>
    <row r="290" spans="1:11" ht="14.45" customHeight="1" x14ac:dyDescent="0.2">
      <c r="A290" s="388" t="s">
        <v>420</v>
      </c>
      <c r="B290" s="389" t="s">
        <v>421</v>
      </c>
      <c r="C290" s="390" t="s">
        <v>428</v>
      </c>
      <c r="D290" s="391" t="s">
        <v>429</v>
      </c>
      <c r="E290" s="390" t="s">
        <v>994</v>
      </c>
      <c r="F290" s="391" t="s">
        <v>995</v>
      </c>
      <c r="G290" s="390" t="s">
        <v>1110</v>
      </c>
      <c r="H290" s="390" t="s">
        <v>1111</v>
      </c>
      <c r="I290" s="393">
        <v>210.16000366210938</v>
      </c>
      <c r="J290" s="393">
        <v>672</v>
      </c>
      <c r="K290" s="394">
        <v>141229.2001953125</v>
      </c>
    </row>
    <row r="291" spans="1:11" ht="14.45" customHeight="1" x14ac:dyDescent="0.2">
      <c r="A291" s="388" t="s">
        <v>420</v>
      </c>
      <c r="B291" s="389" t="s">
        <v>421</v>
      </c>
      <c r="C291" s="390" t="s">
        <v>428</v>
      </c>
      <c r="D291" s="391" t="s">
        <v>429</v>
      </c>
      <c r="E291" s="390" t="s">
        <v>994</v>
      </c>
      <c r="F291" s="391" t="s">
        <v>995</v>
      </c>
      <c r="G291" s="390" t="s">
        <v>1112</v>
      </c>
      <c r="H291" s="390" t="s">
        <v>1113</v>
      </c>
      <c r="I291" s="393">
        <v>210.16500091552734</v>
      </c>
      <c r="J291" s="393">
        <v>120</v>
      </c>
      <c r="K291" s="394">
        <v>25219.8603515625</v>
      </c>
    </row>
    <row r="292" spans="1:11" ht="14.45" customHeight="1" x14ac:dyDescent="0.2">
      <c r="A292" s="388" t="s">
        <v>420</v>
      </c>
      <c r="B292" s="389" t="s">
        <v>421</v>
      </c>
      <c r="C292" s="390" t="s">
        <v>428</v>
      </c>
      <c r="D292" s="391" t="s">
        <v>429</v>
      </c>
      <c r="E292" s="390" t="s">
        <v>994</v>
      </c>
      <c r="F292" s="391" t="s">
        <v>995</v>
      </c>
      <c r="G292" s="390" t="s">
        <v>1114</v>
      </c>
      <c r="H292" s="390" t="s">
        <v>1115</v>
      </c>
      <c r="I292" s="393">
        <v>258.05999755859375</v>
      </c>
      <c r="J292" s="393">
        <v>384</v>
      </c>
      <c r="K292" s="394">
        <v>99095.041015625</v>
      </c>
    </row>
    <row r="293" spans="1:11" ht="14.45" customHeight="1" x14ac:dyDescent="0.2">
      <c r="A293" s="388" t="s">
        <v>420</v>
      </c>
      <c r="B293" s="389" t="s">
        <v>421</v>
      </c>
      <c r="C293" s="390" t="s">
        <v>428</v>
      </c>
      <c r="D293" s="391" t="s">
        <v>429</v>
      </c>
      <c r="E293" s="390" t="s">
        <v>994</v>
      </c>
      <c r="F293" s="391" t="s">
        <v>995</v>
      </c>
      <c r="G293" s="390" t="s">
        <v>1116</v>
      </c>
      <c r="H293" s="390" t="s">
        <v>1117</v>
      </c>
      <c r="I293" s="393">
        <v>337.23001098632813</v>
      </c>
      <c r="J293" s="393">
        <v>48</v>
      </c>
      <c r="K293" s="394">
        <v>16187.0400390625</v>
      </c>
    </row>
    <row r="294" spans="1:11" ht="14.45" customHeight="1" x14ac:dyDescent="0.2">
      <c r="A294" s="388" t="s">
        <v>420</v>
      </c>
      <c r="B294" s="389" t="s">
        <v>421</v>
      </c>
      <c r="C294" s="390" t="s">
        <v>428</v>
      </c>
      <c r="D294" s="391" t="s">
        <v>429</v>
      </c>
      <c r="E294" s="390" t="s">
        <v>994</v>
      </c>
      <c r="F294" s="391" t="s">
        <v>995</v>
      </c>
      <c r="G294" s="390" t="s">
        <v>1118</v>
      </c>
      <c r="H294" s="390" t="s">
        <v>1119</v>
      </c>
      <c r="I294" s="393">
        <v>129.25666300455728</v>
      </c>
      <c r="J294" s="393">
        <v>144</v>
      </c>
      <c r="K294" s="394">
        <v>18612.5595703125</v>
      </c>
    </row>
    <row r="295" spans="1:11" ht="14.45" customHeight="1" x14ac:dyDescent="0.2">
      <c r="A295" s="388" t="s">
        <v>420</v>
      </c>
      <c r="B295" s="389" t="s">
        <v>421</v>
      </c>
      <c r="C295" s="390" t="s">
        <v>428</v>
      </c>
      <c r="D295" s="391" t="s">
        <v>429</v>
      </c>
      <c r="E295" s="390" t="s">
        <v>994</v>
      </c>
      <c r="F295" s="391" t="s">
        <v>995</v>
      </c>
      <c r="G295" s="390" t="s">
        <v>1120</v>
      </c>
      <c r="H295" s="390" t="s">
        <v>1121</v>
      </c>
      <c r="I295" s="393">
        <v>51.650001525878906</v>
      </c>
      <c r="J295" s="393">
        <v>240</v>
      </c>
      <c r="K295" s="394">
        <v>12397</v>
      </c>
    </row>
    <row r="296" spans="1:11" ht="14.45" customHeight="1" x14ac:dyDescent="0.2">
      <c r="A296" s="388" t="s">
        <v>420</v>
      </c>
      <c r="B296" s="389" t="s">
        <v>421</v>
      </c>
      <c r="C296" s="390" t="s">
        <v>428</v>
      </c>
      <c r="D296" s="391" t="s">
        <v>429</v>
      </c>
      <c r="E296" s="390" t="s">
        <v>994</v>
      </c>
      <c r="F296" s="391" t="s">
        <v>995</v>
      </c>
      <c r="G296" s="390" t="s">
        <v>1122</v>
      </c>
      <c r="H296" s="390" t="s">
        <v>1123</v>
      </c>
      <c r="I296" s="393">
        <v>635.3800048828125</v>
      </c>
      <c r="J296" s="393">
        <v>12</v>
      </c>
      <c r="K296" s="394">
        <v>7624.5</v>
      </c>
    </row>
    <row r="297" spans="1:11" ht="14.45" customHeight="1" x14ac:dyDescent="0.2">
      <c r="A297" s="388" t="s">
        <v>420</v>
      </c>
      <c r="B297" s="389" t="s">
        <v>421</v>
      </c>
      <c r="C297" s="390" t="s">
        <v>428</v>
      </c>
      <c r="D297" s="391" t="s">
        <v>429</v>
      </c>
      <c r="E297" s="390" t="s">
        <v>994</v>
      </c>
      <c r="F297" s="391" t="s">
        <v>995</v>
      </c>
      <c r="G297" s="390" t="s">
        <v>1124</v>
      </c>
      <c r="H297" s="390" t="s">
        <v>1125</v>
      </c>
      <c r="I297" s="393">
        <v>73.790000915527344</v>
      </c>
      <c r="J297" s="393">
        <v>72</v>
      </c>
      <c r="K297" s="394">
        <v>5312.85009765625</v>
      </c>
    </row>
    <row r="298" spans="1:11" ht="14.45" customHeight="1" x14ac:dyDescent="0.2">
      <c r="A298" s="388" t="s">
        <v>420</v>
      </c>
      <c r="B298" s="389" t="s">
        <v>421</v>
      </c>
      <c r="C298" s="390" t="s">
        <v>428</v>
      </c>
      <c r="D298" s="391" t="s">
        <v>429</v>
      </c>
      <c r="E298" s="390" t="s">
        <v>994</v>
      </c>
      <c r="F298" s="391" t="s">
        <v>995</v>
      </c>
      <c r="G298" s="390" t="s">
        <v>1126</v>
      </c>
      <c r="H298" s="390" t="s">
        <v>1127</v>
      </c>
      <c r="I298" s="393">
        <v>73.790000915527344</v>
      </c>
      <c r="J298" s="393">
        <v>36</v>
      </c>
      <c r="K298" s="394">
        <v>2656.5</v>
      </c>
    </row>
    <row r="299" spans="1:11" ht="14.45" customHeight="1" x14ac:dyDescent="0.2">
      <c r="A299" s="388" t="s">
        <v>420</v>
      </c>
      <c r="B299" s="389" t="s">
        <v>421</v>
      </c>
      <c r="C299" s="390" t="s">
        <v>428</v>
      </c>
      <c r="D299" s="391" t="s">
        <v>429</v>
      </c>
      <c r="E299" s="390" t="s">
        <v>994</v>
      </c>
      <c r="F299" s="391" t="s">
        <v>995</v>
      </c>
      <c r="G299" s="390" t="s">
        <v>1128</v>
      </c>
      <c r="H299" s="390" t="s">
        <v>1129</v>
      </c>
      <c r="I299" s="393">
        <v>291.95001220703125</v>
      </c>
      <c r="J299" s="393">
        <v>32</v>
      </c>
      <c r="K299" s="394">
        <v>9342.240234375</v>
      </c>
    </row>
    <row r="300" spans="1:11" ht="14.45" customHeight="1" x14ac:dyDescent="0.2">
      <c r="A300" s="388" t="s">
        <v>420</v>
      </c>
      <c r="B300" s="389" t="s">
        <v>421</v>
      </c>
      <c r="C300" s="390" t="s">
        <v>428</v>
      </c>
      <c r="D300" s="391" t="s">
        <v>429</v>
      </c>
      <c r="E300" s="390" t="s">
        <v>994</v>
      </c>
      <c r="F300" s="391" t="s">
        <v>995</v>
      </c>
      <c r="G300" s="390" t="s">
        <v>1130</v>
      </c>
      <c r="H300" s="390" t="s">
        <v>1131</v>
      </c>
      <c r="I300" s="393">
        <v>112.41000366210938</v>
      </c>
      <c r="J300" s="393">
        <v>36</v>
      </c>
      <c r="K300" s="394">
        <v>4046.85009765625</v>
      </c>
    </row>
    <row r="301" spans="1:11" ht="14.45" customHeight="1" x14ac:dyDescent="0.2">
      <c r="A301" s="388" t="s">
        <v>420</v>
      </c>
      <c r="B301" s="389" t="s">
        <v>421</v>
      </c>
      <c r="C301" s="390" t="s">
        <v>428</v>
      </c>
      <c r="D301" s="391" t="s">
        <v>429</v>
      </c>
      <c r="E301" s="390" t="s">
        <v>994</v>
      </c>
      <c r="F301" s="391" t="s">
        <v>995</v>
      </c>
      <c r="G301" s="390" t="s">
        <v>1132</v>
      </c>
      <c r="H301" s="390" t="s">
        <v>1133</v>
      </c>
      <c r="I301" s="393">
        <v>94.80999755859375</v>
      </c>
      <c r="J301" s="393">
        <v>36</v>
      </c>
      <c r="K301" s="394">
        <v>3413.159912109375</v>
      </c>
    </row>
    <row r="302" spans="1:11" ht="14.45" customHeight="1" x14ac:dyDescent="0.2">
      <c r="A302" s="388" t="s">
        <v>420</v>
      </c>
      <c r="B302" s="389" t="s">
        <v>421</v>
      </c>
      <c r="C302" s="390" t="s">
        <v>428</v>
      </c>
      <c r="D302" s="391" t="s">
        <v>429</v>
      </c>
      <c r="E302" s="390" t="s">
        <v>994</v>
      </c>
      <c r="F302" s="391" t="s">
        <v>995</v>
      </c>
      <c r="G302" s="390" t="s">
        <v>1134</v>
      </c>
      <c r="H302" s="390" t="s">
        <v>1135</v>
      </c>
      <c r="I302" s="393">
        <v>115.34999847412109</v>
      </c>
      <c r="J302" s="393">
        <v>72</v>
      </c>
      <c r="K302" s="394">
        <v>8304.83984375</v>
      </c>
    </row>
    <row r="303" spans="1:11" ht="14.45" customHeight="1" x14ac:dyDescent="0.2">
      <c r="A303" s="388" t="s">
        <v>420</v>
      </c>
      <c r="B303" s="389" t="s">
        <v>421</v>
      </c>
      <c r="C303" s="390" t="s">
        <v>428</v>
      </c>
      <c r="D303" s="391" t="s">
        <v>429</v>
      </c>
      <c r="E303" s="390" t="s">
        <v>994</v>
      </c>
      <c r="F303" s="391" t="s">
        <v>995</v>
      </c>
      <c r="G303" s="390" t="s">
        <v>1136</v>
      </c>
      <c r="H303" s="390" t="s">
        <v>1137</v>
      </c>
      <c r="I303" s="393">
        <v>104.58999633789063</v>
      </c>
      <c r="J303" s="393">
        <v>72</v>
      </c>
      <c r="K303" s="394">
        <v>7530.66015625</v>
      </c>
    </row>
    <row r="304" spans="1:11" ht="14.45" customHeight="1" x14ac:dyDescent="0.2">
      <c r="A304" s="388" t="s">
        <v>420</v>
      </c>
      <c r="B304" s="389" t="s">
        <v>421</v>
      </c>
      <c r="C304" s="390" t="s">
        <v>428</v>
      </c>
      <c r="D304" s="391" t="s">
        <v>429</v>
      </c>
      <c r="E304" s="390" t="s">
        <v>1138</v>
      </c>
      <c r="F304" s="391" t="s">
        <v>1139</v>
      </c>
      <c r="G304" s="390" t="s">
        <v>1140</v>
      </c>
      <c r="H304" s="390" t="s">
        <v>1141</v>
      </c>
      <c r="I304" s="393">
        <v>936.53997802734375</v>
      </c>
      <c r="J304" s="393">
        <v>20</v>
      </c>
      <c r="K304" s="394">
        <v>18730.80078125</v>
      </c>
    </row>
    <row r="305" spans="1:11" ht="14.45" customHeight="1" x14ac:dyDescent="0.2">
      <c r="A305" s="388" t="s">
        <v>420</v>
      </c>
      <c r="B305" s="389" t="s">
        <v>421</v>
      </c>
      <c r="C305" s="390" t="s">
        <v>428</v>
      </c>
      <c r="D305" s="391" t="s">
        <v>429</v>
      </c>
      <c r="E305" s="390" t="s">
        <v>1138</v>
      </c>
      <c r="F305" s="391" t="s">
        <v>1139</v>
      </c>
      <c r="G305" s="390" t="s">
        <v>1142</v>
      </c>
      <c r="H305" s="390" t="s">
        <v>1143</v>
      </c>
      <c r="I305" s="393">
        <v>14.760000228881836</v>
      </c>
      <c r="J305" s="393">
        <v>20</v>
      </c>
      <c r="K305" s="394">
        <v>295.239990234375</v>
      </c>
    </row>
    <row r="306" spans="1:11" ht="14.45" customHeight="1" x14ac:dyDescent="0.2">
      <c r="A306" s="388" t="s">
        <v>420</v>
      </c>
      <c r="B306" s="389" t="s">
        <v>421</v>
      </c>
      <c r="C306" s="390" t="s">
        <v>428</v>
      </c>
      <c r="D306" s="391" t="s">
        <v>429</v>
      </c>
      <c r="E306" s="390" t="s">
        <v>1138</v>
      </c>
      <c r="F306" s="391" t="s">
        <v>1139</v>
      </c>
      <c r="G306" s="390" t="s">
        <v>1144</v>
      </c>
      <c r="H306" s="390" t="s">
        <v>1145</v>
      </c>
      <c r="I306" s="393">
        <v>15.369999885559082</v>
      </c>
      <c r="J306" s="393">
        <v>40</v>
      </c>
      <c r="K306" s="394">
        <v>614.67999267578125</v>
      </c>
    </row>
    <row r="307" spans="1:11" ht="14.45" customHeight="1" x14ac:dyDescent="0.2">
      <c r="A307" s="388" t="s">
        <v>420</v>
      </c>
      <c r="B307" s="389" t="s">
        <v>421</v>
      </c>
      <c r="C307" s="390" t="s">
        <v>428</v>
      </c>
      <c r="D307" s="391" t="s">
        <v>429</v>
      </c>
      <c r="E307" s="390" t="s">
        <v>1138</v>
      </c>
      <c r="F307" s="391" t="s">
        <v>1139</v>
      </c>
      <c r="G307" s="390" t="s">
        <v>1146</v>
      </c>
      <c r="H307" s="390" t="s">
        <v>1147</v>
      </c>
      <c r="I307" s="393">
        <v>14.760000228881836</v>
      </c>
      <c r="J307" s="393">
        <v>40</v>
      </c>
      <c r="K307" s="394">
        <v>590.47998046875</v>
      </c>
    </row>
    <row r="308" spans="1:11" ht="14.45" customHeight="1" x14ac:dyDescent="0.2">
      <c r="A308" s="388" t="s">
        <v>420</v>
      </c>
      <c r="B308" s="389" t="s">
        <v>421</v>
      </c>
      <c r="C308" s="390" t="s">
        <v>428</v>
      </c>
      <c r="D308" s="391" t="s">
        <v>429</v>
      </c>
      <c r="E308" s="390" t="s">
        <v>1138</v>
      </c>
      <c r="F308" s="391" t="s">
        <v>1139</v>
      </c>
      <c r="G308" s="390" t="s">
        <v>1148</v>
      </c>
      <c r="H308" s="390" t="s">
        <v>1149</v>
      </c>
      <c r="I308" s="393">
        <v>15.369999885559082</v>
      </c>
      <c r="J308" s="393">
        <v>20</v>
      </c>
      <c r="K308" s="394">
        <v>307.33999633789063</v>
      </c>
    </row>
    <row r="309" spans="1:11" ht="14.45" customHeight="1" x14ac:dyDescent="0.2">
      <c r="A309" s="388" t="s">
        <v>420</v>
      </c>
      <c r="B309" s="389" t="s">
        <v>421</v>
      </c>
      <c r="C309" s="390" t="s">
        <v>428</v>
      </c>
      <c r="D309" s="391" t="s">
        <v>429</v>
      </c>
      <c r="E309" s="390" t="s">
        <v>1138</v>
      </c>
      <c r="F309" s="391" t="s">
        <v>1139</v>
      </c>
      <c r="G309" s="390" t="s">
        <v>1142</v>
      </c>
      <c r="H309" s="390" t="s">
        <v>1150</v>
      </c>
      <c r="I309" s="393">
        <v>14.760000228881836</v>
      </c>
      <c r="J309" s="393">
        <v>130</v>
      </c>
      <c r="K309" s="394">
        <v>1919.0599365234375</v>
      </c>
    </row>
    <row r="310" spans="1:11" ht="14.45" customHeight="1" x14ac:dyDescent="0.2">
      <c r="A310" s="388" t="s">
        <v>420</v>
      </c>
      <c r="B310" s="389" t="s">
        <v>421</v>
      </c>
      <c r="C310" s="390" t="s">
        <v>428</v>
      </c>
      <c r="D310" s="391" t="s">
        <v>429</v>
      </c>
      <c r="E310" s="390" t="s">
        <v>1138</v>
      </c>
      <c r="F310" s="391" t="s">
        <v>1139</v>
      </c>
      <c r="G310" s="390" t="s">
        <v>1151</v>
      </c>
      <c r="H310" s="390" t="s">
        <v>1152</v>
      </c>
      <c r="I310" s="393">
        <v>14.760000228881836</v>
      </c>
      <c r="J310" s="393">
        <v>50</v>
      </c>
      <c r="K310" s="394">
        <v>738.0999755859375</v>
      </c>
    </row>
    <row r="311" spans="1:11" ht="14.45" customHeight="1" x14ac:dyDescent="0.2">
      <c r="A311" s="388" t="s">
        <v>420</v>
      </c>
      <c r="B311" s="389" t="s">
        <v>421</v>
      </c>
      <c r="C311" s="390" t="s">
        <v>428</v>
      </c>
      <c r="D311" s="391" t="s">
        <v>429</v>
      </c>
      <c r="E311" s="390" t="s">
        <v>1138</v>
      </c>
      <c r="F311" s="391" t="s">
        <v>1139</v>
      </c>
      <c r="G311" s="390" t="s">
        <v>1153</v>
      </c>
      <c r="H311" s="390" t="s">
        <v>1154</v>
      </c>
      <c r="I311" s="393">
        <v>14.760000228881836</v>
      </c>
      <c r="J311" s="393">
        <v>50</v>
      </c>
      <c r="K311" s="394">
        <v>738.0999755859375</v>
      </c>
    </row>
    <row r="312" spans="1:11" ht="14.45" customHeight="1" x14ac:dyDescent="0.2">
      <c r="A312" s="388" t="s">
        <v>420</v>
      </c>
      <c r="B312" s="389" t="s">
        <v>421</v>
      </c>
      <c r="C312" s="390" t="s">
        <v>428</v>
      </c>
      <c r="D312" s="391" t="s">
        <v>429</v>
      </c>
      <c r="E312" s="390" t="s">
        <v>1138</v>
      </c>
      <c r="F312" s="391" t="s">
        <v>1139</v>
      </c>
      <c r="G312" s="390" t="s">
        <v>1155</v>
      </c>
      <c r="H312" s="390" t="s">
        <v>1156</v>
      </c>
      <c r="I312" s="393">
        <v>14.039999961853027</v>
      </c>
      <c r="J312" s="393">
        <v>50</v>
      </c>
      <c r="K312" s="394">
        <v>702</v>
      </c>
    </row>
    <row r="313" spans="1:11" ht="14.45" customHeight="1" x14ac:dyDescent="0.2">
      <c r="A313" s="388" t="s">
        <v>420</v>
      </c>
      <c r="B313" s="389" t="s">
        <v>421</v>
      </c>
      <c r="C313" s="390" t="s">
        <v>428</v>
      </c>
      <c r="D313" s="391" t="s">
        <v>429</v>
      </c>
      <c r="E313" s="390" t="s">
        <v>1138</v>
      </c>
      <c r="F313" s="391" t="s">
        <v>1139</v>
      </c>
      <c r="G313" s="390" t="s">
        <v>1157</v>
      </c>
      <c r="H313" s="390" t="s">
        <v>1158</v>
      </c>
      <c r="I313" s="393">
        <v>14.760000228881836</v>
      </c>
      <c r="J313" s="393">
        <v>90</v>
      </c>
      <c r="K313" s="394">
        <v>1328.5799560546875</v>
      </c>
    </row>
    <row r="314" spans="1:11" ht="14.45" customHeight="1" x14ac:dyDescent="0.2">
      <c r="A314" s="388" t="s">
        <v>420</v>
      </c>
      <c r="B314" s="389" t="s">
        <v>421</v>
      </c>
      <c r="C314" s="390" t="s">
        <v>428</v>
      </c>
      <c r="D314" s="391" t="s">
        <v>429</v>
      </c>
      <c r="E314" s="390" t="s">
        <v>1138</v>
      </c>
      <c r="F314" s="391" t="s">
        <v>1139</v>
      </c>
      <c r="G314" s="390" t="s">
        <v>1146</v>
      </c>
      <c r="H314" s="390" t="s">
        <v>1159</v>
      </c>
      <c r="I314" s="393">
        <v>14.760000228881836</v>
      </c>
      <c r="J314" s="393">
        <v>40</v>
      </c>
      <c r="K314" s="394">
        <v>590.47998046875</v>
      </c>
    </row>
    <row r="315" spans="1:11" ht="14.45" customHeight="1" x14ac:dyDescent="0.2">
      <c r="A315" s="388" t="s">
        <v>420</v>
      </c>
      <c r="B315" s="389" t="s">
        <v>421</v>
      </c>
      <c r="C315" s="390" t="s">
        <v>428</v>
      </c>
      <c r="D315" s="391" t="s">
        <v>429</v>
      </c>
      <c r="E315" s="390" t="s">
        <v>1138</v>
      </c>
      <c r="F315" s="391" t="s">
        <v>1139</v>
      </c>
      <c r="G315" s="390" t="s">
        <v>1160</v>
      </c>
      <c r="H315" s="390" t="s">
        <v>1161</v>
      </c>
      <c r="I315" s="393">
        <v>14.760000228881836</v>
      </c>
      <c r="J315" s="393">
        <v>50</v>
      </c>
      <c r="K315" s="394">
        <v>738.0999755859375</v>
      </c>
    </row>
    <row r="316" spans="1:11" ht="14.45" customHeight="1" x14ac:dyDescent="0.2">
      <c r="A316" s="388" t="s">
        <v>420</v>
      </c>
      <c r="B316" s="389" t="s">
        <v>421</v>
      </c>
      <c r="C316" s="390" t="s">
        <v>428</v>
      </c>
      <c r="D316" s="391" t="s">
        <v>429</v>
      </c>
      <c r="E316" s="390" t="s">
        <v>1138</v>
      </c>
      <c r="F316" s="391" t="s">
        <v>1139</v>
      </c>
      <c r="G316" s="390" t="s">
        <v>1162</v>
      </c>
      <c r="H316" s="390" t="s">
        <v>1163</v>
      </c>
      <c r="I316" s="393">
        <v>14.760000228881836</v>
      </c>
      <c r="J316" s="393">
        <v>50</v>
      </c>
      <c r="K316" s="394">
        <v>738.0999755859375</v>
      </c>
    </row>
    <row r="317" spans="1:11" ht="14.45" customHeight="1" x14ac:dyDescent="0.2">
      <c r="A317" s="388" t="s">
        <v>420</v>
      </c>
      <c r="B317" s="389" t="s">
        <v>421</v>
      </c>
      <c r="C317" s="390" t="s">
        <v>428</v>
      </c>
      <c r="D317" s="391" t="s">
        <v>429</v>
      </c>
      <c r="E317" s="390" t="s">
        <v>1138</v>
      </c>
      <c r="F317" s="391" t="s">
        <v>1139</v>
      </c>
      <c r="G317" s="390" t="s">
        <v>1164</v>
      </c>
      <c r="H317" s="390" t="s">
        <v>1165</v>
      </c>
      <c r="I317" s="393">
        <v>0.47999998927116394</v>
      </c>
      <c r="J317" s="393">
        <v>200</v>
      </c>
      <c r="K317" s="394">
        <v>96</v>
      </c>
    </row>
    <row r="318" spans="1:11" ht="14.45" customHeight="1" x14ac:dyDescent="0.2">
      <c r="A318" s="388" t="s">
        <v>420</v>
      </c>
      <c r="B318" s="389" t="s">
        <v>421</v>
      </c>
      <c r="C318" s="390" t="s">
        <v>428</v>
      </c>
      <c r="D318" s="391" t="s">
        <v>429</v>
      </c>
      <c r="E318" s="390" t="s">
        <v>1138</v>
      </c>
      <c r="F318" s="391" t="s">
        <v>1139</v>
      </c>
      <c r="G318" s="390" t="s">
        <v>1166</v>
      </c>
      <c r="H318" s="390" t="s">
        <v>1167</v>
      </c>
      <c r="I318" s="393">
        <v>0.97000002861022949</v>
      </c>
      <c r="J318" s="393">
        <v>200</v>
      </c>
      <c r="K318" s="394">
        <v>194</v>
      </c>
    </row>
    <row r="319" spans="1:11" ht="14.45" customHeight="1" x14ac:dyDescent="0.2">
      <c r="A319" s="388" t="s">
        <v>420</v>
      </c>
      <c r="B319" s="389" t="s">
        <v>421</v>
      </c>
      <c r="C319" s="390" t="s">
        <v>428</v>
      </c>
      <c r="D319" s="391" t="s">
        <v>429</v>
      </c>
      <c r="E319" s="390" t="s">
        <v>1138</v>
      </c>
      <c r="F319" s="391" t="s">
        <v>1139</v>
      </c>
      <c r="G319" s="390" t="s">
        <v>1168</v>
      </c>
      <c r="H319" s="390" t="s">
        <v>1169</v>
      </c>
      <c r="I319" s="393">
        <v>0.30500000715255737</v>
      </c>
      <c r="J319" s="393">
        <v>1000</v>
      </c>
      <c r="K319" s="394">
        <v>306</v>
      </c>
    </row>
    <row r="320" spans="1:11" ht="14.45" customHeight="1" x14ac:dyDescent="0.2">
      <c r="A320" s="388" t="s">
        <v>420</v>
      </c>
      <c r="B320" s="389" t="s">
        <v>421</v>
      </c>
      <c r="C320" s="390" t="s">
        <v>428</v>
      </c>
      <c r="D320" s="391" t="s">
        <v>429</v>
      </c>
      <c r="E320" s="390" t="s">
        <v>1138</v>
      </c>
      <c r="F320" s="391" t="s">
        <v>1139</v>
      </c>
      <c r="G320" s="390" t="s">
        <v>1170</v>
      </c>
      <c r="H320" s="390" t="s">
        <v>1171</v>
      </c>
      <c r="I320" s="393">
        <v>3.0299999713897705</v>
      </c>
      <c r="J320" s="393">
        <v>100</v>
      </c>
      <c r="K320" s="394">
        <v>302.510009765625</v>
      </c>
    </row>
    <row r="321" spans="1:11" ht="14.45" customHeight="1" x14ac:dyDescent="0.2">
      <c r="A321" s="388" t="s">
        <v>420</v>
      </c>
      <c r="B321" s="389" t="s">
        <v>421</v>
      </c>
      <c r="C321" s="390" t="s">
        <v>428</v>
      </c>
      <c r="D321" s="391" t="s">
        <v>429</v>
      </c>
      <c r="E321" s="390" t="s">
        <v>1138</v>
      </c>
      <c r="F321" s="391" t="s">
        <v>1139</v>
      </c>
      <c r="G321" s="390" t="s">
        <v>1172</v>
      </c>
      <c r="H321" s="390" t="s">
        <v>1173</v>
      </c>
      <c r="I321" s="393">
        <v>0.30000001192092896</v>
      </c>
      <c r="J321" s="393">
        <v>300</v>
      </c>
      <c r="K321" s="394">
        <v>90</v>
      </c>
    </row>
    <row r="322" spans="1:11" ht="14.45" customHeight="1" x14ac:dyDescent="0.2">
      <c r="A322" s="388" t="s">
        <v>420</v>
      </c>
      <c r="B322" s="389" t="s">
        <v>421</v>
      </c>
      <c r="C322" s="390" t="s">
        <v>428</v>
      </c>
      <c r="D322" s="391" t="s">
        <v>429</v>
      </c>
      <c r="E322" s="390" t="s">
        <v>1138</v>
      </c>
      <c r="F322" s="391" t="s">
        <v>1139</v>
      </c>
      <c r="G322" s="390" t="s">
        <v>1174</v>
      </c>
      <c r="H322" s="390" t="s">
        <v>1175</v>
      </c>
      <c r="I322" s="393">
        <v>0.36000001430511475</v>
      </c>
      <c r="J322" s="393">
        <v>200</v>
      </c>
      <c r="K322" s="394">
        <v>72</v>
      </c>
    </row>
    <row r="323" spans="1:11" ht="14.45" customHeight="1" x14ac:dyDescent="0.2">
      <c r="A323" s="388" t="s">
        <v>420</v>
      </c>
      <c r="B323" s="389" t="s">
        <v>421</v>
      </c>
      <c r="C323" s="390" t="s">
        <v>428</v>
      </c>
      <c r="D323" s="391" t="s">
        <v>429</v>
      </c>
      <c r="E323" s="390" t="s">
        <v>1138</v>
      </c>
      <c r="F323" s="391" t="s">
        <v>1139</v>
      </c>
      <c r="G323" s="390" t="s">
        <v>1176</v>
      </c>
      <c r="H323" s="390" t="s">
        <v>1177</v>
      </c>
      <c r="I323" s="393">
        <v>0.54666668176651001</v>
      </c>
      <c r="J323" s="393">
        <v>400</v>
      </c>
      <c r="K323" s="394">
        <v>219</v>
      </c>
    </row>
    <row r="324" spans="1:11" ht="14.45" customHeight="1" x14ac:dyDescent="0.2">
      <c r="A324" s="388" t="s">
        <v>420</v>
      </c>
      <c r="B324" s="389" t="s">
        <v>421</v>
      </c>
      <c r="C324" s="390" t="s">
        <v>428</v>
      </c>
      <c r="D324" s="391" t="s">
        <v>429</v>
      </c>
      <c r="E324" s="390" t="s">
        <v>1138</v>
      </c>
      <c r="F324" s="391" t="s">
        <v>1139</v>
      </c>
      <c r="G324" s="390" t="s">
        <v>1178</v>
      </c>
      <c r="H324" s="390" t="s">
        <v>1179</v>
      </c>
      <c r="I324" s="393">
        <v>0.68000000715255737</v>
      </c>
      <c r="J324" s="393">
        <v>100</v>
      </c>
      <c r="K324" s="394">
        <v>67.709999084472656</v>
      </c>
    </row>
    <row r="325" spans="1:11" ht="14.45" customHeight="1" x14ac:dyDescent="0.2">
      <c r="A325" s="388" t="s">
        <v>420</v>
      </c>
      <c r="B325" s="389" t="s">
        <v>421</v>
      </c>
      <c r="C325" s="390" t="s">
        <v>428</v>
      </c>
      <c r="D325" s="391" t="s">
        <v>429</v>
      </c>
      <c r="E325" s="390" t="s">
        <v>1180</v>
      </c>
      <c r="F325" s="391" t="s">
        <v>1181</v>
      </c>
      <c r="G325" s="390" t="s">
        <v>1182</v>
      </c>
      <c r="H325" s="390" t="s">
        <v>1183</v>
      </c>
      <c r="I325" s="393">
        <v>44.770000457763672</v>
      </c>
      <c r="J325" s="393">
        <v>100</v>
      </c>
      <c r="K325" s="394">
        <v>4477</v>
      </c>
    </row>
    <row r="326" spans="1:11" ht="14.45" customHeight="1" x14ac:dyDescent="0.2">
      <c r="A326" s="388" t="s">
        <v>420</v>
      </c>
      <c r="B326" s="389" t="s">
        <v>421</v>
      </c>
      <c r="C326" s="390" t="s">
        <v>428</v>
      </c>
      <c r="D326" s="391" t="s">
        <v>429</v>
      </c>
      <c r="E326" s="390" t="s">
        <v>1180</v>
      </c>
      <c r="F326" s="391" t="s">
        <v>1181</v>
      </c>
      <c r="G326" s="390" t="s">
        <v>1184</v>
      </c>
      <c r="H326" s="390" t="s">
        <v>1185</v>
      </c>
      <c r="I326" s="393">
        <v>44.770000457763672</v>
      </c>
      <c r="J326" s="393">
        <v>50</v>
      </c>
      <c r="K326" s="394">
        <v>2238.5</v>
      </c>
    </row>
    <row r="327" spans="1:11" ht="14.45" customHeight="1" x14ac:dyDescent="0.2">
      <c r="A327" s="388" t="s">
        <v>420</v>
      </c>
      <c r="B327" s="389" t="s">
        <v>421</v>
      </c>
      <c r="C327" s="390" t="s">
        <v>428</v>
      </c>
      <c r="D327" s="391" t="s">
        <v>429</v>
      </c>
      <c r="E327" s="390" t="s">
        <v>1180</v>
      </c>
      <c r="F327" s="391" t="s">
        <v>1181</v>
      </c>
      <c r="G327" s="390" t="s">
        <v>1186</v>
      </c>
      <c r="H327" s="390" t="s">
        <v>1187</v>
      </c>
      <c r="I327" s="393">
        <v>18.629999160766602</v>
      </c>
      <c r="J327" s="393">
        <v>100</v>
      </c>
      <c r="K327" s="394">
        <v>1863.4000244140625</v>
      </c>
    </row>
    <row r="328" spans="1:11" ht="14.45" customHeight="1" x14ac:dyDescent="0.2">
      <c r="A328" s="388" t="s">
        <v>420</v>
      </c>
      <c r="B328" s="389" t="s">
        <v>421</v>
      </c>
      <c r="C328" s="390" t="s">
        <v>428</v>
      </c>
      <c r="D328" s="391" t="s">
        <v>429</v>
      </c>
      <c r="E328" s="390" t="s">
        <v>1180</v>
      </c>
      <c r="F328" s="391" t="s">
        <v>1181</v>
      </c>
      <c r="G328" s="390" t="s">
        <v>1188</v>
      </c>
      <c r="H328" s="390" t="s">
        <v>1189</v>
      </c>
      <c r="I328" s="393">
        <v>18.629999160766602</v>
      </c>
      <c r="J328" s="393">
        <v>500</v>
      </c>
      <c r="K328" s="394">
        <v>9316.8001098632813</v>
      </c>
    </row>
    <row r="329" spans="1:11" ht="14.45" customHeight="1" x14ac:dyDescent="0.2">
      <c r="A329" s="388" t="s">
        <v>420</v>
      </c>
      <c r="B329" s="389" t="s">
        <v>421</v>
      </c>
      <c r="C329" s="390" t="s">
        <v>428</v>
      </c>
      <c r="D329" s="391" t="s">
        <v>429</v>
      </c>
      <c r="E329" s="390" t="s">
        <v>1180</v>
      </c>
      <c r="F329" s="391" t="s">
        <v>1181</v>
      </c>
      <c r="G329" s="390" t="s">
        <v>1190</v>
      </c>
      <c r="H329" s="390" t="s">
        <v>1191</v>
      </c>
      <c r="I329" s="393">
        <v>18.629999160766602</v>
      </c>
      <c r="J329" s="393">
        <v>1200</v>
      </c>
      <c r="K329" s="394">
        <v>22359.600219726563</v>
      </c>
    </row>
    <row r="330" spans="1:11" ht="14.45" customHeight="1" x14ac:dyDescent="0.2">
      <c r="A330" s="388" t="s">
        <v>420</v>
      </c>
      <c r="B330" s="389" t="s">
        <v>421</v>
      </c>
      <c r="C330" s="390" t="s">
        <v>428</v>
      </c>
      <c r="D330" s="391" t="s">
        <v>429</v>
      </c>
      <c r="E330" s="390" t="s">
        <v>1180</v>
      </c>
      <c r="F330" s="391" t="s">
        <v>1181</v>
      </c>
      <c r="G330" s="390" t="s">
        <v>1192</v>
      </c>
      <c r="H330" s="390" t="s">
        <v>1193</v>
      </c>
      <c r="I330" s="393">
        <v>18.629999160766602</v>
      </c>
      <c r="J330" s="393">
        <v>800</v>
      </c>
      <c r="K330" s="394">
        <v>14907.200317382813</v>
      </c>
    </row>
    <row r="331" spans="1:11" ht="14.45" customHeight="1" x14ac:dyDescent="0.2">
      <c r="A331" s="388" t="s">
        <v>420</v>
      </c>
      <c r="B331" s="389" t="s">
        <v>421</v>
      </c>
      <c r="C331" s="390" t="s">
        <v>428</v>
      </c>
      <c r="D331" s="391" t="s">
        <v>429</v>
      </c>
      <c r="E331" s="390" t="s">
        <v>1180</v>
      </c>
      <c r="F331" s="391" t="s">
        <v>1181</v>
      </c>
      <c r="G331" s="390" t="s">
        <v>1194</v>
      </c>
      <c r="H331" s="390" t="s">
        <v>1195</v>
      </c>
      <c r="I331" s="393">
        <v>18.629999160766602</v>
      </c>
      <c r="J331" s="393">
        <v>500</v>
      </c>
      <c r="K331" s="394">
        <v>9317.000244140625</v>
      </c>
    </row>
    <row r="332" spans="1:11" ht="14.45" customHeight="1" x14ac:dyDescent="0.2">
      <c r="A332" s="388" t="s">
        <v>420</v>
      </c>
      <c r="B332" s="389" t="s">
        <v>421</v>
      </c>
      <c r="C332" s="390" t="s">
        <v>428</v>
      </c>
      <c r="D332" s="391" t="s">
        <v>429</v>
      </c>
      <c r="E332" s="390" t="s">
        <v>1180</v>
      </c>
      <c r="F332" s="391" t="s">
        <v>1181</v>
      </c>
      <c r="G332" s="390" t="s">
        <v>1196</v>
      </c>
      <c r="H332" s="390" t="s">
        <v>1197</v>
      </c>
      <c r="I332" s="393">
        <v>17.299999237060547</v>
      </c>
      <c r="J332" s="393">
        <v>100</v>
      </c>
      <c r="K332" s="394">
        <v>1730.300048828125</v>
      </c>
    </row>
    <row r="333" spans="1:11" ht="14.45" customHeight="1" x14ac:dyDescent="0.2">
      <c r="A333" s="388" t="s">
        <v>420</v>
      </c>
      <c r="B333" s="389" t="s">
        <v>421</v>
      </c>
      <c r="C333" s="390" t="s">
        <v>428</v>
      </c>
      <c r="D333" s="391" t="s">
        <v>429</v>
      </c>
      <c r="E333" s="390" t="s">
        <v>1180</v>
      </c>
      <c r="F333" s="391" t="s">
        <v>1181</v>
      </c>
      <c r="G333" s="390" t="s">
        <v>1198</v>
      </c>
      <c r="H333" s="390" t="s">
        <v>1199</v>
      </c>
      <c r="I333" s="393">
        <v>17.61428587777274</v>
      </c>
      <c r="J333" s="393">
        <v>2700</v>
      </c>
      <c r="K333" s="394">
        <v>47410</v>
      </c>
    </row>
    <row r="334" spans="1:11" ht="14.45" customHeight="1" x14ac:dyDescent="0.2">
      <c r="A334" s="388" t="s">
        <v>420</v>
      </c>
      <c r="B334" s="389" t="s">
        <v>421</v>
      </c>
      <c r="C334" s="390" t="s">
        <v>428</v>
      </c>
      <c r="D334" s="391" t="s">
        <v>429</v>
      </c>
      <c r="E334" s="390" t="s">
        <v>1180</v>
      </c>
      <c r="F334" s="391" t="s">
        <v>1181</v>
      </c>
      <c r="G334" s="390" t="s">
        <v>1200</v>
      </c>
      <c r="H334" s="390" t="s">
        <v>1201</v>
      </c>
      <c r="I334" s="393">
        <v>17.847499370574951</v>
      </c>
      <c r="J334" s="393">
        <v>3300</v>
      </c>
      <c r="K334" s="394">
        <v>58800</v>
      </c>
    </row>
    <row r="335" spans="1:11" ht="14.45" customHeight="1" x14ac:dyDescent="0.2">
      <c r="A335" s="388" t="s">
        <v>420</v>
      </c>
      <c r="B335" s="389" t="s">
        <v>421</v>
      </c>
      <c r="C335" s="390" t="s">
        <v>428</v>
      </c>
      <c r="D335" s="391" t="s">
        <v>429</v>
      </c>
      <c r="E335" s="390" t="s">
        <v>1180</v>
      </c>
      <c r="F335" s="391" t="s">
        <v>1181</v>
      </c>
      <c r="G335" s="390" t="s">
        <v>1202</v>
      </c>
      <c r="H335" s="390" t="s">
        <v>1203</v>
      </c>
      <c r="I335" s="393">
        <v>17.769999610053169</v>
      </c>
      <c r="J335" s="393">
        <v>4200</v>
      </c>
      <c r="K335" s="394">
        <v>74830</v>
      </c>
    </row>
    <row r="336" spans="1:11" ht="14.45" customHeight="1" x14ac:dyDescent="0.2">
      <c r="A336" s="388" t="s">
        <v>420</v>
      </c>
      <c r="B336" s="389" t="s">
        <v>421</v>
      </c>
      <c r="C336" s="390" t="s">
        <v>428</v>
      </c>
      <c r="D336" s="391" t="s">
        <v>429</v>
      </c>
      <c r="E336" s="390" t="s">
        <v>1180</v>
      </c>
      <c r="F336" s="391" t="s">
        <v>1181</v>
      </c>
      <c r="G336" s="390" t="s">
        <v>1204</v>
      </c>
      <c r="H336" s="390" t="s">
        <v>1205</v>
      </c>
      <c r="I336" s="393">
        <v>17.904999732971191</v>
      </c>
      <c r="J336" s="393">
        <v>1400</v>
      </c>
      <c r="K336" s="394">
        <v>25160</v>
      </c>
    </row>
    <row r="337" spans="1:11" ht="14.45" customHeight="1" x14ac:dyDescent="0.2">
      <c r="A337" s="388" t="s">
        <v>420</v>
      </c>
      <c r="B337" s="389" t="s">
        <v>421</v>
      </c>
      <c r="C337" s="390" t="s">
        <v>428</v>
      </c>
      <c r="D337" s="391" t="s">
        <v>429</v>
      </c>
      <c r="E337" s="390" t="s">
        <v>1180</v>
      </c>
      <c r="F337" s="391" t="s">
        <v>1181</v>
      </c>
      <c r="G337" s="390" t="s">
        <v>1206</v>
      </c>
      <c r="H337" s="390" t="s">
        <v>1207</v>
      </c>
      <c r="I337" s="393">
        <v>18.100000381469727</v>
      </c>
      <c r="J337" s="393">
        <v>400</v>
      </c>
      <c r="K337" s="394">
        <v>7240</v>
      </c>
    </row>
    <row r="338" spans="1:11" ht="14.45" customHeight="1" x14ac:dyDescent="0.2">
      <c r="A338" s="388" t="s">
        <v>420</v>
      </c>
      <c r="B338" s="389" t="s">
        <v>421</v>
      </c>
      <c r="C338" s="390" t="s">
        <v>428</v>
      </c>
      <c r="D338" s="391" t="s">
        <v>429</v>
      </c>
      <c r="E338" s="390" t="s">
        <v>1180</v>
      </c>
      <c r="F338" s="391" t="s">
        <v>1181</v>
      </c>
      <c r="G338" s="390" t="s">
        <v>1208</v>
      </c>
      <c r="H338" s="390" t="s">
        <v>1209</v>
      </c>
      <c r="I338" s="393">
        <v>17.810000101725262</v>
      </c>
      <c r="J338" s="393">
        <v>4000</v>
      </c>
      <c r="K338" s="394">
        <v>71360</v>
      </c>
    </row>
    <row r="339" spans="1:11" ht="14.45" customHeight="1" x14ac:dyDescent="0.2">
      <c r="A339" s="388" t="s">
        <v>420</v>
      </c>
      <c r="B339" s="389" t="s">
        <v>421</v>
      </c>
      <c r="C339" s="390" t="s">
        <v>428</v>
      </c>
      <c r="D339" s="391" t="s">
        <v>429</v>
      </c>
      <c r="E339" s="390" t="s">
        <v>1180</v>
      </c>
      <c r="F339" s="391" t="s">
        <v>1181</v>
      </c>
      <c r="G339" s="390" t="s">
        <v>1210</v>
      </c>
      <c r="H339" s="390" t="s">
        <v>1211</v>
      </c>
      <c r="I339" s="393">
        <v>21.559999465942383</v>
      </c>
      <c r="J339" s="393">
        <v>50</v>
      </c>
      <c r="K339" s="394">
        <v>1078.1099853515625</v>
      </c>
    </row>
    <row r="340" spans="1:11" ht="14.45" customHeight="1" x14ac:dyDescent="0.2">
      <c r="A340" s="388" t="s">
        <v>420</v>
      </c>
      <c r="B340" s="389" t="s">
        <v>421</v>
      </c>
      <c r="C340" s="390" t="s">
        <v>428</v>
      </c>
      <c r="D340" s="391" t="s">
        <v>429</v>
      </c>
      <c r="E340" s="390" t="s">
        <v>1180</v>
      </c>
      <c r="F340" s="391" t="s">
        <v>1181</v>
      </c>
      <c r="G340" s="390" t="s">
        <v>1212</v>
      </c>
      <c r="H340" s="390" t="s">
        <v>1213</v>
      </c>
      <c r="I340" s="393">
        <v>21.559999465942383</v>
      </c>
      <c r="J340" s="393">
        <v>250</v>
      </c>
      <c r="K340" s="394">
        <v>5390.5499267578125</v>
      </c>
    </row>
    <row r="341" spans="1:11" ht="14.45" customHeight="1" x14ac:dyDescent="0.2">
      <c r="A341" s="388" t="s">
        <v>420</v>
      </c>
      <c r="B341" s="389" t="s">
        <v>421</v>
      </c>
      <c r="C341" s="390" t="s">
        <v>428</v>
      </c>
      <c r="D341" s="391" t="s">
        <v>429</v>
      </c>
      <c r="E341" s="390" t="s">
        <v>1180</v>
      </c>
      <c r="F341" s="391" t="s">
        <v>1181</v>
      </c>
      <c r="G341" s="390" t="s">
        <v>1214</v>
      </c>
      <c r="H341" s="390" t="s">
        <v>1215</v>
      </c>
      <c r="I341" s="393">
        <v>21.817999649047852</v>
      </c>
      <c r="J341" s="393">
        <v>1200</v>
      </c>
      <c r="K341" s="394">
        <v>26163.51953125</v>
      </c>
    </row>
    <row r="342" spans="1:11" ht="14.45" customHeight="1" x14ac:dyDescent="0.2">
      <c r="A342" s="388" t="s">
        <v>420</v>
      </c>
      <c r="B342" s="389" t="s">
        <v>421</v>
      </c>
      <c r="C342" s="390" t="s">
        <v>428</v>
      </c>
      <c r="D342" s="391" t="s">
        <v>429</v>
      </c>
      <c r="E342" s="390" t="s">
        <v>1180</v>
      </c>
      <c r="F342" s="391" t="s">
        <v>1181</v>
      </c>
      <c r="G342" s="390" t="s">
        <v>1216</v>
      </c>
      <c r="H342" s="390" t="s">
        <v>1217</v>
      </c>
      <c r="I342" s="393">
        <v>21.814999580383301</v>
      </c>
      <c r="J342" s="393">
        <v>650</v>
      </c>
      <c r="K342" s="394">
        <v>14201</v>
      </c>
    </row>
    <row r="343" spans="1:11" ht="14.45" customHeight="1" x14ac:dyDescent="0.2">
      <c r="A343" s="388" t="s">
        <v>420</v>
      </c>
      <c r="B343" s="389" t="s">
        <v>421</v>
      </c>
      <c r="C343" s="390" t="s">
        <v>428</v>
      </c>
      <c r="D343" s="391" t="s">
        <v>429</v>
      </c>
      <c r="E343" s="390" t="s">
        <v>1180</v>
      </c>
      <c r="F343" s="391" t="s">
        <v>1181</v>
      </c>
      <c r="G343" s="390" t="s">
        <v>1218</v>
      </c>
      <c r="H343" s="390" t="s">
        <v>1219</v>
      </c>
      <c r="I343" s="393">
        <v>21.559999465942383</v>
      </c>
      <c r="J343" s="393">
        <v>150</v>
      </c>
      <c r="K343" s="394">
        <v>3234.330078125</v>
      </c>
    </row>
    <row r="344" spans="1:11" ht="14.45" customHeight="1" x14ac:dyDescent="0.2">
      <c r="A344" s="388" t="s">
        <v>420</v>
      </c>
      <c r="B344" s="389" t="s">
        <v>421</v>
      </c>
      <c r="C344" s="390" t="s">
        <v>428</v>
      </c>
      <c r="D344" s="391" t="s">
        <v>429</v>
      </c>
      <c r="E344" s="390" t="s">
        <v>1180</v>
      </c>
      <c r="F344" s="391" t="s">
        <v>1181</v>
      </c>
      <c r="G344" s="390" t="s">
        <v>1220</v>
      </c>
      <c r="H344" s="390" t="s">
        <v>1221</v>
      </c>
      <c r="I344" s="393">
        <v>21.559999465942383</v>
      </c>
      <c r="J344" s="393">
        <v>50</v>
      </c>
      <c r="K344" s="394">
        <v>1078.1099853515625</v>
      </c>
    </row>
    <row r="345" spans="1:11" ht="14.45" customHeight="1" x14ac:dyDescent="0.2">
      <c r="A345" s="388" t="s">
        <v>420</v>
      </c>
      <c r="B345" s="389" t="s">
        <v>421</v>
      </c>
      <c r="C345" s="390" t="s">
        <v>428</v>
      </c>
      <c r="D345" s="391" t="s">
        <v>429</v>
      </c>
      <c r="E345" s="390" t="s">
        <v>1180</v>
      </c>
      <c r="F345" s="391" t="s">
        <v>1181</v>
      </c>
      <c r="G345" s="390" t="s">
        <v>1222</v>
      </c>
      <c r="H345" s="390" t="s">
        <v>1223</v>
      </c>
      <c r="I345" s="393">
        <v>21.559999465942383</v>
      </c>
      <c r="J345" s="393">
        <v>100</v>
      </c>
      <c r="K345" s="394">
        <v>2156.219970703125</v>
      </c>
    </row>
    <row r="346" spans="1:11" ht="14.45" customHeight="1" x14ac:dyDescent="0.2">
      <c r="A346" s="388" t="s">
        <v>420</v>
      </c>
      <c r="B346" s="389" t="s">
        <v>421</v>
      </c>
      <c r="C346" s="390" t="s">
        <v>428</v>
      </c>
      <c r="D346" s="391" t="s">
        <v>429</v>
      </c>
      <c r="E346" s="390" t="s">
        <v>1180</v>
      </c>
      <c r="F346" s="391" t="s">
        <v>1181</v>
      </c>
      <c r="G346" s="390" t="s">
        <v>1224</v>
      </c>
      <c r="H346" s="390" t="s">
        <v>1225</v>
      </c>
      <c r="I346" s="393">
        <v>26.620000839233398</v>
      </c>
      <c r="J346" s="393">
        <v>50</v>
      </c>
      <c r="K346" s="394">
        <v>1331</v>
      </c>
    </row>
    <row r="347" spans="1:11" ht="14.45" customHeight="1" x14ac:dyDescent="0.2">
      <c r="A347" s="388" t="s">
        <v>420</v>
      </c>
      <c r="B347" s="389" t="s">
        <v>421</v>
      </c>
      <c r="C347" s="390" t="s">
        <v>428</v>
      </c>
      <c r="D347" s="391" t="s">
        <v>429</v>
      </c>
      <c r="E347" s="390" t="s">
        <v>1180</v>
      </c>
      <c r="F347" s="391" t="s">
        <v>1181</v>
      </c>
      <c r="G347" s="390" t="s">
        <v>1226</v>
      </c>
      <c r="H347" s="390" t="s">
        <v>1227</v>
      </c>
      <c r="I347" s="393">
        <v>44.770000457763672</v>
      </c>
      <c r="J347" s="393">
        <v>50</v>
      </c>
      <c r="K347" s="394">
        <v>2238.5</v>
      </c>
    </row>
    <row r="348" spans="1:11" ht="14.45" customHeight="1" x14ac:dyDescent="0.2">
      <c r="A348" s="388" t="s">
        <v>420</v>
      </c>
      <c r="B348" s="389" t="s">
        <v>421</v>
      </c>
      <c r="C348" s="390" t="s">
        <v>428</v>
      </c>
      <c r="D348" s="391" t="s">
        <v>429</v>
      </c>
      <c r="E348" s="390" t="s">
        <v>1180</v>
      </c>
      <c r="F348" s="391" t="s">
        <v>1181</v>
      </c>
      <c r="G348" s="390" t="s">
        <v>1228</v>
      </c>
      <c r="H348" s="390" t="s">
        <v>1229</v>
      </c>
      <c r="I348" s="393">
        <v>11.739999771118164</v>
      </c>
      <c r="J348" s="393">
        <v>100</v>
      </c>
      <c r="K348" s="394">
        <v>1174</v>
      </c>
    </row>
    <row r="349" spans="1:11" ht="14.45" customHeight="1" x14ac:dyDescent="0.2">
      <c r="A349" s="388" t="s">
        <v>420</v>
      </c>
      <c r="B349" s="389" t="s">
        <v>421</v>
      </c>
      <c r="C349" s="390" t="s">
        <v>428</v>
      </c>
      <c r="D349" s="391" t="s">
        <v>429</v>
      </c>
      <c r="E349" s="390" t="s">
        <v>1180</v>
      </c>
      <c r="F349" s="391" t="s">
        <v>1181</v>
      </c>
      <c r="G349" s="390" t="s">
        <v>1230</v>
      </c>
      <c r="H349" s="390" t="s">
        <v>1231</v>
      </c>
      <c r="I349" s="393">
        <v>2.8983332713445029</v>
      </c>
      <c r="J349" s="393">
        <v>18000</v>
      </c>
      <c r="K349" s="394">
        <v>51860</v>
      </c>
    </row>
    <row r="350" spans="1:11" ht="14.45" customHeight="1" x14ac:dyDescent="0.2">
      <c r="A350" s="388" t="s">
        <v>420</v>
      </c>
      <c r="B350" s="389" t="s">
        <v>421</v>
      </c>
      <c r="C350" s="390" t="s">
        <v>428</v>
      </c>
      <c r="D350" s="391" t="s">
        <v>429</v>
      </c>
      <c r="E350" s="390" t="s">
        <v>1180</v>
      </c>
      <c r="F350" s="391" t="s">
        <v>1181</v>
      </c>
      <c r="G350" s="390" t="s">
        <v>1232</v>
      </c>
      <c r="H350" s="390" t="s">
        <v>1233</v>
      </c>
      <c r="I350" s="393">
        <v>2.880000114440918</v>
      </c>
      <c r="J350" s="393">
        <v>2000</v>
      </c>
      <c r="K350" s="394">
        <v>5760</v>
      </c>
    </row>
    <row r="351" spans="1:11" ht="14.45" customHeight="1" x14ac:dyDescent="0.2">
      <c r="A351" s="388" t="s">
        <v>420</v>
      </c>
      <c r="B351" s="389" t="s">
        <v>421</v>
      </c>
      <c r="C351" s="390" t="s">
        <v>428</v>
      </c>
      <c r="D351" s="391" t="s">
        <v>429</v>
      </c>
      <c r="E351" s="390" t="s">
        <v>1180</v>
      </c>
      <c r="F351" s="391" t="s">
        <v>1181</v>
      </c>
      <c r="G351" s="390" t="s">
        <v>1234</v>
      </c>
      <c r="H351" s="390" t="s">
        <v>1235</v>
      </c>
      <c r="I351" s="393">
        <v>2.2999999523162842</v>
      </c>
      <c r="J351" s="393">
        <v>2000</v>
      </c>
      <c r="K351" s="394">
        <v>4600</v>
      </c>
    </row>
    <row r="352" spans="1:11" ht="14.45" customHeight="1" x14ac:dyDescent="0.2">
      <c r="A352" s="388" t="s">
        <v>420</v>
      </c>
      <c r="B352" s="389" t="s">
        <v>421</v>
      </c>
      <c r="C352" s="390" t="s">
        <v>428</v>
      </c>
      <c r="D352" s="391" t="s">
        <v>429</v>
      </c>
      <c r="E352" s="390" t="s">
        <v>1180</v>
      </c>
      <c r="F352" s="391" t="s">
        <v>1181</v>
      </c>
      <c r="G352" s="390" t="s">
        <v>1234</v>
      </c>
      <c r="H352" s="390" t="s">
        <v>1236</v>
      </c>
      <c r="I352" s="393">
        <v>2.2899999618530273</v>
      </c>
      <c r="J352" s="393">
        <v>2000</v>
      </c>
      <c r="K352" s="394">
        <v>4580</v>
      </c>
    </row>
    <row r="353" spans="1:11" ht="14.45" customHeight="1" x14ac:dyDescent="0.2">
      <c r="A353" s="388" t="s">
        <v>420</v>
      </c>
      <c r="B353" s="389" t="s">
        <v>421</v>
      </c>
      <c r="C353" s="390" t="s">
        <v>428</v>
      </c>
      <c r="D353" s="391" t="s">
        <v>429</v>
      </c>
      <c r="E353" s="390" t="s">
        <v>1180</v>
      </c>
      <c r="F353" s="391" t="s">
        <v>1181</v>
      </c>
      <c r="G353" s="390" t="s">
        <v>1237</v>
      </c>
      <c r="H353" s="390" t="s">
        <v>1238</v>
      </c>
      <c r="I353" s="393">
        <v>2.2999999523162842</v>
      </c>
      <c r="J353" s="393">
        <v>5000</v>
      </c>
      <c r="K353" s="394">
        <v>11500</v>
      </c>
    </row>
    <row r="354" spans="1:11" ht="14.45" customHeight="1" x14ac:dyDescent="0.2">
      <c r="A354" s="388" t="s">
        <v>420</v>
      </c>
      <c r="B354" s="389" t="s">
        <v>421</v>
      </c>
      <c r="C354" s="390" t="s">
        <v>428</v>
      </c>
      <c r="D354" s="391" t="s">
        <v>429</v>
      </c>
      <c r="E354" s="390" t="s">
        <v>1180</v>
      </c>
      <c r="F354" s="391" t="s">
        <v>1181</v>
      </c>
      <c r="G354" s="390" t="s">
        <v>1237</v>
      </c>
      <c r="H354" s="390" t="s">
        <v>1239</v>
      </c>
      <c r="I354" s="393">
        <v>2.2999999523162842</v>
      </c>
      <c r="J354" s="393">
        <v>11000</v>
      </c>
      <c r="K354" s="394">
        <v>25300</v>
      </c>
    </row>
    <row r="355" spans="1:11" ht="14.45" customHeight="1" x14ac:dyDescent="0.2">
      <c r="A355" s="388" t="s">
        <v>420</v>
      </c>
      <c r="B355" s="389" t="s">
        <v>421</v>
      </c>
      <c r="C355" s="390" t="s">
        <v>428</v>
      </c>
      <c r="D355" s="391" t="s">
        <v>429</v>
      </c>
      <c r="E355" s="390" t="s">
        <v>1180</v>
      </c>
      <c r="F355" s="391" t="s">
        <v>1181</v>
      </c>
      <c r="G355" s="390" t="s">
        <v>1240</v>
      </c>
      <c r="H355" s="390" t="s">
        <v>1241</v>
      </c>
      <c r="I355" s="393">
        <v>3.3900001049041748</v>
      </c>
      <c r="J355" s="393">
        <v>4000</v>
      </c>
      <c r="K355" s="394">
        <v>13560</v>
      </c>
    </row>
    <row r="356" spans="1:11" ht="14.45" customHeight="1" x14ac:dyDescent="0.2">
      <c r="A356" s="388" t="s">
        <v>420</v>
      </c>
      <c r="B356" s="389" t="s">
        <v>421</v>
      </c>
      <c r="C356" s="390" t="s">
        <v>428</v>
      </c>
      <c r="D356" s="391" t="s">
        <v>429</v>
      </c>
      <c r="E356" s="390" t="s">
        <v>1180</v>
      </c>
      <c r="F356" s="391" t="s">
        <v>1181</v>
      </c>
      <c r="G356" s="390" t="s">
        <v>1242</v>
      </c>
      <c r="H356" s="390" t="s">
        <v>1243</v>
      </c>
      <c r="I356" s="393">
        <v>3.380000114440918</v>
      </c>
      <c r="J356" s="393">
        <v>1000</v>
      </c>
      <c r="K356" s="394">
        <v>3380</v>
      </c>
    </row>
    <row r="357" spans="1:11" ht="14.45" customHeight="1" x14ac:dyDescent="0.2">
      <c r="A357" s="388" t="s">
        <v>420</v>
      </c>
      <c r="B357" s="389" t="s">
        <v>421</v>
      </c>
      <c r="C357" s="390" t="s">
        <v>428</v>
      </c>
      <c r="D357" s="391" t="s">
        <v>429</v>
      </c>
      <c r="E357" s="390" t="s">
        <v>1180</v>
      </c>
      <c r="F357" s="391" t="s">
        <v>1181</v>
      </c>
      <c r="G357" s="390" t="s">
        <v>1244</v>
      </c>
      <c r="H357" s="390" t="s">
        <v>1245</v>
      </c>
      <c r="I357" s="393">
        <v>3.7300000190734863</v>
      </c>
      <c r="J357" s="393">
        <v>2000</v>
      </c>
      <c r="K357" s="394">
        <v>7460</v>
      </c>
    </row>
    <row r="358" spans="1:11" ht="14.45" customHeight="1" x14ac:dyDescent="0.2">
      <c r="A358" s="388" t="s">
        <v>420</v>
      </c>
      <c r="B358" s="389" t="s">
        <v>421</v>
      </c>
      <c r="C358" s="390" t="s">
        <v>428</v>
      </c>
      <c r="D358" s="391" t="s">
        <v>429</v>
      </c>
      <c r="E358" s="390" t="s">
        <v>1180</v>
      </c>
      <c r="F358" s="391" t="s">
        <v>1181</v>
      </c>
      <c r="G358" s="390" t="s">
        <v>1246</v>
      </c>
      <c r="H358" s="390" t="s">
        <v>1247</v>
      </c>
      <c r="I358" s="393">
        <v>3.869999885559082</v>
      </c>
      <c r="J358" s="393">
        <v>2000</v>
      </c>
      <c r="K358" s="394">
        <v>7740</v>
      </c>
    </row>
    <row r="359" spans="1:11" ht="14.45" customHeight="1" x14ac:dyDescent="0.2">
      <c r="A359" s="388" t="s">
        <v>420</v>
      </c>
      <c r="B359" s="389" t="s">
        <v>421</v>
      </c>
      <c r="C359" s="390" t="s">
        <v>428</v>
      </c>
      <c r="D359" s="391" t="s">
        <v>429</v>
      </c>
      <c r="E359" s="390" t="s">
        <v>1180</v>
      </c>
      <c r="F359" s="391" t="s">
        <v>1181</v>
      </c>
      <c r="G359" s="390" t="s">
        <v>1248</v>
      </c>
      <c r="H359" s="390" t="s">
        <v>1249</v>
      </c>
      <c r="I359" s="393">
        <v>3.869999885559082</v>
      </c>
      <c r="J359" s="393">
        <v>1000</v>
      </c>
      <c r="K359" s="394">
        <v>3870</v>
      </c>
    </row>
    <row r="360" spans="1:11" ht="14.45" customHeight="1" x14ac:dyDescent="0.2">
      <c r="A360" s="388" t="s">
        <v>420</v>
      </c>
      <c r="B360" s="389" t="s">
        <v>421</v>
      </c>
      <c r="C360" s="390" t="s">
        <v>428</v>
      </c>
      <c r="D360" s="391" t="s">
        <v>429</v>
      </c>
      <c r="E360" s="390" t="s">
        <v>1180</v>
      </c>
      <c r="F360" s="391" t="s">
        <v>1181</v>
      </c>
      <c r="G360" s="390" t="s">
        <v>1248</v>
      </c>
      <c r="H360" s="390" t="s">
        <v>1250</v>
      </c>
      <c r="I360" s="393">
        <v>3.880000114440918</v>
      </c>
      <c r="J360" s="393">
        <v>2000</v>
      </c>
      <c r="K360" s="394">
        <v>7760</v>
      </c>
    </row>
    <row r="361" spans="1:11" ht="14.45" customHeight="1" x14ac:dyDescent="0.2">
      <c r="A361" s="388" t="s">
        <v>420</v>
      </c>
      <c r="B361" s="389" t="s">
        <v>421</v>
      </c>
      <c r="C361" s="390" t="s">
        <v>428</v>
      </c>
      <c r="D361" s="391" t="s">
        <v>429</v>
      </c>
      <c r="E361" s="390" t="s">
        <v>1180</v>
      </c>
      <c r="F361" s="391" t="s">
        <v>1181</v>
      </c>
      <c r="G361" s="390" t="s">
        <v>1251</v>
      </c>
      <c r="H361" s="390" t="s">
        <v>1252</v>
      </c>
      <c r="I361" s="393">
        <v>3.3900001049041748</v>
      </c>
      <c r="J361" s="393">
        <v>270</v>
      </c>
      <c r="K361" s="394">
        <v>915.29998779296875</v>
      </c>
    </row>
    <row r="362" spans="1:11" ht="14.45" customHeight="1" x14ac:dyDescent="0.2">
      <c r="A362" s="388" t="s">
        <v>420</v>
      </c>
      <c r="B362" s="389" t="s">
        <v>421</v>
      </c>
      <c r="C362" s="390" t="s">
        <v>428</v>
      </c>
      <c r="D362" s="391" t="s">
        <v>429</v>
      </c>
      <c r="E362" s="390" t="s">
        <v>1180</v>
      </c>
      <c r="F362" s="391" t="s">
        <v>1181</v>
      </c>
      <c r="G362" s="390" t="s">
        <v>1253</v>
      </c>
      <c r="H362" s="390" t="s">
        <v>1254</v>
      </c>
      <c r="I362" s="393">
        <v>3.1400001049041748</v>
      </c>
      <c r="J362" s="393">
        <v>1800</v>
      </c>
      <c r="K362" s="394">
        <v>5652</v>
      </c>
    </row>
    <row r="363" spans="1:11" ht="14.45" customHeight="1" x14ac:dyDescent="0.2">
      <c r="A363" s="388" t="s">
        <v>420</v>
      </c>
      <c r="B363" s="389" t="s">
        <v>421</v>
      </c>
      <c r="C363" s="390" t="s">
        <v>428</v>
      </c>
      <c r="D363" s="391" t="s">
        <v>429</v>
      </c>
      <c r="E363" s="390" t="s">
        <v>1180</v>
      </c>
      <c r="F363" s="391" t="s">
        <v>1181</v>
      </c>
      <c r="G363" s="390" t="s">
        <v>1255</v>
      </c>
      <c r="H363" s="390" t="s">
        <v>1256</v>
      </c>
      <c r="I363" s="393">
        <v>3.0299999713897705</v>
      </c>
      <c r="J363" s="393">
        <v>180</v>
      </c>
      <c r="K363" s="394">
        <v>545.4000244140625</v>
      </c>
    </row>
    <row r="364" spans="1:11" ht="14.45" customHeight="1" x14ac:dyDescent="0.2">
      <c r="A364" s="388" t="s">
        <v>420</v>
      </c>
      <c r="B364" s="389" t="s">
        <v>421</v>
      </c>
      <c r="C364" s="390" t="s">
        <v>428</v>
      </c>
      <c r="D364" s="391" t="s">
        <v>429</v>
      </c>
      <c r="E364" s="390" t="s">
        <v>1180</v>
      </c>
      <c r="F364" s="391" t="s">
        <v>1181</v>
      </c>
      <c r="G364" s="390" t="s">
        <v>1257</v>
      </c>
      <c r="H364" s="390" t="s">
        <v>1258</v>
      </c>
      <c r="I364" s="393">
        <v>4.690000057220459</v>
      </c>
      <c r="J364" s="393">
        <v>4000</v>
      </c>
      <c r="K364" s="394">
        <v>18760</v>
      </c>
    </row>
    <row r="365" spans="1:11" ht="14.45" customHeight="1" x14ac:dyDescent="0.2">
      <c r="A365" s="388" t="s">
        <v>420</v>
      </c>
      <c r="B365" s="389" t="s">
        <v>421</v>
      </c>
      <c r="C365" s="390" t="s">
        <v>428</v>
      </c>
      <c r="D365" s="391" t="s">
        <v>429</v>
      </c>
      <c r="E365" s="390" t="s">
        <v>1259</v>
      </c>
      <c r="F365" s="391" t="s">
        <v>1260</v>
      </c>
      <c r="G365" s="390" t="s">
        <v>1261</v>
      </c>
      <c r="H365" s="390" t="s">
        <v>1262</v>
      </c>
      <c r="I365" s="393">
        <v>30.25</v>
      </c>
      <c r="J365" s="393">
        <v>90</v>
      </c>
      <c r="K365" s="394">
        <v>2722.5</v>
      </c>
    </row>
    <row r="366" spans="1:11" ht="14.45" customHeight="1" x14ac:dyDescent="0.2">
      <c r="A366" s="388" t="s">
        <v>420</v>
      </c>
      <c r="B366" s="389" t="s">
        <v>421</v>
      </c>
      <c r="C366" s="390" t="s">
        <v>428</v>
      </c>
      <c r="D366" s="391" t="s">
        <v>429</v>
      </c>
      <c r="E366" s="390" t="s">
        <v>1259</v>
      </c>
      <c r="F366" s="391" t="s">
        <v>1260</v>
      </c>
      <c r="G366" s="390" t="s">
        <v>1263</v>
      </c>
      <c r="H366" s="390" t="s">
        <v>1264</v>
      </c>
      <c r="I366" s="393">
        <v>10.739999771118164</v>
      </c>
      <c r="J366" s="393">
        <v>700</v>
      </c>
      <c r="K366" s="394">
        <v>7521.35986328125</v>
      </c>
    </row>
    <row r="367" spans="1:11" ht="14.45" customHeight="1" x14ac:dyDescent="0.2">
      <c r="A367" s="388" t="s">
        <v>420</v>
      </c>
      <c r="B367" s="389" t="s">
        <v>421</v>
      </c>
      <c r="C367" s="390" t="s">
        <v>428</v>
      </c>
      <c r="D367" s="391" t="s">
        <v>429</v>
      </c>
      <c r="E367" s="390" t="s">
        <v>1259</v>
      </c>
      <c r="F367" s="391" t="s">
        <v>1260</v>
      </c>
      <c r="G367" s="390" t="s">
        <v>1265</v>
      </c>
      <c r="H367" s="390" t="s">
        <v>1266</v>
      </c>
      <c r="I367" s="393">
        <v>13.791666666666666</v>
      </c>
      <c r="J367" s="393">
        <v>600</v>
      </c>
      <c r="K367" s="394">
        <v>8276.5000610351563</v>
      </c>
    </row>
    <row r="368" spans="1:11" ht="14.45" customHeight="1" x14ac:dyDescent="0.2">
      <c r="A368" s="388" t="s">
        <v>420</v>
      </c>
      <c r="B368" s="389" t="s">
        <v>421</v>
      </c>
      <c r="C368" s="390" t="s">
        <v>428</v>
      </c>
      <c r="D368" s="391" t="s">
        <v>429</v>
      </c>
      <c r="E368" s="390" t="s">
        <v>1259</v>
      </c>
      <c r="F368" s="391" t="s">
        <v>1260</v>
      </c>
      <c r="G368" s="390" t="s">
        <v>1267</v>
      </c>
      <c r="H368" s="390" t="s">
        <v>1268</v>
      </c>
      <c r="I368" s="393">
        <v>74.919998168945313</v>
      </c>
      <c r="J368" s="393">
        <v>50</v>
      </c>
      <c r="K368" s="394">
        <v>3746.159912109375</v>
      </c>
    </row>
    <row r="369" spans="1:11" ht="14.45" customHeight="1" x14ac:dyDescent="0.2">
      <c r="A369" s="388" t="s">
        <v>420</v>
      </c>
      <c r="B369" s="389" t="s">
        <v>421</v>
      </c>
      <c r="C369" s="390" t="s">
        <v>428</v>
      </c>
      <c r="D369" s="391" t="s">
        <v>429</v>
      </c>
      <c r="E369" s="390" t="s">
        <v>1259</v>
      </c>
      <c r="F369" s="391" t="s">
        <v>1260</v>
      </c>
      <c r="G369" s="390" t="s">
        <v>1269</v>
      </c>
      <c r="H369" s="390" t="s">
        <v>1270</v>
      </c>
      <c r="I369" s="393">
        <v>43.560001373291016</v>
      </c>
      <c r="J369" s="393">
        <v>80</v>
      </c>
      <c r="K369" s="394">
        <v>3484.800048828125</v>
      </c>
    </row>
    <row r="370" spans="1:11" ht="14.45" customHeight="1" x14ac:dyDescent="0.2">
      <c r="A370" s="388" t="s">
        <v>420</v>
      </c>
      <c r="B370" s="389" t="s">
        <v>421</v>
      </c>
      <c r="C370" s="390" t="s">
        <v>428</v>
      </c>
      <c r="D370" s="391" t="s">
        <v>429</v>
      </c>
      <c r="E370" s="390" t="s">
        <v>1259</v>
      </c>
      <c r="F370" s="391" t="s">
        <v>1260</v>
      </c>
      <c r="G370" s="390" t="s">
        <v>1271</v>
      </c>
      <c r="H370" s="390" t="s">
        <v>1272</v>
      </c>
      <c r="I370" s="393">
        <v>52.655713762555806</v>
      </c>
      <c r="J370" s="393">
        <v>1020</v>
      </c>
      <c r="K370" s="394">
        <v>56729.64111328125</v>
      </c>
    </row>
    <row r="371" spans="1:11" ht="14.45" customHeight="1" x14ac:dyDescent="0.2">
      <c r="A371" s="388" t="s">
        <v>420</v>
      </c>
      <c r="B371" s="389" t="s">
        <v>421</v>
      </c>
      <c r="C371" s="390" t="s">
        <v>428</v>
      </c>
      <c r="D371" s="391" t="s">
        <v>429</v>
      </c>
      <c r="E371" s="390" t="s">
        <v>1259</v>
      </c>
      <c r="F371" s="391" t="s">
        <v>1260</v>
      </c>
      <c r="G371" s="390" t="s">
        <v>1273</v>
      </c>
      <c r="H371" s="390" t="s">
        <v>1274</v>
      </c>
      <c r="I371" s="393">
        <v>37.990001678466797</v>
      </c>
      <c r="J371" s="393">
        <v>420</v>
      </c>
      <c r="K371" s="394">
        <v>15957.4794921875</v>
      </c>
    </row>
    <row r="372" spans="1:11" ht="14.45" customHeight="1" x14ac:dyDescent="0.2">
      <c r="A372" s="388" t="s">
        <v>420</v>
      </c>
      <c r="B372" s="389" t="s">
        <v>421</v>
      </c>
      <c r="C372" s="390" t="s">
        <v>428</v>
      </c>
      <c r="D372" s="391" t="s">
        <v>429</v>
      </c>
      <c r="E372" s="390" t="s">
        <v>1275</v>
      </c>
      <c r="F372" s="391" t="s">
        <v>1276</v>
      </c>
      <c r="G372" s="390" t="s">
        <v>1277</v>
      </c>
      <c r="H372" s="390" t="s">
        <v>1278</v>
      </c>
      <c r="I372" s="393">
        <v>11521.6201171875</v>
      </c>
      <c r="J372" s="393">
        <v>2</v>
      </c>
      <c r="K372" s="394">
        <v>23043.240234375</v>
      </c>
    </row>
    <row r="373" spans="1:11" ht="14.45" customHeight="1" x14ac:dyDescent="0.2">
      <c r="A373" s="388" t="s">
        <v>420</v>
      </c>
      <c r="B373" s="389" t="s">
        <v>421</v>
      </c>
      <c r="C373" s="390" t="s">
        <v>433</v>
      </c>
      <c r="D373" s="391" t="s">
        <v>434</v>
      </c>
      <c r="E373" s="390" t="s">
        <v>536</v>
      </c>
      <c r="F373" s="391" t="s">
        <v>537</v>
      </c>
      <c r="G373" s="390" t="s">
        <v>540</v>
      </c>
      <c r="H373" s="390" t="s">
        <v>541</v>
      </c>
      <c r="I373" s="393">
        <v>15.529999732971191</v>
      </c>
      <c r="J373" s="393">
        <v>60</v>
      </c>
      <c r="K373" s="394">
        <v>931.80001831054688</v>
      </c>
    </row>
    <row r="374" spans="1:11" ht="14.45" customHeight="1" x14ac:dyDescent="0.2">
      <c r="A374" s="388" t="s">
        <v>420</v>
      </c>
      <c r="B374" s="389" t="s">
        <v>421</v>
      </c>
      <c r="C374" s="390" t="s">
        <v>433</v>
      </c>
      <c r="D374" s="391" t="s">
        <v>434</v>
      </c>
      <c r="E374" s="390" t="s">
        <v>536</v>
      </c>
      <c r="F374" s="391" t="s">
        <v>537</v>
      </c>
      <c r="G374" s="390" t="s">
        <v>550</v>
      </c>
      <c r="H374" s="390" t="s">
        <v>551</v>
      </c>
      <c r="I374" s="393">
        <v>6.4433333079020185</v>
      </c>
      <c r="J374" s="393">
        <v>2070</v>
      </c>
      <c r="K374" s="394">
        <v>14272.64990234375</v>
      </c>
    </row>
    <row r="375" spans="1:11" ht="14.45" customHeight="1" x14ac:dyDescent="0.2">
      <c r="A375" s="388" t="s">
        <v>420</v>
      </c>
      <c r="B375" s="389" t="s">
        <v>421</v>
      </c>
      <c r="C375" s="390" t="s">
        <v>433</v>
      </c>
      <c r="D375" s="391" t="s">
        <v>434</v>
      </c>
      <c r="E375" s="390" t="s">
        <v>536</v>
      </c>
      <c r="F375" s="391" t="s">
        <v>537</v>
      </c>
      <c r="G375" s="390" t="s">
        <v>560</v>
      </c>
      <c r="H375" s="390" t="s">
        <v>561</v>
      </c>
      <c r="I375" s="393">
        <v>352.30999755859375</v>
      </c>
      <c r="J375" s="393">
        <v>12</v>
      </c>
      <c r="K375" s="394">
        <v>4227.72021484375</v>
      </c>
    </row>
    <row r="376" spans="1:11" ht="14.45" customHeight="1" x14ac:dyDescent="0.2">
      <c r="A376" s="388" t="s">
        <v>420</v>
      </c>
      <c r="B376" s="389" t="s">
        <v>421</v>
      </c>
      <c r="C376" s="390" t="s">
        <v>433</v>
      </c>
      <c r="D376" s="391" t="s">
        <v>434</v>
      </c>
      <c r="E376" s="390" t="s">
        <v>536</v>
      </c>
      <c r="F376" s="391" t="s">
        <v>537</v>
      </c>
      <c r="G376" s="390" t="s">
        <v>598</v>
      </c>
      <c r="H376" s="390" t="s">
        <v>599</v>
      </c>
      <c r="I376" s="393">
        <v>1.5099999904632568</v>
      </c>
      <c r="J376" s="393">
        <v>200</v>
      </c>
      <c r="K376" s="394">
        <v>302</v>
      </c>
    </row>
    <row r="377" spans="1:11" ht="14.45" customHeight="1" x14ac:dyDescent="0.2">
      <c r="A377" s="388" t="s">
        <v>420</v>
      </c>
      <c r="B377" s="389" t="s">
        <v>421</v>
      </c>
      <c r="C377" s="390" t="s">
        <v>433</v>
      </c>
      <c r="D377" s="391" t="s">
        <v>434</v>
      </c>
      <c r="E377" s="390" t="s">
        <v>536</v>
      </c>
      <c r="F377" s="391" t="s">
        <v>537</v>
      </c>
      <c r="G377" s="390" t="s">
        <v>644</v>
      </c>
      <c r="H377" s="390" t="s">
        <v>645</v>
      </c>
      <c r="I377" s="393">
        <v>16.219999313354492</v>
      </c>
      <c r="J377" s="393">
        <v>3600</v>
      </c>
      <c r="K377" s="394">
        <v>58374</v>
      </c>
    </row>
    <row r="378" spans="1:11" ht="14.45" customHeight="1" x14ac:dyDescent="0.2">
      <c r="A378" s="388" t="s">
        <v>420</v>
      </c>
      <c r="B378" s="389" t="s">
        <v>421</v>
      </c>
      <c r="C378" s="390" t="s">
        <v>433</v>
      </c>
      <c r="D378" s="391" t="s">
        <v>434</v>
      </c>
      <c r="E378" s="390" t="s">
        <v>536</v>
      </c>
      <c r="F378" s="391" t="s">
        <v>537</v>
      </c>
      <c r="G378" s="390" t="s">
        <v>656</v>
      </c>
      <c r="H378" s="390" t="s">
        <v>657</v>
      </c>
      <c r="I378" s="393">
        <v>3.0699999332427979</v>
      </c>
      <c r="J378" s="393">
        <v>1000</v>
      </c>
      <c r="K378" s="394">
        <v>3068.199951171875</v>
      </c>
    </row>
    <row r="379" spans="1:11" ht="14.45" customHeight="1" x14ac:dyDescent="0.2">
      <c r="A379" s="388" t="s">
        <v>420</v>
      </c>
      <c r="B379" s="389" t="s">
        <v>421</v>
      </c>
      <c r="C379" s="390" t="s">
        <v>433</v>
      </c>
      <c r="D379" s="391" t="s">
        <v>434</v>
      </c>
      <c r="E379" s="390" t="s">
        <v>536</v>
      </c>
      <c r="F379" s="391" t="s">
        <v>537</v>
      </c>
      <c r="G379" s="390" t="s">
        <v>658</v>
      </c>
      <c r="H379" s="390" t="s">
        <v>659</v>
      </c>
      <c r="I379" s="393">
        <v>0.63999998569488525</v>
      </c>
      <c r="J379" s="393">
        <v>6000</v>
      </c>
      <c r="K379" s="394">
        <v>3836.39990234375</v>
      </c>
    </row>
    <row r="380" spans="1:11" ht="14.45" customHeight="1" x14ac:dyDescent="0.2">
      <c r="A380" s="388" t="s">
        <v>420</v>
      </c>
      <c r="B380" s="389" t="s">
        <v>421</v>
      </c>
      <c r="C380" s="390" t="s">
        <v>433</v>
      </c>
      <c r="D380" s="391" t="s">
        <v>434</v>
      </c>
      <c r="E380" s="390" t="s">
        <v>536</v>
      </c>
      <c r="F380" s="391" t="s">
        <v>537</v>
      </c>
      <c r="G380" s="390" t="s">
        <v>1279</v>
      </c>
      <c r="H380" s="390" t="s">
        <v>1280</v>
      </c>
      <c r="I380" s="393">
        <v>1</v>
      </c>
      <c r="J380" s="393">
        <v>2000</v>
      </c>
      <c r="K380" s="394">
        <v>2006.2900390625</v>
      </c>
    </row>
    <row r="381" spans="1:11" ht="14.45" customHeight="1" x14ac:dyDescent="0.2">
      <c r="A381" s="388" t="s">
        <v>420</v>
      </c>
      <c r="B381" s="389" t="s">
        <v>421</v>
      </c>
      <c r="C381" s="390" t="s">
        <v>433</v>
      </c>
      <c r="D381" s="391" t="s">
        <v>434</v>
      </c>
      <c r="E381" s="390" t="s">
        <v>536</v>
      </c>
      <c r="F381" s="391" t="s">
        <v>537</v>
      </c>
      <c r="G381" s="390" t="s">
        <v>662</v>
      </c>
      <c r="H381" s="390" t="s">
        <v>663</v>
      </c>
      <c r="I381" s="393">
        <v>30.780000686645508</v>
      </c>
      <c r="J381" s="393">
        <v>24</v>
      </c>
      <c r="K381" s="394">
        <v>738.719970703125</v>
      </c>
    </row>
    <row r="382" spans="1:11" ht="14.45" customHeight="1" x14ac:dyDescent="0.2">
      <c r="A382" s="388" t="s">
        <v>420</v>
      </c>
      <c r="B382" s="389" t="s">
        <v>421</v>
      </c>
      <c r="C382" s="390" t="s">
        <v>433</v>
      </c>
      <c r="D382" s="391" t="s">
        <v>434</v>
      </c>
      <c r="E382" s="390" t="s">
        <v>666</v>
      </c>
      <c r="F382" s="391" t="s">
        <v>667</v>
      </c>
      <c r="G382" s="390" t="s">
        <v>680</v>
      </c>
      <c r="H382" s="390" t="s">
        <v>681</v>
      </c>
      <c r="I382" s="393">
        <v>2.9100000858306885</v>
      </c>
      <c r="J382" s="393">
        <v>200</v>
      </c>
      <c r="K382" s="394">
        <v>582</v>
      </c>
    </row>
    <row r="383" spans="1:11" ht="14.45" customHeight="1" x14ac:dyDescent="0.2">
      <c r="A383" s="388" t="s">
        <v>420</v>
      </c>
      <c r="B383" s="389" t="s">
        <v>421</v>
      </c>
      <c r="C383" s="390" t="s">
        <v>433</v>
      </c>
      <c r="D383" s="391" t="s">
        <v>434</v>
      </c>
      <c r="E383" s="390" t="s">
        <v>666</v>
      </c>
      <c r="F383" s="391" t="s">
        <v>667</v>
      </c>
      <c r="G383" s="390" t="s">
        <v>1281</v>
      </c>
      <c r="H383" s="390" t="s">
        <v>1282</v>
      </c>
      <c r="I383" s="393">
        <v>2.9000000953674316</v>
      </c>
      <c r="J383" s="393">
        <v>200</v>
      </c>
      <c r="K383" s="394">
        <v>580</v>
      </c>
    </row>
    <row r="384" spans="1:11" ht="14.45" customHeight="1" x14ac:dyDescent="0.2">
      <c r="A384" s="388" t="s">
        <v>420</v>
      </c>
      <c r="B384" s="389" t="s">
        <v>421</v>
      </c>
      <c r="C384" s="390" t="s">
        <v>433</v>
      </c>
      <c r="D384" s="391" t="s">
        <v>434</v>
      </c>
      <c r="E384" s="390" t="s">
        <v>666</v>
      </c>
      <c r="F384" s="391" t="s">
        <v>667</v>
      </c>
      <c r="G384" s="390" t="s">
        <v>696</v>
      </c>
      <c r="H384" s="390" t="s">
        <v>697</v>
      </c>
      <c r="I384" s="393">
        <v>12.829999923706055</v>
      </c>
      <c r="J384" s="393">
        <v>80</v>
      </c>
      <c r="K384" s="394">
        <v>1026.4000244140625</v>
      </c>
    </row>
    <row r="385" spans="1:11" ht="14.45" customHeight="1" x14ac:dyDescent="0.2">
      <c r="A385" s="388" t="s">
        <v>420</v>
      </c>
      <c r="B385" s="389" t="s">
        <v>421</v>
      </c>
      <c r="C385" s="390" t="s">
        <v>433</v>
      </c>
      <c r="D385" s="391" t="s">
        <v>434</v>
      </c>
      <c r="E385" s="390" t="s">
        <v>666</v>
      </c>
      <c r="F385" s="391" t="s">
        <v>667</v>
      </c>
      <c r="G385" s="390" t="s">
        <v>717</v>
      </c>
      <c r="H385" s="390" t="s">
        <v>718</v>
      </c>
      <c r="I385" s="393">
        <v>48.279998779296875</v>
      </c>
      <c r="J385" s="393">
        <v>10</v>
      </c>
      <c r="K385" s="394">
        <v>482.80999755859375</v>
      </c>
    </row>
    <row r="386" spans="1:11" ht="14.45" customHeight="1" x14ac:dyDescent="0.2">
      <c r="A386" s="388" t="s">
        <v>420</v>
      </c>
      <c r="B386" s="389" t="s">
        <v>421</v>
      </c>
      <c r="C386" s="390" t="s">
        <v>433</v>
      </c>
      <c r="D386" s="391" t="s">
        <v>434</v>
      </c>
      <c r="E386" s="390" t="s">
        <v>666</v>
      </c>
      <c r="F386" s="391" t="s">
        <v>667</v>
      </c>
      <c r="G386" s="390" t="s">
        <v>1283</v>
      </c>
      <c r="H386" s="390" t="s">
        <v>1284</v>
      </c>
      <c r="I386" s="393">
        <v>96.230003356933594</v>
      </c>
      <c r="J386" s="393">
        <v>50</v>
      </c>
      <c r="K386" s="394">
        <v>4811.56982421875</v>
      </c>
    </row>
    <row r="387" spans="1:11" ht="14.45" customHeight="1" x14ac:dyDescent="0.2">
      <c r="A387" s="388" t="s">
        <v>420</v>
      </c>
      <c r="B387" s="389" t="s">
        <v>421</v>
      </c>
      <c r="C387" s="390" t="s">
        <v>433</v>
      </c>
      <c r="D387" s="391" t="s">
        <v>434</v>
      </c>
      <c r="E387" s="390" t="s">
        <v>666</v>
      </c>
      <c r="F387" s="391" t="s">
        <v>667</v>
      </c>
      <c r="G387" s="390" t="s">
        <v>739</v>
      </c>
      <c r="H387" s="390" t="s">
        <v>740</v>
      </c>
      <c r="I387" s="393">
        <v>37.830001831054688</v>
      </c>
      <c r="J387" s="393">
        <v>40</v>
      </c>
      <c r="K387" s="394">
        <v>1513.199951171875</v>
      </c>
    </row>
    <row r="388" spans="1:11" ht="14.45" customHeight="1" x14ac:dyDescent="0.2">
      <c r="A388" s="388" t="s">
        <v>420</v>
      </c>
      <c r="B388" s="389" t="s">
        <v>421</v>
      </c>
      <c r="C388" s="390" t="s">
        <v>433</v>
      </c>
      <c r="D388" s="391" t="s">
        <v>434</v>
      </c>
      <c r="E388" s="390" t="s">
        <v>666</v>
      </c>
      <c r="F388" s="391" t="s">
        <v>667</v>
      </c>
      <c r="G388" s="390" t="s">
        <v>775</v>
      </c>
      <c r="H388" s="390" t="s">
        <v>776</v>
      </c>
      <c r="I388" s="393">
        <v>80.569999694824219</v>
      </c>
      <c r="J388" s="393">
        <v>80</v>
      </c>
      <c r="K388" s="394">
        <v>6445.60009765625</v>
      </c>
    </row>
    <row r="389" spans="1:11" ht="14.45" customHeight="1" x14ac:dyDescent="0.2">
      <c r="A389" s="388" t="s">
        <v>420</v>
      </c>
      <c r="B389" s="389" t="s">
        <v>421</v>
      </c>
      <c r="C389" s="390" t="s">
        <v>433</v>
      </c>
      <c r="D389" s="391" t="s">
        <v>434</v>
      </c>
      <c r="E389" s="390" t="s">
        <v>666</v>
      </c>
      <c r="F389" s="391" t="s">
        <v>667</v>
      </c>
      <c r="G389" s="390" t="s">
        <v>793</v>
      </c>
      <c r="H389" s="390" t="s">
        <v>794</v>
      </c>
      <c r="I389" s="393">
        <v>4.9800000190734863</v>
      </c>
      <c r="J389" s="393">
        <v>50</v>
      </c>
      <c r="K389" s="394">
        <v>249</v>
      </c>
    </row>
    <row r="390" spans="1:11" ht="14.45" customHeight="1" x14ac:dyDescent="0.2">
      <c r="A390" s="388" t="s">
        <v>420</v>
      </c>
      <c r="B390" s="389" t="s">
        <v>421</v>
      </c>
      <c r="C390" s="390" t="s">
        <v>433</v>
      </c>
      <c r="D390" s="391" t="s">
        <v>434</v>
      </c>
      <c r="E390" s="390" t="s">
        <v>666</v>
      </c>
      <c r="F390" s="391" t="s">
        <v>667</v>
      </c>
      <c r="G390" s="390" t="s">
        <v>801</v>
      </c>
      <c r="H390" s="390" t="s">
        <v>802</v>
      </c>
      <c r="I390" s="393">
        <v>23.069999694824219</v>
      </c>
      <c r="J390" s="393">
        <v>70</v>
      </c>
      <c r="K390" s="394">
        <v>1615.050048828125</v>
      </c>
    </row>
    <row r="391" spans="1:11" ht="14.45" customHeight="1" x14ac:dyDescent="0.2">
      <c r="A391" s="388" t="s">
        <v>420</v>
      </c>
      <c r="B391" s="389" t="s">
        <v>421</v>
      </c>
      <c r="C391" s="390" t="s">
        <v>433</v>
      </c>
      <c r="D391" s="391" t="s">
        <v>434</v>
      </c>
      <c r="E391" s="390" t="s">
        <v>666</v>
      </c>
      <c r="F391" s="391" t="s">
        <v>667</v>
      </c>
      <c r="G391" s="390" t="s">
        <v>805</v>
      </c>
      <c r="H391" s="390" t="s">
        <v>806</v>
      </c>
      <c r="I391" s="393">
        <v>7.7300000190734863</v>
      </c>
      <c r="J391" s="393">
        <v>100</v>
      </c>
      <c r="K391" s="394">
        <v>772.92999267578125</v>
      </c>
    </row>
    <row r="392" spans="1:11" ht="14.45" customHeight="1" x14ac:dyDescent="0.2">
      <c r="A392" s="388" t="s">
        <v>420</v>
      </c>
      <c r="B392" s="389" t="s">
        <v>421</v>
      </c>
      <c r="C392" s="390" t="s">
        <v>433</v>
      </c>
      <c r="D392" s="391" t="s">
        <v>434</v>
      </c>
      <c r="E392" s="390" t="s">
        <v>666</v>
      </c>
      <c r="F392" s="391" t="s">
        <v>667</v>
      </c>
      <c r="G392" s="390" t="s">
        <v>813</v>
      </c>
      <c r="H392" s="390" t="s">
        <v>814</v>
      </c>
      <c r="I392" s="393">
        <v>11.739999771118164</v>
      </c>
      <c r="J392" s="393">
        <v>40</v>
      </c>
      <c r="K392" s="394">
        <v>469.60000610351563</v>
      </c>
    </row>
    <row r="393" spans="1:11" ht="14.45" customHeight="1" x14ac:dyDescent="0.2">
      <c r="A393" s="388" t="s">
        <v>420</v>
      </c>
      <c r="B393" s="389" t="s">
        <v>421</v>
      </c>
      <c r="C393" s="390" t="s">
        <v>433</v>
      </c>
      <c r="D393" s="391" t="s">
        <v>434</v>
      </c>
      <c r="E393" s="390" t="s">
        <v>666</v>
      </c>
      <c r="F393" s="391" t="s">
        <v>667</v>
      </c>
      <c r="G393" s="390" t="s">
        <v>1285</v>
      </c>
      <c r="H393" s="390" t="s">
        <v>1286</v>
      </c>
      <c r="I393" s="393">
        <v>101.63999938964844</v>
      </c>
      <c r="J393" s="393">
        <v>50</v>
      </c>
      <c r="K393" s="394">
        <v>5082</v>
      </c>
    </row>
    <row r="394" spans="1:11" ht="14.45" customHeight="1" x14ac:dyDescent="0.2">
      <c r="A394" s="388" t="s">
        <v>420</v>
      </c>
      <c r="B394" s="389" t="s">
        <v>421</v>
      </c>
      <c r="C394" s="390" t="s">
        <v>433</v>
      </c>
      <c r="D394" s="391" t="s">
        <v>434</v>
      </c>
      <c r="E394" s="390" t="s">
        <v>666</v>
      </c>
      <c r="F394" s="391" t="s">
        <v>667</v>
      </c>
      <c r="G394" s="390" t="s">
        <v>861</v>
      </c>
      <c r="H394" s="390" t="s">
        <v>862</v>
      </c>
      <c r="I394" s="393">
        <v>13.310000419616699</v>
      </c>
      <c r="J394" s="393">
        <v>37</v>
      </c>
      <c r="K394" s="394">
        <v>492.46998596191406</v>
      </c>
    </row>
    <row r="395" spans="1:11" ht="14.45" customHeight="1" x14ac:dyDescent="0.2">
      <c r="A395" s="388" t="s">
        <v>420</v>
      </c>
      <c r="B395" s="389" t="s">
        <v>421</v>
      </c>
      <c r="C395" s="390" t="s">
        <v>433</v>
      </c>
      <c r="D395" s="391" t="s">
        <v>434</v>
      </c>
      <c r="E395" s="390" t="s">
        <v>666</v>
      </c>
      <c r="F395" s="391" t="s">
        <v>667</v>
      </c>
      <c r="G395" s="390" t="s">
        <v>1287</v>
      </c>
      <c r="H395" s="390" t="s">
        <v>1288</v>
      </c>
      <c r="I395" s="393">
        <v>13.310000419616699</v>
      </c>
      <c r="J395" s="393">
        <v>50</v>
      </c>
      <c r="K395" s="394">
        <v>665.5</v>
      </c>
    </row>
    <row r="396" spans="1:11" ht="14.45" customHeight="1" x14ac:dyDescent="0.2">
      <c r="A396" s="388" t="s">
        <v>420</v>
      </c>
      <c r="B396" s="389" t="s">
        <v>421</v>
      </c>
      <c r="C396" s="390" t="s">
        <v>433</v>
      </c>
      <c r="D396" s="391" t="s">
        <v>434</v>
      </c>
      <c r="E396" s="390" t="s">
        <v>666</v>
      </c>
      <c r="F396" s="391" t="s">
        <v>667</v>
      </c>
      <c r="G396" s="390" t="s">
        <v>1289</v>
      </c>
      <c r="H396" s="390" t="s">
        <v>1290</v>
      </c>
      <c r="I396" s="393">
        <v>508.20001220703125</v>
      </c>
      <c r="J396" s="393">
        <v>130</v>
      </c>
      <c r="K396" s="394">
        <v>66066</v>
      </c>
    </row>
    <row r="397" spans="1:11" ht="14.45" customHeight="1" x14ac:dyDescent="0.2">
      <c r="A397" s="388" t="s">
        <v>420</v>
      </c>
      <c r="B397" s="389" t="s">
        <v>421</v>
      </c>
      <c r="C397" s="390" t="s">
        <v>433</v>
      </c>
      <c r="D397" s="391" t="s">
        <v>434</v>
      </c>
      <c r="E397" s="390" t="s">
        <v>666</v>
      </c>
      <c r="F397" s="391" t="s">
        <v>667</v>
      </c>
      <c r="G397" s="390" t="s">
        <v>1291</v>
      </c>
      <c r="H397" s="390" t="s">
        <v>1292</v>
      </c>
      <c r="I397" s="393">
        <v>460.67001342773438</v>
      </c>
      <c r="J397" s="393">
        <v>10</v>
      </c>
      <c r="K397" s="394">
        <v>4606.7099609375</v>
      </c>
    </row>
    <row r="398" spans="1:11" ht="14.45" customHeight="1" x14ac:dyDescent="0.2">
      <c r="A398" s="388" t="s">
        <v>420</v>
      </c>
      <c r="B398" s="389" t="s">
        <v>421</v>
      </c>
      <c r="C398" s="390" t="s">
        <v>433</v>
      </c>
      <c r="D398" s="391" t="s">
        <v>434</v>
      </c>
      <c r="E398" s="390" t="s">
        <v>666</v>
      </c>
      <c r="F398" s="391" t="s">
        <v>667</v>
      </c>
      <c r="G398" s="390" t="s">
        <v>865</v>
      </c>
      <c r="H398" s="390" t="s">
        <v>866</v>
      </c>
      <c r="I398" s="393">
        <v>313.08999633789063</v>
      </c>
      <c r="J398" s="393">
        <v>50</v>
      </c>
      <c r="K398" s="394">
        <v>15654.3798828125</v>
      </c>
    </row>
    <row r="399" spans="1:11" ht="14.45" customHeight="1" x14ac:dyDescent="0.2">
      <c r="A399" s="388" t="s">
        <v>420</v>
      </c>
      <c r="B399" s="389" t="s">
        <v>421</v>
      </c>
      <c r="C399" s="390" t="s">
        <v>433</v>
      </c>
      <c r="D399" s="391" t="s">
        <v>434</v>
      </c>
      <c r="E399" s="390" t="s">
        <v>666</v>
      </c>
      <c r="F399" s="391" t="s">
        <v>667</v>
      </c>
      <c r="G399" s="390" t="s">
        <v>867</v>
      </c>
      <c r="H399" s="390" t="s">
        <v>868</v>
      </c>
      <c r="I399" s="393">
        <v>12.100000381469727</v>
      </c>
      <c r="J399" s="393">
        <v>100</v>
      </c>
      <c r="K399" s="394">
        <v>1209.699951171875</v>
      </c>
    </row>
    <row r="400" spans="1:11" ht="14.45" customHeight="1" x14ac:dyDescent="0.2">
      <c r="A400" s="388" t="s">
        <v>420</v>
      </c>
      <c r="B400" s="389" t="s">
        <v>421</v>
      </c>
      <c r="C400" s="390" t="s">
        <v>433</v>
      </c>
      <c r="D400" s="391" t="s">
        <v>434</v>
      </c>
      <c r="E400" s="390" t="s">
        <v>666</v>
      </c>
      <c r="F400" s="391" t="s">
        <v>667</v>
      </c>
      <c r="G400" s="390" t="s">
        <v>924</v>
      </c>
      <c r="H400" s="390" t="s">
        <v>925</v>
      </c>
      <c r="I400" s="393">
        <v>23.709999084472656</v>
      </c>
      <c r="J400" s="393">
        <v>50</v>
      </c>
      <c r="K400" s="394">
        <v>1185.5</v>
      </c>
    </row>
    <row r="401" spans="1:11" ht="14.45" customHeight="1" x14ac:dyDescent="0.2">
      <c r="A401" s="388" t="s">
        <v>420</v>
      </c>
      <c r="B401" s="389" t="s">
        <v>421</v>
      </c>
      <c r="C401" s="390" t="s">
        <v>433</v>
      </c>
      <c r="D401" s="391" t="s">
        <v>434</v>
      </c>
      <c r="E401" s="390" t="s">
        <v>994</v>
      </c>
      <c r="F401" s="391" t="s">
        <v>995</v>
      </c>
      <c r="G401" s="390" t="s">
        <v>1293</v>
      </c>
      <c r="H401" s="390" t="s">
        <v>1294</v>
      </c>
      <c r="I401" s="393">
        <v>98.459999084472656</v>
      </c>
      <c r="J401" s="393">
        <v>144</v>
      </c>
      <c r="K401" s="394">
        <v>14178.1201171875</v>
      </c>
    </row>
    <row r="402" spans="1:11" ht="14.45" customHeight="1" x14ac:dyDescent="0.2">
      <c r="A402" s="388" t="s">
        <v>420</v>
      </c>
      <c r="B402" s="389" t="s">
        <v>421</v>
      </c>
      <c r="C402" s="390" t="s">
        <v>433</v>
      </c>
      <c r="D402" s="391" t="s">
        <v>434</v>
      </c>
      <c r="E402" s="390" t="s">
        <v>994</v>
      </c>
      <c r="F402" s="391" t="s">
        <v>995</v>
      </c>
      <c r="G402" s="390" t="s">
        <v>1026</v>
      </c>
      <c r="H402" s="390" t="s">
        <v>1027</v>
      </c>
      <c r="I402" s="393">
        <v>40.630001068115234</v>
      </c>
      <c r="J402" s="393">
        <v>180</v>
      </c>
      <c r="K402" s="394">
        <v>7313.580078125</v>
      </c>
    </row>
    <row r="403" spans="1:11" ht="14.45" customHeight="1" x14ac:dyDescent="0.2">
      <c r="A403" s="388" t="s">
        <v>420</v>
      </c>
      <c r="B403" s="389" t="s">
        <v>421</v>
      </c>
      <c r="C403" s="390" t="s">
        <v>433</v>
      </c>
      <c r="D403" s="391" t="s">
        <v>434</v>
      </c>
      <c r="E403" s="390" t="s">
        <v>994</v>
      </c>
      <c r="F403" s="391" t="s">
        <v>995</v>
      </c>
      <c r="G403" s="390" t="s">
        <v>1295</v>
      </c>
      <c r="H403" s="390" t="s">
        <v>1296</v>
      </c>
      <c r="I403" s="393">
        <v>45.029998779296875</v>
      </c>
      <c r="J403" s="393">
        <v>144</v>
      </c>
      <c r="K403" s="394">
        <v>6483.7001953125</v>
      </c>
    </row>
    <row r="404" spans="1:11" ht="14.45" customHeight="1" x14ac:dyDescent="0.2">
      <c r="A404" s="388" t="s">
        <v>420</v>
      </c>
      <c r="B404" s="389" t="s">
        <v>421</v>
      </c>
      <c r="C404" s="390" t="s">
        <v>433</v>
      </c>
      <c r="D404" s="391" t="s">
        <v>434</v>
      </c>
      <c r="E404" s="390" t="s">
        <v>994</v>
      </c>
      <c r="F404" s="391" t="s">
        <v>995</v>
      </c>
      <c r="G404" s="390" t="s">
        <v>1297</v>
      </c>
      <c r="H404" s="390" t="s">
        <v>1298</v>
      </c>
      <c r="I404" s="393">
        <v>59.430000305175781</v>
      </c>
      <c r="J404" s="393">
        <v>180</v>
      </c>
      <c r="K404" s="394">
        <v>10697.400390625</v>
      </c>
    </row>
    <row r="405" spans="1:11" ht="14.45" customHeight="1" x14ac:dyDescent="0.2">
      <c r="A405" s="388" t="s">
        <v>420</v>
      </c>
      <c r="B405" s="389" t="s">
        <v>421</v>
      </c>
      <c r="C405" s="390" t="s">
        <v>433</v>
      </c>
      <c r="D405" s="391" t="s">
        <v>434</v>
      </c>
      <c r="E405" s="390" t="s">
        <v>994</v>
      </c>
      <c r="F405" s="391" t="s">
        <v>995</v>
      </c>
      <c r="G405" s="390" t="s">
        <v>1059</v>
      </c>
      <c r="H405" s="390" t="s">
        <v>1060</v>
      </c>
      <c r="I405" s="393">
        <v>103.40000152587891</v>
      </c>
      <c r="J405" s="393">
        <v>108</v>
      </c>
      <c r="K405" s="394">
        <v>11166.9501953125</v>
      </c>
    </row>
    <row r="406" spans="1:11" ht="14.45" customHeight="1" x14ac:dyDescent="0.2">
      <c r="A406" s="388" t="s">
        <v>420</v>
      </c>
      <c r="B406" s="389" t="s">
        <v>421</v>
      </c>
      <c r="C406" s="390" t="s">
        <v>433</v>
      </c>
      <c r="D406" s="391" t="s">
        <v>434</v>
      </c>
      <c r="E406" s="390" t="s">
        <v>994</v>
      </c>
      <c r="F406" s="391" t="s">
        <v>995</v>
      </c>
      <c r="G406" s="390" t="s">
        <v>1082</v>
      </c>
      <c r="H406" s="390" t="s">
        <v>1083</v>
      </c>
      <c r="I406" s="393">
        <v>30.314999580383301</v>
      </c>
      <c r="J406" s="393">
        <v>84</v>
      </c>
      <c r="K406" s="394">
        <v>2546.5999755859375</v>
      </c>
    </row>
    <row r="407" spans="1:11" ht="14.45" customHeight="1" x14ac:dyDescent="0.2">
      <c r="A407" s="388" t="s">
        <v>420</v>
      </c>
      <c r="B407" s="389" t="s">
        <v>421</v>
      </c>
      <c r="C407" s="390" t="s">
        <v>433</v>
      </c>
      <c r="D407" s="391" t="s">
        <v>434</v>
      </c>
      <c r="E407" s="390" t="s">
        <v>994</v>
      </c>
      <c r="F407" s="391" t="s">
        <v>995</v>
      </c>
      <c r="G407" s="390" t="s">
        <v>1084</v>
      </c>
      <c r="H407" s="390" t="s">
        <v>1085</v>
      </c>
      <c r="I407" s="393">
        <v>39.740001678466797</v>
      </c>
      <c r="J407" s="393">
        <v>108</v>
      </c>
      <c r="K407" s="394">
        <v>4291.759765625</v>
      </c>
    </row>
    <row r="408" spans="1:11" ht="14.45" customHeight="1" x14ac:dyDescent="0.2">
      <c r="A408" s="388" t="s">
        <v>420</v>
      </c>
      <c r="B408" s="389" t="s">
        <v>421</v>
      </c>
      <c r="C408" s="390" t="s">
        <v>433</v>
      </c>
      <c r="D408" s="391" t="s">
        <v>434</v>
      </c>
      <c r="E408" s="390" t="s">
        <v>994</v>
      </c>
      <c r="F408" s="391" t="s">
        <v>995</v>
      </c>
      <c r="G408" s="390" t="s">
        <v>1088</v>
      </c>
      <c r="H408" s="390" t="s">
        <v>1089</v>
      </c>
      <c r="I408" s="393">
        <v>40.139999389648438</v>
      </c>
      <c r="J408" s="393">
        <v>216</v>
      </c>
      <c r="K408" s="394">
        <v>8670.240234375</v>
      </c>
    </row>
    <row r="409" spans="1:11" ht="14.45" customHeight="1" x14ac:dyDescent="0.2">
      <c r="A409" s="388" t="s">
        <v>420</v>
      </c>
      <c r="B409" s="389" t="s">
        <v>421</v>
      </c>
      <c r="C409" s="390" t="s">
        <v>433</v>
      </c>
      <c r="D409" s="391" t="s">
        <v>434</v>
      </c>
      <c r="E409" s="390" t="s">
        <v>994</v>
      </c>
      <c r="F409" s="391" t="s">
        <v>995</v>
      </c>
      <c r="G409" s="390" t="s">
        <v>1092</v>
      </c>
      <c r="H409" s="390" t="s">
        <v>1093</v>
      </c>
      <c r="I409" s="393">
        <v>31.340000152587891</v>
      </c>
      <c r="J409" s="393">
        <v>144</v>
      </c>
      <c r="K409" s="394">
        <v>4513.35986328125</v>
      </c>
    </row>
    <row r="410" spans="1:11" ht="14.45" customHeight="1" x14ac:dyDescent="0.2">
      <c r="A410" s="388" t="s">
        <v>420</v>
      </c>
      <c r="B410" s="389" t="s">
        <v>421</v>
      </c>
      <c r="C410" s="390" t="s">
        <v>433</v>
      </c>
      <c r="D410" s="391" t="s">
        <v>434</v>
      </c>
      <c r="E410" s="390" t="s">
        <v>994</v>
      </c>
      <c r="F410" s="391" t="s">
        <v>995</v>
      </c>
      <c r="G410" s="390" t="s">
        <v>1102</v>
      </c>
      <c r="H410" s="390" t="s">
        <v>1103</v>
      </c>
      <c r="I410" s="393">
        <v>167.14999389648438</v>
      </c>
      <c r="J410" s="393">
        <v>24</v>
      </c>
      <c r="K410" s="394">
        <v>4011.659912109375</v>
      </c>
    </row>
    <row r="411" spans="1:11" ht="14.45" customHeight="1" x14ac:dyDescent="0.2">
      <c r="A411" s="388" t="s">
        <v>420</v>
      </c>
      <c r="B411" s="389" t="s">
        <v>421</v>
      </c>
      <c r="C411" s="390" t="s">
        <v>433</v>
      </c>
      <c r="D411" s="391" t="s">
        <v>434</v>
      </c>
      <c r="E411" s="390" t="s">
        <v>994</v>
      </c>
      <c r="F411" s="391" t="s">
        <v>995</v>
      </c>
      <c r="G411" s="390" t="s">
        <v>1108</v>
      </c>
      <c r="H411" s="390" t="s">
        <v>1109</v>
      </c>
      <c r="I411" s="393">
        <v>216.02999877929688</v>
      </c>
      <c r="J411" s="393">
        <v>24</v>
      </c>
      <c r="K411" s="394">
        <v>5184.66015625</v>
      </c>
    </row>
    <row r="412" spans="1:11" ht="14.45" customHeight="1" x14ac:dyDescent="0.2">
      <c r="A412" s="388" t="s">
        <v>420</v>
      </c>
      <c r="B412" s="389" t="s">
        <v>421</v>
      </c>
      <c r="C412" s="390" t="s">
        <v>433</v>
      </c>
      <c r="D412" s="391" t="s">
        <v>434</v>
      </c>
      <c r="E412" s="390" t="s">
        <v>994</v>
      </c>
      <c r="F412" s="391" t="s">
        <v>995</v>
      </c>
      <c r="G412" s="390" t="s">
        <v>1299</v>
      </c>
      <c r="H412" s="390" t="s">
        <v>1300</v>
      </c>
      <c r="I412" s="393">
        <v>106.55000305175781</v>
      </c>
      <c r="J412" s="393">
        <v>72</v>
      </c>
      <c r="K412" s="394">
        <v>7671.419921875</v>
      </c>
    </row>
    <row r="413" spans="1:11" ht="14.45" customHeight="1" x14ac:dyDescent="0.2">
      <c r="A413" s="388" t="s">
        <v>420</v>
      </c>
      <c r="B413" s="389" t="s">
        <v>421</v>
      </c>
      <c r="C413" s="390" t="s">
        <v>433</v>
      </c>
      <c r="D413" s="391" t="s">
        <v>434</v>
      </c>
      <c r="E413" s="390" t="s">
        <v>994</v>
      </c>
      <c r="F413" s="391" t="s">
        <v>995</v>
      </c>
      <c r="G413" s="390" t="s">
        <v>1301</v>
      </c>
      <c r="H413" s="390" t="s">
        <v>1302</v>
      </c>
      <c r="I413" s="393">
        <v>108.5</v>
      </c>
      <c r="J413" s="393">
        <v>72</v>
      </c>
      <c r="K413" s="394">
        <v>7812.18017578125</v>
      </c>
    </row>
    <row r="414" spans="1:11" ht="14.45" customHeight="1" x14ac:dyDescent="0.2">
      <c r="A414" s="388" t="s">
        <v>420</v>
      </c>
      <c r="B414" s="389" t="s">
        <v>421</v>
      </c>
      <c r="C414" s="390" t="s">
        <v>433</v>
      </c>
      <c r="D414" s="391" t="s">
        <v>434</v>
      </c>
      <c r="E414" s="390" t="s">
        <v>994</v>
      </c>
      <c r="F414" s="391" t="s">
        <v>995</v>
      </c>
      <c r="G414" s="390" t="s">
        <v>1303</v>
      </c>
      <c r="H414" s="390" t="s">
        <v>1304</v>
      </c>
      <c r="I414" s="393">
        <v>341.14999389648438</v>
      </c>
      <c r="J414" s="393">
        <v>48</v>
      </c>
      <c r="K414" s="394">
        <v>16375.080078125</v>
      </c>
    </row>
    <row r="415" spans="1:11" ht="14.45" customHeight="1" x14ac:dyDescent="0.2">
      <c r="A415" s="388" t="s">
        <v>420</v>
      </c>
      <c r="B415" s="389" t="s">
        <v>421</v>
      </c>
      <c r="C415" s="390" t="s">
        <v>433</v>
      </c>
      <c r="D415" s="391" t="s">
        <v>434</v>
      </c>
      <c r="E415" s="390" t="s">
        <v>994</v>
      </c>
      <c r="F415" s="391" t="s">
        <v>995</v>
      </c>
      <c r="G415" s="390" t="s">
        <v>1305</v>
      </c>
      <c r="H415" s="390" t="s">
        <v>1306</v>
      </c>
      <c r="I415" s="393">
        <v>356.79000854492188</v>
      </c>
      <c r="J415" s="393">
        <v>48</v>
      </c>
      <c r="K415" s="394">
        <v>17125.80078125</v>
      </c>
    </row>
    <row r="416" spans="1:11" ht="14.45" customHeight="1" x14ac:dyDescent="0.2">
      <c r="A416" s="388" t="s">
        <v>420</v>
      </c>
      <c r="B416" s="389" t="s">
        <v>421</v>
      </c>
      <c r="C416" s="390" t="s">
        <v>433</v>
      </c>
      <c r="D416" s="391" t="s">
        <v>434</v>
      </c>
      <c r="E416" s="390" t="s">
        <v>1138</v>
      </c>
      <c r="F416" s="391" t="s">
        <v>1139</v>
      </c>
      <c r="G416" s="390" t="s">
        <v>1307</v>
      </c>
      <c r="H416" s="390" t="s">
        <v>1308</v>
      </c>
      <c r="I416" s="393">
        <v>33.959999084472656</v>
      </c>
      <c r="J416" s="393">
        <v>192</v>
      </c>
      <c r="K416" s="394">
        <v>6520.4501953125</v>
      </c>
    </row>
    <row r="417" spans="1:11" ht="14.45" customHeight="1" x14ac:dyDescent="0.2">
      <c r="A417" s="388" t="s">
        <v>420</v>
      </c>
      <c r="B417" s="389" t="s">
        <v>421</v>
      </c>
      <c r="C417" s="390" t="s">
        <v>433</v>
      </c>
      <c r="D417" s="391" t="s">
        <v>434</v>
      </c>
      <c r="E417" s="390" t="s">
        <v>1180</v>
      </c>
      <c r="F417" s="391" t="s">
        <v>1181</v>
      </c>
      <c r="G417" s="390" t="s">
        <v>1188</v>
      </c>
      <c r="H417" s="390" t="s">
        <v>1189</v>
      </c>
      <c r="I417" s="393">
        <v>18.629999160766602</v>
      </c>
      <c r="J417" s="393">
        <v>100</v>
      </c>
      <c r="K417" s="394">
        <v>1863</v>
      </c>
    </row>
    <row r="418" spans="1:11" ht="14.45" customHeight="1" x14ac:dyDescent="0.2">
      <c r="A418" s="388" t="s">
        <v>420</v>
      </c>
      <c r="B418" s="389" t="s">
        <v>421</v>
      </c>
      <c r="C418" s="390" t="s">
        <v>433</v>
      </c>
      <c r="D418" s="391" t="s">
        <v>434</v>
      </c>
      <c r="E418" s="390" t="s">
        <v>1180</v>
      </c>
      <c r="F418" s="391" t="s">
        <v>1181</v>
      </c>
      <c r="G418" s="390" t="s">
        <v>1190</v>
      </c>
      <c r="H418" s="390" t="s">
        <v>1191</v>
      </c>
      <c r="I418" s="393">
        <v>18.649999618530273</v>
      </c>
      <c r="J418" s="393">
        <v>100</v>
      </c>
      <c r="K418" s="394">
        <v>1864.5999755859375</v>
      </c>
    </row>
    <row r="419" spans="1:11" ht="14.45" customHeight="1" x14ac:dyDescent="0.2">
      <c r="A419" s="388" t="s">
        <v>420</v>
      </c>
      <c r="B419" s="389" t="s">
        <v>421</v>
      </c>
      <c r="C419" s="390" t="s">
        <v>433</v>
      </c>
      <c r="D419" s="391" t="s">
        <v>434</v>
      </c>
      <c r="E419" s="390" t="s">
        <v>1180</v>
      </c>
      <c r="F419" s="391" t="s">
        <v>1181</v>
      </c>
      <c r="G419" s="390" t="s">
        <v>1309</v>
      </c>
      <c r="H419" s="390" t="s">
        <v>1310</v>
      </c>
      <c r="I419" s="393">
        <v>18.629999160766602</v>
      </c>
      <c r="J419" s="393">
        <v>250</v>
      </c>
      <c r="K419" s="394">
        <v>4658.5001220703125</v>
      </c>
    </row>
    <row r="420" spans="1:11" ht="14.45" customHeight="1" x14ac:dyDescent="0.2">
      <c r="A420" s="388" t="s">
        <v>420</v>
      </c>
      <c r="B420" s="389" t="s">
        <v>421</v>
      </c>
      <c r="C420" s="390" t="s">
        <v>433</v>
      </c>
      <c r="D420" s="391" t="s">
        <v>434</v>
      </c>
      <c r="E420" s="390" t="s">
        <v>1180</v>
      </c>
      <c r="F420" s="391" t="s">
        <v>1181</v>
      </c>
      <c r="G420" s="390" t="s">
        <v>1196</v>
      </c>
      <c r="H420" s="390" t="s">
        <v>1197</v>
      </c>
      <c r="I420" s="393">
        <v>17.309999465942383</v>
      </c>
      <c r="J420" s="393">
        <v>100</v>
      </c>
      <c r="K420" s="394">
        <v>1730.5999755859375</v>
      </c>
    </row>
    <row r="421" spans="1:11" ht="14.45" customHeight="1" x14ac:dyDescent="0.2">
      <c r="A421" s="388" t="s">
        <v>420</v>
      </c>
      <c r="B421" s="389" t="s">
        <v>421</v>
      </c>
      <c r="C421" s="390" t="s">
        <v>433</v>
      </c>
      <c r="D421" s="391" t="s">
        <v>434</v>
      </c>
      <c r="E421" s="390" t="s">
        <v>1180</v>
      </c>
      <c r="F421" s="391" t="s">
        <v>1181</v>
      </c>
      <c r="G421" s="390" t="s">
        <v>1198</v>
      </c>
      <c r="H421" s="390" t="s">
        <v>1199</v>
      </c>
      <c r="I421" s="393">
        <v>17.625</v>
      </c>
      <c r="J421" s="393">
        <v>300</v>
      </c>
      <c r="K421" s="394">
        <v>5287.5</v>
      </c>
    </row>
    <row r="422" spans="1:11" ht="14.45" customHeight="1" x14ac:dyDescent="0.2">
      <c r="A422" s="388" t="s">
        <v>420</v>
      </c>
      <c r="B422" s="389" t="s">
        <v>421</v>
      </c>
      <c r="C422" s="390" t="s">
        <v>433</v>
      </c>
      <c r="D422" s="391" t="s">
        <v>434</v>
      </c>
      <c r="E422" s="390" t="s">
        <v>1180</v>
      </c>
      <c r="F422" s="391" t="s">
        <v>1181</v>
      </c>
      <c r="G422" s="390" t="s">
        <v>1202</v>
      </c>
      <c r="H422" s="390" t="s">
        <v>1203</v>
      </c>
      <c r="I422" s="393">
        <v>17.626666386922199</v>
      </c>
      <c r="J422" s="393">
        <v>450</v>
      </c>
      <c r="K422" s="394">
        <v>7887</v>
      </c>
    </row>
    <row r="423" spans="1:11" ht="14.45" customHeight="1" x14ac:dyDescent="0.2">
      <c r="A423" s="388" t="s">
        <v>420</v>
      </c>
      <c r="B423" s="389" t="s">
        <v>421</v>
      </c>
      <c r="C423" s="390" t="s">
        <v>433</v>
      </c>
      <c r="D423" s="391" t="s">
        <v>434</v>
      </c>
      <c r="E423" s="390" t="s">
        <v>1180</v>
      </c>
      <c r="F423" s="391" t="s">
        <v>1181</v>
      </c>
      <c r="G423" s="390" t="s">
        <v>1204</v>
      </c>
      <c r="H423" s="390" t="s">
        <v>1205</v>
      </c>
      <c r="I423" s="393">
        <v>18.059999465942383</v>
      </c>
      <c r="J423" s="393">
        <v>300</v>
      </c>
      <c r="K423" s="394">
        <v>5418</v>
      </c>
    </row>
    <row r="424" spans="1:11" ht="14.45" customHeight="1" x14ac:dyDescent="0.2">
      <c r="A424" s="388" t="s">
        <v>420</v>
      </c>
      <c r="B424" s="389" t="s">
        <v>421</v>
      </c>
      <c r="C424" s="390" t="s">
        <v>433</v>
      </c>
      <c r="D424" s="391" t="s">
        <v>434</v>
      </c>
      <c r="E424" s="390" t="s">
        <v>1180</v>
      </c>
      <c r="F424" s="391" t="s">
        <v>1181</v>
      </c>
      <c r="G424" s="390" t="s">
        <v>1228</v>
      </c>
      <c r="H424" s="390" t="s">
        <v>1229</v>
      </c>
      <c r="I424" s="393">
        <v>11.75</v>
      </c>
      <c r="J424" s="393">
        <v>100</v>
      </c>
      <c r="K424" s="394">
        <v>1175</v>
      </c>
    </row>
    <row r="425" spans="1:11" ht="14.45" customHeight="1" thickBot="1" x14ac:dyDescent="0.25">
      <c r="A425" s="395" t="s">
        <v>420</v>
      </c>
      <c r="B425" s="396" t="s">
        <v>421</v>
      </c>
      <c r="C425" s="397" t="s">
        <v>433</v>
      </c>
      <c r="D425" s="398" t="s">
        <v>434</v>
      </c>
      <c r="E425" s="397" t="s">
        <v>1180</v>
      </c>
      <c r="F425" s="398" t="s">
        <v>1181</v>
      </c>
      <c r="G425" s="397" t="s">
        <v>1237</v>
      </c>
      <c r="H425" s="397" t="s">
        <v>1238</v>
      </c>
      <c r="I425" s="400">
        <v>2.2999999523162842</v>
      </c>
      <c r="J425" s="400">
        <v>4000</v>
      </c>
      <c r="K425" s="401">
        <v>9200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A19B7DA-E944-4E03-84DF-19F1DF53D234}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1" customWidth="1"/>
    <col min="18" max="18" width="7.28515625" style="216" customWidth="1"/>
    <col min="19" max="19" width="8" style="181" customWidth="1"/>
    <col min="21" max="21" width="11.28515625" bestFit="1" customWidth="1"/>
  </cols>
  <sheetData>
    <row r="1" spans="1:19" ht="19.5" thickBot="1" x14ac:dyDescent="0.35">
      <c r="A1" s="325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82" t="s">
        <v>205</v>
      </c>
      <c r="B2" s="183"/>
    </row>
    <row r="3" spans="1:19" x14ac:dyDescent="0.25">
      <c r="A3" s="339" t="s">
        <v>132</v>
      </c>
      <c r="B3" s="340"/>
      <c r="C3" s="341" t="s">
        <v>121</v>
      </c>
      <c r="D3" s="342"/>
      <c r="E3" s="342"/>
      <c r="F3" s="343"/>
      <c r="G3" s="344" t="s">
        <v>122</v>
      </c>
      <c r="H3" s="345"/>
      <c r="I3" s="345"/>
      <c r="J3" s="346"/>
      <c r="K3" s="347" t="s">
        <v>131</v>
      </c>
      <c r="L3" s="348"/>
      <c r="M3" s="348"/>
      <c r="N3" s="348"/>
      <c r="O3" s="349"/>
      <c r="P3" s="345" t="s">
        <v>178</v>
      </c>
      <c r="Q3" s="345"/>
      <c r="R3" s="345"/>
      <c r="S3" s="346"/>
    </row>
    <row r="4" spans="1:19" ht="15.75" thickBot="1" x14ac:dyDescent="0.3">
      <c r="A4" s="358">
        <v>2021</v>
      </c>
      <c r="B4" s="359"/>
      <c r="C4" s="360" t="s">
        <v>177</v>
      </c>
      <c r="D4" s="362" t="s">
        <v>64</v>
      </c>
      <c r="E4" s="362" t="s">
        <v>59</v>
      </c>
      <c r="F4" s="337" t="s">
        <v>54</v>
      </c>
      <c r="G4" s="352" t="s">
        <v>123</v>
      </c>
      <c r="H4" s="354" t="s">
        <v>127</v>
      </c>
      <c r="I4" s="354" t="s">
        <v>176</v>
      </c>
      <c r="J4" s="356" t="s">
        <v>124</v>
      </c>
      <c r="K4" s="334" t="s">
        <v>175</v>
      </c>
      <c r="L4" s="335"/>
      <c r="M4" s="335"/>
      <c r="N4" s="336"/>
      <c r="O4" s="337" t="s">
        <v>174</v>
      </c>
      <c r="P4" s="326" t="s">
        <v>173</v>
      </c>
      <c r="Q4" s="326" t="s">
        <v>134</v>
      </c>
      <c r="R4" s="328" t="s">
        <v>59</v>
      </c>
      <c r="S4" s="330" t="s">
        <v>133</v>
      </c>
    </row>
    <row r="5" spans="1:19" s="251" customFormat="1" ht="19.149999999999999" customHeight="1" x14ac:dyDescent="0.25">
      <c r="A5" s="332" t="s">
        <v>172</v>
      </c>
      <c r="B5" s="333"/>
      <c r="C5" s="361"/>
      <c r="D5" s="363"/>
      <c r="E5" s="363"/>
      <c r="F5" s="338"/>
      <c r="G5" s="353"/>
      <c r="H5" s="355"/>
      <c r="I5" s="355"/>
      <c r="J5" s="357"/>
      <c r="K5" s="254" t="s">
        <v>125</v>
      </c>
      <c r="L5" s="253" t="s">
        <v>126</v>
      </c>
      <c r="M5" s="253" t="s">
        <v>171</v>
      </c>
      <c r="N5" s="252" t="s">
        <v>3</v>
      </c>
      <c r="O5" s="338"/>
      <c r="P5" s="327"/>
      <c r="Q5" s="327"/>
      <c r="R5" s="329"/>
      <c r="S5" s="331"/>
    </row>
    <row r="6" spans="1:19" ht="15.75" thickBot="1" x14ac:dyDescent="0.3">
      <c r="A6" s="350" t="s">
        <v>120</v>
      </c>
      <c r="B6" s="351"/>
      <c r="C6" s="250">
        <f ca="1">SUM(Tabulka[01 uv_sk])/2</f>
        <v>51.774999999999999</v>
      </c>
      <c r="D6" s="248"/>
      <c r="E6" s="248"/>
      <c r="F6" s="247"/>
      <c r="G6" s="249">
        <f ca="1">SUM(Tabulka[05 h_vram])/2</f>
        <v>55826</v>
      </c>
      <c r="H6" s="248">
        <f ca="1">SUM(Tabulka[06 h_naduv])/2</f>
        <v>2864.5</v>
      </c>
      <c r="I6" s="248">
        <f ca="1">SUM(Tabulka[07 h_nadzk])/2</f>
        <v>105</v>
      </c>
      <c r="J6" s="247">
        <f ca="1">SUM(Tabulka[08 h_oon])/2</f>
        <v>245</v>
      </c>
      <c r="K6" s="249">
        <f ca="1">SUM(Tabulka[09 m_kl])/2</f>
        <v>0</v>
      </c>
      <c r="L6" s="248">
        <f ca="1">SUM(Tabulka[10 m_gr])/2</f>
        <v>0</v>
      </c>
      <c r="M6" s="248">
        <f ca="1">SUM(Tabulka[11 m_jo])/2</f>
        <v>941090</v>
      </c>
      <c r="N6" s="248">
        <f ca="1">SUM(Tabulka[12 m_oc])/2</f>
        <v>941090</v>
      </c>
      <c r="O6" s="247">
        <f ca="1">SUM(Tabulka[13 m_sk])/2</f>
        <v>23095354</v>
      </c>
      <c r="P6" s="246">
        <f ca="1">SUM(Tabulka[14_vzsk])/2</f>
        <v>30840</v>
      </c>
      <c r="Q6" s="246">
        <f ca="1">SUM(Tabulka[15_vzpl])/2</f>
        <v>23712.60997067449</v>
      </c>
      <c r="R6" s="245">
        <f ca="1">IF(Q6=0,0,P6/Q6)</f>
        <v>1.300573831313381</v>
      </c>
      <c r="S6" s="244">
        <f ca="1">Q6-P6</f>
        <v>-7127.3900293255101</v>
      </c>
    </row>
    <row r="7" spans="1:19" hidden="1" x14ac:dyDescent="0.25">
      <c r="A7" s="243" t="s">
        <v>170</v>
      </c>
      <c r="B7" s="242" t="s">
        <v>169</v>
      </c>
      <c r="C7" s="241" t="s">
        <v>168</v>
      </c>
      <c r="D7" s="240" t="s">
        <v>167</v>
      </c>
      <c r="E7" s="239" t="s">
        <v>166</v>
      </c>
      <c r="F7" s="238" t="s">
        <v>165</v>
      </c>
      <c r="G7" s="237" t="s">
        <v>164</v>
      </c>
      <c r="H7" s="235" t="s">
        <v>163</v>
      </c>
      <c r="I7" s="235" t="s">
        <v>162</v>
      </c>
      <c r="J7" s="234" t="s">
        <v>161</v>
      </c>
      <c r="K7" s="236" t="s">
        <v>160</v>
      </c>
      <c r="L7" s="235" t="s">
        <v>159</v>
      </c>
      <c r="M7" s="235" t="s">
        <v>158</v>
      </c>
      <c r="N7" s="234" t="s">
        <v>157</v>
      </c>
      <c r="O7" s="233" t="s">
        <v>156</v>
      </c>
      <c r="P7" s="232" t="s">
        <v>155</v>
      </c>
      <c r="Q7" s="231" t="s">
        <v>154</v>
      </c>
      <c r="R7" s="230" t="s">
        <v>153</v>
      </c>
      <c r="S7" s="229" t="s">
        <v>152</v>
      </c>
    </row>
    <row r="8" spans="1:19" x14ac:dyDescent="0.25">
      <c r="A8" s="226" t="s">
        <v>151</v>
      </c>
      <c r="B8" s="225"/>
      <c r="C8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379.27663734115345</v>
      </c>
      <c r="R8" s="228">
        <f ca="1">IF(Tabulka[[#This Row],[15_vzpl]]=0,"",Tabulka[[#This Row],[14_vzsk]]/Tabulka[[#This Row],[15_vzpl]])</f>
        <v>0</v>
      </c>
      <c r="S8" s="227">
        <f ca="1">IF(Tabulka[[#This Row],[15_vzpl]]-Tabulka[[#This Row],[14_vzsk]]=0,"",Tabulka[[#This Row],[15_vzpl]]-Tabulka[[#This Row],[14_vzsk]])</f>
        <v>379.27663734115345</v>
      </c>
    </row>
    <row r="9" spans="1:19" x14ac:dyDescent="0.25">
      <c r="A9" s="226">
        <v>99</v>
      </c>
      <c r="B9" s="225" t="s">
        <v>1322</v>
      </c>
      <c r="C9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379.27663734115345</v>
      </c>
      <c r="R9" s="228">
        <f ca="1">IF(Tabulka[[#This Row],[15_vzpl]]=0,"",Tabulka[[#This Row],[14_vzsk]]/Tabulka[[#This Row],[15_vzpl]])</f>
        <v>0</v>
      </c>
      <c r="S9" s="227">
        <f ca="1">IF(Tabulka[[#This Row],[15_vzpl]]-Tabulka[[#This Row],[14_vzsk]]=0,"",Tabulka[[#This Row],[15_vzpl]]-Tabulka[[#This Row],[14_vzsk]])</f>
        <v>379.27663734115345</v>
      </c>
    </row>
    <row r="10" spans="1:19" x14ac:dyDescent="0.25">
      <c r="A10" s="226" t="s">
        <v>1312</v>
      </c>
      <c r="B10" s="225"/>
      <c r="C10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51.774999999999991</v>
      </c>
      <c r="D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55826</v>
      </c>
      <c r="H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2864.5</v>
      </c>
      <c r="I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</v>
      </c>
      <c r="J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</v>
      </c>
      <c r="K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941090</v>
      </c>
      <c r="N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941090</v>
      </c>
      <c r="O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23095354</v>
      </c>
      <c r="P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30840</v>
      </c>
      <c r="Q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23333.333333333336</v>
      </c>
      <c r="R10" s="228">
        <f ca="1">IF(Tabulka[[#This Row],[15_vzpl]]=0,"",Tabulka[[#This Row],[14_vzsk]]/Tabulka[[#This Row],[15_vzpl]])</f>
        <v>1.3217142857142856</v>
      </c>
      <c r="S10" s="227">
        <f ca="1">IF(Tabulka[[#This Row],[15_vzpl]]-Tabulka[[#This Row],[14_vzsk]]=0,"",Tabulka[[#This Row],[15_vzpl]]-Tabulka[[#This Row],[14_vzsk]])</f>
        <v>-7506.6666666666642</v>
      </c>
    </row>
    <row r="11" spans="1:19" x14ac:dyDescent="0.25">
      <c r="A11" s="226">
        <v>303</v>
      </c>
      <c r="B11" s="225" t="s">
        <v>1323</v>
      </c>
      <c r="C11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11.28125</v>
      </c>
      <c r="D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12352</v>
      </c>
      <c r="H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</v>
      </c>
      <c r="I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178968</v>
      </c>
      <c r="N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178968</v>
      </c>
      <c r="O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4506180</v>
      </c>
      <c r="P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30840</v>
      </c>
      <c r="Q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23333.333333333336</v>
      </c>
      <c r="R11" s="228">
        <f ca="1">IF(Tabulka[[#This Row],[15_vzpl]]=0,"",Tabulka[[#This Row],[14_vzsk]]/Tabulka[[#This Row],[15_vzpl]])</f>
        <v>1.3217142857142856</v>
      </c>
      <c r="S11" s="227">
        <f ca="1">IF(Tabulka[[#This Row],[15_vzpl]]-Tabulka[[#This Row],[14_vzsk]]=0,"",Tabulka[[#This Row],[15_vzpl]]-Tabulka[[#This Row],[14_vzsk]])</f>
        <v>-7506.6666666666642</v>
      </c>
    </row>
    <row r="12" spans="1:19" x14ac:dyDescent="0.25">
      <c r="A12" s="226">
        <v>304</v>
      </c>
      <c r="B12" s="225" t="s">
        <v>1324</v>
      </c>
      <c r="C12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20.993750000000002</v>
      </c>
      <c r="D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22153</v>
      </c>
      <c r="H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</v>
      </c>
      <c r="I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J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428423</v>
      </c>
      <c r="N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428423</v>
      </c>
      <c r="O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10155130</v>
      </c>
      <c r="P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8" t="str">
        <f ca="1">IF(Tabulka[[#This Row],[15_vzpl]]=0,"",Tabulka[[#This Row],[14_vzsk]]/Tabulka[[#This Row],[15_vzpl]])</f>
        <v/>
      </c>
      <c r="S12" s="227" t="str">
        <f ca="1">IF(Tabulka[[#This Row],[15_vzpl]]-Tabulka[[#This Row],[14_vzsk]]=0,"",Tabulka[[#This Row],[15_vzpl]]-Tabulka[[#This Row],[14_vzsk]])</f>
        <v/>
      </c>
    </row>
    <row r="13" spans="1:19" x14ac:dyDescent="0.25">
      <c r="A13" s="226">
        <v>305</v>
      </c>
      <c r="B13" s="225" t="s">
        <v>1325</v>
      </c>
      <c r="C13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5.75</v>
      </c>
      <c r="D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5759</v>
      </c>
      <c r="H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306.5</v>
      </c>
      <c r="I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140847</v>
      </c>
      <c r="N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140847</v>
      </c>
      <c r="O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3140194</v>
      </c>
      <c r="P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8" t="str">
        <f ca="1">IF(Tabulka[[#This Row],[15_vzpl]]=0,"",Tabulka[[#This Row],[14_vzsk]]/Tabulka[[#This Row],[15_vzpl]])</f>
        <v/>
      </c>
      <c r="S13" s="227" t="str">
        <f ca="1">IF(Tabulka[[#This Row],[15_vzpl]]-Tabulka[[#This Row],[14_vzsk]]=0,"",Tabulka[[#This Row],[15_vzpl]]-Tabulka[[#This Row],[14_vzsk]])</f>
        <v/>
      </c>
    </row>
    <row r="14" spans="1:19" x14ac:dyDescent="0.25">
      <c r="A14" s="226">
        <v>642</v>
      </c>
      <c r="B14" s="225" t="s">
        <v>1326</v>
      </c>
      <c r="C14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13.75</v>
      </c>
      <c r="D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15562</v>
      </c>
      <c r="H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1638</v>
      </c>
      <c r="I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</v>
      </c>
      <c r="K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192852</v>
      </c>
      <c r="N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192852</v>
      </c>
      <c r="O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5293850</v>
      </c>
      <c r="P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8" t="str">
        <f ca="1">IF(Tabulka[[#This Row],[15_vzpl]]=0,"",Tabulka[[#This Row],[14_vzsk]]/Tabulka[[#This Row],[15_vzpl]])</f>
        <v/>
      </c>
      <c r="S14" s="227" t="str">
        <f ca="1">IF(Tabulka[[#This Row],[15_vzpl]]-Tabulka[[#This Row],[14_vzsk]]=0,"",Tabulka[[#This Row],[15_vzpl]]-Tabulka[[#This Row],[14_vzsk]])</f>
        <v/>
      </c>
    </row>
    <row r="15" spans="1:19" x14ac:dyDescent="0.25">
      <c r="A15" t="s">
        <v>180</v>
      </c>
    </row>
    <row r="16" spans="1:19" x14ac:dyDescent="0.25">
      <c r="A16" s="90" t="s">
        <v>102</v>
      </c>
    </row>
    <row r="17" spans="1:1" x14ac:dyDescent="0.25">
      <c r="A17" s="91" t="s">
        <v>150</v>
      </c>
    </row>
    <row r="18" spans="1:1" x14ac:dyDescent="0.25">
      <c r="A18" s="218" t="s">
        <v>149</v>
      </c>
    </row>
    <row r="19" spans="1:1" x14ac:dyDescent="0.25">
      <c r="A19" s="185" t="s">
        <v>130</v>
      </c>
    </row>
    <row r="20" spans="1:1" x14ac:dyDescent="0.25">
      <c r="A20" s="187" t="s">
        <v>135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4">
    <cfRule type="cellIs" dxfId="3" priority="3" operator="lessThan">
      <formula>0</formula>
    </cfRule>
  </conditionalFormatting>
  <conditionalFormatting sqref="R6:R14">
    <cfRule type="cellIs" dxfId="2" priority="4" operator="greaterThan">
      <formula>1</formula>
    </cfRule>
  </conditionalFormatting>
  <conditionalFormatting sqref="A8:S14">
    <cfRule type="expression" dxfId="1" priority="2">
      <formula>$B8=""</formula>
    </cfRule>
  </conditionalFormatting>
  <conditionalFormatting sqref="P8:S14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D004626-1FBE-40F8-A548-FC24356F89F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1321</v>
      </c>
    </row>
    <row r="2" spans="1:19" x14ac:dyDescent="0.25">
      <c r="A2" s="182" t="s">
        <v>205</v>
      </c>
    </row>
    <row r="3" spans="1:19" x14ac:dyDescent="0.25">
      <c r="A3" s="264" t="s">
        <v>107</v>
      </c>
      <c r="B3" s="263">
        <v>2021</v>
      </c>
      <c r="C3" t="s">
        <v>179</v>
      </c>
      <c r="D3" t="s">
        <v>170</v>
      </c>
      <c r="E3" t="s">
        <v>168</v>
      </c>
      <c r="F3" t="s">
        <v>167</v>
      </c>
      <c r="G3" t="s">
        <v>166</v>
      </c>
      <c r="H3" t="s">
        <v>165</v>
      </c>
      <c r="I3" t="s">
        <v>164</v>
      </c>
      <c r="J3" t="s">
        <v>163</v>
      </c>
      <c r="K3" t="s">
        <v>162</v>
      </c>
      <c r="L3" t="s">
        <v>161</v>
      </c>
      <c r="M3" t="s">
        <v>160</v>
      </c>
      <c r="N3" t="s">
        <v>159</v>
      </c>
      <c r="O3" t="s">
        <v>158</v>
      </c>
      <c r="P3" t="s">
        <v>157</v>
      </c>
      <c r="Q3" t="s">
        <v>156</v>
      </c>
      <c r="R3" t="s">
        <v>155</v>
      </c>
      <c r="S3" t="s">
        <v>154</v>
      </c>
    </row>
    <row r="4" spans="1:19" x14ac:dyDescent="0.25">
      <c r="A4" s="262" t="s">
        <v>108</v>
      </c>
      <c r="B4" s="261">
        <v>1</v>
      </c>
      <c r="C4" s="256">
        <v>1</v>
      </c>
      <c r="D4" s="256" t="s">
        <v>151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>
        <v>47.409579667644181</v>
      </c>
    </row>
    <row r="5" spans="1:19" x14ac:dyDescent="0.25">
      <c r="A5" s="260" t="s">
        <v>109</v>
      </c>
      <c r="B5" s="259">
        <v>2</v>
      </c>
      <c r="C5">
        <v>1</v>
      </c>
      <c r="D5">
        <v>99</v>
      </c>
      <c r="S5">
        <v>47.409579667644181</v>
      </c>
    </row>
    <row r="6" spans="1:19" x14ac:dyDescent="0.25">
      <c r="A6" s="262" t="s">
        <v>110</v>
      </c>
      <c r="B6" s="261">
        <v>3</v>
      </c>
      <c r="C6">
        <v>1</v>
      </c>
      <c r="D6" t="s">
        <v>1312</v>
      </c>
      <c r="E6">
        <v>51.65</v>
      </c>
      <c r="I6">
        <v>7165</v>
      </c>
      <c r="J6">
        <v>70</v>
      </c>
      <c r="O6">
        <v>46554</v>
      </c>
      <c r="P6">
        <v>46554</v>
      </c>
      <c r="Q6">
        <v>2272237</v>
      </c>
      <c r="R6">
        <v>9640</v>
      </c>
      <c r="S6">
        <v>2916.6666666666665</v>
      </c>
    </row>
    <row r="7" spans="1:19" x14ac:dyDescent="0.25">
      <c r="A7" s="260" t="s">
        <v>111</v>
      </c>
      <c r="B7" s="259">
        <v>4</v>
      </c>
      <c r="C7">
        <v>1</v>
      </c>
      <c r="D7">
        <v>303</v>
      </c>
      <c r="E7">
        <v>13.75</v>
      </c>
      <c r="I7">
        <v>1910</v>
      </c>
      <c r="J7">
        <v>10</v>
      </c>
      <c r="O7">
        <v>14808</v>
      </c>
      <c r="P7">
        <v>14808</v>
      </c>
      <c r="Q7">
        <v>581093</v>
      </c>
      <c r="R7">
        <v>9640</v>
      </c>
      <c r="S7">
        <v>2916.6666666666665</v>
      </c>
    </row>
    <row r="8" spans="1:19" x14ac:dyDescent="0.25">
      <c r="A8" s="262" t="s">
        <v>112</v>
      </c>
      <c r="B8" s="261">
        <v>5</v>
      </c>
      <c r="C8">
        <v>1</v>
      </c>
      <c r="D8">
        <v>304</v>
      </c>
      <c r="E8">
        <v>19.149999999999999</v>
      </c>
      <c r="I8">
        <v>2495</v>
      </c>
      <c r="O8">
        <v>19700</v>
      </c>
      <c r="P8">
        <v>19700</v>
      </c>
      <c r="Q8">
        <v>882428</v>
      </c>
    </row>
    <row r="9" spans="1:19" x14ac:dyDescent="0.25">
      <c r="A9" s="260" t="s">
        <v>113</v>
      </c>
      <c r="B9" s="259">
        <v>6</v>
      </c>
      <c r="C9">
        <v>1</v>
      </c>
      <c r="D9">
        <v>305</v>
      </c>
      <c r="E9">
        <v>5.75</v>
      </c>
      <c r="I9">
        <v>795.5</v>
      </c>
      <c r="J9">
        <v>10</v>
      </c>
      <c r="O9">
        <v>2500</v>
      </c>
      <c r="P9">
        <v>2500</v>
      </c>
      <c r="Q9">
        <v>346515</v>
      </c>
    </row>
    <row r="10" spans="1:19" x14ac:dyDescent="0.25">
      <c r="A10" s="262" t="s">
        <v>114</v>
      </c>
      <c r="B10" s="261">
        <v>7</v>
      </c>
      <c r="C10">
        <v>1</v>
      </c>
      <c r="D10">
        <v>642</v>
      </c>
      <c r="E10">
        <v>13</v>
      </c>
      <c r="I10">
        <v>1964.5</v>
      </c>
      <c r="J10">
        <v>50</v>
      </c>
      <c r="O10">
        <v>9546</v>
      </c>
      <c r="P10">
        <v>9546</v>
      </c>
      <c r="Q10">
        <v>462201</v>
      </c>
    </row>
    <row r="11" spans="1:19" x14ac:dyDescent="0.25">
      <c r="A11" s="260" t="s">
        <v>115</v>
      </c>
      <c r="B11" s="259">
        <v>8</v>
      </c>
      <c r="C11" t="s">
        <v>1313</v>
      </c>
      <c r="E11">
        <v>51.65</v>
      </c>
      <c r="I11">
        <v>7165</v>
      </c>
      <c r="J11">
        <v>70</v>
      </c>
      <c r="O11">
        <v>46554</v>
      </c>
      <c r="P11">
        <v>46554</v>
      </c>
      <c r="Q11">
        <v>2272237</v>
      </c>
      <c r="R11">
        <v>9640</v>
      </c>
      <c r="S11">
        <v>2964.0762463343108</v>
      </c>
    </row>
    <row r="12" spans="1:19" x14ac:dyDescent="0.25">
      <c r="A12" s="262" t="s">
        <v>116</v>
      </c>
      <c r="B12" s="261">
        <v>9</v>
      </c>
      <c r="C12">
        <v>2</v>
      </c>
      <c r="D12" t="s">
        <v>151</v>
      </c>
      <c r="S12">
        <v>47.409579667644181</v>
      </c>
    </row>
    <row r="13" spans="1:19" x14ac:dyDescent="0.25">
      <c r="A13" s="260" t="s">
        <v>117</v>
      </c>
      <c r="B13" s="259">
        <v>10</v>
      </c>
      <c r="C13">
        <v>2</v>
      </c>
      <c r="D13">
        <v>99</v>
      </c>
      <c r="S13">
        <v>47.409579667644181</v>
      </c>
    </row>
    <row r="14" spans="1:19" x14ac:dyDescent="0.25">
      <c r="A14" s="262" t="s">
        <v>118</v>
      </c>
      <c r="B14" s="261">
        <v>11</v>
      </c>
      <c r="C14">
        <v>2</v>
      </c>
      <c r="D14" t="s">
        <v>1312</v>
      </c>
      <c r="E14">
        <v>51.4</v>
      </c>
      <c r="I14">
        <v>6701</v>
      </c>
      <c r="J14">
        <v>105</v>
      </c>
      <c r="O14">
        <v>33496</v>
      </c>
      <c r="P14">
        <v>33496</v>
      </c>
      <c r="Q14">
        <v>2206359</v>
      </c>
      <c r="R14">
        <v>11560</v>
      </c>
      <c r="S14">
        <v>2916.6666666666665</v>
      </c>
    </row>
    <row r="15" spans="1:19" x14ac:dyDescent="0.25">
      <c r="A15" s="260" t="s">
        <v>119</v>
      </c>
      <c r="B15" s="259">
        <v>12</v>
      </c>
      <c r="C15">
        <v>2</v>
      </c>
      <c r="D15">
        <v>303</v>
      </c>
      <c r="E15">
        <v>11.5</v>
      </c>
      <c r="I15">
        <v>1596.5</v>
      </c>
      <c r="O15">
        <v>4000</v>
      </c>
      <c r="P15">
        <v>4000</v>
      </c>
      <c r="Q15">
        <v>449862</v>
      </c>
      <c r="R15">
        <v>11560</v>
      </c>
      <c r="S15">
        <v>2916.6666666666665</v>
      </c>
    </row>
    <row r="16" spans="1:19" x14ac:dyDescent="0.25">
      <c r="A16" s="258" t="s">
        <v>107</v>
      </c>
      <c r="B16" s="257">
        <v>2021</v>
      </c>
      <c r="C16">
        <v>2</v>
      </c>
      <c r="D16">
        <v>304</v>
      </c>
      <c r="E16">
        <v>21.15</v>
      </c>
      <c r="I16">
        <v>2523.5</v>
      </c>
      <c r="J16">
        <v>15</v>
      </c>
      <c r="O16">
        <v>15000</v>
      </c>
      <c r="P16">
        <v>15000</v>
      </c>
      <c r="Q16">
        <v>975610</v>
      </c>
    </row>
    <row r="17" spans="3:19" x14ac:dyDescent="0.25">
      <c r="C17">
        <v>2</v>
      </c>
      <c r="D17">
        <v>305</v>
      </c>
      <c r="E17">
        <v>5.75</v>
      </c>
      <c r="I17">
        <v>783.5</v>
      </c>
      <c r="O17">
        <v>4000</v>
      </c>
      <c r="P17">
        <v>4000</v>
      </c>
      <c r="Q17">
        <v>327618</v>
      </c>
    </row>
    <row r="18" spans="3:19" x14ac:dyDescent="0.25">
      <c r="C18">
        <v>2</v>
      </c>
      <c r="D18">
        <v>642</v>
      </c>
      <c r="E18">
        <v>13</v>
      </c>
      <c r="I18">
        <v>1797.5</v>
      </c>
      <c r="J18">
        <v>90</v>
      </c>
      <c r="O18">
        <v>10496</v>
      </c>
      <c r="P18">
        <v>10496</v>
      </c>
      <c r="Q18">
        <v>453269</v>
      </c>
    </row>
    <row r="19" spans="3:19" x14ac:dyDescent="0.25">
      <c r="C19" t="s">
        <v>1314</v>
      </c>
      <c r="E19">
        <v>51.4</v>
      </c>
      <c r="I19">
        <v>6701</v>
      </c>
      <c r="J19">
        <v>105</v>
      </c>
      <c r="O19">
        <v>33496</v>
      </c>
      <c r="P19">
        <v>33496</v>
      </c>
      <c r="Q19">
        <v>2206359</v>
      </c>
      <c r="R19">
        <v>11560</v>
      </c>
      <c r="S19">
        <v>2964.0762463343108</v>
      </c>
    </row>
    <row r="20" spans="3:19" x14ac:dyDescent="0.25">
      <c r="C20">
        <v>3</v>
      </c>
      <c r="D20" t="s">
        <v>151</v>
      </c>
      <c r="S20">
        <v>47.409579667644181</v>
      </c>
    </row>
    <row r="21" spans="3:19" x14ac:dyDescent="0.25">
      <c r="C21">
        <v>3</v>
      </c>
      <c r="D21">
        <v>99</v>
      </c>
      <c r="S21">
        <v>47.409579667644181</v>
      </c>
    </row>
    <row r="22" spans="3:19" x14ac:dyDescent="0.25">
      <c r="C22">
        <v>3</v>
      </c>
      <c r="D22" t="s">
        <v>1312</v>
      </c>
      <c r="E22">
        <v>52.4</v>
      </c>
      <c r="I22">
        <v>7776.5</v>
      </c>
      <c r="J22">
        <v>449</v>
      </c>
      <c r="O22">
        <v>16444</v>
      </c>
      <c r="P22">
        <v>16444</v>
      </c>
      <c r="Q22">
        <v>2252240</v>
      </c>
      <c r="S22">
        <v>2916.6666666666665</v>
      </c>
    </row>
    <row r="23" spans="3:19" x14ac:dyDescent="0.25">
      <c r="C23">
        <v>3</v>
      </c>
      <c r="D23">
        <v>303</v>
      </c>
      <c r="E23">
        <v>11.5</v>
      </c>
      <c r="I23">
        <v>1601</v>
      </c>
      <c r="J23">
        <v>25</v>
      </c>
      <c r="O23">
        <v>1844</v>
      </c>
      <c r="P23">
        <v>1844</v>
      </c>
      <c r="Q23">
        <v>373708</v>
      </c>
      <c r="S23">
        <v>2916.6666666666665</v>
      </c>
    </row>
    <row r="24" spans="3:19" x14ac:dyDescent="0.25">
      <c r="C24">
        <v>3</v>
      </c>
      <c r="D24">
        <v>304</v>
      </c>
      <c r="E24">
        <v>21.15</v>
      </c>
      <c r="I24">
        <v>2977.5</v>
      </c>
      <c r="J24">
        <v>145</v>
      </c>
      <c r="O24">
        <v>3600</v>
      </c>
      <c r="P24">
        <v>3600</v>
      </c>
      <c r="Q24">
        <v>997281</v>
      </c>
    </row>
    <row r="25" spans="3:19" x14ac:dyDescent="0.25">
      <c r="C25">
        <v>3</v>
      </c>
      <c r="D25">
        <v>305</v>
      </c>
      <c r="E25">
        <v>5.75</v>
      </c>
      <c r="I25">
        <v>948.5</v>
      </c>
      <c r="J25">
        <v>65</v>
      </c>
      <c r="O25">
        <v>4000</v>
      </c>
      <c r="P25">
        <v>4000</v>
      </c>
      <c r="Q25">
        <v>366325</v>
      </c>
    </row>
    <row r="26" spans="3:19" x14ac:dyDescent="0.25">
      <c r="C26">
        <v>3</v>
      </c>
      <c r="D26">
        <v>642</v>
      </c>
      <c r="E26">
        <v>14</v>
      </c>
      <c r="I26">
        <v>2249.5</v>
      </c>
      <c r="J26">
        <v>214</v>
      </c>
      <c r="O26">
        <v>7000</v>
      </c>
      <c r="P26">
        <v>7000</v>
      </c>
      <c r="Q26">
        <v>514926</v>
      </c>
    </row>
    <row r="27" spans="3:19" x14ac:dyDescent="0.25">
      <c r="C27" t="s">
        <v>1315</v>
      </c>
      <c r="E27">
        <v>52.4</v>
      </c>
      <c r="I27">
        <v>7776.5</v>
      </c>
      <c r="J27">
        <v>449</v>
      </c>
      <c r="O27">
        <v>16444</v>
      </c>
      <c r="P27">
        <v>16444</v>
      </c>
      <c r="Q27">
        <v>2252240</v>
      </c>
      <c r="S27">
        <v>2964.0762463343108</v>
      </c>
    </row>
    <row r="28" spans="3:19" x14ac:dyDescent="0.25">
      <c r="C28">
        <v>4</v>
      </c>
      <c r="D28" t="s">
        <v>151</v>
      </c>
      <c r="S28">
        <v>47.409579667644181</v>
      </c>
    </row>
    <row r="29" spans="3:19" x14ac:dyDescent="0.25">
      <c r="C29">
        <v>4</v>
      </c>
      <c r="D29">
        <v>99</v>
      </c>
      <c r="S29">
        <v>47.409579667644181</v>
      </c>
    </row>
    <row r="30" spans="3:19" x14ac:dyDescent="0.25">
      <c r="C30">
        <v>4</v>
      </c>
      <c r="D30" t="s">
        <v>1312</v>
      </c>
      <c r="E30">
        <v>51.4</v>
      </c>
      <c r="I30">
        <v>7484.5</v>
      </c>
      <c r="J30">
        <v>265</v>
      </c>
      <c r="K30">
        <v>10</v>
      </c>
      <c r="O30">
        <v>34854</v>
      </c>
      <c r="P30">
        <v>34854</v>
      </c>
      <c r="Q30">
        <v>5530011</v>
      </c>
      <c r="S30">
        <v>2916.6666666666665</v>
      </c>
    </row>
    <row r="31" spans="3:19" x14ac:dyDescent="0.25">
      <c r="C31">
        <v>4</v>
      </c>
      <c r="D31">
        <v>303</v>
      </c>
      <c r="E31">
        <v>10.5</v>
      </c>
      <c r="I31">
        <v>1688.5</v>
      </c>
      <c r="O31">
        <v>6604</v>
      </c>
      <c r="P31">
        <v>6604</v>
      </c>
      <c r="Q31">
        <v>1064159</v>
      </c>
      <c r="S31">
        <v>2916.6666666666665</v>
      </c>
    </row>
    <row r="32" spans="3:19" x14ac:dyDescent="0.25">
      <c r="C32">
        <v>4</v>
      </c>
      <c r="D32">
        <v>304</v>
      </c>
      <c r="E32">
        <v>21.15</v>
      </c>
      <c r="I32">
        <v>2995.5</v>
      </c>
      <c r="J32">
        <v>110</v>
      </c>
      <c r="K32">
        <v>10</v>
      </c>
      <c r="O32">
        <v>21500</v>
      </c>
      <c r="P32">
        <v>21500</v>
      </c>
      <c r="Q32">
        <v>2345837</v>
      </c>
    </row>
    <row r="33" spans="3:19" x14ac:dyDescent="0.25">
      <c r="C33">
        <v>4</v>
      </c>
      <c r="D33">
        <v>305</v>
      </c>
      <c r="E33">
        <v>5.75</v>
      </c>
      <c r="I33">
        <v>782.5</v>
      </c>
      <c r="J33">
        <v>41.5</v>
      </c>
      <c r="O33">
        <v>6750</v>
      </c>
      <c r="P33">
        <v>6750</v>
      </c>
      <c r="Q33">
        <v>710235</v>
      </c>
    </row>
    <row r="34" spans="3:19" x14ac:dyDescent="0.25">
      <c r="C34">
        <v>4</v>
      </c>
      <c r="D34">
        <v>642</v>
      </c>
      <c r="E34">
        <v>14</v>
      </c>
      <c r="I34">
        <v>2018</v>
      </c>
      <c r="J34">
        <v>113.5</v>
      </c>
      <c r="Q34">
        <v>1409780</v>
      </c>
    </row>
    <row r="35" spans="3:19" x14ac:dyDescent="0.25">
      <c r="C35" t="s">
        <v>1316</v>
      </c>
      <c r="E35">
        <v>51.4</v>
      </c>
      <c r="I35">
        <v>7484.5</v>
      </c>
      <c r="J35">
        <v>265</v>
      </c>
      <c r="K35">
        <v>10</v>
      </c>
      <c r="O35">
        <v>34854</v>
      </c>
      <c r="P35">
        <v>34854</v>
      </c>
      <c r="Q35">
        <v>5530011</v>
      </c>
      <c r="S35">
        <v>2964.0762463343108</v>
      </c>
    </row>
    <row r="36" spans="3:19" x14ac:dyDescent="0.25">
      <c r="C36">
        <v>5</v>
      </c>
      <c r="D36" t="s">
        <v>151</v>
      </c>
      <c r="S36">
        <v>47.409579667644181</v>
      </c>
    </row>
    <row r="37" spans="3:19" x14ac:dyDescent="0.25">
      <c r="C37">
        <v>5</v>
      </c>
      <c r="D37">
        <v>99</v>
      </c>
      <c r="S37">
        <v>47.409579667644181</v>
      </c>
    </row>
    <row r="38" spans="3:19" x14ac:dyDescent="0.25">
      <c r="C38">
        <v>5</v>
      </c>
      <c r="D38" t="s">
        <v>1312</v>
      </c>
      <c r="E38">
        <v>51.4</v>
      </c>
      <c r="I38">
        <v>7231</v>
      </c>
      <c r="J38">
        <v>485</v>
      </c>
      <c r="K38">
        <v>25</v>
      </c>
      <c r="O38">
        <v>35648</v>
      </c>
      <c r="P38">
        <v>35648</v>
      </c>
      <c r="Q38">
        <v>2486897</v>
      </c>
      <c r="R38">
        <v>9640</v>
      </c>
      <c r="S38">
        <v>2916.6666666666665</v>
      </c>
    </row>
    <row r="39" spans="3:19" x14ac:dyDescent="0.25">
      <c r="C39">
        <v>5</v>
      </c>
      <c r="D39">
        <v>303</v>
      </c>
      <c r="E39">
        <v>10.5</v>
      </c>
      <c r="I39">
        <v>1571</v>
      </c>
      <c r="J39">
        <v>45</v>
      </c>
      <c r="O39">
        <v>10000</v>
      </c>
      <c r="P39">
        <v>10000</v>
      </c>
      <c r="Q39">
        <v>485231</v>
      </c>
      <c r="R39">
        <v>9640</v>
      </c>
      <c r="S39">
        <v>2916.6666666666665</v>
      </c>
    </row>
    <row r="40" spans="3:19" x14ac:dyDescent="0.25">
      <c r="C40">
        <v>5</v>
      </c>
      <c r="D40">
        <v>304</v>
      </c>
      <c r="E40">
        <v>21.15</v>
      </c>
      <c r="I40">
        <v>2887</v>
      </c>
      <c r="J40">
        <v>60</v>
      </c>
      <c r="O40">
        <v>10348</v>
      </c>
      <c r="P40">
        <v>10348</v>
      </c>
      <c r="Q40">
        <v>1107411</v>
      </c>
    </row>
    <row r="41" spans="3:19" x14ac:dyDescent="0.25">
      <c r="C41">
        <v>5</v>
      </c>
      <c r="D41">
        <v>305</v>
      </c>
      <c r="E41">
        <v>5.75</v>
      </c>
      <c r="I41">
        <v>737.5</v>
      </c>
      <c r="J41">
        <v>35</v>
      </c>
      <c r="K41">
        <v>25</v>
      </c>
      <c r="Q41">
        <v>314639</v>
      </c>
    </row>
    <row r="42" spans="3:19" x14ac:dyDescent="0.25">
      <c r="C42">
        <v>5</v>
      </c>
      <c r="D42">
        <v>642</v>
      </c>
      <c r="E42">
        <v>14</v>
      </c>
      <c r="I42">
        <v>2035.5</v>
      </c>
      <c r="J42">
        <v>345</v>
      </c>
      <c r="O42">
        <v>15300</v>
      </c>
      <c r="P42">
        <v>15300</v>
      </c>
      <c r="Q42">
        <v>579616</v>
      </c>
    </row>
    <row r="43" spans="3:19" x14ac:dyDescent="0.25">
      <c r="C43" t="s">
        <v>1317</v>
      </c>
      <c r="E43">
        <v>51.4</v>
      </c>
      <c r="I43">
        <v>7231</v>
      </c>
      <c r="J43">
        <v>485</v>
      </c>
      <c r="K43">
        <v>25</v>
      </c>
      <c r="O43">
        <v>35648</v>
      </c>
      <c r="P43">
        <v>35648</v>
      </c>
      <c r="Q43">
        <v>2486897</v>
      </c>
      <c r="R43">
        <v>9640</v>
      </c>
      <c r="S43">
        <v>2964.0762463343108</v>
      </c>
    </row>
    <row r="44" spans="3:19" x14ac:dyDescent="0.25">
      <c r="C44">
        <v>6</v>
      </c>
      <c r="D44" t="s">
        <v>151</v>
      </c>
      <c r="S44">
        <v>47.409579667644181</v>
      </c>
    </row>
    <row r="45" spans="3:19" x14ac:dyDescent="0.25">
      <c r="C45">
        <v>6</v>
      </c>
      <c r="D45">
        <v>99</v>
      </c>
      <c r="S45">
        <v>47.409579667644181</v>
      </c>
    </row>
    <row r="46" spans="3:19" x14ac:dyDescent="0.25">
      <c r="C46">
        <v>6</v>
      </c>
      <c r="D46" t="s">
        <v>1312</v>
      </c>
      <c r="E46">
        <v>51.4</v>
      </c>
      <c r="I46">
        <v>7374</v>
      </c>
      <c r="J46">
        <v>345</v>
      </c>
      <c r="O46">
        <v>38148</v>
      </c>
      <c r="P46">
        <v>38148</v>
      </c>
      <c r="Q46">
        <v>2360361</v>
      </c>
      <c r="S46">
        <v>2916.6666666666665</v>
      </c>
    </row>
    <row r="47" spans="3:19" x14ac:dyDescent="0.25">
      <c r="C47">
        <v>6</v>
      </c>
      <c r="D47">
        <v>303</v>
      </c>
      <c r="E47">
        <v>10.5</v>
      </c>
      <c r="I47">
        <v>1581</v>
      </c>
      <c r="O47">
        <v>7500</v>
      </c>
      <c r="P47">
        <v>7500</v>
      </c>
      <c r="Q47">
        <v>454819</v>
      </c>
      <c r="S47">
        <v>2916.6666666666665</v>
      </c>
    </row>
    <row r="48" spans="3:19" x14ac:dyDescent="0.25">
      <c r="C48">
        <v>6</v>
      </c>
      <c r="D48">
        <v>304</v>
      </c>
      <c r="E48">
        <v>21.15</v>
      </c>
      <c r="I48">
        <v>3050</v>
      </c>
      <c r="J48">
        <v>10</v>
      </c>
      <c r="O48">
        <v>14552</v>
      </c>
      <c r="P48">
        <v>14552</v>
      </c>
      <c r="Q48">
        <v>1058601</v>
      </c>
    </row>
    <row r="49" spans="3:19" x14ac:dyDescent="0.25">
      <c r="C49">
        <v>6</v>
      </c>
      <c r="D49">
        <v>305</v>
      </c>
      <c r="E49">
        <v>5.75</v>
      </c>
      <c r="I49">
        <v>697.5</v>
      </c>
      <c r="J49">
        <v>30</v>
      </c>
      <c r="O49">
        <v>2848</v>
      </c>
      <c r="P49">
        <v>2848</v>
      </c>
      <c r="Q49">
        <v>299918</v>
      </c>
    </row>
    <row r="50" spans="3:19" x14ac:dyDescent="0.25">
      <c r="C50">
        <v>6</v>
      </c>
      <c r="D50">
        <v>642</v>
      </c>
      <c r="E50">
        <v>14</v>
      </c>
      <c r="I50">
        <v>2045.5</v>
      </c>
      <c r="J50">
        <v>305</v>
      </c>
      <c r="O50">
        <v>13248</v>
      </c>
      <c r="P50">
        <v>13248</v>
      </c>
      <c r="Q50">
        <v>547023</v>
      </c>
    </row>
    <row r="51" spans="3:19" x14ac:dyDescent="0.25">
      <c r="C51" t="s">
        <v>1318</v>
      </c>
      <c r="E51">
        <v>51.4</v>
      </c>
      <c r="I51">
        <v>7374</v>
      </c>
      <c r="J51">
        <v>345</v>
      </c>
      <c r="O51">
        <v>38148</v>
      </c>
      <c r="P51">
        <v>38148</v>
      </c>
      <c r="Q51">
        <v>2360361</v>
      </c>
      <c r="S51">
        <v>2964.0762463343108</v>
      </c>
    </row>
    <row r="52" spans="3:19" x14ac:dyDescent="0.25">
      <c r="C52">
        <v>7</v>
      </c>
      <c r="D52" t="s">
        <v>151</v>
      </c>
      <c r="S52">
        <v>47.409579667644181</v>
      </c>
    </row>
    <row r="53" spans="3:19" x14ac:dyDescent="0.25">
      <c r="C53">
        <v>7</v>
      </c>
      <c r="D53">
        <v>99</v>
      </c>
      <c r="S53">
        <v>47.409579667644181</v>
      </c>
    </row>
    <row r="54" spans="3:19" x14ac:dyDescent="0.25">
      <c r="C54">
        <v>7</v>
      </c>
      <c r="D54" t="s">
        <v>1312</v>
      </c>
      <c r="E54">
        <v>51.4</v>
      </c>
      <c r="I54">
        <v>6070</v>
      </c>
      <c r="J54">
        <v>505.5</v>
      </c>
      <c r="L54">
        <v>133</v>
      </c>
      <c r="O54">
        <v>694604</v>
      </c>
      <c r="P54">
        <v>694604</v>
      </c>
      <c r="Q54">
        <v>3276634</v>
      </c>
      <c r="S54">
        <v>2916.6666666666665</v>
      </c>
    </row>
    <row r="55" spans="3:19" x14ac:dyDescent="0.25">
      <c r="C55">
        <v>7</v>
      </c>
      <c r="D55">
        <v>303</v>
      </c>
      <c r="E55">
        <v>10.5</v>
      </c>
      <c r="I55">
        <v>1164.5</v>
      </c>
      <c r="J55">
        <v>20</v>
      </c>
      <c r="O55">
        <v>121812</v>
      </c>
      <c r="P55">
        <v>121812</v>
      </c>
      <c r="Q55">
        <v>581950</v>
      </c>
      <c r="S55">
        <v>2916.6666666666665</v>
      </c>
    </row>
    <row r="56" spans="3:19" x14ac:dyDescent="0.25">
      <c r="C56">
        <v>7</v>
      </c>
      <c r="D56">
        <v>304</v>
      </c>
      <c r="E56">
        <v>21.15</v>
      </c>
      <c r="I56">
        <v>2617.5</v>
      </c>
      <c r="J56">
        <v>155</v>
      </c>
      <c r="O56">
        <v>320073</v>
      </c>
      <c r="P56">
        <v>320073</v>
      </c>
      <c r="Q56">
        <v>1509747</v>
      </c>
    </row>
    <row r="57" spans="3:19" x14ac:dyDescent="0.25">
      <c r="C57">
        <v>7</v>
      </c>
      <c r="D57">
        <v>305</v>
      </c>
      <c r="E57">
        <v>5.75</v>
      </c>
      <c r="I57">
        <v>571</v>
      </c>
      <c r="J57">
        <v>85</v>
      </c>
      <c r="O57">
        <v>115457</v>
      </c>
      <c r="P57">
        <v>115457</v>
      </c>
      <c r="Q57">
        <v>456464</v>
      </c>
    </row>
    <row r="58" spans="3:19" x14ac:dyDescent="0.25">
      <c r="C58">
        <v>7</v>
      </c>
      <c r="D58">
        <v>642</v>
      </c>
      <c r="E58">
        <v>14</v>
      </c>
      <c r="I58">
        <v>1717</v>
      </c>
      <c r="J58">
        <v>245.5</v>
      </c>
      <c r="L58">
        <v>133</v>
      </c>
      <c r="O58">
        <v>137262</v>
      </c>
      <c r="P58">
        <v>137262</v>
      </c>
      <c r="Q58">
        <v>728473</v>
      </c>
    </row>
    <row r="59" spans="3:19" x14ac:dyDescent="0.25">
      <c r="C59" t="s">
        <v>1319</v>
      </c>
      <c r="E59">
        <v>51.4</v>
      </c>
      <c r="I59">
        <v>6070</v>
      </c>
      <c r="J59">
        <v>505.5</v>
      </c>
      <c r="L59">
        <v>133</v>
      </c>
      <c r="O59">
        <v>694604</v>
      </c>
      <c r="P59">
        <v>694604</v>
      </c>
      <c r="Q59">
        <v>3276634</v>
      </c>
      <c r="S59">
        <v>2964.0762463343108</v>
      </c>
    </row>
    <row r="60" spans="3:19" x14ac:dyDescent="0.25">
      <c r="C60">
        <v>8</v>
      </c>
      <c r="D60" t="s">
        <v>151</v>
      </c>
      <c r="S60">
        <v>47.409579667644181</v>
      </c>
    </row>
    <row r="61" spans="3:19" x14ac:dyDescent="0.25">
      <c r="C61">
        <v>8</v>
      </c>
      <c r="D61">
        <v>99</v>
      </c>
      <c r="S61">
        <v>47.409579667644181</v>
      </c>
    </row>
    <row r="62" spans="3:19" x14ac:dyDescent="0.25">
      <c r="C62">
        <v>8</v>
      </c>
      <c r="D62" t="s">
        <v>1312</v>
      </c>
      <c r="E62">
        <v>53.15</v>
      </c>
      <c r="I62">
        <v>6024</v>
      </c>
      <c r="J62">
        <v>640</v>
      </c>
      <c r="K62">
        <v>70</v>
      </c>
      <c r="L62">
        <v>112</v>
      </c>
      <c r="O62">
        <v>41342</v>
      </c>
      <c r="P62">
        <v>41342</v>
      </c>
      <c r="Q62">
        <v>2710615</v>
      </c>
      <c r="S62">
        <v>2916.6666666666665</v>
      </c>
    </row>
    <row r="63" spans="3:19" x14ac:dyDescent="0.25">
      <c r="C63">
        <v>8</v>
      </c>
      <c r="D63">
        <v>303</v>
      </c>
      <c r="E63">
        <v>11.5</v>
      </c>
      <c r="I63">
        <v>1239.5</v>
      </c>
      <c r="J63">
        <v>65</v>
      </c>
      <c r="K63">
        <v>40</v>
      </c>
      <c r="O63">
        <v>12400</v>
      </c>
      <c r="P63">
        <v>12400</v>
      </c>
      <c r="Q63">
        <v>515358</v>
      </c>
      <c r="S63">
        <v>2916.6666666666665</v>
      </c>
    </row>
    <row r="64" spans="3:19" x14ac:dyDescent="0.25">
      <c r="C64">
        <v>8</v>
      </c>
      <c r="D64">
        <v>304</v>
      </c>
      <c r="E64">
        <v>21.9</v>
      </c>
      <c r="I64">
        <v>2607</v>
      </c>
      <c r="J64">
        <v>260</v>
      </c>
      <c r="K64">
        <v>15</v>
      </c>
      <c r="O64">
        <v>23650</v>
      </c>
      <c r="P64">
        <v>23650</v>
      </c>
      <c r="Q64">
        <v>1278215</v>
      </c>
    </row>
    <row r="65" spans="3:19" x14ac:dyDescent="0.25">
      <c r="C65">
        <v>8</v>
      </c>
      <c r="D65">
        <v>305</v>
      </c>
      <c r="E65">
        <v>5.75</v>
      </c>
      <c r="I65">
        <v>443</v>
      </c>
      <c r="J65">
        <v>40</v>
      </c>
      <c r="K65">
        <v>15</v>
      </c>
      <c r="O65">
        <v>5292</v>
      </c>
      <c r="P65">
        <v>5292</v>
      </c>
      <c r="Q65">
        <v>318480</v>
      </c>
    </row>
    <row r="66" spans="3:19" x14ac:dyDescent="0.25">
      <c r="C66">
        <v>8</v>
      </c>
      <c r="D66">
        <v>642</v>
      </c>
      <c r="E66">
        <v>14</v>
      </c>
      <c r="I66">
        <v>1734.5</v>
      </c>
      <c r="J66">
        <v>275</v>
      </c>
      <c r="L66">
        <v>112</v>
      </c>
      <c r="Q66">
        <v>598562</v>
      </c>
    </row>
    <row r="67" spans="3:19" x14ac:dyDescent="0.25">
      <c r="C67" t="s">
        <v>1320</v>
      </c>
      <c r="E67">
        <v>53.15</v>
      </c>
      <c r="I67">
        <v>6024</v>
      </c>
      <c r="J67">
        <v>640</v>
      </c>
      <c r="K67">
        <v>70</v>
      </c>
      <c r="L67">
        <v>112</v>
      </c>
      <c r="O67">
        <v>41342</v>
      </c>
      <c r="P67">
        <v>41342</v>
      </c>
      <c r="Q67">
        <v>2710615</v>
      </c>
      <c r="S67">
        <v>2964.0762463343108</v>
      </c>
    </row>
  </sheetData>
  <hyperlinks>
    <hyperlink ref="A2" location="Obsah!A1" display="Zpět na Obsah  KL 01  1.-4.měsíc" xr:uid="{67633708-1807-43B6-BB19-A858DAB1C231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2021-09-21T13:26:26Z</dcterms:modified>
</cp:coreProperties>
</file>