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I21" i="419" l="1"/>
  <c r="AI22" i="419" s="1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G18" i="419" s="1"/>
  <c r="AF16" i="419"/>
  <c r="AE16" i="419"/>
  <c r="AE18" i="419" s="1"/>
  <c r="AD16" i="419"/>
  <c r="AC16" i="419"/>
  <c r="AC18" i="419" s="1"/>
  <c r="AB16" i="419"/>
  <c r="AA16" i="419"/>
  <c r="AA18" i="419" s="1"/>
  <c r="Z16" i="419"/>
  <c r="Y16" i="419"/>
  <c r="Y18" i="419" s="1"/>
  <c r="X16" i="419"/>
  <c r="W16" i="419"/>
  <c r="W18" i="419" s="1"/>
  <c r="V16" i="419"/>
  <c r="U16" i="419"/>
  <c r="U18" i="419" s="1"/>
  <c r="T16" i="419"/>
  <c r="S16" i="419"/>
  <c r="S18" i="419" s="1"/>
  <c r="R16" i="419"/>
  <c r="Q16" i="419"/>
  <c r="Q18" i="419" s="1"/>
  <c r="P16" i="419"/>
  <c r="O16" i="419"/>
  <c r="O18" i="419" s="1"/>
  <c r="N16" i="419"/>
  <c r="M16" i="419"/>
  <c r="M18" i="419" s="1"/>
  <c r="L16" i="419"/>
  <c r="K16" i="419"/>
  <c r="K18" i="419" s="1"/>
  <c r="J16" i="419"/>
  <c r="I16" i="419"/>
  <c r="I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23" i="419" l="1"/>
  <c r="O23" i="419"/>
  <c r="S23" i="419"/>
  <c r="AA23" i="419"/>
  <c r="AE23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W23" i="419"/>
  <c r="I23" i="419"/>
  <c r="M23" i="419"/>
  <c r="Q23" i="419"/>
  <c r="U23" i="419"/>
  <c r="Y23" i="419"/>
  <c r="AC23" i="419"/>
  <c r="AG23" i="419"/>
  <c r="J23" i="419"/>
  <c r="R23" i="419"/>
  <c r="Z23" i="419"/>
  <c r="AH23" i="419"/>
  <c r="L18" i="419"/>
  <c r="P18" i="419"/>
  <c r="T18" i="419"/>
  <c r="X18" i="419"/>
  <c r="AB18" i="419"/>
  <c r="AF18" i="419"/>
  <c r="AI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P23" i="419"/>
  <c r="X23" i="419"/>
  <c r="AI23" i="419"/>
  <c r="M3" i="418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I26" i="419" l="1"/>
  <c r="AI25" i="419"/>
  <c r="A12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I27" i="419" l="1"/>
  <c r="G26" i="419"/>
  <c r="C26" i="419"/>
  <c r="B26" i="419" l="1"/>
  <c r="C28" i="419"/>
  <c r="G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I28" i="419" l="1"/>
  <c r="G25" i="419"/>
  <c r="B25" i="419" l="1"/>
  <c r="B27" i="419" s="1"/>
  <c r="G28" i="419"/>
  <c r="B28" i="419" s="1"/>
  <c r="A7" i="339"/>
  <c r="D3" i="418" l="1"/>
  <c r="AH6" i="419" l="1"/>
  <c r="AD6" i="419"/>
  <c r="Z6" i="419"/>
  <c r="V6" i="419"/>
  <c r="N6" i="419"/>
  <c r="AG6" i="419"/>
  <c r="AC6" i="419"/>
  <c r="Y6" i="419"/>
  <c r="U6" i="419"/>
  <c r="Q6" i="419"/>
  <c r="M6" i="419"/>
  <c r="I6" i="419"/>
  <c r="AI6" i="419"/>
  <c r="AF6" i="419"/>
  <c r="AB6" i="419"/>
  <c r="X6" i="419"/>
  <c r="T6" i="419"/>
  <c r="P6" i="419"/>
  <c r="L6" i="419"/>
  <c r="AE6" i="419"/>
  <c r="AA6" i="419"/>
  <c r="W6" i="419"/>
  <c r="S6" i="419"/>
  <c r="O6" i="419"/>
  <c r="K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C12" i="414"/>
  <c r="C15" i="414"/>
  <c r="D4" i="414"/>
  <c r="D15" i="414"/>
  <c r="D12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D14" i="414"/>
  <c r="C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<sst xmlns="http://schemas.openxmlformats.org/spreadsheetml/2006/main" count="2909" uniqueCount="785">
  <si>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</si>
  <si>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</si>
  <si>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</si>
  <si>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</si>
  <si>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</si>
  <si>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</si>
  <si>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</si>
  <si>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</si>
  <si>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</si>
  <si>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</si>
  <si>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</si>
  <si>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</si>
  <si>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</si>
  <si>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</si>
  <si>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</si>
  <si>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</si>
  <si>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</si>
  <si>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</si>
  <si>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</si>
  <si>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</si>
  <si>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</si>
  <si>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</si>
  <si>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</si>
  <si>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</si>
  <si>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</si>
  <si>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</si>
  <si>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</si>
  <si>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</si>
  <si>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</si>
  <si>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</si>
  <si>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</si>
  <si>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</si>
  <si>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</si>
  <si>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</si>
  <si>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</si>
  <si>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</si>
  <si>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</si>
  <si>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</si>
  <si>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</si>
  <si>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</si>
  <si>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</si>
  <si>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</si>
  <si>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</si>
  <si>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</si>
  <si>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</si>
  <si>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</si>
  <si>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</si>
  <si>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</si>
  <si>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</si>
  <si>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</si>
  <si>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</si>
  <si>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</si>
  <si>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</si>
  <si>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</si>
  <si>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</si>
  <si>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</si>
  <si>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</si>
  <si>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</si>
  <si>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</si>
  <si>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</si>
  <si>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</si>
  <si>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</si>
  <si>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</si>
  <si>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</si>
  <si>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</si>
  <si>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</si>
  <si>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</si>
  <si>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</si>
  <si>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</si>
  <si>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</si>
  <si>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</si>
  <si>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</si>
  <si>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</si>
  <si>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</si>
  <si>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</si>
  <si>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</si>
  <si>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</si>
  <si>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</si>
  <si>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</si>
  <si>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</si>
  <si>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</si>
  <si>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</si>
  <si>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</si>
  <si>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</si>
  <si>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</si>
  <si>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</si>
  <si>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</si>
  <si>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</si>
  <si>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</si>
  <si>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</si>
  <si>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</si>
  <si>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</si>
  <si>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</si>
  <si>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</si>
  <si>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</si>
  <si>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</si>
  <si>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</si>
  <si>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</si>
  <si>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</si>
  <si>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</si>
  <si>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</si>
  <si>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</si>
  <si>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</si>
  <si>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</si>
  <si>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</si>
  <si>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</si>
  <si>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</si>
  <si>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</si>
  <si>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</si>
  <si>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</si>
  <si>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</si>
  <si>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</si>
  <si>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</si>
  <si>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</si>
  <si>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</si>
  <si>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</si>
  <si>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</si>
  <si>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</si>
  <si>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</si>
  <si>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</si>
  <si>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</si>
  <si>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</si>
  <si>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</si>
  <si>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</si>
  <si>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</si>
  <si>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</si>
  <si>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</si>
  <si>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</si>
  <si>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</si>
  <si>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</si>
  <si>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</si>
  <si>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</si>
  <si>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</si>
  <si>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</si>
  <si>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</si>
  <si>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</si>
  <si>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</si>
  <si>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</si>
  <si>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</si>
  <si>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</si>
  <si>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</si>
  <si>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</si>
  <si>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</si>
  <si>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</si>
  <si>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</si>
  <si>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</si>
  <si>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</si>
  <si>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</si>
  <si>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</si>
  <si>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</si>
  <si>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</si>
  <si>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</si>
  <si>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</si>
  <si>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</si>
  <si>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</si>
  <si>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</si>
  <si>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</si>
  <si>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</si>
  <si>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</si>
  <si>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</si>
  <si>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</si>
  <si>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</si>
  <si>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</si>
  <si>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</si>
  <si>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</si>
  <si>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</si>
  <si>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</si>
  <si>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</si>
  <si>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</si>
  <si>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</si>
  <si>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</si>
  <si>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</si>
  <si>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</si>
  <si>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</si>
  <si>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</si>
  <si>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</si>
  <si>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</si>
  <si>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</si>
  <si>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</si>
  <si>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</si>
  <si>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</si>
  <si>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</si>
  <si>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</si>
  <si>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</si>
  <si>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</si>
  <si>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</si>
  <si>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</si>
  <si>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</si>
  <si>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</si>
  <si>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</si>
  <si>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</si>
  <si>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</si>
  <si>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</si>
  <si>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</si>
  <si>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</si>
  <si>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</si>
  <si>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</si>
  <si>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</si>
  <si>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</si>
  <si>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</si>
  <si>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</si>
  <si>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</si>
  <si>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</si>
  <si>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</si>
  <si>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</si>
  <si>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</si>
  <si>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</si>
  <si>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</si>
  <si>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</si>
  <si>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50113009     léky - RTG diagnostika ZUL (LEK)</t>
  </si>
  <si>
    <t>--</t>
  </si>
  <si>
    <t>50113300     léky - finanční bonusy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</si>
  <si>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</si>
  <si>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</si>
  <si>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</si>
  <si>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</si>
  <si>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</si>
  <si>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</si>
  <si>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</si>
  <si>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</si>
  <si>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</si>
  <si>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50116010     nápoje - horké provozy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</si>
  <si>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</si>
  <si>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</si>
  <si>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</si>
  <si>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</si>
  <si>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</si>
  <si>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</si>
  <si>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</si>
  <si>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</si>
  <si>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</si>
  <si>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</si>
  <si>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</si>
  <si>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</si>
  <si>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</si>
  <si>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</si>
  <si>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</si>
  <si>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</si>
  <si>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</si>
  <si>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</si>
  <si>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</si>
  <si>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</si>
  <si>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</si>
  <si>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</si>
  <si>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</si>
  <si>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</si>
  <si>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</si>
  <si>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</si>
  <si>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</si>
  <si>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</si>
  <si>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</si>
  <si>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</si>
  <si>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</si>
  <si>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</si>
  <si>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</si>
  <si>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</si>
  <si>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</si>
  <si>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</si>
  <si>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</si>
  <si>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</si>
  <si>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</si>
  <si>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</si>
  <si>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</si>
  <si>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</si>
  <si>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</si>
  <si>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</si>
  <si>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</si>
  <si>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</si>
  <si>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</si>
  <si>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</si>
  <si>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</si>
  <si>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</si>
  <si>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</si>
  <si>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</si>
  <si>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</si>
  <si>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</si>
  <si>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</si>
  <si>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</si>
  <si>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</si>
  <si>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50495362     nákl. na prodej - labor.diagnostika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</si>
  <si>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</si>
  <si>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</si>
  <si>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</si>
  <si>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</si>
  <si>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</si>
  <si>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</si>
  <si>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</si>
  <si>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</si>
  <si>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</si>
  <si>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</si>
  <si>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</si>
  <si>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</si>
  <si>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</si>
  <si>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</si>
  <si>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</si>
  <si>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</si>
  <si>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</si>
  <si>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</si>
  <si>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</si>
  <si>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</si>
  <si>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</si>
  <si>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</si>
  <si>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</si>
  <si>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</si>
  <si>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</si>
  <si>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</si>
  <si>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</si>
  <si>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</si>
  <si>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</si>
  <si>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</si>
  <si>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</si>
  <si>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</si>
  <si>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</si>
  <si>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</si>
  <si>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</si>
  <si>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</si>
  <si>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</si>
  <si>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</si>
  <si>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</si>
  <si>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</si>
  <si>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</si>
  <si>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</si>
  <si>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51804002     náj. nebytových prostor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</si>
  <si>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</si>
  <si>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</si>
  <si>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</si>
  <si>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</si>
  <si>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</si>
  <si>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</si>
  <si>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</si>
  <si>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</si>
  <si>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</si>
  <si>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</si>
  <si>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</si>
  <si>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</si>
  <si>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</si>
  <si>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</si>
  <si>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</si>
  <si>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</si>
  <si>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51890     Převod VČ - ostatní služby</t>
  </si>
  <si>
    <t>51890501     VČ - přepravné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</si>
  <si>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</si>
  <si>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</si>
  <si>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</si>
  <si>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</si>
  <si>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</si>
  <si>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</si>
  <si>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</si>
  <si>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</si>
  <si>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</si>
  <si>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</si>
  <si>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</si>
  <si>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</si>
  <si>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</si>
  <si>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</si>
  <si>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</si>
  <si>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</si>
  <si>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</si>
  <si>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</si>
  <si>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</si>
  <si>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</si>
  <si>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</si>
  <si>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</si>
  <si>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</si>
  <si>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</si>
  <si>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</si>
  <si>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</si>
  <si>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</si>
  <si>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</si>
  <si>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</si>
  <si>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</si>
  <si>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</si>
  <si>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</si>
  <si>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</si>
  <si>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</si>
  <si>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</si>
  <si>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</si>
  <si>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</si>
  <si>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</si>
  <si>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</si>
  <si>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</si>
  <si>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</si>
  <si>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</si>
  <si>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</si>
  <si>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</si>
  <si>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</si>
  <si>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</si>
  <si>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</si>
  <si>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</si>
  <si>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</si>
  <si>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</si>
  <si>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</si>
  <si>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</si>
  <si>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</si>
  <si>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</si>
  <si>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</si>
  <si>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</si>
  <si>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</si>
  <si>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</si>
  <si>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</si>
  <si>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</si>
  <si>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</si>
  <si>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</si>
  <si>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</si>
  <si>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</si>
  <si>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</si>
  <si>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</si>
  <si>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</si>
  <si>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</si>
  <si>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</si>
  <si>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</si>
  <si>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</si>
  <si>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</si>
  <si>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</si>
  <si>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</si>
  <si>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</si>
  <si>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</si>
  <si>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</si>
  <si>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</si>
  <si>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</si>
  <si>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</si>
  <si>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</si>
  <si>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</si>
  <si>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</si>
  <si>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</si>
  <si>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</si>
  <si>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</si>
  <si>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</si>
  <si>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</si>
  <si>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</si>
  <si>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</si>
  <si>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</si>
  <si>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</si>
  <si>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</si>
  <si>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</si>
  <si>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</si>
  <si>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</si>
  <si>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</si>
  <si>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</si>
  <si>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</si>
  <si>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</si>
  <si>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</si>
  <si>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</si>
  <si>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</si>
  <si>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</si>
  <si>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</si>
  <si>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</si>
  <si>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60450369     prodej labor.diag. za hotové</t>
  </si>
  <si>
    <t>60450370     prodej léků zdravotnickým zařízením</t>
  </si>
  <si>
    <t>60450371     prodej labor.diag. ost.organizacím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</si>
  <si>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</si>
  <si>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</si>
  <si>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</si>
  <si>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</si>
  <si>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</si>
  <si>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60450400     regulační poplatky - za recept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</si>
  <si>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</si>
  <si>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</si>
  <si>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</si>
  <si>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</si>
  <si>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</si>
  <si>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</si>
  <si>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</si>
  <si>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</si>
  <si>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</si>
  <si>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</si>
  <si>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64924403     poskytnutí práva na umístění reklamy - konfer.,ples (market.akce)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</si>
  <si>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</si>
  <si>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</si>
  <si>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</si>
  <si>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</si>
  <si>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</si>
  <si>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</si>
  <si>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</si>
  <si>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</si>
  <si>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</si>
  <si>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</si>
  <si>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</si>
  <si>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</si>
  <si>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</si>
  <si>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</si>
  <si>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</si>
  <si>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</si>
  <si>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</si>
  <si>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</si>
  <si>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</si>
  <si>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</si>
  <si>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</si>
  <si>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</si>
  <si>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79990     VĆ - ZVIT technická údržba</t>
  </si>
  <si>
    <t>79990502     VČ - ZVIT technická údržba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</si>
  <si>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</si>
  <si>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</si>
  <si>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</si>
  <si>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</si>
  <si>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</si>
  <si>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</si>
  <si>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</si>
  <si>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</si>
  <si>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>Lékárna</t>
  </si>
  <si>
    <t/>
  </si>
  <si>
    <t>50113013     léky (paušál) - antibiotika (LEK)</t>
  </si>
  <si>
    <t>50113014     léky (paušál) - antimykotika (LEK)</t>
  </si>
  <si>
    <t>50113016     léky - spotřeba v centrech (LEK)</t>
  </si>
  <si>
    <t>Lékárna Celkem</t>
  </si>
  <si>
    <t>SumaKL</t>
  </si>
  <si>
    <t>4802</t>
  </si>
  <si>
    <t>lékárna -výdejna Z (hlavní lékárna)</t>
  </si>
  <si>
    <t>lékárna -výdejna Z (hlavní lékárna) Celkem</t>
  </si>
  <si>
    <t>SumaNS</t>
  </si>
  <si>
    <t>mezeraNS</t>
  </si>
  <si>
    <t>4804</t>
  </si>
  <si>
    <t>lékárna - výdejna A (monoblok)</t>
  </si>
  <si>
    <t>lékárna - výdejna A (monoblok) Celkem</t>
  </si>
  <si>
    <t>4806</t>
  </si>
  <si>
    <t>lékárna - výdej HVLP</t>
  </si>
  <si>
    <t>lékárna - výdej HVLP Celkem</t>
  </si>
  <si>
    <t>4807</t>
  </si>
  <si>
    <t>(prázdné)</t>
  </si>
  <si>
    <t>(prázdné) Celkem</t>
  </si>
  <si>
    <t>4809</t>
  </si>
  <si>
    <t>lékárna - výdejna léků - Puškinova ul.</t>
  </si>
  <si>
    <t>lékárna - výdejna léků - Puškinova ul. Celkem</t>
  </si>
  <si>
    <t>4808</t>
  </si>
  <si>
    <t>4841</t>
  </si>
  <si>
    <t>lékárna - oddělení ředění cytostatik</t>
  </si>
  <si>
    <t>lékárna - oddělení ředění cytostatik Celkem</t>
  </si>
  <si>
    <t>4842</t>
  </si>
  <si>
    <t>lékárna - oddělení přípravy sterilních léčiv</t>
  </si>
  <si>
    <t>lékárna - oddělení přípravy sterilních léčiv Celkem</t>
  </si>
  <si>
    <t>4843</t>
  </si>
  <si>
    <t>lékárna - oddělení přípravy léčiv</t>
  </si>
  <si>
    <t>lékárna - oddělení přípravy léčiv Celkem</t>
  </si>
  <si>
    <t>50113001</t>
  </si>
  <si>
    <t>O</t>
  </si>
  <si>
    <t>501397</t>
  </si>
  <si>
    <t>MO SACEK RYCHLOUZAV. 8x12 cm</t>
  </si>
  <si>
    <t>900240</t>
  </si>
  <si>
    <t>DZ TRIXO LIND 500ML</t>
  </si>
  <si>
    <t>920056</t>
  </si>
  <si>
    <t>KL ETHANOLUM 70% 800 g</t>
  </si>
  <si>
    <t>930610</t>
  </si>
  <si>
    <t>MO LAHEV 130 ml S ROZPRASOVACEM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</si>
  <si>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</si>
  <si>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</si>
  <si>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</si>
  <si>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</si>
  <si>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</si>
  <si>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</si>
  <si>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</si>
  <si>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841498</t>
  </si>
  <si>
    <t>Carbosorb tbl.20-blistr</t>
  </si>
  <si>
    <t>166503</t>
  </si>
  <si>
    <t>66503</t>
  </si>
  <si>
    <t>SEPTONEX</t>
  </si>
  <si>
    <t>DRM SPR SOL 1X30ML</t>
  </si>
  <si>
    <t>101674</t>
  </si>
  <si>
    <t>1674</t>
  </si>
  <si>
    <t>JOX SPR 30ML</t>
  </si>
  <si>
    <t>900569</t>
  </si>
  <si>
    <t>MS PERSTERIL KONC,ZASOBNI</t>
  </si>
  <si>
    <t>UN 3109</t>
  </si>
  <si>
    <t>921331</t>
  </si>
  <si>
    <t>KL ETHANOLUM 70% 400G</t>
  </si>
  <si>
    <t>202924</t>
  </si>
  <si>
    <t>ENDIARON</t>
  </si>
  <si>
    <t>POR TBL FLM 10X250MG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</si>
  <si>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</si>
  <si>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</si>
  <si>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</si>
  <si>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</si>
  <si>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</si>
  <si>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</si>
  <si>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</si>
  <si>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</si>
  <si>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169789</t>
  </si>
  <si>
    <t>69789</t>
  </si>
  <si>
    <t>AQUA PRO INJECTIONE ARDEAPHARMA</t>
  </si>
  <si>
    <t>INF 1X500ML</t>
  </si>
  <si>
    <t>930043</t>
  </si>
  <si>
    <t>DZ TRIXO LIND 100 ml</t>
  </si>
  <si>
    <t>130229</t>
  </si>
  <si>
    <t>30229</t>
  </si>
  <si>
    <t>PARALEN PLUS</t>
  </si>
  <si>
    <t>TBL OBD 24</t>
  </si>
  <si>
    <t>920219</t>
  </si>
  <si>
    <t>DZ TRIXO 100 ML</t>
  </si>
  <si>
    <t>920072</t>
  </si>
  <si>
    <t>MS ETHANOLUM BENZ.DENAT. ZASOB.</t>
  </si>
  <si>
    <t>UN 1170</t>
  </si>
  <si>
    <t>900315</t>
  </si>
  <si>
    <t>MS IODUM ZASOBNI</t>
  </si>
  <si>
    <t>900354</t>
  </si>
  <si>
    <t>MS ARGENTI NITRAS ZASOBNI</t>
  </si>
  <si>
    <t>UN 1493</t>
  </si>
  <si>
    <t>900409</t>
  </si>
  <si>
    <t>MS BENZINUM ZASOBNI</t>
  </si>
  <si>
    <t>UN 3295</t>
  </si>
  <si>
    <t>900284</t>
  </si>
  <si>
    <t>MS KAL.PERMANGANAS, ZASOBNI</t>
  </si>
  <si>
    <t>UN 1490</t>
  </si>
  <si>
    <t>501428</t>
  </si>
  <si>
    <t>MS DICHROMAN DRASELNY</t>
  </si>
  <si>
    <t>Lékárna, výdejna Z (hlavní lékárna)</t>
  </si>
  <si>
    <t>Lékárna, oddělení ředění cytostatik</t>
  </si>
  <si>
    <t>Lékárna, oddělení přípravy sterilních léčiv</t>
  </si>
  <si>
    <t>Lékárna, oddělení přípravy léčiv</t>
  </si>
  <si>
    <t>Lékárna - léčiva</t>
  </si>
  <si>
    <t>50115001     implant.umělé těl.náhr.-kardiostim. (sk.Z_517)</t>
  </si>
  <si>
    <t>4805</t>
  </si>
  <si>
    <t>lékárna - PZT-FONI</t>
  </si>
  <si>
    <t>lékárna - PZT-FONI Celkem</t>
  </si>
  <si>
    <t>4881</t>
  </si>
  <si>
    <t>4801</t>
  </si>
  <si>
    <t>lékárna - vedení klinického pracoviště</t>
  </si>
  <si>
    <t>lékárna - vedení klinického pracoviště Celkem</t>
  </si>
  <si>
    <t>4822</t>
  </si>
  <si>
    <t>4897</t>
  </si>
  <si>
    <t>4844</t>
  </si>
  <si>
    <t>lékárna - oddělení diagnostik</t>
  </si>
  <si>
    <t>lékárna - oddělení diagnostik Celkem</t>
  </si>
  <si>
    <t>ZA754</t>
  </si>
  <si>
    <t>Stříkačka injekční 3-dílná 10 ml LL Omnifix Solo 4617100V</t>
  </si>
  <si>
    <t>ZM292</t>
  </si>
  <si>
    <t>Rukavice nitril sempercare bez p. M bal. á 200 ks 30803</t>
  </si>
  <si>
    <t>ZA450</t>
  </si>
  <si>
    <t>Náplast omniplast 1,25 cm x 9,1 m 9004520</t>
  </si>
  <si>
    <t>ZB404</t>
  </si>
  <si>
    <t>Náplast cosmos 8 cm x 1 m 5403353</t>
  </si>
  <si>
    <t>ZL997</t>
  </si>
  <si>
    <t>Obinadlo hyrofilní sterilní 10 cm x 5 m  004310174</t>
  </si>
  <si>
    <t>ZL999</t>
  </si>
  <si>
    <t>Rychloobvaz 8 x 4 cm / 3 ks ( pro obj. 1 kus = 3 náplasti) 001445510</t>
  </si>
  <si>
    <t>ZA090</t>
  </si>
  <si>
    <t>Vata buničitá přířezy 37 x 57 cm 2730152</t>
  </si>
  <si>
    <t>804536</t>
  </si>
  <si>
    <t xml:space="preserve">-Diagnostikum připr. </t>
  </si>
  <si>
    <t>DG145</t>
  </si>
  <si>
    <t>kyselina CHLOROVOD.35% P.A.</t>
  </si>
  <si>
    <t>DD659</t>
  </si>
  <si>
    <t>kyselina octová p.a.</t>
  </si>
  <si>
    <t>DD670</t>
  </si>
  <si>
    <t>NORM.CHELATON III 0,05M</t>
  </si>
  <si>
    <t>DG673</t>
  </si>
  <si>
    <t>Dusičnan draselný</t>
  </si>
  <si>
    <t>DC425</t>
  </si>
  <si>
    <t>CHLORID DRASELNY P.A</t>
  </si>
  <si>
    <t>DE421</t>
  </si>
  <si>
    <t>NORM.THIOSÍRAN SODNÝ 0,1M</t>
  </si>
  <si>
    <t>910093</t>
  </si>
  <si>
    <t>-CHLOROFORM P.A. UN 1888    1000 ML</t>
  </si>
  <si>
    <t>DC212</t>
  </si>
  <si>
    <t>NORM.MANGANISTAN DRASELNÝ  N/10,c=0,02mol/l</t>
  </si>
  <si>
    <t>DF457</t>
  </si>
  <si>
    <t>Silik.pasta Baysoline,35g,pro vakuum</t>
  </si>
  <si>
    <t>DF458</t>
  </si>
  <si>
    <t>Silik.pasta Lukosan, 70g</t>
  </si>
  <si>
    <t>DC028</t>
  </si>
  <si>
    <t>Octan rtutnaty</t>
  </si>
  <si>
    <t>ZA444</t>
  </si>
  <si>
    <t>Tampon nesterilní stáčený 20 x 19 cm bez RTG nití bal. á 100 ks 1320300404</t>
  </si>
  <si>
    <t>ZA583</t>
  </si>
  <si>
    <t>Čtverečky desinfekční Webcol 3,5 x 3,5 cm 70% á 4000 ks 6818-1</t>
  </si>
  <si>
    <t>ZA737</t>
  </si>
  <si>
    <t>Filtr mini spike modrý 4550234</t>
  </si>
  <si>
    <t>ZA746</t>
  </si>
  <si>
    <t>Stříkačka injekční 3-dílná 1 ml L Omnifix Solo tuberculin 9161406V</t>
  </si>
  <si>
    <t>ZA749</t>
  </si>
  <si>
    <t>Stříkačka injekční 3-dílná 50 ml LL Omnifix Solo 4617509F</t>
  </si>
  <si>
    <t>ZA789</t>
  </si>
  <si>
    <t>Stříkačka injekční 2-dílná 2 ml L Inject Solo 4606027V</t>
  </si>
  <si>
    <t>ZB231</t>
  </si>
  <si>
    <t>Pinzeta anatomická 14 cm P00894</t>
  </si>
  <si>
    <t>ZB384</t>
  </si>
  <si>
    <t>Stříkačka injekční 3-dílná 20 ml LL Omnifix Solo závit bal. á 100 ks 4617207V</t>
  </si>
  <si>
    <t>ZB615</t>
  </si>
  <si>
    <t>Stříkačka injekční 3-dílná 3 ml LL Omnifix Solo bal. á 100 ks 4617022V</t>
  </si>
  <si>
    <t>ZB796</t>
  </si>
  <si>
    <t>Stříkačka injekční 3-dílná 30 ml LL Omnifix Solo 4617304F</t>
  </si>
  <si>
    <t>ZB801</t>
  </si>
  <si>
    <t>Transofix krátký trn á 50 ks 4090500</t>
  </si>
  <si>
    <t>ZE308</t>
  </si>
  <si>
    <t>Stříkačka injekční 3-dílná 5 ml LL Omnifix Solo 4617053V</t>
  </si>
  <si>
    <t>ZF159</t>
  </si>
  <si>
    <t>Nádoba na kontaminovaný odpad 1 l 15-0002</t>
  </si>
  <si>
    <t>ZK335</t>
  </si>
  <si>
    <t>Filtr sterifix 0,2um infúzní 4099303</t>
  </si>
  <si>
    <t>ZK799</t>
  </si>
  <si>
    <t>Zátka combi červená 4495101</t>
  </si>
  <si>
    <t>ZC986</t>
  </si>
  <si>
    <t>Infusor LV 5 2 denní 2C1009KP</t>
  </si>
  <si>
    <t>ZK504</t>
  </si>
  <si>
    <t>Filtr mini spike červený 4550340</t>
  </si>
  <si>
    <t>ZK505</t>
  </si>
  <si>
    <t>Infusor LV 2 5 denní 2C1008KP</t>
  </si>
  <si>
    <t>ZK506</t>
  </si>
  <si>
    <t>Infusor LV 1,5 7 denní 2C1087KP</t>
  </si>
  <si>
    <t>ZK507</t>
  </si>
  <si>
    <t>Stříkačka injekční stíněná 50 ml LL perfusion amber bal. á 100 ks 300139</t>
  </si>
  <si>
    <t>ZK503</t>
  </si>
  <si>
    <t>Uzávěr ecopin 4125002</t>
  </si>
  <si>
    <t>ZA714</t>
  </si>
  <si>
    <t>Set infuzní intrafix černý k apl.cytostatik 180 cm á 100 ks 4060563</t>
  </si>
  <si>
    <t>ZA715</t>
  </si>
  <si>
    <t>Set infuzní intrafix primeline classic 150 cm 4062957</t>
  </si>
  <si>
    <t>ZK502</t>
  </si>
  <si>
    <t>Set infuzní infusomat 8700095SP</t>
  </si>
  <si>
    <t>ZA716</t>
  </si>
  <si>
    <t>Set infuzní intrafix air bez PVC 180 cm 4063002</t>
  </si>
  <si>
    <t>ZB436</t>
  </si>
  <si>
    <t>Jehla eco flac mix, bal.250 ks, 16401</t>
  </si>
  <si>
    <t>ZB556</t>
  </si>
  <si>
    <t>Jehla injekční 1,2 x 40 mm růžová 4665120</t>
  </si>
  <si>
    <t>ZC737</t>
  </si>
  <si>
    <t>Rukavice Glads nepud.Moelnl.vel. S 612600-20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</si>
  <si>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</si>
  <si>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</si>
  <si>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</si>
  <si>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</si>
  <si>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</si>
  <si>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</si>
  <si>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</si>
  <si>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</si>
  <si>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ZB157</t>
  </si>
  <si>
    <t>Rukavice Glads nepud.Moelnl.vel. M 612700</t>
  </si>
  <si>
    <t>ZK499</t>
  </si>
  <si>
    <t>Rukavice operační gammex PFXP cytostatické vel. 6,5 353113</t>
  </si>
  <si>
    <t>ZK500</t>
  </si>
  <si>
    <t>Rukavice operační gammex PFXP cytostatické vel. 7,0 353114</t>
  </si>
  <si>
    <t>ZM291</t>
  </si>
  <si>
    <t>Rukavice nitril sempercare bez p. S bal. á 200 ks 30802</t>
  </si>
  <si>
    <t>ZC762</t>
  </si>
  <si>
    <t>Rukavice Glads nepud.Moelnl.vel. L 612800</t>
  </si>
  <si>
    <t>ZN041</t>
  </si>
  <si>
    <t>Rukavice operační  gamex ansell PF bez pudru 6,5 A351143</t>
  </si>
  <si>
    <t>ZN126</t>
  </si>
  <si>
    <t>Rukavice operační  gamex ansell PF bez pudru 7,0 A351144</t>
  </si>
  <si>
    <t>ZK792</t>
  </si>
  <si>
    <t>Rukavice operační gammex PFXP cytostatické vel. 7,5 353115</t>
  </si>
  <si>
    <t>ZC038</t>
  </si>
  <si>
    <t>Kádinka 150 ml vysoká sklo 632417012150</t>
  </si>
  <si>
    <t>ZC039</t>
  </si>
  <si>
    <t>Kádinka 250 ml vysoká sklo 632417012250</t>
  </si>
  <si>
    <t>ZC689</t>
  </si>
  <si>
    <t>Kádinka 100 ml vysoká sklo 632417012100</t>
  </si>
  <si>
    <t>ZM964</t>
  </si>
  <si>
    <t>Baňka erlenmeyera kuželová úzkohrdlá 250 ml Z1636823120206</t>
  </si>
  <si>
    <t>ZM965</t>
  </si>
  <si>
    <t>Baňka erlenmeyera kuželová širokohrdlá 500 ml Z1636823120208</t>
  </si>
  <si>
    <t>DA001</t>
  </si>
  <si>
    <t>PROUZKY DIAPHAN pro samotestování 50ks</t>
  </si>
  <si>
    <t>ZA429</t>
  </si>
  <si>
    <t>Obinadlo elastické idealtex   8 cm x 5 m 931061</t>
  </si>
  <si>
    <t>ZC854</t>
  </si>
  <si>
    <t>Kompresa NT 7,5 x 7,5 cm / 2 ks sterilní 26510</t>
  </si>
  <si>
    <t>ZL684</t>
  </si>
  <si>
    <t>Náplast santiband standard poinjekční jednotl. baleno 19 mm x 72 mm 652</t>
  </si>
  <si>
    <t>ZL996</t>
  </si>
  <si>
    <t>Obinadlo hyrofilní sterilní  8 cm x 5 m  004310182</t>
  </si>
  <si>
    <t>ZL995</t>
  </si>
  <si>
    <t>Obinadlo hyrofilní sterilní  6 cm x 5 m  004310190</t>
  </si>
  <si>
    <t>ZB844</t>
  </si>
  <si>
    <t>Esmarch 60 x 1250 KVS 06125</t>
  </si>
  <si>
    <t>ZM293</t>
  </si>
  <si>
    <t>Rukavice nitril sempercare bez p. L bal. á 200 ks 30804</t>
  </si>
  <si>
    <t>Lékárna, lékárna - oddělení ředění cytostatik</t>
  </si>
  <si>
    <t>50115060</t>
  </si>
  <si>
    <t>503 SZM ostatní zdravotnický (112 02 100)</t>
  </si>
  <si>
    <t>Lékárna, výdej HVLP</t>
  </si>
  <si>
    <t>50115067</t>
  </si>
  <si>
    <t>532 SZM Rukavice (112 02 108)</t>
  </si>
  <si>
    <t>Lékárna, výdejna A (monoblok)</t>
  </si>
  <si>
    <t>50115050</t>
  </si>
  <si>
    <t>502 SZM obvazový (112 02 040)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</si>
  <si>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</si>
  <si>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</si>
  <si>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</si>
  <si>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</si>
  <si>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</si>
  <si>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</si>
  <si>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Lékárna, oddělení diagnostik</t>
  </si>
  <si>
    <t>50115040</t>
  </si>
  <si>
    <t>505 SZM laboratorní sklo a materiál (112 02 140)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</si>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</sst>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74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8" xfId="0" applyFont="1" applyBorder="1"/>
    <xf numFmtId="3" fontId="32" fillId="0" borderId="78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7" xfId="0" applyNumberFormat="1" applyFont="1" applyFill="1" applyBorder="1" applyAlignment="1">
      <alignment horizontal="center" vertical="center"/>
    </xf>
    <xf numFmtId="3" fontId="53" fillId="2" borderId="75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0" borderId="64" xfId="0" applyNumberFormat="1" applyFont="1" applyBorder="1"/>
    <xf numFmtId="173" fontId="32" fillId="0" borderId="68" xfId="0" applyNumberFormat="1" applyFont="1" applyBorder="1"/>
    <xf numFmtId="173" fontId="32" fillId="0" borderId="66" xfId="0" applyNumberFormat="1" applyFont="1" applyBorder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2" fillId="0" borderId="59" xfId="0" applyNumberFormat="1" applyFont="1" applyBorder="1"/>
    <xf numFmtId="173" fontId="39" fillId="2" borderId="76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9" fillId="0" borderId="62" xfId="0" applyNumberFormat="1" applyFont="1" applyBorder="1"/>
    <xf numFmtId="173" fontId="32" fillId="0" borderId="77" xfId="0" applyNumberFormat="1" applyFont="1" applyBorder="1"/>
    <xf numFmtId="173" fontId="32" fillId="0" borderId="56" xfId="0" applyNumberFormat="1" applyFont="1" applyBorder="1"/>
    <xf numFmtId="174" fontId="39" fillId="2" borderId="62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2" fillId="0" borderId="68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9" fillId="0" borderId="64" xfId="0" applyNumberFormat="1" applyFont="1" applyBorder="1"/>
    <xf numFmtId="9" fontId="32" fillId="0" borderId="68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6" xfId="0" applyNumberFormat="1" applyFont="1" applyFill="1" applyBorder="1" applyAlignment="1">
      <alignment horizontal="right" vertical="top"/>
    </xf>
    <xf numFmtId="3" fontId="33" fillId="9" borderId="87" xfId="0" applyNumberFormat="1" applyFont="1" applyFill="1" applyBorder="1" applyAlignment="1">
      <alignment horizontal="right" vertical="top"/>
    </xf>
    <xf numFmtId="176" fontId="33" fillId="9" borderId="88" xfId="0" applyNumberFormat="1" applyFont="1" applyFill="1" applyBorder="1" applyAlignment="1">
      <alignment horizontal="right" vertical="top"/>
    </xf>
    <xf numFmtId="3" fontId="33" fillId="0" borderId="86" xfId="0" applyNumberFormat="1" applyFont="1" applyBorder="1" applyAlignment="1">
      <alignment horizontal="right" vertical="top"/>
    </xf>
    <xf numFmtId="176" fontId="33" fillId="9" borderId="89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176" fontId="35" fillId="9" borderId="93" xfId="0" applyNumberFormat="1" applyFont="1" applyFill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0" borderId="97" xfId="0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7" fillId="10" borderId="85" xfId="0" applyFont="1" applyFill="1" applyBorder="1" applyAlignment="1">
      <alignment vertical="top"/>
    </xf>
    <xf numFmtId="0" fontId="37" fillId="10" borderId="85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4"/>
    </xf>
    <xf numFmtId="0" fontId="38" fillId="10" borderId="90" xfId="0" applyFont="1" applyFill="1" applyBorder="1" applyAlignment="1">
      <alignment vertical="top" indent="6"/>
    </xf>
    <xf numFmtId="0" fontId="37" fillId="10" borderId="85" xfId="0" applyFont="1" applyFill="1" applyBorder="1" applyAlignment="1">
      <alignment vertical="top" indent="8"/>
    </xf>
    <xf numFmtId="0" fontId="38" fillId="10" borderId="90" xfId="0" applyFont="1" applyFill="1" applyBorder="1" applyAlignment="1">
      <alignment vertical="top" indent="4"/>
    </xf>
    <xf numFmtId="0" fontId="37" fillId="10" borderId="85" xfId="0" applyFont="1" applyFill="1" applyBorder="1" applyAlignment="1">
      <alignment vertical="top" indent="6"/>
    </xf>
    <xf numFmtId="0" fontId="38" fillId="10" borderId="90" xfId="0" applyFont="1" applyFill="1" applyBorder="1" applyAlignment="1">
      <alignment vertical="top" indent="2"/>
    </xf>
    <xf numFmtId="0" fontId="38" fillId="10" borderId="90" xfId="0" applyFont="1" applyFill="1" applyBorder="1" applyAlignment="1">
      <alignment vertical="top"/>
    </xf>
    <xf numFmtId="0" fontId="32" fillId="10" borderId="85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9" xfId="53" applyNumberFormat="1" applyFont="1" applyFill="1" applyBorder="1" applyAlignment="1">
      <alignment horizontal="left"/>
    </xf>
    <xf numFmtId="164" fontId="31" fillId="2" borderId="100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173" fontId="39" fillId="4" borderId="101" xfId="0" applyNumberFormat="1" applyFont="1" applyFill="1" applyBorder="1" applyAlignment="1">
      <alignment horizontal="center"/>
    </xf>
    <xf numFmtId="173" fontId="39" fillId="4" borderId="102" xfId="0" applyNumberFormat="1" applyFont="1" applyFill="1" applyBorder="1" applyAlignment="1">
      <alignment horizontal="center"/>
    </xf>
    <xf numFmtId="173" fontId="32" fillId="0" borderId="103" xfId="0" applyNumberFormat="1" applyFont="1" applyBorder="1" applyAlignment="1">
      <alignment horizontal="right"/>
    </xf>
    <xf numFmtId="173" fontId="32" fillId="0" borderId="104" xfId="0" applyNumberFormat="1" applyFont="1" applyBorder="1" applyAlignment="1">
      <alignment horizontal="right"/>
    </xf>
    <xf numFmtId="173" fontId="32" fillId="0" borderId="104" xfId="0" applyNumberFormat="1" applyFont="1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175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/>
    </xf>
    <xf numFmtId="0" fontId="39" fillId="2" borderId="81" xfId="0" applyFont="1" applyFill="1" applyBorder="1" applyAlignment="1">
      <alignment horizontal="center" vertical="center"/>
    </xf>
    <xf numFmtId="0" fontId="53" fillId="2" borderId="80" xfId="0" applyFont="1" applyFill="1" applyBorder="1" applyAlignment="1">
      <alignment horizontal="center" vertical="center" wrapText="1"/>
    </xf>
    <xf numFmtId="174" fontId="32" fillId="2" borderId="81" xfId="0" applyNumberFormat="1" applyFont="1" applyFill="1" applyBorder="1" applyAlignment="1"/>
    <xf numFmtId="174" fontId="32" fillId="0" borderId="79" xfId="0" applyNumberFormat="1" applyFont="1" applyBorder="1"/>
    <xf numFmtId="174" fontId="32" fillId="0" borderId="107" xfId="0" applyNumberFormat="1" applyFont="1" applyBorder="1"/>
    <xf numFmtId="173" fontId="39" fillId="4" borderId="81" xfId="0" applyNumberFormat="1" applyFont="1" applyFill="1" applyBorder="1" applyAlignment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2" borderId="81" xfId="0" applyNumberFormat="1" applyFont="1" applyFill="1" applyBorder="1" applyAlignment="1"/>
    <xf numFmtId="173" fontId="32" fillId="0" borderId="107" xfId="0" applyNumberFormat="1" applyFont="1" applyBorder="1"/>
    <xf numFmtId="173" fontId="32" fillId="0" borderId="81" xfId="0" applyNumberFormat="1" applyFont="1" applyBorder="1"/>
    <xf numFmtId="9" fontId="32" fillId="0" borderId="79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4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5" fontId="32" fillId="0" borderId="63" xfId="0" applyNumberFormat="1" applyFont="1" applyBorder="1" applyAlignment="1">
      <alignment horizontal="right"/>
    </xf>
    <xf numFmtId="173" fontId="32" fillId="0" borderId="73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8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7" t="s">
        <v>63</v>
      </c>
      <c r="B1" s="247"/>
    </row>
    <row r="2" spans="1:3" ht="14.4" customHeight="1" thickBot="1" x14ac:dyDescent="0.35">
      <c r="A2" s="174" t="s">
        <v>196</v>
      </c>
      <c r="B2" s="41"/>
    </row>
    <row r="3" spans="1:3" ht="14.4" customHeight="1" thickBot="1" x14ac:dyDescent="0.35">
      <c r="A3" s="243" t="s">
        <v>79</v>
      </c>
      <c r="B3" s="244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198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5" t="s">
        <v>64</v>
      </c>
      <c r="B9" s="244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783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6" t="s">
        <v>65</v>
      </c>
      <c r="B16" s="244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5" width="13.109375" hidden="1" customWidth="1"/>
    <col min="6" max="6" width="13.109375" customWidth="1"/>
    <col min="7" max="15" width="13.109375" hidden="1" customWidth="1"/>
    <col min="16" max="16" width="13.109375" customWidth="1"/>
    <col min="17" max="30" width="13.109375" hidden="1" customWidth="1"/>
    <col min="31" max="31" width="13.109375" customWidth="1"/>
    <col min="32" max="34" width="13.109375" hidden="1" customWidth="1"/>
    <col min="35" max="35" width="13.109375" customWidth="1"/>
  </cols>
  <sheetData>
    <row r="1" spans="1:36" ht="18.600000000000001" thickBot="1" x14ac:dyDescent="0.4">
      <c r="A1" s="284" t="s">
        <v>61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</row>
    <row r="2" spans="1:36" ht="15" thickBot="1" x14ac:dyDescent="0.35">
      <c r="A2" s="174" t="s">
        <v>196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</row>
    <row r="3" spans="1:36" x14ac:dyDescent="0.3">
      <c r="A3" s="193" t="s">
        <v>133</v>
      </c>
      <c r="B3" s="285" t="s">
        <v>113</v>
      </c>
      <c r="C3" s="176">
        <v>0</v>
      </c>
      <c r="D3" s="177">
        <v>101</v>
      </c>
      <c r="E3" s="177">
        <v>102</v>
      </c>
      <c r="F3" s="196">
        <v>203</v>
      </c>
      <c r="G3" s="196">
        <v>305</v>
      </c>
      <c r="H3" s="196">
        <v>306</v>
      </c>
      <c r="I3" s="196">
        <v>407</v>
      </c>
      <c r="J3" s="196">
        <v>408</v>
      </c>
      <c r="K3" s="196">
        <v>409</v>
      </c>
      <c r="L3" s="196">
        <v>410</v>
      </c>
      <c r="M3" s="196">
        <v>415</v>
      </c>
      <c r="N3" s="196">
        <v>416</v>
      </c>
      <c r="O3" s="196">
        <v>418</v>
      </c>
      <c r="P3" s="196">
        <v>419</v>
      </c>
      <c r="Q3" s="196">
        <v>420</v>
      </c>
      <c r="R3" s="196">
        <v>421</v>
      </c>
      <c r="S3" s="196">
        <v>522</v>
      </c>
      <c r="T3" s="196">
        <v>523</v>
      </c>
      <c r="U3" s="196">
        <v>524</v>
      </c>
      <c r="V3" s="196">
        <v>525</v>
      </c>
      <c r="W3" s="196">
        <v>526</v>
      </c>
      <c r="X3" s="196">
        <v>527</v>
      </c>
      <c r="Y3" s="196">
        <v>528</v>
      </c>
      <c r="Z3" s="196">
        <v>629</v>
      </c>
      <c r="AA3" s="196">
        <v>630</v>
      </c>
      <c r="AB3" s="196">
        <v>636</v>
      </c>
      <c r="AC3" s="196">
        <v>637</v>
      </c>
      <c r="AD3" s="196">
        <v>640</v>
      </c>
      <c r="AE3" s="196">
        <v>642</v>
      </c>
      <c r="AF3" s="196">
        <v>743</v>
      </c>
      <c r="AG3" s="177">
        <v>745</v>
      </c>
      <c r="AH3" s="177">
        <v>746</v>
      </c>
      <c r="AI3" s="353">
        <v>930</v>
      </c>
      <c r="AJ3" s="369"/>
    </row>
    <row r="4" spans="1:36" ht="36.6" outlineLevel="1" thickBot="1" x14ac:dyDescent="0.35">
      <c r="A4" s="194">
        <v>2015</v>
      </c>
      <c r="B4" s="286"/>
      <c r="C4" s="178" t="s">
        <v>114</v>
      </c>
      <c r="D4" s="179" t="s">
        <v>115</v>
      </c>
      <c r="E4" s="179" t="s">
        <v>116</v>
      </c>
      <c r="F4" s="197" t="s">
        <v>117</v>
      </c>
      <c r="G4" s="197" t="s">
        <v>145</v>
      </c>
      <c r="H4" s="197" t="s">
        <v>146</v>
      </c>
      <c r="I4" s="197" t="s">
        <v>195</v>
      </c>
      <c r="J4" s="197" t="s">
        <v>147</v>
      </c>
      <c r="K4" s="197" t="s">
        <v>148</v>
      </c>
      <c r="L4" s="197" t="s">
        <v>149</v>
      </c>
      <c r="M4" s="197" t="s">
        <v>150</v>
      </c>
      <c r="N4" s="197" t="s">
        <v>151</v>
      </c>
      <c r="O4" s="197" t="s">
        <v>152</v>
      </c>
      <c r="P4" s="197" t="s">
        <v>153</v>
      </c>
      <c r="Q4" s="197" t="s">
        <v>154</v>
      </c>
      <c r="R4" s="197" t="s">
        <v>155</v>
      </c>
      <c r="S4" s="197" t="s">
        <v>156</v>
      </c>
      <c r="T4" s="197" t="s">
        <v>157</v>
      </c>
      <c r="U4" s="197" t="s">
        <v>158</v>
      </c>
      <c r="V4" s="197" t="s">
        <v>159</v>
      </c>
      <c r="W4" s="197" t="s">
        <v>160</v>
      </c>
      <c r="X4" s="197" t="s">
        <v>161</v>
      </c>
      <c r="Y4" s="197" t="s">
        <v>170</v>
      </c>
      <c r="Z4" s="197" t="s">
        <v>162</v>
      </c>
      <c r="AA4" s="197" t="s">
        <v>171</v>
      </c>
      <c r="AB4" s="197" t="s">
        <v>163</v>
      </c>
      <c r="AC4" s="197" t="s">
        <v>164</v>
      </c>
      <c r="AD4" s="197" t="s">
        <v>165</v>
      </c>
      <c r="AE4" s="197" t="s">
        <v>166</v>
      </c>
      <c r="AF4" s="197" t="s">
        <v>167</v>
      </c>
      <c r="AG4" s="179" t="s">
        <v>168</v>
      </c>
      <c r="AH4" s="179" t="s">
        <v>169</v>
      </c>
      <c r="AI4" s="354" t="s">
        <v>135</v>
      </c>
      <c r="AJ4" s="369"/>
    </row>
    <row r="5" spans="1:36" x14ac:dyDescent="0.3">
      <c r="A5" s="180" t="s">
        <v>118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355"/>
      <c r="AJ5" s="369"/>
    </row>
    <row r="6" spans="1:36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71.099999999999994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0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Data'!J:J,'ON Data'!$D:$D,$A$4,'ON Data'!$E:$E,1),SUMIFS('ON Data'!J:J,'ON Data'!$E:$E,1)/'ON Data'!$D$3),1)</f>
        <v>19.899999999999999</v>
      </c>
      <c r="G6" s="221">
        <f xml:space="preserve">
TRUNC(IF($A$4&lt;=12,SUMIFS('ON Data'!K:K,'ON Data'!$D:$D,$A$4,'ON Data'!$E:$E,1),SUMIFS('ON Data'!K:K,'ON Data'!$E:$E,1)/'ON Data'!$D$3),1)</f>
        <v>0</v>
      </c>
      <c r="H6" s="221">
        <f xml:space="preserve">
TRUNC(IF($A$4&lt;=12,SUMIFS('ON Data'!L:L,'ON Data'!$D:$D,$A$4,'ON Data'!$E:$E,1),SUMIFS('ON Data'!L:L,'ON Data'!$E:$E,1)/'ON Data'!$D$3),1)</f>
        <v>0</v>
      </c>
      <c r="I6" s="221">
        <f xml:space="preserve">
TRUNC(IF($A$4&lt;=12,SUMIFS('ON Data'!M:M,'ON Data'!$D:$D,$A$4,'ON Data'!$E:$E,1),SUMIFS('ON Data'!M:M,'ON Data'!$E:$E,1)/'ON Data'!$D$3),1)</f>
        <v>0</v>
      </c>
      <c r="J6" s="221">
        <f xml:space="preserve">
TRUNC(IF($A$4&lt;=12,SUMIFS('ON Data'!N:N,'ON Data'!$D:$D,$A$4,'ON Data'!$E:$E,1),SUMIFS('ON Data'!N:N,'ON Data'!$E:$E,1)/'ON Data'!$D$3),1)</f>
        <v>0</v>
      </c>
      <c r="K6" s="221">
        <f xml:space="preserve">
TRUNC(IF($A$4&lt;=12,SUMIFS('ON Data'!O:O,'ON Data'!$D:$D,$A$4,'ON Data'!$E:$E,1),SUMIFS('ON Data'!O:O,'ON Data'!$E:$E,1)/'ON Data'!$D$3),1)</f>
        <v>0</v>
      </c>
      <c r="L6" s="221">
        <f xml:space="preserve">
TRUNC(IF($A$4&lt;=12,SUMIFS('ON Data'!P:P,'ON Data'!$D:$D,$A$4,'ON Data'!$E:$E,1),SUMIFS('ON Data'!P:P,'ON Data'!$E:$E,1)/'ON Data'!$D$3),1)</f>
        <v>0</v>
      </c>
      <c r="M6" s="221">
        <f xml:space="preserve">
TRUNC(IF($A$4&lt;=12,SUMIFS('ON Data'!Q:Q,'ON Data'!$D:$D,$A$4,'ON Data'!$E:$E,1),SUMIFS('ON Data'!Q:Q,'ON Data'!$E:$E,1)/'ON Data'!$D$3),1)</f>
        <v>0</v>
      </c>
      <c r="N6" s="221">
        <f xml:space="preserve">
TRUNC(IF($A$4&lt;=12,SUMIFS('ON Data'!R:R,'ON Data'!$D:$D,$A$4,'ON Data'!$E:$E,1),SUMIFS('ON Data'!R:R,'ON Data'!$E:$E,1)/'ON Data'!$D$3),1)</f>
        <v>0</v>
      </c>
      <c r="O6" s="221">
        <f xml:space="preserve">
TRUNC(IF($A$4&lt;=12,SUMIFS('ON Data'!S:S,'ON Data'!$D:$D,$A$4,'ON Data'!$E:$E,1),SUMIFS('ON Data'!S:S,'ON Data'!$E:$E,1)/'ON Data'!$D$3),1)</f>
        <v>0</v>
      </c>
      <c r="P6" s="221">
        <f xml:space="preserve">
TRUNC(IF($A$4&lt;=12,SUMIFS('ON Data'!T:T,'ON Data'!$D:$D,$A$4,'ON Data'!$E:$E,1),SUMIFS('ON Data'!T:T,'ON Data'!$E:$E,1)/'ON Data'!$D$3),1)</f>
        <v>26.2</v>
      </c>
      <c r="Q6" s="221">
        <f xml:space="preserve">
TRUNC(IF($A$4&lt;=12,SUMIFS('ON Data'!U:U,'ON Data'!$D:$D,$A$4,'ON Data'!$E:$E,1),SUMIFS('ON Data'!U:U,'ON Data'!$E:$E,1)/'ON Data'!$D$3),1)</f>
        <v>0</v>
      </c>
      <c r="R6" s="221">
        <f xml:space="preserve">
TRUNC(IF($A$4&lt;=12,SUMIFS('ON Data'!V:V,'ON Data'!$D:$D,$A$4,'ON Data'!$E:$E,1),SUMIFS('ON Data'!V:V,'ON Data'!$E:$E,1)/'ON Data'!$D$3),1)</f>
        <v>0</v>
      </c>
      <c r="S6" s="221">
        <f xml:space="preserve">
TRUNC(IF($A$4&lt;=12,SUMIFS('ON Data'!W:W,'ON Data'!$D:$D,$A$4,'ON Data'!$E:$E,1),SUMIFS('ON Data'!W:W,'ON Data'!$E:$E,1)/'ON Data'!$D$3),1)</f>
        <v>0</v>
      </c>
      <c r="T6" s="221">
        <f xml:space="preserve">
TRUNC(IF($A$4&lt;=12,SUMIFS('ON Data'!X:X,'ON Data'!$D:$D,$A$4,'ON Data'!$E:$E,1),SUMIFS('ON Data'!X:X,'ON Data'!$E:$E,1)/'ON Data'!$D$3),1)</f>
        <v>0</v>
      </c>
      <c r="U6" s="221">
        <f xml:space="preserve">
TRUNC(IF($A$4&lt;=12,SUMIFS('ON Data'!Y:Y,'ON Data'!$D:$D,$A$4,'ON Data'!$E:$E,1),SUMIFS('ON Data'!Y:Y,'ON Data'!$E:$E,1)/'ON Data'!$D$3),1)</f>
        <v>0</v>
      </c>
      <c r="V6" s="221">
        <f xml:space="preserve">
TRUNC(IF($A$4&lt;=12,SUMIFS('ON Data'!Z:Z,'ON Data'!$D:$D,$A$4,'ON Data'!$E:$E,1),SUMIFS('ON Data'!Z:Z,'ON Data'!$E:$E,1)/'ON Data'!$D$3),1)</f>
        <v>0</v>
      </c>
      <c r="W6" s="221">
        <f xml:space="preserve">
TRUNC(IF($A$4&lt;=12,SUMIFS('ON Data'!AA:AA,'ON Data'!$D:$D,$A$4,'ON Data'!$E:$E,1),SUMIFS('ON Data'!AA:AA,'ON Data'!$E:$E,1)/'ON Data'!$D$3),1)</f>
        <v>0</v>
      </c>
      <c r="X6" s="221">
        <f xml:space="preserve">
TRUNC(IF($A$4&lt;=12,SUMIFS('ON Data'!AB:AB,'ON Data'!$D:$D,$A$4,'ON Data'!$E:$E,1),SUMIFS('ON Data'!AB:AB,'ON Data'!$E:$E,1)/'ON Data'!$D$3),1)</f>
        <v>0</v>
      </c>
      <c r="Y6" s="221">
        <f xml:space="preserve">
TRUNC(IF($A$4&lt;=12,SUMIFS('ON Data'!AC:AC,'ON Data'!$D:$D,$A$4,'ON Data'!$E:$E,1),SUMIFS('ON Data'!AC:AC,'ON Data'!$E:$E,1)/'ON Data'!$D$3),1)</f>
        <v>0</v>
      </c>
      <c r="Z6" s="221">
        <f xml:space="preserve">
TRUNC(IF($A$4&lt;=12,SUMIFS('ON Data'!AD:AD,'ON Data'!$D:$D,$A$4,'ON Data'!$E:$E,1),SUMIFS('ON Data'!AD:AD,'ON Data'!$E:$E,1)/'ON Data'!$D$3),1)</f>
        <v>0</v>
      </c>
      <c r="AA6" s="221">
        <f xml:space="preserve">
TRUNC(IF($A$4&lt;=12,SUMIFS('ON Data'!AE:AE,'ON Data'!$D:$D,$A$4,'ON Data'!$E:$E,1),SUMIFS('ON Data'!AE:AE,'ON Data'!$E:$E,1)/'ON Data'!$D$3),1)</f>
        <v>0</v>
      </c>
      <c r="AB6" s="221">
        <f xml:space="preserve">
TRUNC(IF($A$4&lt;=12,SUMIFS('ON Data'!AF:AF,'ON Data'!$D:$D,$A$4,'ON Data'!$E:$E,1),SUMIFS('ON Data'!AF:AF,'ON Data'!$E:$E,1)/'ON Data'!$D$3),1)</f>
        <v>0</v>
      </c>
      <c r="AC6" s="221">
        <f xml:space="preserve">
TRUNC(IF($A$4&lt;=12,SUMIFS('ON Data'!AG:AG,'ON Data'!$D:$D,$A$4,'ON Data'!$E:$E,1),SUMIFS('ON Data'!AG:AG,'ON Data'!$E:$E,1)/'ON Data'!$D$3),1)</f>
        <v>0</v>
      </c>
      <c r="AD6" s="221">
        <f xml:space="preserve">
TRUNC(IF($A$4&lt;=12,SUMIFS('ON Data'!AH:AH,'ON Data'!$D:$D,$A$4,'ON Data'!$E:$E,1),SUMIFS('ON Data'!AH:AH,'ON Data'!$E:$E,1)/'ON Data'!$D$3),1)</f>
        <v>0</v>
      </c>
      <c r="AE6" s="221">
        <f xml:space="preserve">
TRUNC(IF($A$4&lt;=12,SUMIFS('ON Data'!AI:AI,'ON Data'!$D:$D,$A$4,'ON Data'!$E:$E,1),SUMIFS('ON Data'!AI:AI,'ON Data'!$E:$E,1)/'ON Data'!$D$3),1)</f>
        <v>23.9</v>
      </c>
      <c r="AF6" s="221">
        <f xml:space="preserve">
TRUNC(IF($A$4&lt;=12,SUMIFS('ON Data'!AJ:AJ,'ON Data'!$D:$D,$A$4,'ON Data'!$E:$E,1),SUMIFS('ON Data'!AJ:AJ,'ON Data'!$E:$E,1)/'ON Data'!$D$3),1)</f>
        <v>0</v>
      </c>
      <c r="AG6" s="221">
        <f xml:space="preserve">
TRUNC(IF($A$4&lt;=12,SUMIFS('ON Data'!AK:AK,'ON Data'!$D:$D,$A$4,'ON Data'!$E:$E,1),SUMIFS('ON Data'!AK:AK,'ON Data'!$E:$E,1)/'ON Data'!$D$3),1)</f>
        <v>0</v>
      </c>
      <c r="AH6" s="221">
        <f xml:space="preserve">
TRUNC(IF($A$4&lt;=12,SUMIFS('ON Data'!AL:AL,'ON Data'!$D:$D,$A$4,'ON Data'!$E:$E,1),SUMIFS('ON Data'!AL:AL,'ON Data'!$E:$E,1)/'ON Data'!$D$3),1)</f>
        <v>0</v>
      </c>
      <c r="AI6" s="356">
        <f xml:space="preserve">
TRUNC(IF($A$4&lt;=12,SUMIFS('ON Data'!AN:AN,'ON Data'!$D:$D,$A$4,'ON Data'!$E:$E,1),SUMIFS('ON Data'!AN:AN,'ON Data'!$E:$E,1)/'ON Data'!$D$3),1)</f>
        <v>1</v>
      </c>
      <c r="AJ6" s="369"/>
    </row>
    <row r="7" spans="1:36" ht="15" hidden="1" outlineLevel="1" thickBot="1" x14ac:dyDescent="0.35">
      <c r="A7" s="181" t="s">
        <v>62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356"/>
      <c r="AJ7" s="369"/>
    </row>
    <row r="8" spans="1:36" ht="15" hidden="1" outlineLevel="1" thickBot="1" x14ac:dyDescent="0.35">
      <c r="A8" s="181" t="s">
        <v>57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356"/>
      <c r="AJ8" s="369"/>
    </row>
    <row r="9" spans="1:36" ht="15" hidden="1" outlineLevel="1" thickBot="1" x14ac:dyDescent="0.35">
      <c r="A9" s="182" t="s">
        <v>52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357"/>
      <c r="AJ9" s="369"/>
    </row>
    <row r="10" spans="1:36" x14ac:dyDescent="0.3">
      <c r="A10" s="183" t="s">
        <v>119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358"/>
      <c r="AJ10" s="369"/>
    </row>
    <row r="11" spans="1:36" x14ac:dyDescent="0.3">
      <c r="A11" s="184" t="s">
        <v>120</v>
      </c>
      <c r="B11" s="201">
        <f xml:space="preserve">
IF($A$4&lt;=12,SUMIFS('ON Data'!F:F,'ON Data'!$D:$D,$A$4,'ON Data'!$E:$E,2),SUMIFS('ON Data'!F:F,'ON Data'!$E:$E,2))</f>
        <v>44195.570000000007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0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Data'!J:J,'ON Data'!$D:$D,$A$4,'ON Data'!$E:$E,2),SUMIFS('ON Data'!J:J,'ON Data'!$E:$E,2))</f>
        <v>13048.77</v>
      </c>
      <c r="G11" s="203">
        <f xml:space="preserve">
IF($A$4&lt;=12,SUMIFS('ON Data'!K:K,'ON Data'!$D:$D,$A$4,'ON Data'!$E:$E,2),SUMIFS('ON Data'!K:K,'ON Data'!$E:$E,2))</f>
        <v>0</v>
      </c>
      <c r="H11" s="203">
        <f xml:space="preserve">
IF($A$4&lt;=12,SUMIFS('ON Data'!L:L,'ON Data'!$D:$D,$A$4,'ON Data'!$E:$E,2),SUMIFS('ON Data'!L:L,'ON Data'!$E:$E,2))</f>
        <v>0</v>
      </c>
      <c r="I11" s="203">
        <f xml:space="preserve">
IF($A$4&lt;=12,SUMIFS('ON Data'!M:M,'ON Data'!$D:$D,$A$4,'ON Data'!$E:$E,2),SUMIFS('ON Data'!M:M,'ON Data'!$E:$E,2))</f>
        <v>0</v>
      </c>
      <c r="J11" s="203">
        <f xml:space="preserve">
IF($A$4&lt;=12,SUMIFS('ON Data'!N:N,'ON Data'!$D:$D,$A$4,'ON Data'!$E:$E,2),SUMIFS('ON Data'!N:N,'ON Data'!$E:$E,2))</f>
        <v>0</v>
      </c>
      <c r="K11" s="203">
        <f xml:space="preserve">
IF($A$4&lt;=12,SUMIFS('ON Data'!O:O,'ON Data'!$D:$D,$A$4,'ON Data'!$E:$E,2),SUMIFS('ON Data'!O:O,'ON Data'!$E:$E,2))</f>
        <v>0</v>
      </c>
      <c r="L11" s="203">
        <f xml:space="preserve">
IF($A$4&lt;=12,SUMIFS('ON Data'!P:P,'ON Data'!$D:$D,$A$4,'ON Data'!$E:$E,2),SUMIFS('ON Data'!P:P,'ON Data'!$E:$E,2))</f>
        <v>0</v>
      </c>
      <c r="M11" s="203">
        <f xml:space="preserve">
IF($A$4&lt;=12,SUMIFS('ON Data'!Q:Q,'ON Data'!$D:$D,$A$4,'ON Data'!$E:$E,2),SUMIFS('ON Data'!Q:Q,'ON Data'!$E:$E,2))</f>
        <v>0</v>
      </c>
      <c r="N11" s="203">
        <f xml:space="preserve">
IF($A$4&lt;=12,SUMIFS('ON Data'!R:R,'ON Data'!$D:$D,$A$4,'ON Data'!$E:$E,2),SUMIFS('ON Data'!R:R,'ON Data'!$E:$E,2))</f>
        <v>0</v>
      </c>
      <c r="O11" s="203">
        <f xml:space="preserve">
IF($A$4&lt;=12,SUMIFS('ON Data'!S:S,'ON Data'!$D:$D,$A$4,'ON Data'!$E:$E,2),SUMIFS('ON Data'!S:S,'ON Data'!$E:$E,2))</f>
        <v>0</v>
      </c>
      <c r="P11" s="203">
        <f xml:space="preserve">
IF($A$4&lt;=12,SUMIFS('ON Data'!T:T,'ON Data'!$D:$D,$A$4,'ON Data'!$E:$E,2),SUMIFS('ON Data'!T:T,'ON Data'!$E:$E,2))</f>
        <v>16132</v>
      </c>
      <c r="Q11" s="203">
        <f xml:space="preserve">
IF($A$4&lt;=12,SUMIFS('ON Data'!U:U,'ON Data'!$D:$D,$A$4,'ON Data'!$E:$E,2),SUMIFS('ON Data'!U:U,'ON Data'!$E:$E,2))</f>
        <v>0</v>
      </c>
      <c r="R11" s="203">
        <f xml:space="preserve">
IF($A$4&lt;=12,SUMIFS('ON Data'!V:V,'ON Data'!$D:$D,$A$4,'ON Data'!$E:$E,2),SUMIFS('ON Data'!V:V,'ON Data'!$E:$E,2))</f>
        <v>0</v>
      </c>
      <c r="S11" s="203">
        <f xml:space="preserve">
IF($A$4&lt;=12,SUMIFS('ON Data'!W:W,'ON Data'!$D:$D,$A$4,'ON Data'!$E:$E,2),SUMIFS('ON Data'!W:W,'ON Data'!$E:$E,2))</f>
        <v>0</v>
      </c>
      <c r="T11" s="203">
        <f xml:space="preserve">
IF($A$4&lt;=12,SUMIFS('ON Data'!X:X,'ON Data'!$D:$D,$A$4,'ON Data'!$E:$E,2),SUMIFS('ON Data'!X:X,'ON Data'!$E:$E,2))</f>
        <v>0</v>
      </c>
      <c r="U11" s="203">
        <f xml:space="preserve">
IF($A$4&lt;=12,SUMIFS('ON Data'!Y:Y,'ON Data'!$D:$D,$A$4,'ON Data'!$E:$E,2),SUMIFS('ON Data'!Y:Y,'ON Data'!$E:$E,2))</f>
        <v>0</v>
      </c>
      <c r="V11" s="203">
        <f xml:space="preserve">
IF($A$4&lt;=12,SUMIFS('ON Data'!Z:Z,'ON Data'!$D:$D,$A$4,'ON Data'!$E:$E,2),SUMIFS('ON Data'!Z:Z,'ON Data'!$E:$E,2))</f>
        <v>0</v>
      </c>
      <c r="W11" s="203">
        <f xml:space="preserve">
IF($A$4&lt;=12,SUMIFS('ON Data'!AA:AA,'ON Data'!$D:$D,$A$4,'ON Data'!$E:$E,2),SUMIFS('ON Data'!AA:AA,'ON Data'!$E:$E,2))</f>
        <v>0</v>
      </c>
      <c r="X11" s="203">
        <f xml:space="preserve">
IF($A$4&lt;=12,SUMIFS('ON Data'!AB:AB,'ON Data'!$D:$D,$A$4,'ON Data'!$E:$E,2),SUMIFS('ON Data'!AB:AB,'ON Data'!$E:$E,2))</f>
        <v>0</v>
      </c>
      <c r="Y11" s="203">
        <f xml:space="preserve">
IF($A$4&lt;=12,SUMIFS('ON Data'!AC:AC,'ON Data'!$D:$D,$A$4,'ON Data'!$E:$E,2),SUMIFS('ON Data'!AC:AC,'ON Data'!$E:$E,2))</f>
        <v>0</v>
      </c>
      <c r="Z11" s="203">
        <f xml:space="preserve">
IF($A$4&lt;=12,SUMIFS('ON Data'!AD:AD,'ON Data'!$D:$D,$A$4,'ON Data'!$E:$E,2),SUMIFS('ON Data'!AD:AD,'ON Data'!$E:$E,2))</f>
        <v>0</v>
      </c>
      <c r="AA11" s="203">
        <f xml:space="preserve">
IF($A$4&lt;=12,SUMIFS('ON Data'!AE:AE,'ON Data'!$D:$D,$A$4,'ON Data'!$E:$E,2),SUMIFS('ON Data'!AE:AE,'ON Data'!$E:$E,2))</f>
        <v>0</v>
      </c>
      <c r="AB11" s="203">
        <f xml:space="preserve">
IF($A$4&lt;=12,SUMIFS('ON Data'!AF:AF,'ON Data'!$D:$D,$A$4,'ON Data'!$E:$E,2),SUMIFS('ON Data'!AF:AF,'ON Data'!$E:$E,2))</f>
        <v>0</v>
      </c>
      <c r="AC11" s="203">
        <f xml:space="preserve">
IF($A$4&lt;=12,SUMIFS('ON Data'!AG:AG,'ON Data'!$D:$D,$A$4,'ON Data'!$E:$E,2),SUMIFS('ON Data'!AG:AG,'ON Data'!$E:$E,2))</f>
        <v>0</v>
      </c>
      <c r="AD11" s="203">
        <f xml:space="preserve">
IF($A$4&lt;=12,SUMIFS('ON Data'!AH:AH,'ON Data'!$D:$D,$A$4,'ON Data'!$E:$E,2),SUMIFS('ON Data'!AH:AH,'ON Data'!$E:$E,2))</f>
        <v>0</v>
      </c>
      <c r="AE11" s="203">
        <f xml:space="preserve">
IF($A$4&lt;=12,SUMIFS('ON Data'!AI:AI,'ON Data'!$D:$D,$A$4,'ON Data'!$E:$E,2),SUMIFS('ON Data'!AI:AI,'ON Data'!$E:$E,2))</f>
        <v>14342.8</v>
      </c>
      <c r="AF11" s="203">
        <f xml:space="preserve">
IF($A$4&lt;=12,SUMIFS('ON Data'!AJ:AJ,'ON Data'!$D:$D,$A$4,'ON Data'!$E:$E,2),SUMIFS('ON Data'!AJ:AJ,'ON Data'!$E:$E,2))</f>
        <v>0</v>
      </c>
      <c r="AG11" s="203">
        <f xml:space="preserve">
IF($A$4&lt;=12,SUMIFS('ON Data'!AK:AK,'ON Data'!$D:$D,$A$4,'ON Data'!$E:$E,2),SUMIFS('ON Data'!AK:AK,'ON Data'!$E:$E,2))</f>
        <v>0</v>
      </c>
      <c r="AH11" s="203">
        <f xml:space="preserve">
IF($A$4&lt;=12,SUMIFS('ON Data'!AL:AL,'ON Data'!$D:$D,$A$4,'ON Data'!$E:$E,2),SUMIFS('ON Data'!AL:AL,'ON Data'!$E:$E,2))</f>
        <v>0</v>
      </c>
      <c r="AI11" s="359">
        <f xml:space="preserve">
IF($A$4&lt;=12,SUMIFS('ON Data'!AN:AN,'ON Data'!$D:$D,$A$4,'ON Data'!$E:$E,2),SUMIFS('ON Data'!AN:AN,'ON Data'!$E:$E,2))</f>
        <v>672</v>
      </c>
      <c r="AJ11" s="369"/>
    </row>
    <row r="12" spans="1:36" x14ac:dyDescent="0.3">
      <c r="A12" s="184" t="s">
        <v>121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Data'!J:J,'ON Data'!$D:$D,$A$4,'ON Data'!$E:$E,3),SUMIFS('ON Data'!J:J,'ON Data'!$E:$E,3))</f>
        <v>0</v>
      </c>
      <c r="G12" s="203">
        <f xml:space="preserve">
IF($A$4&lt;=12,SUMIFS('ON Data'!K:K,'ON Data'!$D:$D,$A$4,'ON Data'!$E:$E,3),SUMIFS('ON Data'!K:K,'ON Data'!$E:$E,3))</f>
        <v>0</v>
      </c>
      <c r="H12" s="203">
        <f xml:space="preserve">
IF($A$4&lt;=12,SUMIFS('ON Data'!L:L,'ON Data'!$D:$D,$A$4,'ON Data'!$E:$E,3),SUMIFS('ON Data'!L:L,'ON Data'!$E:$E,3))</f>
        <v>0</v>
      </c>
      <c r="I12" s="203">
        <f xml:space="preserve">
IF($A$4&lt;=12,SUMIFS('ON Data'!M:M,'ON Data'!$D:$D,$A$4,'ON Data'!$E:$E,3),SUMIFS('ON Data'!M:M,'ON Data'!$E:$E,3))</f>
        <v>0</v>
      </c>
      <c r="J12" s="203">
        <f xml:space="preserve">
IF($A$4&lt;=12,SUMIFS('ON Data'!N:N,'ON Data'!$D:$D,$A$4,'ON Data'!$E:$E,3),SUMIFS('ON Data'!N:N,'ON Data'!$E:$E,3))</f>
        <v>0</v>
      </c>
      <c r="K12" s="203">
        <f xml:space="preserve">
IF($A$4&lt;=12,SUMIFS('ON Data'!O:O,'ON Data'!$D:$D,$A$4,'ON Data'!$E:$E,3),SUMIFS('ON Data'!O:O,'ON Data'!$E:$E,3))</f>
        <v>0</v>
      </c>
      <c r="L12" s="203">
        <f xml:space="preserve">
IF($A$4&lt;=12,SUMIFS('ON Data'!P:P,'ON Data'!$D:$D,$A$4,'ON Data'!$E:$E,3),SUMIFS('ON Data'!P:P,'ON Data'!$E:$E,3))</f>
        <v>0</v>
      </c>
      <c r="M12" s="203">
        <f xml:space="preserve">
IF($A$4&lt;=12,SUMIFS('ON Data'!Q:Q,'ON Data'!$D:$D,$A$4,'ON Data'!$E:$E,3),SUMIFS('ON Data'!Q:Q,'ON Data'!$E:$E,3))</f>
        <v>0</v>
      </c>
      <c r="N12" s="203">
        <f xml:space="preserve">
IF($A$4&lt;=12,SUMIFS('ON Data'!R:R,'ON Data'!$D:$D,$A$4,'ON Data'!$E:$E,3),SUMIFS('ON Data'!R:R,'ON Data'!$E:$E,3))</f>
        <v>0</v>
      </c>
      <c r="O12" s="203">
        <f xml:space="preserve">
IF($A$4&lt;=12,SUMIFS('ON Data'!S:S,'ON Data'!$D:$D,$A$4,'ON Data'!$E:$E,3),SUMIFS('ON Data'!S:S,'ON Data'!$E:$E,3))</f>
        <v>0</v>
      </c>
      <c r="P12" s="203">
        <f xml:space="preserve">
IF($A$4&lt;=12,SUMIFS('ON Data'!T:T,'ON Data'!$D:$D,$A$4,'ON Data'!$E:$E,3),SUMIFS('ON Data'!T:T,'ON Data'!$E:$E,3))</f>
        <v>0</v>
      </c>
      <c r="Q12" s="203">
        <f xml:space="preserve">
IF($A$4&lt;=12,SUMIFS('ON Data'!U:U,'ON Data'!$D:$D,$A$4,'ON Data'!$E:$E,3),SUMIFS('ON Data'!U:U,'ON Data'!$E:$E,3))</f>
        <v>0</v>
      </c>
      <c r="R12" s="203">
        <f xml:space="preserve">
IF($A$4&lt;=12,SUMIFS('ON Data'!V:V,'ON Data'!$D:$D,$A$4,'ON Data'!$E:$E,3),SUMIFS('ON Data'!V:V,'ON Data'!$E:$E,3))</f>
        <v>0</v>
      </c>
      <c r="S12" s="203">
        <f xml:space="preserve">
IF($A$4&lt;=12,SUMIFS('ON Data'!W:W,'ON Data'!$D:$D,$A$4,'ON Data'!$E:$E,3),SUMIFS('ON Data'!W:W,'ON Data'!$E:$E,3))</f>
        <v>0</v>
      </c>
      <c r="T12" s="203">
        <f xml:space="preserve">
IF($A$4&lt;=12,SUMIFS('ON Data'!X:X,'ON Data'!$D:$D,$A$4,'ON Data'!$E:$E,3),SUMIFS('ON Data'!X:X,'ON Data'!$E:$E,3))</f>
        <v>0</v>
      </c>
      <c r="U12" s="203">
        <f xml:space="preserve">
IF($A$4&lt;=12,SUMIFS('ON Data'!Y:Y,'ON Data'!$D:$D,$A$4,'ON Data'!$E:$E,3),SUMIFS('ON Data'!Y:Y,'ON Data'!$E:$E,3))</f>
        <v>0</v>
      </c>
      <c r="V12" s="203">
        <f xml:space="preserve">
IF($A$4&lt;=12,SUMIFS('ON Data'!Z:Z,'ON Data'!$D:$D,$A$4,'ON Data'!$E:$E,3),SUMIFS('ON Data'!Z:Z,'ON Data'!$E:$E,3))</f>
        <v>0</v>
      </c>
      <c r="W12" s="203">
        <f xml:space="preserve">
IF($A$4&lt;=12,SUMIFS('ON Data'!AA:AA,'ON Data'!$D:$D,$A$4,'ON Data'!$E:$E,3),SUMIFS('ON Data'!AA:AA,'ON Data'!$E:$E,3))</f>
        <v>0</v>
      </c>
      <c r="X12" s="203">
        <f xml:space="preserve">
IF($A$4&lt;=12,SUMIFS('ON Data'!AB:AB,'ON Data'!$D:$D,$A$4,'ON Data'!$E:$E,3),SUMIFS('ON Data'!AB:AB,'ON Data'!$E:$E,3))</f>
        <v>0</v>
      </c>
      <c r="Y12" s="203">
        <f xml:space="preserve">
IF($A$4&lt;=12,SUMIFS('ON Data'!AC:AC,'ON Data'!$D:$D,$A$4,'ON Data'!$E:$E,3),SUMIFS('ON Data'!AC:AC,'ON Data'!$E:$E,3))</f>
        <v>0</v>
      </c>
      <c r="Z12" s="203">
        <f xml:space="preserve">
IF($A$4&lt;=12,SUMIFS('ON Data'!AD:AD,'ON Data'!$D:$D,$A$4,'ON Data'!$E:$E,3),SUMIFS('ON Data'!AD:AD,'ON Data'!$E:$E,3))</f>
        <v>0</v>
      </c>
      <c r="AA12" s="203">
        <f xml:space="preserve">
IF($A$4&lt;=12,SUMIFS('ON Data'!AE:AE,'ON Data'!$D:$D,$A$4,'ON Data'!$E:$E,3),SUMIFS('ON Data'!AE:AE,'ON Data'!$E:$E,3))</f>
        <v>0</v>
      </c>
      <c r="AB12" s="203">
        <f xml:space="preserve">
IF($A$4&lt;=12,SUMIFS('ON Data'!AF:AF,'ON Data'!$D:$D,$A$4,'ON Data'!$E:$E,3),SUMIFS('ON Data'!AF:AF,'ON Data'!$E:$E,3))</f>
        <v>0</v>
      </c>
      <c r="AC12" s="203">
        <f xml:space="preserve">
IF($A$4&lt;=12,SUMIFS('ON Data'!AG:AG,'ON Data'!$D:$D,$A$4,'ON Data'!$E:$E,3),SUMIFS('ON Data'!AG:AG,'ON Data'!$E:$E,3))</f>
        <v>0</v>
      </c>
      <c r="AD12" s="203">
        <f xml:space="preserve">
IF($A$4&lt;=12,SUMIFS('ON Data'!AH:AH,'ON Data'!$D:$D,$A$4,'ON Data'!$E:$E,3),SUMIFS('ON Data'!AH:AH,'ON Data'!$E:$E,3))</f>
        <v>0</v>
      </c>
      <c r="AE12" s="203">
        <f xml:space="preserve">
IF($A$4&lt;=12,SUMIFS('ON Data'!AI:AI,'ON Data'!$D:$D,$A$4,'ON Data'!$E:$E,3),SUMIFS('ON Data'!AI:AI,'ON Data'!$E:$E,3))</f>
        <v>0</v>
      </c>
      <c r="AF12" s="203">
        <f xml:space="preserve">
IF($A$4&lt;=12,SUMIFS('ON Data'!AJ:AJ,'ON Data'!$D:$D,$A$4,'ON Data'!$E:$E,3),SUMIFS('ON Data'!AJ:AJ,'ON Data'!$E:$E,3))</f>
        <v>0</v>
      </c>
      <c r="AG12" s="203">
        <f xml:space="preserve">
IF($A$4&lt;=12,SUMIFS('ON Data'!AK:AK,'ON Data'!$D:$D,$A$4,'ON Data'!$E:$E,3),SUMIFS('ON Data'!AK:AK,'ON Data'!$E:$E,3))</f>
        <v>0</v>
      </c>
      <c r="AH12" s="203">
        <f xml:space="preserve">
IF($A$4&lt;=12,SUMIFS('ON Data'!AL:AL,'ON Data'!$D:$D,$A$4,'ON Data'!$E:$E,3),SUMIFS('ON Data'!AL:AL,'ON Data'!$E:$E,3))</f>
        <v>0</v>
      </c>
      <c r="AI12" s="359">
        <f xml:space="preserve">
IF($A$4&lt;=12,SUMIFS('ON Data'!AN:AN,'ON Data'!$D:$D,$A$4,'ON Data'!$E:$E,3),SUMIFS('ON Data'!AN:AN,'ON Data'!$E:$E,3))</f>
        <v>0</v>
      </c>
      <c r="AJ12" s="369"/>
    </row>
    <row r="13" spans="1:36" x14ac:dyDescent="0.3">
      <c r="A13" s="184" t="s">
        <v>128</v>
      </c>
      <c r="B13" s="201">
        <f xml:space="preserve">
IF($A$4&lt;=12,SUMIFS('ON Data'!F:F,'ON Data'!$D:$D,$A$4,'ON Data'!$E:$E,4),SUMIFS('ON Data'!F:F,'ON Data'!$E:$E,4))</f>
        <v>116.5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Data'!J:J,'ON Data'!$D:$D,$A$4,'ON Data'!$E:$E,4),SUMIFS('ON Data'!J:J,'ON Data'!$E:$E,4))</f>
        <v>91.5</v>
      </c>
      <c r="G13" s="203">
        <f xml:space="preserve">
IF($A$4&lt;=12,SUMIFS('ON Data'!K:K,'ON Data'!$D:$D,$A$4,'ON Data'!$E:$E,4),SUMIFS('ON Data'!K:K,'ON Data'!$E:$E,4))</f>
        <v>0</v>
      </c>
      <c r="H13" s="203">
        <f xml:space="preserve">
IF($A$4&lt;=12,SUMIFS('ON Data'!L:L,'ON Data'!$D:$D,$A$4,'ON Data'!$E:$E,4),SUMIFS('ON Data'!L:L,'ON Data'!$E:$E,4))</f>
        <v>0</v>
      </c>
      <c r="I13" s="203">
        <f xml:space="preserve">
IF($A$4&lt;=12,SUMIFS('ON Data'!M:M,'ON Data'!$D:$D,$A$4,'ON Data'!$E:$E,4),SUMIFS('ON Data'!M:M,'ON Data'!$E:$E,4))</f>
        <v>0</v>
      </c>
      <c r="J13" s="203">
        <f xml:space="preserve">
IF($A$4&lt;=12,SUMIFS('ON Data'!N:N,'ON Data'!$D:$D,$A$4,'ON Data'!$E:$E,4),SUMIFS('ON Data'!N:N,'ON Data'!$E:$E,4))</f>
        <v>0</v>
      </c>
      <c r="K13" s="203">
        <f xml:space="preserve">
IF($A$4&lt;=12,SUMIFS('ON Data'!O:O,'ON Data'!$D:$D,$A$4,'ON Data'!$E:$E,4),SUMIFS('ON Data'!O:O,'ON Data'!$E:$E,4))</f>
        <v>0</v>
      </c>
      <c r="L13" s="203">
        <f xml:space="preserve">
IF($A$4&lt;=12,SUMIFS('ON Data'!P:P,'ON Data'!$D:$D,$A$4,'ON Data'!$E:$E,4),SUMIFS('ON Data'!P:P,'ON Data'!$E:$E,4))</f>
        <v>0</v>
      </c>
      <c r="M13" s="203">
        <f xml:space="preserve">
IF($A$4&lt;=12,SUMIFS('ON Data'!Q:Q,'ON Data'!$D:$D,$A$4,'ON Data'!$E:$E,4),SUMIFS('ON Data'!Q:Q,'ON Data'!$E:$E,4))</f>
        <v>0</v>
      </c>
      <c r="N13" s="203">
        <f xml:space="preserve">
IF($A$4&lt;=12,SUMIFS('ON Data'!R:R,'ON Data'!$D:$D,$A$4,'ON Data'!$E:$E,4),SUMIFS('ON Data'!R:R,'ON Data'!$E:$E,4))</f>
        <v>0</v>
      </c>
      <c r="O13" s="203">
        <f xml:space="preserve">
IF($A$4&lt;=12,SUMIFS('ON Data'!S:S,'ON Data'!$D:$D,$A$4,'ON Data'!$E:$E,4),SUMIFS('ON Data'!S:S,'ON Data'!$E:$E,4))</f>
        <v>0</v>
      </c>
      <c r="P13" s="203">
        <f xml:space="preserve">
IF($A$4&lt;=12,SUMIFS('ON Data'!T:T,'ON Data'!$D:$D,$A$4,'ON Data'!$E:$E,4),SUMIFS('ON Data'!T:T,'ON Data'!$E:$E,4))</f>
        <v>25</v>
      </c>
      <c r="Q13" s="203">
        <f xml:space="preserve">
IF($A$4&lt;=12,SUMIFS('ON Data'!U:U,'ON Data'!$D:$D,$A$4,'ON Data'!$E:$E,4),SUMIFS('ON Data'!U:U,'ON Data'!$E:$E,4))</f>
        <v>0</v>
      </c>
      <c r="R13" s="203">
        <f xml:space="preserve">
IF($A$4&lt;=12,SUMIFS('ON Data'!V:V,'ON Data'!$D:$D,$A$4,'ON Data'!$E:$E,4),SUMIFS('ON Data'!V:V,'ON Data'!$E:$E,4))</f>
        <v>0</v>
      </c>
      <c r="S13" s="203">
        <f xml:space="preserve">
IF($A$4&lt;=12,SUMIFS('ON Data'!W:W,'ON Data'!$D:$D,$A$4,'ON Data'!$E:$E,4),SUMIFS('ON Data'!W:W,'ON Data'!$E:$E,4))</f>
        <v>0</v>
      </c>
      <c r="T13" s="203">
        <f xml:space="preserve">
IF($A$4&lt;=12,SUMIFS('ON Data'!X:X,'ON Data'!$D:$D,$A$4,'ON Data'!$E:$E,4),SUMIFS('ON Data'!X:X,'ON Data'!$E:$E,4))</f>
        <v>0</v>
      </c>
      <c r="U13" s="203">
        <f xml:space="preserve">
IF($A$4&lt;=12,SUMIFS('ON Data'!Y:Y,'ON Data'!$D:$D,$A$4,'ON Data'!$E:$E,4),SUMIFS('ON Data'!Y:Y,'ON Data'!$E:$E,4))</f>
        <v>0</v>
      </c>
      <c r="V13" s="203">
        <f xml:space="preserve">
IF($A$4&lt;=12,SUMIFS('ON Data'!Z:Z,'ON Data'!$D:$D,$A$4,'ON Data'!$E:$E,4),SUMIFS('ON Data'!Z:Z,'ON Data'!$E:$E,4))</f>
        <v>0</v>
      </c>
      <c r="W13" s="203">
        <f xml:space="preserve">
IF($A$4&lt;=12,SUMIFS('ON Data'!AA:AA,'ON Data'!$D:$D,$A$4,'ON Data'!$E:$E,4),SUMIFS('ON Data'!AA:AA,'ON Data'!$E:$E,4))</f>
        <v>0</v>
      </c>
      <c r="X13" s="203">
        <f xml:space="preserve">
IF($A$4&lt;=12,SUMIFS('ON Data'!AB:AB,'ON Data'!$D:$D,$A$4,'ON Data'!$E:$E,4),SUMIFS('ON Data'!AB:AB,'ON Data'!$E:$E,4))</f>
        <v>0</v>
      </c>
      <c r="Y13" s="203">
        <f xml:space="preserve">
IF($A$4&lt;=12,SUMIFS('ON Data'!AC:AC,'ON Data'!$D:$D,$A$4,'ON Data'!$E:$E,4),SUMIFS('ON Data'!AC:AC,'ON Data'!$E:$E,4))</f>
        <v>0</v>
      </c>
      <c r="Z13" s="203">
        <f xml:space="preserve">
IF($A$4&lt;=12,SUMIFS('ON Data'!AD:AD,'ON Data'!$D:$D,$A$4,'ON Data'!$E:$E,4),SUMIFS('ON Data'!AD:AD,'ON Data'!$E:$E,4))</f>
        <v>0</v>
      </c>
      <c r="AA13" s="203">
        <f xml:space="preserve">
IF($A$4&lt;=12,SUMIFS('ON Data'!AE:AE,'ON Data'!$D:$D,$A$4,'ON Data'!$E:$E,4),SUMIFS('ON Data'!AE:AE,'ON Data'!$E:$E,4))</f>
        <v>0</v>
      </c>
      <c r="AB13" s="203">
        <f xml:space="preserve">
IF($A$4&lt;=12,SUMIFS('ON Data'!AF:AF,'ON Data'!$D:$D,$A$4,'ON Data'!$E:$E,4),SUMIFS('ON Data'!AF:AF,'ON Data'!$E:$E,4))</f>
        <v>0</v>
      </c>
      <c r="AC13" s="203">
        <f xml:space="preserve">
IF($A$4&lt;=12,SUMIFS('ON Data'!AG:AG,'ON Data'!$D:$D,$A$4,'ON Data'!$E:$E,4),SUMIFS('ON Data'!AG:AG,'ON Data'!$E:$E,4))</f>
        <v>0</v>
      </c>
      <c r="AD13" s="203">
        <f xml:space="preserve">
IF($A$4&lt;=12,SUMIFS('ON Data'!AH:AH,'ON Data'!$D:$D,$A$4,'ON Data'!$E:$E,4),SUMIFS('ON Data'!AH:AH,'ON Data'!$E:$E,4))</f>
        <v>0</v>
      </c>
      <c r="AE13" s="203">
        <f xml:space="preserve">
IF($A$4&lt;=12,SUMIFS('ON Data'!AI:AI,'ON Data'!$D:$D,$A$4,'ON Data'!$E:$E,4),SUMIFS('ON Data'!AI:AI,'ON Data'!$E:$E,4))</f>
        <v>0</v>
      </c>
      <c r="AF13" s="203">
        <f xml:space="preserve">
IF($A$4&lt;=12,SUMIFS('ON Data'!AJ:AJ,'ON Data'!$D:$D,$A$4,'ON Data'!$E:$E,4),SUMIFS('ON Data'!AJ:AJ,'ON Data'!$E:$E,4))</f>
        <v>0</v>
      </c>
      <c r="AG13" s="203">
        <f xml:space="preserve">
IF($A$4&lt;=12,SUMIFS('ON Data'!AK:AK,'ON Data'!$D:$D,$A$4,'ON Data'!$E:$E,4),SUMIFS('ON Data'!AK:AK,'ON Data'!$E:$E,4))</f>
        <v>0</v>
      </c>
      <c r="AH13" s="203">
        <f xml:space="preserve">
IF($A$4&lt;=12,SUMIFS('ON Data'!AL:AL,'ON Data'!$D:$D,$A$4,'ON Data'!$E:$E,4),SUMIFS('ON Data'!AL:AL,'ON Data'!$E:$E,4))</f>
        <v>0</v>
      </c>
      <c r="AI13" s="359">
        <f xml:space="preserve">
IF($A$4&lt;=12,SUMIFS('ON Data'!AN:AN,'ON Data'!$D:$D,$A$4,'ON Data'!$E:$E,4),SUMIFS('ON Data'!AN:AN,'ON Data'!$E:$E,4))</f>
        <v>0</v>
      </c>
      <c r="AJ13" s="369"/>
    </row>
    <row r="14" spans="1:36" ht="15" thickBot="1" x14ac:dyDescent="0.35">
      <c r="A14" s="185" t="s">
        <v>122</v>
      </c>
      <c r="B14" s="204">
        <f xml:space="preserve">
IF($A$4&lt;=12,SUMIFS('ON Data'!F:F,'ON Data'!$D:$D,$A$4,'ON Data'!$E:$E,5),SUMIFS('ON Data'!F:F,'ON Data'!$E:$E,5))</f>
        <v>173</v>
      </c>
      <c r="C14" s="205">
        <f xml:space="preserve">
IF($A$4&lt;=12,SUMIFS('ON Data'!G:G,'ON Data'!$D:$D,$A$4,'ON Data'!$E:$E,5),SUMIFS('ON Data'!G:G,'ON Data'!$E:$E,5))</f>
        <v>173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Data'!J:J,'ON Data'!$D:$D,$A$4,'ON Data'!$E:$E,5),SUMIFS('ON Data'!J:J,'ON Data'!$E:$E,5))</f>
        <v>0</v>
      </c>
      <c r="G14" s="206">
        <f xml:space="preserve">
IF($A$4&lt;=12,SUMIFS('ON Data'!K:K,'ON Data'!$D:$D,$A$4,'ON Data'!$E:$E,5),SUMIFS('ON Data'!K:K,'ON Data'!$E:$E,5))</f>
        <v>0</v>
      </c>
      <c r="H14" s="206">
        <f xml:space="preserve">
IF($A$4&lt;=12,SUMIFS('ON Data'!L:L,'ON Data'!$D:$D,$A$4,'ON Data'!$E:$E,5),SUMIFS('ON Data'!L:L,'ON Data'!$E:$E,5))</f>
        <v>0</v>
      </c>
      <c r="I14" s="206">
        <f xml:space="preserve">
IF($A$4&lt;=12,SUMIFS('ON Data'!M:M,'ON Data'!$D:$D,$A$4,'ON Data'!$E:$E,5),SUMIFS('ON Data'!M:M,'ON Data'!$E:$E,5))</f>
        <v>0</v>
      </c>
      <c r="J14" s="206">
        <f xml:space="preserve">
IF($A$4&lt;=12,SUMIFS('ON Data'!N:N,'ON Data'!$D:$D,$A$4,'ON Data'!$E:$E,5),SUMIFS('ON Data'!N:N,'ON Data'!$E:$E,5))</f>
        <v>0</v>
      </c>
      <c r="K14" s="206">
        <f xml:space="preserve">
IF($A$4&lt;=12,SUMIFS('ON Data'!O:O,'ON Data'!$D:$D,$A$4,'ON Data'!$E:$E,5),SUMIFS('ON Data'!O:O,'ON Data'!$E:$E,5))</f>
        <v>0</v>
      </c>
      <c r="L14" s="206">
        <f xml:space="preserve">
IF($A$4&lt;=12,SUMIFS('ON Data'!P:P,'ON Data'!$D:$D,$A$4,'ON Data'!$E:$E,5),SUMIFS('ON Data'!P:P,'ON Data'!$E:$E,5))</f>
        <v>0</v>
      </c>
      <c r="M14" s="206">
        <f xml:space="preserve">
IF($A$4&lt;=12,SUMIFS('ON Data'!Q:Q,'ON Data'!$D:$D,$A$4,'ON Data'!$E:$E,5),SUMIFS('ON Data'!Q:Q,'ON Data'!$E:$E,5))</f>
        <v>0</v>
      </c>
      <c r="N14" s="206">
        <f xml:space="preserve">
IF($A$4&lt;=12,SUMIFS('ON Data'!R:R,'ON Data'!$D:$D,$A$4,'ON Data'!$E:$E,5),SUMIFS('ON Data'!R:R,'ON Data'!$E:$E,5))</f>
        <v>0</v>
      </c>
      <c r="O14" s="206">
        <f xml:space="preserve">
IF($A$4&lt;=12,SUMIFS('ON Data'!S:S,'ON Data'!$D:$D,$A$4,'ON Data'!$E:$E,5),SUMIFS('ON Data'!S:S,'ON Data'!$E:$E,5))</f>
        <v>0</v>
      </c>
      <c r="P14" s="206">
        <f xml:space="preserve">
IF($A$4&lt;=12,SUMIFS('ON Data'!T:T,'ON Data'!$D:$D,$A$4,'ON Data'!$E:$E,5),SUMIFS('ON Data'!T:T,'ON Data'!$E:$E,5))</f>
        <v>0</v>
      </c>
      <c r="Q14" s="206">
        <f xml:space="preserve">
IF($A$4&lt;=12,SUMIFS('ON Data'!U:U,'ON Data'!$D:$D,$A$4,'ON Data'!$E:$E,5),SUMIFS('ON Data'!U:U,'ON Data'!$E:$E,5))</f>
        <v>0</v>
      </c>
      <c r="R14" s="206">
        <f xml:space="preserve">
IF($A$4&lt;=12,SUMIFS('ON Data'!V:V,'ON Data'!$D:$D,$A$4,'ON Data'!$E:$E,5),SUMIFS('ON Data'!V:V,'ON Data'!$E:$E,5))</f>
        <v>0</v>
      </c>
      <c r="S14" s="206">
        <f xml:space="preserve">
IF($A$4&lt;=12,SUMIFS('ON Data'!W:W,'ON Data'!$D:$D,$A$4,'ON Data'!$E:$E,5),SUMIFS('ON Data'!W:W,'ON Data'!$E:$E,5))</f>
        <v>0</v>
      </c>
      <c r="T14" s="206">
        <f xml:space="preserve">
IF($A$4&lt;=12,SUMIFS('ON Data'!X:X,'ON Data'!$D:$D,$A$4,'ON Data'!$E:$E,5),SUMIFS('ON Data'!X:X,'ON Data'!$E:$E,5))</f>
        <v>0</v>
      </c>
      <c r="U14" s="206">
        <f xml:space="preserve">
IF($A$4&lt;=12,SUMIFS('ON Data'!Y:Y,'ON Data'!$D:$D,$A$4,'ON Data'!$E:$E,5),SUMIFS('ON Data'!Y:Y,'ON Data'!$E:$E,5))</f>
        <v>0</v>
      </c>
      <c r="V14" s="206">
        <f xml:space="preserve">
IF($A$4&lt;=12,SUMIFS('ON Data'!Z:Z,'ON Data'!$D:$D,$A$4,'ON Data'!$E:$E,5),SUMIFS('ON Data'!Z:Z,'ON Data'!$E:$E,5))</f>
        <v>0</v>
      </c>
      <c r="W14" s="206">
        <f xml:space="preserve">
IF($A$4&lt;=12,SUMIFS('ON Data'!AA:AA,'ON Data'!$D:$D,$A$4,'ON Data'!$E:$E,5),SUMIFS('ON Data'!AA:AA,'ON Data'!$E:$E,5))</f>
        <v>0</v>
      </c>
      <c r="X14" s="206">
        <f xml:space="preserve">
IF($A$4&lt;=12,SUMIFS('ON Data'!AB:AB,'ON Data'!$D:$D,$A$4,'ON Data'!$E:$E,5),SUMIFS('ON Data'!AB:AB,'ON Data'!$E:$E,5))</f>
        <v>0</v>
      </c>
      <c r="Y14" s="206">
        <f xml:space="preserve">
IF($A$4&lt;=12,SUMIFS('ON Data'!AC:AC,'ON Data'!$D:$D,$A$4,'ON Data'!$E:$E,5),SUMIFS('ON Data'!AC:AC,'ON Data'!$E:$E,5))</f>
        <v>0</v>
      </c>
      <c r="Z14" s="206">
        <f xml:space="preserve">
IF($A$4&lt;=12,SUMIFS('ON Data'!AD:AD,'ON Data'!$D:$D,$A$4,'ON Data'!$E:$E,5),SUMIFS('ON Data'!AD:AD,'ON Data'!$E:$E,5))</f>
        <v>0</v>
      </c>
      <c r="AA14" s="206">
        <f xml:space="preserve">
IF($A$4&lt;=12,SUMIFS('ON Data'!AE:AE,'ON Data'!$D:$D,$A$4,'ON Data'!$E:$E,5),SUMIFS('ON Data'!AE:AE,'ON Data'!$E:$E,5))</f>
        <v>0</v>
      </c>
      <c r="AB14" s="206">
        <f xml:space="preserve">
IF($A$4&lt;=12,SUMIFS('ON Data'!AF:AF,'ON Data'!$D:$D,$A$4,'ON Data'!$E:$E,5),SUMIFS('ON Data'!AF:AF,'ON Data'!$E:$E,5))</f>
        <v>0</v>
      </c>
      <c r="AC14" s="206">
        <f xml:space="preserve">
IF($A$4&lt;=12,SUMIFS('ON Data'!AG:AG,'ON Data'!$D:$D,$A$4,'ON Data'!$E:$E,5),SUMIFS('ON Data'!AG:AG,'ON Data'!$E:$E,5))</f>
        <v>0</v>
      </c>
      <c r="AD14" s="206">
        <f xml:space="preserve">
IF($A$4&lt;=12,SUMIFS('ON Data'!AH:AH,'ON Data'!$D:$D,$A$4,'ON Data'!$E:$E,5),SUMIFS('ON Data'!AH:AH,'ON Data'!$E:$E,5))</f>
        <v>0</v>
      </c>
      <c r="AE14" s="206">
        <f xml:space="preserve">
IF($A$4&lt;=12,SUMIFS('ON Data'!AI:AI,'ON Data'!$D:$D,$A$4,'ON Data'!$E:$E,5),SUMIFS('ON Data'!AI:AI,'ON Data'!$E:$E,5))</f>
        <v>0</v>
      </c>
      <c r="AF14" s="206">
        <f xml:space="preserve">
IF($A$4&lt;=12,SUMIFS('ON Data'!AJ:AJ,'ON Data'!$D:$D,$A$4,'ON Data'!$E:$E,5),SUMIFS('ON Data'!AJ:AJ,'ON Data'!$E:$E,5))</f>
        <v>0</v>
      </c>
      <c r="AG14" s="206">
        <f xml:space="preserve">
IF($A$4&lt;=12,SUMIFS('ON Data'!AK:AK,'ON Data'!$D:$D,$A$4,'ON Data'!$E:$E,5),SUMIFS('ON Data'!AK:AK,'ON Data'!$E:$E,5))</f>
        <v>0</v>
      </c>
      <c r="AH14" s="206">
        <f xml:space="preserve">
IF($A$4&lt;=12,SUMIFS('ON Data'!AL:AL,'ON Data'!$D:$D,$A$4,'ON Data'!$E:$E,5),SUMIFS('ON Data'!AL:AL,'ON Data'!$E:$E,5))</f>
        <v>0</v>
      </c>
      <c r="AI14" s="360">
        <f xml:space="preserve">
IF($A$4&lt;=12,SUMIFS('ON Data'!AN:AN,'ON Data'!$D:$D,$A$4,'ON Data'!$E:$E,5),SUMIFS('ON Data'!AN:AN,'ON Data'!$E:$E,5))</f>
        <v>0</v>
      </c>
      <c r="AJ14" s="369"/>
    </row>
    <row r="15" spans="1:36" x14ac:dyDescent="0.3">
      <c r="A15" s="126" t="s">
        <v>132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361"/>
      <c r="AJ15" s="369"/>
    </row>
    <row r="16" spans="1:36" x14ac:dyDescent="0.3">
      <c r="A16" s="186" t="s">
        <v>123</v>
      </c>
      <c r="B16" s="201">
        <f xml:space="preserve">
IF($A$4&lt;=12,SUMIFS('ON Data'!F:F,'ON Data'!$D:$D,$A$4,'ON Data'!$E:$E,7),SUMIFS('ON Data'!F:F,'ON Data'!$E:$E,7))</f>
        <v>213310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Data'!J:J,'ON Data'!$D:$D,$A$4,'ON Data'!$E:$E,7),SUMIFS('ON Data'!J:J,'ON Data'!$E:$E,7))</f>
        <v>204310</v>
      </c>
      <c r="G16" s="203">
        <f xml:space="preserve">
IF($A$4&lt;=12,SUMIFS('ON Data'!K:K,'ON Data'!$D:$D,$A$4,'ON Data'!$E:$E,7),SUMIFS('ON Data'!K:K,'ON Data'!$E:$E,7))</f>
        <v>0</v>
      </c>
      <c r="H16" s="203">
        <f xml:space="preserve">
IF($A$4&lt;=12,SUMIFS('ON Data'!L:L,'ON Data'!$D:$D,$A$4,'ON Data'!$E:$E,7),SUMIFS('ON Data'!L:L,'ON Data'!$E:$E,7))</f>
        <v>0</v>
      </c>
      <c r="I16" s="203">
        <f xml:space="preserve">
IF($A$4&lt;=12,SUMIFS('ON Data'!M:M,'ON Data'!$D:$D,$A$4,'ON Data'!$E:$E,7),SUMIFS('ON Data'!M:M,'ON Data'!$E:$E,7))</f>
        <v>0</v>
      </c>
      <c r="J16" s="203">
        <f xml:space="preserve">
IF($A$4&lt;=12,SUMIFS('ON Data'!N:N,'ON Data'!$D:$D,$A$4,'ON Data'!$E:$E,7),SUMIFS('ON Data'!N:N,'ON Data'!$E:$E,7))</f>
        <v>0</v>
      </c>
      <c r="K16" s="203">
        <f xml:space="preserve">
IF($A$4&lt;=12,SUMIFS('ON Data'!O:O,'ON Data'!$D:$D,$A$4,'ON Data'!$E:$E,7),SUMIFS('ON Data'!O:O,'ON Data'!$E:$E,7))</f>
        <v>0</v>
      </c>
      <c r="L16" s="203">
        <f xml:space="preserve">
IF($A$4&lt;=12,SUMIFS('ON Data'!P:P,'ON Data'!$D:$D,$A$4,'ON Data'!$E:$E,7),SUMIFS('ON Data'!P:P,'ON Data'!$E:$E,7))</f>
        <v>0</v>
      </c>
      <c r="M16" s="203">
        <f xml:space="preserve">
IF($A$4&lt;=12,SUMIFS('ON Data'!Q:Q,'ON Data'!$D:$D,$A$4,'ON Data'!$E:$E,7),SUMIFS('ON Data'!Q:Q,'ON Data'!$E:$E,7))</f>
        <v>0</v>
      </c>
      <c r="N16" s="203">
        <f xml:space="preserve">
IF($A$4&lt;=12,SUMIFS('ON Data'!R:R,'ON Data'!$D:$D,$A$4,'ON Data'!$E:$E,7),SUMIFS('ON Data'!R:R,'ON Data'!$E:$E,7))</f>
        <v>0</v>
      </c>
      <c r="O16" s="203">
        <f xml:space="preserve">
IF($A$4&lt;=12,SUMIFS('ON Data'!S:S,'ON Data'!$D:$D,$A$4,'ON Data'!$E:$E,7),SUMIFS('ON Data'!S:S,'ON Data'!$E:$E,7))</f>
        <v>0</v>
      </c>
      <c r="P16" s="203">
        <f xml:space="preserve">
IF($A$4&lt;=12,SUMIFS('ON Data'!T:T,'ON Data'!$D:$D,$A$4,'ON Data'!$E:$E,7),SUMIFS('ON Data'!T:T,'ON Data'!$E:$E,7))</f>
        <v>9000</v>
      </c>
      <c r="Q16" s="203">
        <f xml:space="preserve">
IF($A$4&lt;=12,SUMIFS('ON Data'!U:U,'ON Data'!$D:$D,$A$4,'ON Data'!$E:$E,7),SUMIFS('ON Data'!U:U,'ON Data'!$E:$E,7))</f>
        <v>0</v>
      </c>
      <c r="R16" s="203">
        <f xml:space="preserve">
IF($A$4&lt;=12,SUMIFS('ON Data'!V:V,'ON Data'!$D:$D,$A$4,'ON Data'!$E:$E,7),SUMIFS('ON Data'!V:V,'ON Data'!$E:$E,7))</f>
        <v>0</v>
      </c>
      <c r="S16" s="203">
        <f xml:space="preserve">
IF($A$4&lt;=12,SUMIFS('ON Data'!W:W,'ON Data'!$D:$D,$A$4,'ON Data'!$E:$E,7),SUMIFS('ON Data'!W:W,'ON Data'!$E:$E,7))</f>
        <v>0</v>
      </c>
      <c r="T16" s="203">
        <f xml:space="preserve">
IF($A$4&lt;=12,SUMIFS('ON Data'!X:X,'ON Data'!$D:$D,$A$4,'ON Data'!$E:$E,7),SUMIFS('ON Data'!X:X,'ON Data'!$E:$E,7))</f>
        <v>0</v>
      </c>
      <c r="U16" s="203">
        <f xml:space="preserve">
IF($A$4&lt;=12,SUMIFS('ON Data'!Y:Y,'ON Data'!$D:$D,$A$4,'ON Data'!$E:$E,7),SUMIFS('ON Data'!Y:Y,'ON Data'!$E:$E,7))</f>
        <v>0</v>
      </c>
      <c r="V16" s="203">
        <f xml:space="preserve">
IF($A$4&lt;=12,SUMIFS('ON Data'!Z:Z,'ON Data'!$D:$D,$A$4,'ON Data'!$E:$E,7),SUMIFS('ON Data'!Z:Z,'ON Data'!$E:$E,7))</f>
        <v>0</v>
      </c>
      <c r="W16" s="203">
        <f xml:space="preserve">
IF($A$4&lt;=12,SUMIFS('ON Data'!AA:AA,'ON Data'!$D:$D,$A$4,'ON Data'!$E:$E,7),SUMIFS('ON Data'!AA:AA,'ON Data'!$E:$E,7))</f>
        <v>0</v>
      </c>
      <c r="X16" s="203">
        <f xml:space="preserve">
IF($A$4&lt;=12,SUMIFS('ON Data'!AB:AB,'ON Data'!$D:$D,$A$4,'ON Data'!$E:$E,7),SUMIFS('ON Data'!AB:AB,'ON Data'!$E:$E,7))</f>
        <v>0</v>
      </c>
      <c r="Y16" s="203">
        <f xml:space="preserve">
IF($A$4&lt;=12,SUMIFS('ON Data'!AC:AC,'ON Data'!$D:$D,$A$4,'ON Data'!$E:$E,7),SUMIFS('ON Data'!AC:AC,'ON Data'!$E:$E,7))</f>
        <v>0</v>
      </c>
      <c r="Z16" s="203">
        <f xml:space="preserve">
IF($A$4&lt;=12,SUMIFS('ON Data'!AD:AD,'ON Data'!$D:$D,$A$4,'ON Data'!$E:$E,7),SUMIFS('ON Data'!AD:AD,'ON Data'!$E:$E,7))</f>
        <v>0</v>
      </c>
      <c r="AA16" s="203">
        <f xml:space="preserve">
IF($A$4&lt;=12,SUMIFS('ON Data'!AE:AE,'ON Data'!$D:$D,$A$4,'ON Data'!$E:$E,7),SUMIFS('ON Data'!AE:AE,'ON Data'!$E:$E,7))</f>
        <v>0</v>
      </c>
      <c r="AB16" s="203">
        <f xml:space="preserve">
IF($A$4&lt;=12,SUMIFS('ON Data'!AF:AF,'ON Data'!$D:$D,$A$4,'ON Data'!$E:$E,7),SUMIFS('ON Data'!AF:AF,'ON Data'!$E:$E,7))</f>
        <v>0</v>
      </c>
      <c r="AC16" s="203">
        <f xml:space="preserve">
IF($A$4&lt;=12,SUMIFS('ON Data'!AG:AG,'ON Data'!$D:$D,$A$4,'ON Data'!$E:$E,7),SUMIFS('ON Data'!AG:AG,'ON Data'!$E:$E,7))</f>
        <v>0</v>
      </c>
      <c r="AD16" s="203">
        <f xml:space="preserve">
IF($A$4&lt;=12,SUMIFS('ON Data'!AH:AH,'ON Data'!$D:$D,$A$4,'ON Data'!$E:$E,7),SUMIFS('ON Data'!AH:AH,'ON Data'!$E:$E,7))</f>
        <v>0</v>
      </c>
      <c r="AE16" s="203">
        <f xml:space="preserve">
IF($A$4&lt;=12,SUMIFS('ON Data'!AI:AI,'ON Data'!$D:$D,$A$4,'ON Data'!$E:$E,7),SUMIFS('ON Data'!AI:AI,'ON Data'!$E:$E,7))</f>
        <v>0</v>
      </c>
      <c r="AF16" s="203">
        <f xml:space="preserve">
IF($A$4&lt;=12,SUMIFS('ON Data'!AJ:AJ,'ON Data'!$D:$D,$A$4,'ON Data'!$E:$E,7),SUMIFS('ON Data'!AJ:AJ,'ON Data'!$E:$E,7))</f>
        <v>0</v>
      </c>
      <c r="AG16" s="203">
        <f xml:space="preserve">
IF($A$4&lt;=12,SUMIFS('ON Data'!AK:AK,'ON Data'!$D:$D,$A$4,'ON Data'!$E:$E,7),SUMIFS('ON Data'!AK:AK,'ON Data'!$E:$E,7))</f>
        <v>0</v>
      </c>
      <c r="AH16" s="203">
        <f xml:space="preserve">
IF($A$4&lt;=12,SUMIFS('ON Data'!AL:AL,'ON Data'!$D:$D,$A$4,'ON Data'!$E:$E,7),SUMIFS('ON Data'!AL:AL,'ON Data'!$E:$E,7))</f>
        <v>0</v>
      </c>
      <c r="AI16" s="359">
        <f xml:space="preserve">
IF($A$4&lt;=12,SUMIFS('ON Data'!AN:AN,'ON Data'!$D:$D,$A$4,'ON Data'!$E:$E,7),SUMIFS('ON Data'!AN:AN,'ON Data'!$E:$E,7))</f>
        <v>0</v>
      </c>
      <c r="AJ16" s="369"/>
    </row>
    <row r="17" spans="1:36" x14ac:dyDescent="0.3">
      <c r="A17" s="186" t="s">
        <v>124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Data'!J:J,'ON Data'!$D:$D,$A$4,'ON Data'!$E:$E,8),SUMIFS('ON Data'!J:J,'ON Data'!$E:$E,8))</f>
        <v>0</v>
      </c>
      <c r="G17" s="203">
        <f xml:space="preserve">
IF($A$4&lt;=12,SUMIFS('ON Data'!K:K,'ON Data'!$D:$D,$A$4,'ON Data'!$E:$E,8),SUMIFS('ON Data'!K:K,'ON Data'!$E:$E,8))</f>
        <v>0</v>
      </c>
      <c r="H17" s="203">
        <f xml:space="preserve">
IF($A$4&lt;=12,SUMIFS('ON Data'!L:L,'ON Data'!$D:$D,$A$4,'ON Data'!$E:$E,8),SUMIFS('ON Data'!L:L,'ON Data'!$E:$E,8))</f>
        <v>0</v>
      </c>
      <c r="I17" s="203">
        <f xml:space="preserve">
IF($A$4&lt;=12,SUMIFS('ON Data'!M:M,'ON Data'!$D:$D,$A$4,'ON Data'!$E:$E,8),SUMIFS('ON Data'!M:M,'ON Data'!$E:$E,8))</f>
        <v>0</v>
      </c>
      <c r="J17" s="203">
        <f xml:space="preserve">
IF($A$4&lt;=12,SUMIFS('ON Data'!N:N,'ON Data'!$D:$D,$A$4,'ON Data'!$E:$E,8),SUMIFS('ON Data'!N:N,'ON Data'!$E:$E,8))</f>
        <v>0</v>
      </c>
      <c r="K17" s="203">
        <f xml:space="preserve">
IF($A$4&lt;=12,SUMIFS('ON Data'!O:O,'ON Data'!$D:$D,$A$4,'ON Data'!$E:$E,8),SUMIFS('ON Data'!O:O,'ON Data'!$E:$E,8))</f>
        <v>0</v>
      </c>
      <c r="L17" s="203">
        <f xml:space="preserve">
IF($A$4&lt;=12,SUMIFS('ON Data'!P:P,'ON Data'!$D:$D,$A$4,'ON Data'!$E:$E,8),SUMIFS('ON Data'!P:P,'ON Data'!$E:$E,8))</f>
        <v>0</v>
      </c>
      <c r="M17" s="203">
        <f xml:space="preserve">
IF($A$4&lt;=12,SUMIFS('ON Data'!Q:Q,'ON Data'!$D:$D,$A$4,'ON Data'!$E:$E,8),SUMIFS('ON Data'!Q:Q,'ON Data'!$E:$E,8))</f>
        <v>0</v>
      </c>
      <c r="N17" s="203">
        <f xml:space="preserve">
IF($A$4&lt;=12,SUMIFS('ON Data'!R:R,'ON Data'!$D:$D,$A$4,'ON Data'!$E:$E,8),SUMIFS('ON Data'!R:R,'ON Data'!$E:$E,8))</f>
        <v>0</v>
      </c>
      <c r="O17" s="203">
        <f xml:space="preserve">
IF($A$4&lt;=12,SUMIFS('ON Data'!S:S,'ON Data'!$D:$D,$A$4,'ON Data'!$E:$E,8),SUMIFS('ON Data'!S:S,'ON Data'!$E:$E,8))</f>
        <v>0</v>
      </c>
      <c r="P17" s="203">
        <f xml:space="preserve">
IF($A$4&lt;=12,SUMIFS('ON Data'!T:T,'ON Data'!$D:$D,$A$4,'ON Data'!$E:$E,8),SUMIFS('ON Data'!T:T,'ON Data'!$E:$E,8))</f>
        <v>0</v>
      </c>
      <c r="Q17" s="203">
        <f xml:space="preserve">
IF($A$4&lt;=12,SUMIFS('ON Data'!U:U,'ON Data'!$D:$D,$A$4,'ON Data'!$E:$E,8),SUMIFS('ON Data'!U:U,'ON Data'!$E:$E,8))</f>
        <v>0</v>
      </c>
      <c r="R17" s="203">
        <f xml:space="preserve">
IF($A$4&lt;=12,SUMIFS('ON Data'!V:V,'ON Data'!$D:$D,$A$4,'ON Data'!$E:$E,8),SUMIFS('ON Data'!V:V,'ON Data'!$E:$E,8))</f>
        <v>0</v>
      </c>
      <c r="S17" s="203">
        <f xml:space="preserve">
IF($A$4&lt;=12,SUMIFS('ON Data'!W:W,'ON Data'!$D:$D,$A$4,'ON Data'!$E:$E,8),SUMIFS('ON Data'!W:W,'ON Data'!$E:$E,8))</f>
        <v>0</v>
      </c>
      <c r="T17" s="203">
        <f xml:space="preserve">
IF($A$4&lt;=12,SUMIFS('ON Data'!X:X,'ON Data'!$D:$D,$A$4,'ON Data'!$E:$E,8),SUMIFS('ON Data'!X:X,'ON Data'!$E:$E,8))</f>
        <v>0</v>
      </c>
      <c r="U17" s="203">
        <f xml:space="preserve">
IF($A$4&lt;=12,SUMIFS('ON Data'!Y:Y,'ON Data'!$D:$D,$A$4,'ON Data'!$E:$E,8),SUMIFS('ON Data'!Y:Y,'ON Data'!$E:$E,8))</f>
        <v>0</v>
      </c>
      <c r="V17" s="203">
        <f xml:space="preserve">
IF($A$4&lt;=12,SUMIFS('ON Data'!Z:Z,'ON Data'!$D:$D,$A$4,'ON Data'!$E:$E,8),SUMIFS('ON Data'!Z:Z,'ON Data'!$E:$E,8))</f>
        <v>0</v>
      </c>
      <c r="W17" s="203">
        <f xml:space="preserve">
IF($A$4&lt;=12,SUMIFS('ON Data'!AA:AA,'ON Data'!$D:$D,$A$4,'ON Data'!$E:$E,8),SUMIFS('ON Data'!AA:AA,'ON Data'!$E:$E,8))</f>
        <v>0</v>
      </c>
      <c r="X17" s="203">
        <f xml:space="preserve">
IF($A$4&lt;=12,SUMIFS('ON Data'!AB:AB,'ON Data'!$D:$D,$A$4,'ON Data'!$E:$E,8),SUMIFS('ON Data'!AB:AB,'ON Data'!$E:$E,8))</f>
        <v>0</v>
      </c>
      <c r="Y17" s="203">
        <f xml:space="preserve">
IF($A$4&lt;=12,SUMIFS('ON Data'!AC:AC,'ON Data'!$D:$D,$A$4,'ON Data'!$E:$E,8),SUMIFS('ON Data'!AC:AC,'ON Data'!$E:$E,8))</f>
        <v>0</v>
      </c>
      <c r="Z17" s="203">
        <f xml:space="preserve">
IF($A$4&lt;=12,SUMIFS('ON Data'!AD:AD,'ON Data'!$D:$D,$A$4,'ON Data'!$E:$E,8),SUMIFS('ON Data'!AD:AD,'ON Data'!$E:$E,8))</f>
        <v>0</v>
      </c>
      <c r="AA17" s="203">
        <f xml:space="preserve">
IF($A$4&lt;=12,SUMIFS('ON Data'!AE:AE,'ON Data'!$D:$D,$A$4,'ON Data'!$E:$E,8),SUMIFS('ON Data'!AE:AE,'ON Data'!$E:$E,8))</f>
        <v>0</v>
      </c>
      <c r="AB17" s="203">
        <f xml:space="preserve">
IF($A$4&lt;=12,SUMIFS('ON Data'!AF:AF,'ON Data'!$D:$D,$A$4,'ON Data'!$E:$E,8),SUMIFS('ON Data'!AF:AF,'ON Data'!$E:$E,8))</f>
        <v>0</v>
      </c>
      <c r="AC17" s="203">
        <f xml:space="preserve">
IF($A$4&lt;=12,SUMIFS('ON Data'!AG:AG,'ON Data'!$D:$D,$A$4,'ON Data'!$E:$E,8),SUMIFS('ON Data'!AG:AG,'ON Data'!$E:$E,8))</f>
        <v>0</v>
      </c>
      <c r="AD17" s="203">
        <f xml:space="preserve">
IF($A$4&lt;=12,SUMIFS('ON Data'!AH:AH,'ON Data'!$D:$D,$A$4,'ON Data'!$E:$E,8),SUMIFS('ON Data'!AH:AH,'ON Data'!$E:$E,8))</f>
        <v>0</v>
      </c>
      <c r="AE17" s="203">
        <f xml:space="preserve">
IF($A$4&lt;=12,SUMIFS('ON Data'!AI:AI,'ON Data'!$D:$D,$A$4,'ON Data'!$E:$E,8),SUMIFS('ON Data'!AI:AI,'ON Data'!$E:$E,8))</f>
        <v>0</v>
      </c>
      <c r="AF17" s="203">
        <f xml:space="preserve">
IF($A$4&lt;=12,SUMIFS('ON Data'!AJ:AJ,'ON Data'!$D:$D,$A$4,'ON Data'!$E:$E,8),SUMIFS('ON Data'!AJ:AJ,'ON Data'!$E:$E,8))</f>
        <v>0</v>
      </c>
      <c r="AG17" s="203">
        <f xml:space="preserve">
IF($A$4&lt;=12,SUMIFS('ON Data'!AK:AK,'ON Data'!$D:$D,$A$4,'ON Data'!$E:$E,8),SUMIFS('ON Data'!AK:AK,'ON Data'!$E:$E,8))</f>
        <v>0</v>
      </c>
      <c r="AH17" s="203">
        <f xml:space="preserve">
IF($A$4&lt;=12,SUMIFS('ON Data'!AL:AL,'ON Data'!$D:$D,$A$4,'ON Data'!$E:$E,8),SUMIFS('ON Data'!AL:AL,'ON Data'!$E:$E,8))</f>
        <v>0</v>
      </c>
      <c r="AI17" s="359">
        <f xml:space="preserve">
IF($A$4&lt;=12,SUMIFS('ON Data'!AN:AN,'ON Data'!$D:$D,$A$4,'ON Data'!$E:$E,8),SUMIFS('ON Data'!AN:AN,'ON Data'!$E:$E,8))</f>
        <v>0</v>
      </c>
      <c r="AJ17" s="369"/>
    </row>
    <row r="18" spans="1:36" x14ac:dyDescent="0.3">
      <c r="A18" s="186" t="s">
        <v>125</v>
      </c>
      <c r="B18" s="201">
        <f xml:space="preserve">
B19-B16-B17</f>
        <v>112648</v>
      </c>
      <c r="C18" s="202">
        <f t="shared" ref="C18:H18" si="0" xml:space="preserve">
C19-C16-C17</f>
        <v>0</v>
      </c>
      <c r="D18" s="203">
        <f t="shared" si="0"/>
        <v>0</v>
      </c>
      <c r="E18" s="203">
        <f t="shared" si="0"/>
        <v>0</v>
      </c>
      <c r="F18" s="203">
        <f t="shared" si="0"/>
        <v>46196</v>
      </c>
      <c r="G18" s="203">
        <f t="shared" si="0"/>
        <v>0</v>
      </c>
      <c r="H18" s="203">
        <f t="shared" si="0"/>
        <v>0</v>
      </c>
      <c r="I18" s="203">
        <f t="shared" ref="I18:AI18" si="1" xml:space="preserve">
I19-I16-I17</f>
        <v>0</v>
      </c>
      <c r="J18" s="203">
        <f t="shared" si="1"/>
        <v>0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43106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0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0</v>
      </c>
      <c r="AD18" s="203">
        <f t="shared" si="1"/>
        <v>0</v>
      </c>
      <c r="AE18" s="203">
        <f t="shared" si="1"/>
        <v>23346</v>
      </c>
      <c r="AF18" s="203">
        <f t="shared" si="1"/>
        <v>0</v>
      </c>
      <c r="AG18" s="203">
        <f t="shared" si="1"/>
        <v>0</v>
      </c>
      <c r="AH18" s="203">
        <f t="shared" si="1"/>
        <v>0</v>
      </c>
      <c r="AI18" s="359">
        <f t="shared" si="1"/>
        <v>0</v>
      </c>
      <c r="AJ18" s="369"/>
    </row>
    <row r="19" spans="1:36" ht="15" thickBot="1" x14ac:dyDescent="0.35">
      <c r="A19" s="187" t="s">
        <v>126</v>
      </c>
      <c r="B19" s="210">
        <f xml:space="preserve">
IF($A$4&lt;=12,SUMIFS('ON Data'!F:F,'ON Data'!$D:$D,$A$4,'ON Data'!$E:$E,9),SUMIFS('ON Data'!F:F,'ON Data'!$E:$E,9))</f>
        <v>325958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0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Data'!J:J,'ON Data'!$D:$D,$A$4,'ON Data'!$E:$E,9),SUMIFS('ON Data'!J:J,'ON Data'!$E:$E,9))</f>
        <v>250506</v>
      </c>
      <c r="G19" s="212">
        <f xml:space="preserve">
IF($A$4&lt;=12,SUMIFS('ON Data'!K:K,'ON Data'!$D:$D,$A$4,'ON Data'!$E:$E,9),SUMIFS('ON Data'!K:K,'ON Data'!$E:$E,9))</f>
        <v>0</v>
      </c>
      <c r="H19" s="212">
        <f xml:space="preserve">
IF($A$4&lt;=12,SUMIFS('ON Data'!L:L,'ON Data'!$D:$D,$A$4,'ON Data'!$E:$E,9),SUMIFS('ON Data'!L:L,'ON Data'!$E:$E,9))</f>
        <v>0</v>
      </c>
      <c r="I19" s="212">
        <f xml:space="preserve">
IF($A$4&lt;=12,SUMIFS('ON Data'!M:M,'ON Data'!$D:$D,$A$4,'ON Data'!$E:$E,9),SUMIFS('ON Data'!M:M,'ON Data'!$E:$E,9))</f>
        <v>0</v>
      </c>
      <c r="J19" s="212">
        <f xml:space="preserve">
IF($A$4&lt;=12,SUMIFS('ON Data'!N:N,'ON Data'!$D:$D,$A$4,'ON Data'!$E:$E,9),SUMIFS('ON Data'!N:N,'ON Data'!$E:$E,9))</f>
        <v>0</v>
      </c>
      <c r="K19" s="212">
        <f xml:space="preserve">
IF($A$4&lt;=12,SUMIFS('ON Data'!O:O,'ON Data'!$D:$D,$A$4,'ON Data'!$E:$E,9),SUMIFS('ON Data'!O:O,'ON Data'!$E:$E,9))</f>
        <v>0</v>
      </c>
      <c r="L19" s="212">
        <f xml:space="preserve">
IF($A$4&lt;=12,SUMIFS('ON Data'!P:P,'ON Data'!$D:$D,$A$4,'ON Data'!$E:$E,9),SUMIFS('ON Data'!P:P,'ON Data'!$E:$E,9))</f>
        <v>0</v>
      </c>
      <c r="M19" s="212">
        <f xml:space="preserve">
IF($A$4&lt;=12,SUMIFS('ON Data'!Q:Q,'ON Data'!$D:$D,$A$4,'ON Data'!$E:$E,9),SUMIFS('ON Data'!Q:Q,'ON Data'!$E:$E,9))</f>
        <v>0</v>
      </c>
      <c r="N19" s="212">
        <f xml:space="preserve">
IF($A$4&lt;=12,SUMIFS('ON Data'!R:R,'ON Data'!$D:$D,$A$4,'ON Data'!$E:$E,9),SUMIFS('ON Data'!R:R,'ON Data'!$E:$E,9))</f>
        <v>0</v>
      </c>
      <c r="O19" s="212">
        <f xml:space="preserve">
IF($A$4&lt;=12,SUMIFS('ON Data'!S:S,'ON Data'!$D:$D,$A$4,'ON Data'!$E:$E,9),SUMIFS('ON Data'!S:S,'ON Data'!$E:$E,9))</f>
        <v>0</v>
      </c>
      <c r="P19" s="212">
        <f xml:space="preserve">
IF($A$4&lt;=12,SUMIFS('ON Data'!T:T,'ON Data'!$D:$D,$A$4,'ON Data'!$E:$E,9),SUMIFS('ON Data'!T:T,'ON Data'!$E:$E,9))</f>
        <v>52106</v>
      </c>
      <c r="Q19" s="212">
        <f xml:space="preserve">
IF($A$4&lt;=12,SUMIFS('ON Data'!U:U,'ON Data'!$D:$D,$A$4,'ON Data'!$E:$E,9),SUMIFS('ON Data'!U:U,'ON Data'!$E:$E,9))</f>
        <v>0</v>
      </c>
      <c r="R19" s="212">
        <f xml:space="preserve">
IF($A$4&lt;=12,SUMIFS('ON Data'!V:V,'ON Data'!$D:$D,$A$4,'ON Data'!$E:$E,9),SUMIFS('ON Data'!V:V,'ON Data'!$E:$E,9))</f>
        <v>0</v>
      </c>
      <c r="S19" s="212">
        <f xml:space="preserve">
IF($A$4&lt;=12,SUMIFS('ON Data'!W:W,'ON Data'!$D:$D,$A$4,'ON Data'!$E:$E,9),SUMIFS('ON Data'!W:W,'ON Data'!$E:$E,9))</f>
        <v>0</v>
      </c>
      <c r="T19" s="212">
        <f xml:space="preserve">
IF($A$4&lt;=12,SUMIFS('ON Data'!X:X,'ON Data'!$D:$D,$A$4,'ON Data'!$E:$E,9),SUMIFS('ON Data'!X:X,'ON Data'!$E:$E,9))</f>
        <v>0</v>
      </c>
      <c r="U19" s="212">
        <f xml:space="preserve">
IF($A$4&lt;=12,SUMIFS('ON Data'!Y:Y,'ON Data'!$D:$D,$A$4,'ON Data'!$E:$E,9),SUMIFS('ON Data'!Y:Y,'ON Data'!$E:$E,9))</f>
        <v>0</v>
      </c>
      <c r="V19" s="212">
        <f xml:space="preserve">
IF($A$4&lt;=12,SUMIFS('ON Data'!Z:Z,'ON Data'!$D:$D,$A$4,'ON Data'!$E:$E,9),SUMIFS('ON Data'!Z:Z,'ON Data'!$E:$E,9))</f>
        <v>0</v>
      </c>
      <c r="W19" s="212">
        <f xml:space="preserve">
IF($A$4&lt;=12,SUMIFS('ON Data'!AA:AA,'ON Data'!$D:$D,$A$4,'ON Data'!$E:$E,9),SUMIFS('ON Data'!AA:AA,'ON Data'!$E:$E,9))</f>
        <v>0</v>
      </c>
      <c r="X19" s="212">
        <f xml:space="preserve">
IF($A$4&lt;=12,SUMIFS('ON Data'!AB:AB,'ON Data'!$D:$D,$A$4,'ON Data'!$E:$E,9),SUMIFS('ON Data'!AB:AB,'ON Data'!$E:$E,9))</f>
        <v>0</v>
      </c>
      <c r="Y19" s="212">
        <f xml:space="preserve">
IF($A$4&lt;=12,SUMIFS('ON Data'!AC:AC,'ON Data'!$D:$D,$A$4,'ON Data'!$E:$E,9),SUMIFS('ON Data'!AC:AC,'ON Data'!$E:$E,9))</f>
        <v>0</v>
      </c>
      <c r="Z19" s="212">
        <f xml:space="preserve">
IF($A$4&lt;=12,SUMIFS('ON Data'!AD:AD,'ON Data'!$D:$D,$A$4,'ON Data'!$E:$E,9),SUMIFS('ON Data'!AD:AD,'ON Data'!$E:$E,9))</f>
        <v>0</v>
      </c>
      <c r="AA19" s="212">
        <f xml:space="preserve">
IF($A$4&lt;=12,SUMIFS('ON Data'!AE:AE,'ON Data'!$D:$D,$A$4,'ON Data'!$E:$E,9),SUMIFS('ON Data'!AE:AE,'ON Data'!$E:$E,9))</f>
        <v>0</v>
      </c>
      <c r="AB19" s="212">
        <f xml:space="preserve">
IF($A$4&lt;=12,SUMIFS('ON Data'!AF:AF,'ON Data'!$D:$D,$A$4,'ON Data'!$E:$E,9),SUMIFS('ON Data'!AF:AF,'ON Data'!$E:$E,9))</f>
        <v>0</v>
      </c>
      <c r="AC19" s="212">
        <f xml:space="preserve">
IF($A$4&lt;=12,SUMIFS('ON Data'!AG:AG,'ON Data'!$D:$D,$A$4,'ON Data'!$E:$E,9),SUMIFS('ON Data'!AG:AG,'ON Data'!$E:$E,9))</f>
        <v>0</v>
      </c>
      <c r="AD19" s="212">
        <f xml:space="preserve">
IF($A$4&lt;=12,SUMIFS('ON Data'!AH:AH,'ON Data'!$D:$D,$A$4,'ON Data'!$E:$E,9),SUMIFS('ON Data'!AH:AH,'ON Data'!$E:$E,9))</f>
        <v>0</v>
      </c>
      <c r="AE19" s="212">
        <f xml:space="preserve">
IF($A$4&lt;=12,SUMIFS('ON Data'!AI:AI,'ON Data'!$D:$D,$A$4,'ON Data'!$E:$E,9),SUMIFS('ON Data'!AI:AI,'ON Data'!$E:$E,9))</f>
        <v>23346</v>
      </c>
      <c r="AF19" s="212">
        <f xml:space="preserve">
IF($A$4&lt;=12,SUMIFS('ON Data'!AJ:AJ,'ON Data'!$D:$D,$A$4,'ON Data'!$E:$E,9),SUMIFS('ON Data'!AJ:AJ,'ON Data'!$E:$E,9))</f>
        <v>0</v>
      </c>
      <c r="AG19" s="212">
        <f xml:space="preserve">
IF($A$4&lt;=12,SUMIFS('ON Data'!AK:AK,'ON Data'!$D:$D,$A$4,'ON Data'!$E:$E,9),SUMIFS('ON Data'!AK:AK,'ON Data'!$E:$E,9))</f>
        <v>0</v>
      </c>
      <c r="AH19" s="212">
        <f xml:space="preserve">
IF($A$4&lt;=12,SUMIFS('ON Data'!AL:AL,'ON Data'!$D:$D,$A$4,'ON Data'!$E:$E,9),SUMIFS('ON Data'!AL:AL,'ON Data'!$E:$E,9))</f>
        <v>0</v>
      </c>
      <c r="AI19" s="362">
        <f xml:space="preserve">
IF($A$4&lt;=12,SUMIFS('ON Data'!AN:AN,'ON Data'!$D:$D,$A$4,'ON Data'!$E:$E,9),SUMIFS('ON Data'!AN:AN,'ON Data'!$E:$E,9))</f>
        <v>0</v>
      </c>
      <c r="AJ19" s="369"/>
    </row>
    <row r="20" spans="1:36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7671234</v>
      </c>
      <c r="C20" s="214">
        <f xml:space="preserve">
IF($A$4&lt;=12,SUMIFS('ON Data'!G:G,'ON Data'!$D:$D,$A$4,'ON Data'!$E:$E,6),SUMIFS('ON Data'!G:G,'ON Data'!$E:$E,6))</f>
        <v>34600</v>
      </c>
      <c r="D20" s="215">
        <f xml:space="preserve">
IF($A$4&lt;=12,SUMIFS('ON Data'!H:H,'ON Data'!$D:$D,$A$4,'ON Data'!$E:$E,6),SUMIFS('ON Data'!H:H,'ON Data'!$E:$E,6))</f>
        <v>0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Data'!J:J,'ON Data'!$D:$D,$A$4,'ON Data'!$E:$E,6),SUMIFS('ON Data'!J:J,'ON Data'!$E:$E,6))</f>
        <v>3455222</v>
      </c>
      <c r="G20" s="215">
        <f xml:space="preserve">
IF($A$4&lt;=12,SUMIFS('ON Data'!K:K,'ON Data'!$D:$D,$A$4,'ON Data'!$E:$E,6),SUMIFS('ON Data'!K:K,'ON Data'!$E:$E,6))</f>
        <v>0</v>
      </c>
      <c r="H20" s="215">
        <f xml:space="preserve">
IF($A$4&lt;=12,SUMIFS('ON Data'!L:L,'ON Data'!$D:$D,$A$4,'ON Data'!$E:$E,6),SUMIFS('ON Data'!L:L,'ON Data'!$E:$E,6))</f>
        <v>0</v>
      </c>
      <c r="I20" s="215">
        <f xml:space="preserve">
IF($A$4&lt;=12,SUMIFS('ON Data'!M:M,'ON Data'!$D:$D,$A$4,'ON Data'!$E:$E,6),SUMIFS('ON Data'!M:M,'ON Data'!$E:$E,6))</f>
        <v>0</v>
      </c>
      <c r="J20" s="215">
        <f xml:space="preserve">
IF($A$4&lt;=12,SUMIFS('ON Data'!N:N,'ON Data'!$D:$D,$A$4,'ON Data'!$E:$E,6),SUMIFS('ON Data'!N:N,'ON Data'!$E:$E,6))</f>
        <v>0</v>
      </c>
      <c r="K20" s="215">
        <f xml:space="preserve">
IF($A$4&lt;=12,SUMIFS('ON Data'!O:O,'ON Data'!$D:$D,$A$4,'ON Data'!$E:$E,6),SUMIFS('ON Data'!O:O,'ON Data'!$E:$E,6))</f>
        <v>0</v>
      </c>
      <c r="L20" s="215">
        <f xml:space="preserve">
IF($A$4&lt;=12,SUMIFS('ON Data'!P:P,'ON Data'!$D:$D,$A$4,'ON Data'!$E:$E,6),SUMIFS('ON Data'!P:P,'ON Data'!$E:$E,6))</f>
        <v>0</v>
      </c>
      <c r="M20" s="215">
        <f xml:space="preserve">
IF($A$4&lt;=12,SUMIFS('ON Data'!Q:Q,'ON Data'!$D:$D,$A$4,'ON Data'!$E:$E,6),SUMIFS('ON Data'!Q:Q,'ON Data'!$E:$E,6))</f>
        <v>0</v>
      </c>
      <c r="N20" s="215">
        <f xml:space="preserve">
IF($A$4&lt;=12,SUMIFS('ON Data'!R:R,'ON Data'!$D:$D,$A$4,'ON Data'!$E:$E,6),SUMIFS('ON Data'!R:R,'ON Data'!$E:$E,6))</f>
        <v>0</v>
      </c>
      <c r="O20" s="215">
        <f xml:space="preserve">
IF($A$4&lt;=12,SUMIFS('ON Data'!S:S,'ON Data'!$D:$D,$A$4,'ON Data'!$E:$E,6),SUMIFS('ON Data'!S:S,'ON Data'!$E:$E,6))</f>
        <v>0</v>
      </c>
      <c r="P20" s="215">
        <f xml:space="preserve">
IF($A$4&lt;=12,SUMIFS('ON Data'!T:T,'ON Data'!$D:$D,$A$4,'ON Data'!$E:$E,6),SUMIFS('ON Data'!T:T,'ON Data'!$E:$E,6))</f>
        <v>2672128</v>
      </c>
      <c r="Q20" s="215">
        <f xml:space="preserve">
IF($A$4&lt;=12,SUMIFS('ON Data'!U:U,'ON Data'!$D:$D,$A$4,'ON Data'!$E:$E,6),SUMIFS('ON Data'!U:U,'ON Data'!$E:$E,6))</f>
        <v>0</v>
      </c>
      <c r="R20" s="215">
        <f xml:space="preserve">
IF($A$4&lt;=12,SUMIFS('ON Data'!V:V,'ON Data'!$D:$D,$A$4,'ON Data'!$E:$E,6),SUMIFS('ON Data'!V:V,'ON Data'!$E:$E,6))</f>
        <v>0</v>
      </c>
      <c r="S20" s="215">
        <f xml:space="preserve">
IF($A$4&lt;=12,SUMIFS('ON Data'!W:W,'ON Data'!$D:$D,$A$4,'ON Data'!$E:$E,6),SUMIFS('ON Data'!W:W,'ON Data'!$E:$E,6))</f>
        <v>0</v>
      </c>
      <c r="T20" s="215">
        <f xml:space="preserve">
IF($A$4&lt;=12,SUMIFS('ON Data'!X:X,'ON Data'!$D:$D,$A$4,'ON Data'!$E:$E,6),SUMIFS('ON Data'!X:X,'ON Data'!$E:$E,6))</f>
        <v>0</v>
      </c>
      <c r="U20" s="215">
        <f xml:space="preserve">
IF($A$4&lt;=12,SUMIFS('ON Data'!Y:Y,'ON Data'!$D:$D,$A$4,'ON Data'!$E:$E,6),SUMIFS('ON Data'!Y:Y,'ON Data'!$E:$E,6))</f>
        <v>0</v>
      </c>
      <c r="V20" s="215">
        <f xml:space="preserve">
IF($A$4&lt;=12,SUMIFS('ON Data'!Z:Z,'ON Data'!$D:$D,$A$4,'ON Data'!$E:$E,6),SUMIFS('ON Data'!Z:Z,'ON Data'!$E:$E,6))</f>
        <v>0</v>
      </c>
      <c r="W20" s="215">
        <f xml:space="preserve">
IF($A$4&lt;=12,SUMIFS('ON Data'!AA:AA,'ON Data'!$D:$D,$A$4,'ON Data'!$E:$E,6),SUMIFS('ON Data'!AA:AA,'ON Data'!$E:$E,6))</f>
        <v>0</v>
      </c>
      <c r="X20" s="215">
        <f xml:space="preserve">
IF($A$4&lt;=12,SUMIFS('ON Data'!AB:AB,'ON Data'!$D:$D,$A$4,'ON Data'!$E:$E,6),SUMIFS('ON Data'!AB:AB,'ON Data'!$E:$E,6))</f>
        <v>0</v>
      </c>
      <c r="Y20" s="215">
        <f xml:space="preserve">
IF($A$4&lt;=12,SUMIFS('ON Data'!AC:AC,'ON Data'!$D:$D,$A$4,'ON Data'!$E:$E,6),SUMIFS('ON Data'!AC:AC,'ON Data'!$E:$E,6))</f>
        <v>0</v>
      </c>
      <c r="Z20" s="215">
        <f xml:space="preserve">
IF($A$4&lt;=12,SUMIFS('ON Data'!AD:AD,'ON Data'!$D:$D,$A$4,'ON Data'!$E:$E,6),SUMIFS('ON Data'!AD:AD,'ON Data'!$E:$E,6))</f>
        <v>0</v>
      </c>
      <c r="AA20" s="215">
        <f xml:space="preserve">
IF($A$4&lt;=12,SUMIFS('ON Data'!AE:AE,'ON Data'!$D:$D,$A$4,'ON Data'!$E:$E,6),SUMIFS('ON Data'!AE:AE,'ON Data'!$E:$E,6))</f>
        <v>0</v>
      </c>
      <c r="AB20" s="215">
        <f xml:space="preserve">
IF($A$4&lt;=12,SUMIFS('ON Data'!AF:AF,'ON Data'!$D:$D,$A$4,'ON Data'!$E:$E,6),SUMIFS('ON Data'!AF:AF,'ON Data'!$E:$E,6))</f>
        <v>0</v>
      </c>
      <c r="AC20" s="215">
        <f xml:space="preserve">
IF($A$4&lt;=12,SUMIFS('ON Data'!AG:AG,'ON Data'!$D:$D,$A$4,'ON Data'!$E:$E,6),SUMIFS('ON Data'!AG:AG,'ON Data'!$E:$E,6))</f>
        <v>0</v>
      </c>
      <c r="AD20" s="215">
        <f xml:space="preserve">
IF($A$4&lt;=12,SUMIFS('ON Data'!AH:AH,'ON Data'!$D:$D,$A$4,'ON Data'!$E:$E,6),SUMIFS('ON Data'!AH:AH,'ON Data'!$E:$E,6))</f>
        <v>0</v>
      </c>
      <c r="AE20" s="215">
        <f xml:space="preserve">
IF($A$4&lt;=12,SUMIFS('ON Data'!AI:AI,'ON Data'!$D:$D,$A$4,'ON Data'!$E:$E,6),SUMIFS('ON Data'!AI:AI,'ON Data'!$E:$E,6))</f>
        <v>1405343</v>
      </c>
      <c r="AF20" s="215">
        <f xml:space="preserve">
IF($A$4&lt;=12,SUMIFS('ON Data'!AJ:AJ,'ON Data'!$D:$D,$A$4,'ON Data'!$E:$E,6),SUMIFS('ON Data'!AJ:AJ,'ON Data'!$E:$E,6))</f>
        <v>0</v>
      </c>
      <c r="AG20" s="215">
        <f xml:space="preserve">
IF($A$4&lt;=12,SUMIFS('ON Data'!AK:AK,'ON Data'!$D:$D,$A$4,'ON Data'!$E:$E,6),SUMIFS('ON Data'!AK:AK,'ON Data'!$E:$E,6))</f>
        <v>0</v>
      </c>
      <c r="AH20" s="215">
        <f xml:space="preserve">
IF($A$4&lt;=12,SUMIFS('ON Data'!AL:AL,'ON Data'!$D:$D,$A$4,'ON Data'!$E:$E,6),SUMIFS('ON Data'!AL:AL,'ON Data'!$E:$E,6))</f>
        <v>0</v>
      </c>
      <c r="AI20" s="363">
        <f xml:space="preserve">
IF($A$4&lt;=12,SUMIFS('ON Data'!AN:AN,'ON Data'!$D:$D,$A$4,'ON Data'!$E:$E,6),SUMIFS('ON Data'!AN:AN,'ON Data'!$E:$E,6))</f>
        <v>103941</v>
      </c>
      <c r="AJ20" s="369"/>
    </row>
    <row r="21" spans="1:36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Data'!G:G,'ON Data'!$D:$D,$A$4,'ON Data'!$E:$E,12),SUMIFS('ON Data'!G:G,'ON Data'!$E:$E,12))</f>
        <v>0</v>
      </c>
      <c r="D21" s="203">
        <f xml:space="preserve">
IF($A$4&lt;=12,SUMIFS('ON Data'!H:H,'ON Data'!$D:$D,$A$4,'ON Data'!$E:$E,12),SUMIFS('ON Data'!H:H,'ON Data'!$E:$E,12))</f>
        <v>0</v>
      </c>
      <c r="E21" s="203">
        <f xml:space="preserve">
IF($A$4&lt;=12,SUMIFS('ON Data'!I:I,'ON Data'!$D:$D,$A$4,'ON Data'!$E:$E,12),SUMIFS('ON Data'!I:I,'ON Data'!$E:$E,12))</f>
        <v>0</v>
      </c>
      <c r="F21" s="203">
        <f xml:space="preserve">
IF($A$4&lt;=12,SUMIFS('ON Data'!J:J,'ON Data'!$D:$D,$A$4,'ON Data'!$E:$E,12),SUMIFS('ON Data'!J:J,'ON Data'!$E:$E,12))</f>
        <v>0</v>
      </c>
      <c r="G21" s="203">
        <f xml:space="preserve">
IF($A$4&lt;=12,SUMIFS('ON Data'!K:K,'ON Data'!$D:$D,$A$4,'ON Data'!$E:$E,12),SUMIFS('ON Data'!K:K,'ON Data'!$E:$E,12))</f>
        <v>0</v>
      </c>
      <c r="H21" s="203">
        <f xml:space="preserve">
IF($A$4&lt;=12,SUMIFS('ON Data'!L:L,'ON Data'!$D:$D,$A$4,'ON Data'!$E:$E,12),SUMIFS('ON Data'!L:L,'ON Data'!$E:$E,12))</f>
        <v>0</v>
      </c>
      <c r="I21" s="203">
        <f xml:space="preserve">
IF($A$4&lt;=12,SUMIFS('ON Data'!M:M,'ON Data'!$D:$D,$A$4,'ON Data'!$E:$E,12),SUMIFS('ON Data'!M:M,'ON Data'!$E:$E,12))</f>
        <v>0</v>
      </c>
      <c r="J21" s="203">
        <f xml:space="preserve">
IF($A$4&lt;=12,SUMIFS('ON Data'!N:N,'ON Data'!$D:$D,$A$4,'ON Data'!$E:$E,12),SUMIFS('ON Data'!N:N,'ON Data'!$E:$E,12))</f>
        <v>0</v>
      </c>
      <c r="K21" s="203">
        <f xml:space="preserve">
IF($A$4&lt;=12,SUMIFS('ON Data'!O:O,'ON Data'!$D:$D,$A$4,'ON Data'!$E:$E,12),SUMIFS('ON Data'!O:O,'ON Data'!$E:$E,12))</f>
        <v>0</v>
      </c>
      <c r="L21" s="203">
        <f xml:space="preserve">
IF($A$4&lt;=12,SUMIFS('ON Data'!P:P,'ON Data'!$D:$D,$A$4,'ON Data'!$E:$E,12),SUMIFS('ON Data'!P:P,'ON Data'!$E:$E,12))</f>
        <v>0</v>
      </c>
      <c r="M21" s="203">
        <f xml:space="preserve">
IF($A$4&lt;=12,SUMIFS('ON Data'!Q:Q,'ON Data'!$D:$D,$A$4,'ON Data'!$E:$E,12),SUMIFS('ON Data'!Q:Q,'ON Data'!$E:$E,12))</f>
        <v>0</v>
      </c>
      <c r="N21" s="203">
        <f xml:space="preserve">
IF($A$4&lt;=12,SUMIFS('ON Data'!R:R,'ON Data'!$D:$D,$A$4,'ON Data'!$E:$E,12),SUMIFS('ON Data'!R:R,'ON Data'!$E:$E,12))</f>
        <v>0</v>
      </c>
      <c r="O21" s="203">
        <f xml:space="preserve">
IF($A$4&lt;=12,SUMIFS('ON Data'!S:S,'ON Data'!$D:$D,$A$4,'ON Data'!$E:$E,12),SUMIFS('ON Data'!S:S,'ON Data'!$E:$E,12))</f>
        <v>0</v>
      </c>
      <c r="P21" s="203">
        <f xml:space="preserve">
IF($A$4&lt;=12,SUMIFS('ON Data'!T:T,'ON Data'!$D:$D,$A$4,'ON Data'!$E:$E,12),SUMIFS('ON Data'!T:T,'ON Data'!$E:$E,12))</f>
        <v>0</v>
      </c>
      <c r="Q21" s="203">
        <f xml:space="preserve">
IF($A$4&lt;=12,SUMIFS('ON Data'!U:U,'ON Data'!$D:$D,$A$4,'ON Data'!$E:$E,12),SUMIFS('ON Data'!U:U,'ON Data'!$E:$E,12))</f>
        <v>0</v>
      </c>
      <c r="R21" s="203">
        <f xml:space="preserve">
IF($A$4&lt;=12,SUMIFS('ON Data'!V:V,'ON Data'!$D:$D,$A$4,'ON Data'!$E:$E,12),SUMIFS('ON Data'!V:V,'ON Data'!$E:$E,12))</f>
        <v>0</v>
      </c>
      <c r="S21" s="203">
        <f xml:space="preserve">
IF($A$4&lt;=12,SUMIFS('ON Data'!W:W,'ON Data'!$D:$D,$A$4,'ON Data'!$E:$E,12),SUMIFS('ON Data'!W:W,'ON Data'!$E:$E,12))</f>
        <v>0</v>
      </c>
      <c r="T21" s="203">
        <f xml:space="preserve">
IF($A$4&lt;=12,SUMIFS('ON Data'!X:X,'ON Data'!$D:$D,$A$4,'ON Data'!$E:$E,12),SUMIFS('ON Data'!X:X,'ON Data'!$E:$E,12))</f>
        <v>0</v>
      </c>
      <c r="U21" s="203">
        <f xml:space="preserve">
IF($A$4&lt;=12,SUMIFS('ON Data'!Y:Y,'ON Data'!$D:$D,$A$4,'ON Data'!$E:$E,12),SUMIFS('ON Data'!Y:Y,'ON Data'!$E:$E,12))</f>
        <v>0</v>
      </c>
      <c r="V21" s="203">
        <f xml:space="preserve">
IF($A$4&lt;=12,SUMIFS('ON Data'!Z:Z,'ON Data'!$D:$D,$A$4,'ON Data'!$E:$E,12),SUMIFS('ON Data'!Z:Z,'ON Data'!$E:$E,12))</f>
        <v>0</v>
      </c>
      <c r="W21" s="203">
        <f xml:space="preserve">
IF($A$4&lt;=12,SUMIFS('ON Data'!AA:AA,'ON Data'!$D:$D,$A$4,'ON Data'!$E:$E,12),SUMIFS('ON Data'!AA:AA,'ON Data'!$E:$E,12))</f>
        <v>0</v>
      </c>
      <c r="X21" s="203">
        <f xml:space="preserve">
IF($A$4&lt;=12,SUMIFS('ON Data'!AB:AB,'ON Data'!$D:$D,$A$4,'ON Data'!$E:$E,12),SUMIFS('ON Data'!AB:AB,'ON Data'!$E:$E,12))</f>
        <v>0</v>
      </c>
      <c r="Y21" s="203">
        <f xml:space="preserve">
IF($A$4&lt;=12,SUMIFS('ON Data'!AC:AC,'ON Data'!$D:$D,$A$4,'ON Data'!$E:$E,12),SUMIFS('ON Data'!AC:AC,'ON Data'!$E:$E,12))</f>
        <v>0</v>
      </c>
      <c r="Z21" s="203">
        <f xml:space="preserve">
IF($A$4&lt;=12,SUMIFS('ON Data'!AD:AD,'ON Data'!$D:$D,$A$4,'ON Data'!$E:$E,12),SUMIFS('ON Data'!AD:AD,'ON Data'!$E:$E,12))</f>
        <v>0</v>
      </c>
      <c r="AA21" s="203">
        <f xml:space="preserve">
IF($A$4&lt;=12,SUMIFS('ON Data'!AE:AE,'ON Data'!$D:$D,$A$4,'ON Data'!$E:$E,12),SUMIFS('ON Data'!AE:AE,'ON Data'!$E:$E,12))</f>
        <v>0</v>
      </c>
      <c r="AB21" s="203">
        <f xml:space="preserve">
IF($A$4&lt;=12,SUMIFS('ON Data'!AF:AF,'ON Data'!$D:$D,$A$4,'ON Data'!$E:$E,12),SUMIFS('ON Data'!AF:AF,'ON Data'!$E:$E,12))</f>
        <v>0</v>
      </c>
      <c r="AC21" s="203">
        <f xml:space="preserve">
IF($A$4&lt;=12,SUMIFS('ON Data'!AG:AG,'ON Data'!$D:$D,$A$4,'ON Data'!$E:$E,12),SUMIFS('ON Data'!AG:AG,'ON Data'!$E:$E,12))</f>
        <v>0</v>
      </c>
      <c r="AD21" s="203">
        <f xml:space="preserve">
IF($A$4&lt;=12,SUMIFS('ON Data'!AH:AH,'ON Data'!$D:$D,$A$4,'ON Data'!$E:$E,12),SUMIFS('ON Data'!AH:AH,'ON Data'!$E:$E,12))</f>
        <v>0</v>
      </c>
      <c r="AE21" s="203">
        <f xml:space="preserve">
IF($A$4&lt;=12,SUMIFS('ON Data'!AI:AI,'ON Data'!$D:$D,$A$4,'ON Data'!$E:$E,12),SUMIFS('ON Data'!AI:AI,'ON Data'!$E:$E,12))</f>
        <v>0</v>
      </c>
      <c r="AF21" s="203">
        <f xml:space="preserve">
IF($A$4&lt;=12,SUMIFS('ON Data'!AJ:AJ,'ON Data'!$D:$D,$A$4,'ON Data'!$E:$E,12),SUMIFS('ON Data'!AJ:AJ,'ON Data'!$E:$E,12))</f>
        <v>0</v>
      </c>
      <c r="AG21" s="203">
        <f xml:space="preserve">
IF($A$4&lt;=12,SUMIFS('ON Data'!AK:AK,'ON Data'!$D:$D,$A$4,'ON Data'!$E:$E,12),SUMIFS('ON Data'!AK:AK,'ON Data'!$E:$E,12))</f>
        <v>0</v>
      </c>
      <c r="AH21" s="203">
        <f xml:space="preserve">
IF($A$4&lt;=12,SUMIFS('ON Data'!AL:AL,'ON Data'!$D:$D,$A$4,'ON Data'!$E:$E,12),SUMIFS('ON Data'!AL:AL,'ON Data'!$E:$E,12))</f>
        <v>0</v>
      </c>
      <c r="AI21" s="359">
        <f xml:space="preserve">
IF($A$4&lt;=12,SUMIFS('ON Data'!AN:AN,'ON Data'!$D:$D,$A$4,'ON Data'!$E:$E,12),SUMIFS('ON Data'!AN:AN,'ON Data'!$E:$E,12))</f>
        <v>0</v>
      </c>
      <c r="AJ21" s="369"/>
    </row>
    <row r="22" spans="1:36" ht="15" hidden="1" outlineLevel="1" thickBot="1" x14ac:dyDescent="0.35">
      <c r="A22" s="181" t="s">
        <v>57</v>
      </c>
      <c r="B22" s="240" t="str">
        <f xml:space="preserve">
IF(OR(B21="",B21=0),"",B20/B21)</f>
        <v/>
      </c>
      <c r="C22" s="241" t="str">
        <f t="shared" ref="C22:H22" si="2" xml:space="preserve">
IF(OR(C21="",C21=0),"",C20/C21)</f>
        <v/>
      </c>
      <c r="D22" s="242" t="str">
        <f t="shared" si="2"/>
        <v/>
      </c>
      <c r="E22" s="242" t="str">
        <f t="shared" si="2"/>
        <v/>
      </c>
      <c r="F22" s="242" t="str">
        <f t="shared" si="2"/>
        <v/>
      </c>
      <c r="G22" s="242" t="str">
        <f t="shared" si="2"/>
        <v/>
      </c>
      <c r="H22" s="242" t="str">
        <f t="shared" si="2"/>
        <v/>
      </c>
      <c r="I22" s="242" t="str">
        <f t="shared" ref="I22:AI22" si="3" xml:space="preserve">
IF(OR(I21="",I21=0),"",I20/I21)</f>
        <v/>
      </c>
      <c r="J22" s="242" t="str">
        <f t="shared" si="3"/>
        <v/>
      </c>
      <c r="K22" s="242" t="str">
        <f t="shared" si="3"/>
        <v/>
      </c>
      <c r="L22" s="242" t="str">
        <f t="shared" si="3"/>
        <v/>
      </c>
      <c r="M22" s="242" t="str">
        <f t="shared" si="3"/>
        <v/>
      </c>
      <c r="N22" s="242" t="str">
        <f t="shared" si="3"/>
        <v/>
      </c>
      <c r="O22" s="242" t="str">
        <f t="shared" si="3"/>
        <v/>
      </c>
      <c r="P22" s="242" t="str">
        <f t="shared" si="3"/>
        <v/>
      </c>
      <c r="Q22" s="242" t="str">
        <f t="shared" si="3"/>
        <v/>
      </c>
      <c r="R22" s="242" t="str">
        <f t="shared" si="3"/>
        <v/>
      </c>
      <c r="S22" s="242" t="str">
        <f t="shared" si="3"/>
        <v/>
      </c>
      <c r="T22" s="242" t="str">
        <f t="shared" si="3"/>
        <v/>
      </c>
      <c r="U22" s="242" t="str">
        <f t="shared" si="3"/>
        <v/>
      </c>
      <c r="V22" s="242" t="str">
        <f t="shared" si="3"/>
        <v/>
      </c>
      <c r="W22" s="242" t="str">
        <f t="shared" si="3"/>
        <v/>
      </c>
      <c r="X22" s="242" t="str">
        <f t="shared" si="3"/>
        <v/>
      </c>
      <c r="Y22" s="242" t="str">
        <f t="shared" si="3"/>
        <v/>
      </c>
      <c r="Z22" s="242" t="str">
        <f t="shared" si="3"/>
        <v/>
      </c>
      <c r="AA22" s="242" t="str">
        <f t="shared" si="3"/>
        <v/>
      </c>
      <c r="AB22" s="242" t="str">
        <f t="shared" si="3"/>
        <v/>
      </c>
      <c r="AC22" s="242" t="str">
        <f t="shared" si="3"/>
        <v/>
      </c>
      <c r="AD22" s="242" t="str">
        <f t="shared" si="3"/>
        <v/>
      </c>
      <c r="AE22" s="242" t="str">
        <f t="shared" si="3"/>
        <v/>
      </c>
      <c r="AF22" s="242" t="str">
        <f t="shared" si="3"/>
        <v/>
      </c>
      <c r="AG22" s="242" t="str">
        <f t="shared" si="3"/>
        <v/>
      </c>
      <c r="AH22" s="242" t="str">
        <f t="shared" si="3"/>
        <v/>
      </c>
      <c r="AI22" s="364" t="str">
        <f t="shared" si="3"/>
        <v/>
      </c>
      <c r="AJ22" s="369"/>
    </row>
    <row r="23" spans="1:36" ht="15" hidden="1" outlineLevel="1" thickBot="1" x14ac:dyDescent="0.35">
      <c r="A23" s="189" t="s">
        <v>52</v>
      </c>
      <c r="B23" s="204">
        <f xml:space="preserve">
IF(B21="","",B20-B21)</f>
        <v>7671234</v>
      </c>
      <c r="C23" s="205">
        <f t="shared" ref="C23:H23" si="4" xml:space="preserve">
IF(C21="","",C20-C21)</f>
        <v>34600</v>
      </c>
      <c r="D23" s="206">
        <f t="shared" si="4"/>
        <v>0</v>
      </c>
      <c r="E23" s="206">
        <f t="shared" si="4"/>
        <v>0</v>
      </c>
      <c r="F23" s="206">
        <f t="shared" si="4"/>
        <v>3455222</v>
      </c>
      <c r="G23" s="206">
        <f t="shared" si="4"/>
        <v>0</v>
      </c>
      <c r="H23" s="206">
        <f t="shared" si="4"/>
        <v>0</v>
      </c>
      <c r="I23" s="206">
        <f t="shared" ref="I23:AI23" si="5" xml:space="preserve">
IF(I21="","",I20-I21)</f>
        <v>0</v>
      </c>
      <c r="J23" s="206">
        <f t="shared" si="5"/>
        <v>0</v>
      </c>
      <c r="K23" s="206">
        <f t="shared" si="5"/>
        <v>0</v>
      </c>
      <c r="L23" s="206">
        <f t="shared" si="5"/>
        <v>0</v>
      </c>
      <c r="M23" s="206">
        <f t="shared" si="5"/>
        <v>0</v>
      </c>
      <c r="N23" s="206">
        <f t="shared" si="5"/>
        <v>0</v>
      </c>
      <c r="O23" s="206">
        <f t="shared" si="5"/>
        <v>0</v>
      </c>
      <c r="P23" s="206">
        <f t="shared" si="5"/>
        <v>2672128</v>
      </c>
      <c r="Q23" s="206">
        <f t="shared" si="5"/>
        <v>0</v>
      </c>
      <c r="R23" s="206">
        <f t="shared" si="5"/>
        <v>0</v>
      </c>
      <c r="S23" s="206">
        <f t="shared" si="5"/>
        <v>0</v>
      </c>
      <c r="T23" s="206">
        <f t="shared" si="5"/>
        <v>0</v>
      </c>
      <c r="U23" s="206">
        <f t="shared" si="5"/>
        <v>0</v>
      </c>
      <c r="V23" s="206">
        <f t="shared" si="5"/>
        <v>0</v>
      </c>
      <c r="W23" s="206">
        <f t="shared" si="5"/>
        <v>0</v>
      </c>
      <c r="X23" s="206">
        <f t="shared" si="5"/>
        <v>0</v>
      </c>
      <c r="Y23" s="206">
        <f t="shared" si="5"/>
        <v>0</v>
      </c>
      <c r="Z23" s="206">
        <f t="shared" si="5"/>
        <v>0</v>
      </c>
      <c r="AA23" s="206">
        <f t="shared" si="5"/>
        <v>0</v>
      </c>
      <c r="AB23" s="206">
        <f t="shared" si="5"/>
        <v>0</v>
      </c>
      <c r="AC23" s="206">
        <f t="shared" si="5"/>
        <v>0</v>
      </c>
      <c r="AD23" s="206">
        <f t="shared" si="5"/>
        <v>0</v>
      </c>
      <c r="AE23" s="206">
        <f t="shared" si="5"/>
        <v>1405343</v>
      </c>
      <c r="AF23" s="206">
        <f t="shared" si="5"/>
        <v>0</v>
      </c>
      <c r="AG23" s="206">
        <f t="shared" si="5"/>
        <v>0</v>
      </c>
      <c r="AH23" s="206">
        <f t="shared" si="5"/>
        <v>0</v>
      </c>
      <c r="AI23" s="360">
        <f t="shared" si="5"/>
        <v>103941</v>
      </c>
      <c r="AJ23" s="369"/>
    </row>
    <row r="24" spans="1:36" x14ac:dyDescent="0.3">
      <c r="A24" s="183" t="s">
        <v>127</v>
      </c>
      <c r="B24" s="230" t="s">
        <v>2</v>
      </c>
      <c r="C24" s="370" t="s">
        <v>138</v>
      </c>
      <c r="D24" s="344"/>
      <c r="E24" s="345"/>
      <c r="F24" s="345"/>
      <c r="G24" s="345" t="s">
        <v>139</v>
      </c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65" t="s">
        <v>140</v>
      </c>
      <c r="AJ24" s="369"/>
    </row>
    <row r="25" spans="1:36" x14ac:dyDescent="0.3">
      <c r="A25" s="184" t="s">
        <v>55</v>
      </c>
      <c r="B25" s="201">
        <f xml:space="preserve">
SUM(C25:AI25)</f>
        <v>20750</v>
      </c>
      <c r="C25" s="371">
        <f xml:space="preserve">
IF($A$4&lt;=12,SUMIFS('ON Data'!H:H,'ON Data'!$D:$D,$A$4,'ON Data'!$E:$E,10),SUMIFS('ON Data'!H:H,'ON Data'!$E:$E,10))</f>
        <v>14950</v>
      </c>
      <c r="D25" s="346"/>
      <c r="E25" s="347"/>
      <c r="F25" s="347"/>
      <c r="G25" s="347">
        <f xml:space="preserve">
IF($A$4&lt;=12,SUMIFS('ON Data'!K:K,'ON Data'!$D:$D,$A$4,'ON Data'!$E:$E,10),SUMIFS('ON Data'!K:K,'ON Data'!$E:$E,10))</f>
        <v>5800</v>
      </c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  <c r="AB25" s="347"/>
      <c r="AC25" s="347"/>
      <c r="AD25" s="347"/>
      <c r="AE25" s="347"/>
      <c r="AF25" s="347"/>
      <c r="AG25" s="347"/>
      <c r="AH25" s="347"/>
      <c r="AI25" s="366">
        <f xml:space="preserve">
IF($A$4&lt;=12,SUMIFS('ON Data'!AN:AN,'ON Data'!$D:$D,$A$4,'ON Data'!$E:$E,10),SUMIFS('ON Data'!AN:AN,'ON Data'!$E:$E,10))</f>
        <v>0</v>
      </c>
      <c r="AJ25" s="369"/>
    </row>
    <row r="26" spans="1:36" x14ac:dyDescent="0.3">
      <c r="A26" s="190" t="s">
        <v>137</v>
      </c>
      <c r="B26" s="210">
        <f xml:space="preserve">
SUM(C26:AI26)</f>
        <v>25112.605664219165</v>
      </c>
      <c r="C26" s="371">
        <f xml:space="preserve">
IF($A$4&lt;=12,SUMIFS('ON Data'!H:H,'ON Data'!$D:$D,$A$4,'ON Data'!$E:$E,11),SUMIFS('ON Data'!H:H,'ON Data'!$E:$E,11))</f>
        <v>25112.605664219165</v>
      </c>
      <c r="D26" s="346"/>
      <c r="E26" s="347"/>
      <c r="F26" s="347"/>
      <c r="G26" s="348">
        <f xml:space="preserve">
IF($A$4&lt;=12,SUMIFS('ON Data'!K:K,'ON Data'!$D:$D,$A$4,'ON Data'!$E:$E,11),SUMIFS('ON Data'!K:K,'ON Data'!$E:$E,11))</f>
        <v>0</v>
      </c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366">
        <f xml:space="preserve">
IF($A$4&lt;=12,SUMIFS('ON Data'!AN:AN,'ON Data'!$D:$D,$A$4,'ON Data'!$E:$E,11),SUMIFS('ON Data'!AN:AN,'ON Data'!$E:$E,11))</f>
        <v>0</v>
      </c>
      <c r="AJ26" s="369"/>
    </row>
    <row r="27" spans="1:36" x14ac:dyDescent="0.3">
      <c r="A27" s="190" t="s">
        <v>57</v>
      </c>
      <c r="B27" s="231">
        <f xml:space="preserve">
IF(B26=0,0,B25/B26)</f>
        <v>0.82627825552825551</v>
      </c>
      <c r="C27" s="372">
        <f xml:space="preserve">
IF(C26=0,0,C25/C26)</f>
        <v>0.5953185503685503</v>
      </c>
      <c r="D27" s="349"/>
      <c r="E27" s="350"/>
      <c r="F27" s="350"/>
      <c r="G27" s="350">
        <f xml:space="preserve">
IF(G26=0,0,G25/G26)</f>
        <v>0</v>
      </c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350"/>
      <c r="AE27" s="350"/>
      <c r="AF27" s="350"/>
      <c r="AG27" s="350"/>
      <c r="AH27" s="350"/>
      <c r="AI27" s="367">
        <f xml:space="preserve">
IF(AI26=0,0,AI25/AI26)</f>
        <v>0</v>
      </c>
      <c r="AJ27" s="369"/>
    </row>
    <row r="28" spans="1:36" ht="15" thickBot="1" x14ac:dyDescent="0.35">
      <c r="A28" s="190" t="s">
        <v>136</v>
      </c>
      <c r="B28" s="210">
        <f xml:space="preserve">
SUM(C28:AI28)</f>
        <v>4362.6056642191652</v>
      </c>
      <c r="C28" s="373">
        <f xml:space="preserve">
C26-C25</f>
        <v>10162.605664219165</v>
      </c>
      <c r="D28" s="351"/>
      <c r="E28" s="352"/>
      <c r="F28" s="352"/>
      <c r="G28" s="352">
        <f xml:space="preserve">
G26-G25</f>
        <v>-5800</v>
      </c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  <c r="AE28" s="352"/>
      <c r="AF28" s="352"/>
      <c r="AG28" s="352"/>
      <c r="AH28" s="352"/>
      <c r="AI28" s="368">
        <f xml:space="preserve">
AI26-AI25</f>
        <v>0</v>
      </c>
      <c r="AJ28" s="369"/>
    </row>
    <row r="29" spans="1:36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1"/>
      <c r="AH29" s="191"/>
      <c r="AI29" s="191"/>
    </row>
    <row r="30" spans="1:36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14"/>
    </row>
    <row r="31" spans="1:36" x14ac:dyDescent="0.3">
      <c r="A31" s="80" t="s">
        <v>134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14"/>
    </row>
    <row r="32" spans="1:36" ht="14.4" customHeight="1" x14ac:dyDescent="0.3">
      <c r="A32" s="227" t="s">
        <v>131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</row>
    <row r="33" spans="1:1" x14ac:dyDescent="0.3">
      <c r="A33" s="229" t="s">
        <v>141</v>
      </c>
    </row>
    <row r="34" spans="1:1" x14ac:dyDescent="0.3">
      <c r="A34" s="229" t="s">
        <v>142</v>
      </c>
    </row>
    <row r="35" spans="1:1" x14ac:dyDescent="0.3">
      <c r="A35" s="229" t="s">
        <v>143</v>
      </c>
    </row>
    <row r="36" spans="1:1" x14ac:dyDescent="0.3">
      <c r="A36" s="229" t="s">
        <v>144</v>
      </c>
    </row>
  </sheetData>
  <mergeCells count="12">
    <mergeCell ref="C28:F28"/>
    <mergeCell ref="C27:F27"/>
    <mergeCell ref="G27:AH27"/>
    <mergeCell ref="G28:AH28"/>
    <mergeCell ref="C25:F25"/>
    <mergeCell ref="C26:F26"/>
    <mergeCell ref="G24:AH24"/>
    <mergeCell ref="G25:AH25"/>
    <mergeCell ref="G26:AH26"/>
    <mergeCell ref="A1:AI1"/>
    <mergeCell ref="B3:B4"/>
    <mergeCell ref="C24:F24"/>
  </mergeCells>
  <conditionalFormatting sqref="C27 AI27 G27">
    <cfRule type="cellIs" dxfId="3" priority="4" operator="greaterThan">
      <formula>1</formula>
    </cfRule>
  </conditionalFormatting>
  <conditionalFormatting sqref="C28 AI28 G28">
    <cfRule type="cellIs" dxfId="2" priority="3" operator="lessThan">
      <formula>0</formula>
    </cfRule>
  </conditionalFormatting>
  <conditionalFormatting sqref="B22:AI22">
    <cfRule type="cellIs" dxfId="1" priority="2" operator="greaterThan">
      <formula>1</formula>
    </cfRule>
  </conditionalFormatting>
  <conditionalFormatting sqref="B23:AI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7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1" x14ac:dyDescent="0.3">
      <c r="A1" s="170" t="s">
        <v>784</v>
      </c>
    </row>
    <row r="2" spans="1:41" x14ac:dyDescent="0.3">
      <c r="A2" s="174" t="s">
        <v>196</v>
      </c>
    </row>
    <row r="3" spans="1:41" x14ac:dyDescent="0.3">
      <c r="A3" s="170" t="s">
        <v>100</v>
      </c>
      <c r="B3" s="195">
        <v>2015</v>
      </c>
      <c r="D3" s="171">
        <f>MAX(D5:D1048576)</f>
        <v>4</v>
      </c>
      <c r="F3" s="171">
        <f>SUMIF($E5:$E1048576,"&lt;10",F5:F1048576)</f>
        <v>8255271.75</v>
      </c>
      <c r="G3" s="171">
        <f t="shared" ref="G3:AO3" si="0">SUMIF($E5:$E1048576,"&lt;10",G5:G1048576)</f>
        <v>34773</v>
      </c>
      <c r="H3" s="171">
        <f t="shared" si="0"/>
        <v>0</v>
      </c>
      <c r="I3" s="171">
        <f t="shared" si="0"/>
        <v>0</v>
      </c>
      <c r="J3" s="171">
        <f t="shared" si="0"/>
        <v>3923258.15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2749496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1443127.5999999999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0</v>
      </c>
      <c r="AN3" s="171">
        <f t="shared" si="0"/>
        <v>104617</v>
      </c>
      <c r="AO3" s="171">
        <f t="shared" si="0"/>
        <v>0</v>
      </c>
    </row>
    <row r="4" spans="1:41" x14ac:dyDescent="0.3">
      <c r="A4" s="170" t="s">
        <v>101</v>
      </c>
      <c r="B4" s="195">
        <v>1</v>
      </c>
      <c r="C4" s="172" t="s">
        <v>4</v>
      </c>
      <c r="D4" s="173" t="s">
        <v>51</v>
      </c>
      <c r="E4" s="173" t="s">
        <v>95</v>
      </c>
      <c r="F4" s="173" t="s">
        <v>2</v>
      </c>
      <c r="G4" s="173" t="s">
        <v>96</v>
      </c>
      <c r="H4" s="173" t="s">
        <v>97</v>
      </c>
      <c r="I4" s="173" t="s">
        <v>98</v>
      </c>
      <c r="J4" s="173" t="s">
        <v>99</v>
      </c>
      <c r="K4" s="173">
        <v>305</v>
      </c>
      <c r="L4" s="173">
        <v>306</v>
      </c>
      <c r="M4" s="173">
        <v>407</v>
      </c>
      <c r="N4" s="173">
        <v>408</v>
      </c>
      <c r="O4" s="173">
        <v>409</v>
      </c>
      <c r="P4" s="173">
        <v>410</v>
      </c>
      <c r="Q4" s="173">
        <v>415</v>
      </c>
      <c r="R4" s="173">
        <v>416</v>
      </c>
      <c r="S4" s="173">
        <v>418</v>
      </c>
      <c r="T4" s="173">
        <v>419</v>
      </c>
      <c r="U4" s="173">
        <v>420</v>
      </c>
      <c r="V4" s="173">
        <v>421</v>
      </c>
      <c r="W4" s="173">
        <v>522</v>
      </c>
      <c r="X4" s="173">
        <v>523</v>
      </c>
      <c r="Y4" s="173">
        <v>524</v>
      </c>
      <c r="Z4" s="173">
        <v>525</v>
      </c>
      <c r="AA4" s="173">
        <v>526</v>
      </c>
      <c r="AB4" s="173">
        <v>527</v>
      </c>
      <c r="AC4" s="173">
        <v>528</v>
      </c>
      <c r="AD4" s="173">
        <v>629</v>
      </c>
      <c r="AE4" s="173">
        <v>630</v>
      </c>
      <c r="AF4" s="173">
        <v>636</v>
      </c>
      <c r="AG4" s="173">
        <v>637</v>
      </c>
      <c r="AH4" s="173">
        <v>640</v>
      </c>
      <c r="AI4" s="173">
        <v>642</v>
      </c>
      <c r="AJ4" s="173">
        <v>743</v>
      </c>
      <c r="AK4" s="173">
        <v>745</v>
      </c>
      <c r="AL4" s="173">
        <v>746</v>
      </c>
      <c r="AM4" s="173">
        <v>747</v>
      </c>
      <c r="AN4" s="173">
        <v>930</v>
      </c>
      <c r="AO4" s="173">
        <v>940</v>
      </c>
    </row>
    <row r="5" spans="1:41" x14ac:dyDescent="0.3">
      <c r="A5" s="170" t="s">
        <v>102</v>
      </c>
      <c r="B5" s="195">
        <v>2</v>
      </c>
      <c r="C5" s="170">
        <v>48</v>
      </c>
      <c r="D5" s="170">
        <v>1</v>
      </c>
      <c r="E5" s="170">
        <v>1</v>
      </c>
      <c r="F5" s="170">
        <v>71.12</v>
      </c>
      <c r="G5" s="170">
        <v>0</v>
      </c>
      <c r="H5" s="170">
        <v>0</v>
      </c>
      <c r="I5" s="170">
        <v>0</v>
      </c>
      <c r="J5" s="170">
        <v>19.170000000000002</v>
      </c>
      <c r="K5" s="170">
        <v>0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27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23.95</v>
      </c>
      <c r="AJ5" s="170">
        <v>0</v>
      </c>
      <c r="AK5" s="170">
        <v>0</v>
      </c>
      <c r="AL5" s="170">
        <v>0</v>
      </c>
      <c r="AM5" s="170">
        <v>0</v>
      </c>
      <c r="AN5" s="170">
        <v>1</v>
      </c>
      <c r="AO5" s="170">
        <v>0</v>
      </c>
    </row>
    <row r="6" spans="1:41" x14ac:dyDescent="0.3">
      <c r="A6" s="170" t="s">
        <v>103</v>
      </c>
      <c r="B6" s="195">
        <v>3</v>
      </c>
      <c r="C6" s="170">
        <v>48</v>
      </c>
      <c r="D6" s="170">
        <v>1</v>
      </c>
      <c r="E6" s="170">
        <v>2</v>
      </c>
      <c r="F6" s="170">
        <v>11522.97</v>
      </c>
      <c r="G6" s="170">
        <v>0</v>
      </c>
      <c r="H6" s="170">
        <v>0</v>
      </c>
      <c r="I6" s="170">
        <v>0</v>
      </c>
      <c r="J6" s="170">
        <v>3355.77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4200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3791.2</v>
      </c>
      <c r="AJ6" s="170">
        <v>0</v>
      </c>
      <c r="AK6" s="170">
        <v>0</v>
      </c>
      <c r="AL6" s="170">
        <v>0</v>
      </c>
      <c r="AM6" s="170">
        <v>0</v>
      </c>
      <c r="AN6" s="170">
        <v>176</v>
      </c>
      <c r="AO6" s="170">
        <v>0</v>
      </c>
    </row>
    <row r="7" spans="1:41" x14ac:dyDescent="0.3">
      <c r="A7" s="170" t="s">
        <v>104</v>
      </c>
      <c r="B7" s="195">
        <v>4</v>
      </c>
      <c r="C7" s="170">
        <v>48</v>
      </c>
      <c r="D7" s="170">
        <v>1</v>
      </c>
      <c r="E7" s="170">
        <v>4</v>
      </c>
      <c r="F7" s="170">
        <v>28</v>
      </c>
      <c r="G7" s="170">
        <v>0</v>
      </c>
      <c r="H7" s="170">
        <v>0</v>
      </c>
      <c r="I7" s="170">
        <v>0</v>
      </c>
      <c r="J7" s="170">
        <v>24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4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</row>
    <row r="8" spans="1:41" x14ac:dyDescent="0.3">
      <c r="A8" s="170" t="s">
        <v>105</v>
      </c>
      <c r="B8" s="195">
        <v>5</v>
      </c>
      <c r="C8" s="170">
        <v>48</v>
      </c>
      <c r="D8" s="170">
        <v>1</v>
      </c>
      <c r="E8" s="170">
        <v>5</v>
      </c>
      <c r="F8" s="170">
        <v>44</v>
      </c>
      <c r="G8" s="170">
        <v>44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0</v>
      </c>
      <c r="AN8" s="170">
        <v>0</v>
      </c>
      <c r="AO8" s="170">
        <v>0</v>
      </c>
    </row>
    <row r="9" spans="1:41" x14ac:dyDescent="0.3">
      <c r="A9" s="170" t="s">
        <v>106</v>
      </c>
      <c r="B9" s="195">
        <v>6</v>
      </c>
      <c r="C9" s="170">
        <v>48</v>
      </c>
      <c r="D9" s="170">
        <v>1</v>
      </c>
      <c r="E9" s="170">
        <v>6</v>
      </c>
      <c r="F9" s="170">
        <v>1977306</v>
      </c>
      <c r="G9" s="170">
        <v>8800</v>
      </c>
      <c r="H9" s="170">
        <v>0</v>
      </c>
      <c r="I9" s="170">
        <v>0</v>
      </c>
      <c r="J9" s="170">
        <v>881135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707049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354397</v>
      </c>
      <c r="AJ9" s="170">
        <v>0</v>
      </c>
      <c r="AK9" s="170">
        <v>0</v>
      </c>
      <c r="AL9" s="170">
        <v>0</v>
      </c>
      <c r="AM9" s="170">
        <v>0</v>
      </c>
      <c r="AN9" s="170">
        <v>25925</v>
      </c>
      <c r="AO9" s="170">
        <v>0</v>
      </c>
    </row>
    <row r="10" spans="1:41" x14ac:dyDescent="0.3">
      <c r="A10" s="170" t="s">
        <v>107</v>
      </c>
      <c r="B10" s="195">
        <v>7</v>
      </c>
      <c r="C10" s="170">
        <v>48</v>
      </c>
      <c r="D10" s="170">
        <v>1</v>
      </c>
      <c r="E10" s="170">
        <v>7</v>
      </c>
      <c r="F10" s="170">
        <v>76000</v>
      </c>
      <c r="G10" s="170">
        <v>0</v>
      </c>
      <c r="H10" s="170">
        <v>0</v>
      </c>
      <c r="I10" s="170">
        <v>0</v>
      </c>
      <c r="J10" s="170">
        <v>76000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  <c r="AO10" s="170">
        <v>0</v>
      </c>
    </row>
    <row r="11" spans="1:41" x14ac:dyDescent="0.3">
      <c r="A11" s="170" t="s">
        <v>108</v>
      </c>
      <c r="B11" s="195">
        <v>8</v>
      </c>
      <c r="C11" s="170">
        <v>48</v>
      </c>
      <c r="D11" s="170">
        <v>1</v>
      </c>
      <c r="E11" s="170">
        <v>9</v>
      </c>
      <c r="F11" s="170">
        <v>125872</v>
      </c>
      <c r="G11" s="170">
        <v>0</v>
      </c>
      <c r="H11" s="170">
        <v>0</v>
      </c>
      <c r="I11" s="170">
        <v>0</v>
      </c>
      <c r="J11" s="170">
        <v>96000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28372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1500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  <c r="AO11" s="170">
        <v>0</v>
      </c>
    </row>
    <row r="12" spans="1:41" x14ac:dyDescent="0.3">
      <c r="A12" s="170" t="s">
        <v>109</v>
      </c>
      <c r="B12" s="195">
        <v>9</v>
      </c>
      <c r="C12" s="170">
        <v>48</v>
      </c>
      <c r="D12" s="170">
        <v>1</v>
      </c>
      <c r="E12" s="170">
        <v>10</v>
      </c>
      <c r="F12" s="170">
        <v>2500</v>
      </c>
      <c r="G12" s="170">
        <v>0</v>
      </c>
      <c r="H12" s="170">
        <v>2500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</row>
    <row r="13" spans="1:41" x14ac:dyDescent="0.3">
      <c r="A13" s="170" t="s">
        <v>110</v>
      </c>
      <c r="B13" s="195">
        <v>10</v>
      </c>
      <c r="C13" s="170">
        <v>48</v>
      </c>
      <c r="D13" s="170">
        <v>1</v>
      </c>
      <c r="E13" s="170">
        <v>11</v>
      </c>
      <c r="F13" s="170">
        <v>6278.1514160547913</v>
      </c>
      <c r="G13" s="170">
        <v>0</v>
      </c>
      <c r="H13" s="170">
        <v>6278.1514160547913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0</v>
      </c>
      <c r="AN13" s="170">
        <v>0</v>
      </c>
      <c r="AO13" s="170">
        <v>0</v>
      </c>
    </row>
    <row r="14" spans="1:41" x14ac:dyDescent="0.3">
      <c r="A14" s="170" t="s">
        <v>111</v>
      </c>
      <c r="B14" s="195">
        <v>11</v>
      </c>
      <c r="C14" s="170">
        <v>48</v>
      </c>
      <c r="D14" s="170">
        <v>2</v>
      </c>
      <c r="E14" s="170">
        <v>1</v>
      </c>
      <c r="F14" s="170">
        <v>71.12</v>
      </c>
      <c r="G14" s="170">
        <v>0</v>
      </c>
      <c r="H14" s="170">
        <v>0</v>
      </c>
      <c r="I14" s="170">
        <v>0</v>
      </c>
      <c r="J14" s="170">
        <v>20.170000000000002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26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23.95</v>
      </c>
      <c r="AJ14" s="170">
        <v>0</v>
      </c>
      <c r="AK14" s="170">
        <v>0</v>
      </c>
      <c r="AL14" s="170">
        <v>0</v>
      </c>
      <c r="AM14" s="170">
        <v>0</v>
      </c>
      <c r="AN14" s="170">
        <v>1</v>
      </c>
      <c r="AO14" s="170">
        <v>0</v>
      </c>
    </row>
    <row r="15" spans="1:41" x14ac:dyDescent="0.3">
      <c r="A15" s="170" t="s">
        <v>112</v>
      </c>
      <c r="B15" s="195">
        <v>12</v>
      </c>
      <c r="C15" s="170">
        <v>48</v>
      </c>
      <c r="D15" s="170">
        <v>2</v>
      </c>
      <c r="E15" s="170">
        <v>2</v>
      </c>
      <c r="F15" s="170">
        <v>10052</v>
      </c>
      <c r="G15" s="170">
        <v>0</v>
      </c>
      <c r="H15" s="170">
        <v>0</v>
      </c>
      <c r="I15" s="170">
        <v>0</v>
      </c>
      <c r="J15" s="170">
        <v>3043.6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3760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3088.4</v>
      </c>
      <c r="AJ15" s="170">
        <v>0</v>
      </c>
      <c r="AK15" s="170">
        <v>0</v>
      </c>
      <c r="AL15" s="170">
        <v>0</v>
      </c>
      <c r="AM15" s="170">
        <v>0</v>
      </c>
      <c r="AN15" s="170">
        <v>160</v>
      </c>
      <c r="AO15" s="170">
        <v>0</v>
      </c>
    </row>
    <row r="16" spans="1:41" x14ac:dyDescent="0.3">
      <c r="A16" s="170" t="s">
        <v>100</v>
      </c>
      <c r="B16" s="195">
        <v>2015</v>
      </c>
      <c r="C16" s="170">
        <v>48</v>
      </c>
      <c r="D16" s="170">
        <v>2</v>
      </c>
      <c r="E16" s="170">
        <v>4</v>
      </c>
      <c r="F16" s="170">
        <v>34.5</v>
      </c>
      <c r="G16" s="170">
        <v>0</v>
      </c>
      <c r="H16" s="170">
        <v>0</v>
      </c>
      <c r="I16" s="170">
        <v>0</v>
      </c>
      <c r="J16" s="170">
        <v>23.5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11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  <c r="AO16" s="170">
        <v>0</v>
      </c>
    </row>
    <row r="17" spans="3:41" x14ac:dyDescent="0.3">
      <c r="C17" s="170">
        <v>48</v>
      </c>
      <c r="D17" s="170">
        <v>2</v>
      </c>
      <c r="E17" s="170">
        <v>5</v>
      </c>
      <c r="F17" s="170">
        <v>40</v>
      </c>
      <c r="G17" s="170">
        <v>40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</row>
    <row r="18" spans="3:41" x14ac:dyDescent="0.3">
      <c r="C18" s="170">
        <v>48</v>
      </c>
      <c r="D18" s="170">
        <v>2</v>
      </c>
      <c r="E18" s="170">
        <v>6</v>
      </c>
      <c r="F18" s="170">
        <v>1903197</v>
      </c>
      <c r="G18" s="170">
        <v>8000</v>
      </c>
      <c r="H18" s="170">
        <v>0</v>
      </c>
      <c r="I18" s="170">
        <v>0</v>
      </c>
      <c r="J18" s="170">
        <v>878852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656313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334107</v>
      </c>
      <c r="AJ18" s="170">
        <v>0</v>
      </c>
      <c r="AK18" s="170">
        <v>0</v>
      </c>
      <c r="AL18" s="170">
        <v>0</v>
      </c>
      <c r="AM18" s="170">
        <v>0</v>
      </c>
      <c r="AN18" s="170">
        <v>25925</v>
      </c>
      <c r="AO18" s="170">
        <v>0</v>
      </c>
    </row>
    <row r="19" spans="3:41" x14ac:dyDescent="0.3">
      <c r="C19" s="170">
        <v>48</v>
      </c>
      <c r="D19" s="170">
        <v>2</v>
      </c>
      <c r="E19" s="170">
        <v>9</v>
      </c>
      <c r="F19" s="170">
        <v>5756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2878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2878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</row>
    <row r="20" spans="3:41" x14ac:dyDescent="0.3">
      <c r="C20" s="170">
        <v>48</v>
      </c>
      <c r="D20" s="170">
        <v>2</v>
      </c>
      <c r="E20" s="170">
        <v>10</v>
      </c>
      <c r="F20" s="170">
        <v>1150</v>
      </c>
      <c r="G20" s="170">
        <v>0</v>
      </c>
      <c r="H20" s="170">
        <v>1150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</row>
    <row r="21" spans="3:41" x14ac:dyDescent="0.3">
      <c r="C21" s="170">
        <v>48</v>
      </c>
      <c r="D21" s="170">
        <v>2</v>
      </c>
      <c r="E21" s="170">
        <v>11</v>
      </c>
      <c r="F21" s="170">
        <v>6278.1514160547913</v>
      </c>
      <c r="G21" s="170">
        <v>0</v>
      </c>
      <c r="H21" s="170">
        <v>6278.1514160547913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  <c r="AO21" s="170">
        <v>0</v>
      </c>
    </row>
    <row r="22" spans="3:41" x14ac:dyDescent="0.3">
      <c r="C22" s="170">
        <v>48</v>
      </c>
      <c r="D22" s="170">
        <v>3</v>
      </c>
      <c r="E22" s="170">
        <v>1</v>
      </c>
      <c r="F22" s="170">
        <v>70.97</v>
      </c>
      <c r="G22" s="170">
        <v>0</v>
      </c>
      <c r="H22" s="170">
        <v>0</v>
      </c>
      <c r="I22" s="170">
        <v>0</v>
      </c>
      <c r="J22" s="170">
        <v>20.02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26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23.95</v>
      </c>
      <c r="AJ22" s="170">
        <v>0</v>
      </c>
      <c r="AK22" s="170">
        <v>0</v>
      </c>
      <c r="AL22" s="170">
        <v>0</v>
      </c>
      <c r="AM22" s="170">
        <v>0</v>
      </c>
      <c r="AN22" s="170">
        <v>1</v>
      </c>
      <c r="AO22" s="170">
        <v>0</v>
      </c>
    </row>
    <row r="23" spans="3:41" x14ac:dyDescent="0.3">
      <c r="C23" s="170">
        <v>48</v>
      </c>
      <c r="D23" s="170">
        <v>3</v>
      </c>
      <c r="E23" s="170">
        <v>2</v>
      </c>
      <c r="F23" s="170">
        <v>11313.4</v>
      </c>
      <c r="G23" s="170">
        <v>0</v>
      </c>
      <c r="H23" s="170">
        <v>0</v>
      </c>
      <c r="I23" s="170">
        <v>0</v>
      </c>
      <c r="J23" s="170">
        <v>3321.4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4032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3792</v>
      </c>
      <c r="AJ23" s="170">
        <v>0</v>
      </c>
      <c r="AK23" s="170">
        <v>0</v>
      </c>
      <c r="AL23" s="170">
        <v>0</v>
      </c>
      <c r="AM23" s="170">
        <v>0</v>
      </c>
      <c r="AN23" s="170">
        <v>168</v>
      </c>
      <c r="AO23" s="170">
        <v>0</v>
      </c>
    </row>
    <row r="24" spans="3:41" x14ac:dyDescent="0.3">
      <c r="C24" s="170">
        <v>48</v>
      </c>
      <c r="D24" s="170">
        <v>3</v>
      </c>
      <c r="E24" s="170">
        <v>4</v>
      </c>
      <c r="F24" s="170">
        <v>30</v>
      </c>
      <c r="G24" s="170">
        <v>0</v>
      </c>
      <c r="H24" s="170">
        <v>0</v>
      </c>
      <c r="I24" s="170">
        <v>0</v>
      </c>
      <c r="J24" s="170">
        <v>22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8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0</v>
      </c>
      <c r="AM24" s="170">
        <v>0</v>
      </c>
      <c r="AN24" s="170">
        <v>0</v>
      </c>
      <c r="AO24" s="170">
        <v>0</v>
      </c>
    </row>
    <row r="25" spans="3:41" x14ac:dyDescent="0.3">
      <c r="C25" s="170">
        <v>48</v>
      </c>
      <c r="D25" s="170">
        <v>3</v>
      </c>
      <c r="E25" s="170">
        <v>6</v>
      </c>
      <c r="F25" s="170">
        <v>1894624</v>
      </c>
      <c r="G25" s="170">
        <v>0</v>
      </c>
      <c r="H25" s="170">
        <v>0</v>
      </c>
      <c r="I25" s="170">
        <v>0</v>
      </c>
      <c r="J25" s="170">
        <v>853012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657952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357591</v>
      </c>
      <c r="AJ25" s="170">
        <v>0</v>
      </c>
      <c r="AK25" s="170">
        <v>0</v>
      </c>
      <c r="AL25" s="170">
        <v>0</v>
      </c>
      <c r="AM25" s="170">
        <v>0</v>
      </c>
      <c r="AN25" s="170">
        <v>26069</v>
      </c>
      <c r="AO25" s="170">
        <v>0</v>
      </c>
    </row>
    <row r="26" spans="3:41" x14ac:dyDescent="0.3">
      <c r="C26" s="170">
        <v>48</v>
      </c>
      <c r="D26" s="170">
        <v>3</v>
      </c>
      <c r="E26" s="170">
        <v>9</v>
      </c>
      <c r="F26" s="170">
        <v>32640</v>
      </c>
      <c r="G26" s="170">
        <v>0</v>
      </c>
      <c r="H26" s="170">
        <v>0</v>
      </c>
      <c r="I26" s="170">
        <v>0</v>
      </c>
      <c r="J26" s="170">
        <v>21128</v>
      </c>
      <c r="K26" s="170">
        <v>0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5756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5756</v>
      </c>
      <c r="AJ26" s="170">
        <v>0</v>
      </c>
      <c r="AK26" s="170">
        <v>0</v>
      </c>
      <c r="AL26" s="170">
        <v>0</v>
      </c>
      <c r="AM26" s="170">
        <v>0</v>
      </c>
      <c r="AN26" s="170">
        <v>0</v>
      </c>
      <c r="AO26" s="170">
        <v>0</v>
      </c>
    </row>
    <row r="27" spans="3:41" x14ac:dyDescent="0.3">
      <c r="C27" s="170">
        <v>48</v>
      </c>
      <c r="D27" s="170">
        <v>3</v>
      </c>
      <c r="E27" s="170">
        <v>10</v>
      </c>
      <c r="F27" s="170">
        <v>1900</v>
      </c>
      <c r="G27" s="170">
        <v>0</v>
      </c>
      <c r="H27" s="170">
        <v>700</v>
      </c>
      <c r="I27" s="170">
        <v>0</v>
      </c>
      <c r="J27" s="170">
        <v>0</v>
      </c>
      <c r="K27" s="170">
        <v>1200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0</v>
      </c>
      <c r="AN27" s="170">
        <v>0</v>
      </c>
      <c r="AO27" s="170">
        <v>0</v>
      </c>
    </row>
    <row r="28" spans="3:41" x14ac:dyDescent="0.3">
      <c r="C28" s="170">
        <v>48</v>
      </c>
      <c r="D28" s="170">
        <v>3</v>
      </c>
      <c r="E28" s="170">
        <v>11</v>
      </c>
      <c r="F28" s="170">
        <v>6278.1514160547913</v>
      </c>
      <c r="G28" s="170">
        <v>0</v>
      </c>
      <c r="H28" s="170">
        <v>6278.1514160547913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  <c r="AO28" s="170">
        <v>0</v>
      </c>
    </row>
    <row r="29" spans="3:41" x14ac:dyDescent="0.3">
      <c r="C29" s="170">
        <v>48</v>
      </c>
      <c r="D29" s="170">
        <v>4</v>
      </c>
      <c r="E29" s="170">
        <v>1</v>
      </c>
      <c r="F29" s="170">
        <v>71.47</v>
      </c>
      <c r="G29" s="170">
        <v>0</v>
      </c>
      <c r="H29" s="170">
        <v>0</v>
      </c>
      <c r="I29" s="170">
        <v>0</v>
      </c>
      <c r="J29" s="170">
        <v>20.52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26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23.95</v>
      </c>
      <c r="AJ29" s="170">
        <v>0</v>
      </c>
      <c r="AK29" s="170">
        <v>0</v>
      </c>
      <c r="AL29" s="170">
        <v>0</v>
      </c>
      <c r="AM29" s="170">
        <v>0</v>
      </c>
      <c r="AN29" s="170">
        <v>1</v>
      </c>
      <c r="AO29" s="170">
        <v>0</v>
      </c>
    </row>
    <row r="30" spans="3:41" x14ac:dyDescent="0.3">
      <c r="C30" s="170">
        <v>48</v>
      </c>
      <c r="D30" s="170">
        <v>4</v>
      </c>
      <c r="E30" s="170">
        <v>2</v>
      </c>
      <c r="F30" s="170">
        <v>11307.2</v>
      </c>
      <c r="G30" s="170">
        <v>0</v>
      </c>
      <c r="H30" s="170">
        <v>0</v>
      </c>
      <c r="I30" s="170">
        <v>0</v>
      </c>
      <c r="J30" s="170">
        <v>3328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70">
        <v>0</v>
      </c>
      <c r="Q30" s="170">
        <v>0</v>
      </c>
      <c r="R30" s="170">
        <v>0</v>
      </c>
      <c r="S30" s="170">
        <v>0</v>
      </c>
      <c r="T30" s="170">
        <v>4140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3671.2</v>
      </c>
      <c r="AJ30" s="170">
        <v>0</v>
      </c>
      <c r="AK30" s="170">
        <v>0</v>
      </c>
      <c r="AL30" s="170">
        <v>0</v>
      </c>
      <c r="AM30" s="170">
        <v>0</v>
      </c>
      <c r="AN30" s="170">
        <v>168</v>
      </c>
      <c r="AO30" s="170">
        <v>0</v>
      </c>
    </row>
    <row r="31" spans="3:41" x14ac:dyDescent="0.3">
      <c r="C31" s="170">
        <v>48</v>
      </c>
      <c r="D31" s="170">
        <v>4</v>
      </c>
      <c r="E31" s="170">
        <v>4</v>
      </c>
      <c r="F31" s="170">
        <v>24</v>
      </c>
      <c r="G31" s="170">
        <v>0</v>
      </c>
      <c r="H31" s="170">
        <v>0</v>
      </c>
      <c r="I31" s="170">
        <v>0</v>
      </c>
      <c r="J31" s="170">
        <v>22</v>
      </c>
      <c r="K31" s="170">
        <v>0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70">
        <v>0</v>
      </c>
      <c r="T31" s="170">
        <v>2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0</v>
      </c>
      <c r="AN31" s="170">
        <v>0</v>
      </c>
      <c r="AO31" s="170">
        <v>0</v>
      </c>
    </row>
    <row r="32" spans="3:41" x14ac:dyDescent="0.3">
      <c r="C32" s="170">
        <v>48</v>
      </c>
      <c r="D32" s="170">
        <v>4</v>
      </c>
      <c r="E32" s="170">
        <v>5</v>
      </c>
      <c r="F32" s="170">
        <v>89</v>
      </c>
      <c r="G32" s="170">
        <v>89</v>
      </c>
      <c r="H32" s="170">
        <v>0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0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0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0</v>
      </c>
      <c r="AM32" s="170">
        <v>0</v>
      </c>
      <c r="AN32" s="170">
        <v>0</v>
      </c>
      <c r="AO32" s="170">
        <v>0</v>
      </c>
    </row>
    <row r="33" spans="3:41" x14ac:dyDescent="0.3">
      <c r="C33" s="170">
        <v>48</v>
      </c>
      <c r="D33" s="170">
        <v>4</v>
      </c>
      <c r="E33" s="170">
        <v>6</v>
      </c>
      <c r="F33" s="170">
        <v>1896107</v>
      </c>
      <c r="G33" s="170">
        <v>17800</v>
      </c>
      <c r="H33" s="170">
        <v>0</v>
      </c>
      <c r="I33" s="170">
        <v>0</v>
      </c>
      <c r="J33" s="170">
        <v>842223</v>
      </c>
      <c r="K33" s="170">
        <v>0</v>
      </c>
      <c r="L33" s="170">
        <v>0</v>
      </c>
      <c r="M33" s="170">
        <v>0</v>
      </c>
      <c r="N33" s="170">
        <v>0</v>
      </c>
      <c r="O33" s="170">
        <v>0</v>
      </c>
      <c r="P33" s="170">
        <v>0</v>
      </c>
      <c r="Q33" s="170">
        <v>0</v>
      </c>
      <c r="R33" s="170">
        <v>0</v>
      </c>
      <c r="S33" s="170">
        <v>0</v>
      </c>
      <c r="T33" s="170">
        <v>650814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359248</v>
      </c>
      <c r="AJ33" s="170">
        <v>0</v>
      </c>
      <c r="AK33" s="170">
        <v>0</v>
      </c>
      <c r="AL33" s="170">
        <v>0</v>
      </c>
      <c r="AM33" s="170">
        <v>0</v>
      </c>
      <c r="AN33" s="170">
        <v>26022</v>
      </c>
      <c r="AO33" s="170">
        <v>0</v>
      </c>
    </row>
    <row r="34" spans="3:41" x14ac:dyDescent="0.3">
      <c r="C34" s="170">
        <v>48</v>
      </c>
      <c r="D34" s="170">
        <v>4</v>
      </c>
      <c r="E34" s="170">
        <v>7</v>
      </c>
      <c r="F34" s="170">
        <v>137310</v>
      </c>
      <c r="G34" s="170">
        <v>0</v>
      </c>
      <c r="H34" s="170">
        <v>0</v>
      </c>
      <c r="I34" s="170">
        <v>0</v>
      </c>
      <c r="J34" s="170">
        <v>128310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9000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  <c r="AO34" s="170">
        <v>0</v>
      </c>
    </row>
    <row r="35" spans="3:41" x14ac:dyDescent="0.3">
      <c r="C35" s="170">
        <v>48</v>
      </c>
      <c r="D35" s="170">
        <v>4</v>
      </c>
      <c r="E35" s="170">
        <v>9</v>
      </c>
      <c r="F35" s="170">
        <v>161690</v>
      </c>
      <c r="G35" s="170">
        <v>0</v>
      </c>
      <c r="H35" s="170">
        <v>0</v>
      </c>
      <c r="I35" s="170">
        <v>0</v>
      </c>
      <c r="J35" s="170">
        <v>133378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0</v>
      </c>
      <c r="R35" s="170">
        <v>0</v>
      </c>
      <c r="S35" s="170">
        <v>0</v>
      </c>
      <c r="T35" s="170">
        <v>15100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0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13212</v>
      </c>
      <c r="AJ35" s="170">
        <v>0</v>
      </c>
      <c r="AK35" s="170">
        <v>0</v>
      </c>
      <c r="AL35" s="170">
        <v>0</v>
      </c>
      <c r="AM35" s="170">
        <v>0</v>
      </c>
      <c r="AN35" s="170">
        <v>0</v>
      </c>
      <c r="AO35" s="170">
        <v>0</v>
      </c>
    </row>
    <row r="36" spans="3:41" x14ac:dyDescent="0.3">
      <c r="C36" s="170">
        <v>48</v>
      </c>
      <c r="D36" s="170">
        <v>4</v>
      </c>
      <c r="E36" s="170">
        <v>10</v>
      </c>
      <c r="F36" s="170">
        <v>15200</v>
      </c>
      <c r="G36" s="170">
        <v>0</v>
      </c>
      <c r="H36" s="170">
        <v>10600</v>
      </c>
      <c r="I36" s="170">
        <v>0</v>
      </c>
      <c r="J36" s="170">
        <v>0</v>
      </c>
      <c r="K36" s="170">
        <v>4600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0">
        <v>0</v>
      </c>
    </row>
    <row r="37" spans="3:41" x14ac:dyDescent="0.3">
      <c r="C37" s="170">
        <v>48</v>
      </c>
      <c r="D37" s="170">
        <v>4</v>
      </c>
      <c r="E37" s="170">
        <v>11</v>
      </c>
      <c r="F37" s="170">
        <v>6278.1514160547913</v>
      </c>
      <c r="G37" s="170">
        <v>0</v>
      </c>
      <c r="H37" s="170">
        <v>6278.1514160547913</v>
      </c>
      <c r="I37" s="170">
        <v>0</v>
      </c>
      <c r="J37" s="170">
        <v>0</v>
      </c>
      <c r="K37" s="170">
        <v>0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  <c r="AO37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7" t="s">
        <v>73</v>
      </c>
      <c r="B1" s="247"/>
      <c r="C1" s="248"/>
      <c r="D1" s="248"/>
      <c r="E1" s="248"/>
    </row>
    <row r="2" spans="1:5" ht="14.4" customHeight="1" thickBot="1" x14ac:dyDescent="0.35">
      <c r="A2" s="174" t="s">
        <v>196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96660.64179490431</v>
      </c>
      <c r="D4" s="124">
        <f ca="1">IF(ISERROR(VLOOKUP("Náklady celkem",INDIRECT("HI!$A:$G"),5,0)),0,VLOOKUP("Náklady celkem",INDIRECT("HI!$A:$G"),5,0))</f>
        <v>107256.69237000002</v>
      </c>
      <c r="E4" s="125">
        <f ca="1">IF(C4=0,0,D4/C4)</f>
        <v>1.1096211485702581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25.535703160140667</v>
      </c>
      <c r="D7" s="132">
        <f>IF(ISERROR(HI!E5),"",HI!E5)</f>
        <v>24.904729999999997</v>
      </c>
      <c r="E7" s="129">
        <f t="shared" ref="E7:E11" si="0">IF(C7=0,0,D7/C7)</f>
        <v>0.97529055079534399</v>
      </c>
    </row>
    <row r="8" spans="1:5" ht="14.4" customHeight="1" x14ac:dyDescent="0.3">
      <c r="A8" s="134" t="s">
        <v>83</v>
      </c>
      <c r="B8" s="131"/>
      <c r="C8" s="132"/>
      <c r="D8" s="132"/>
      <c r="E8" s="129"/>
    </row>
    <row r="9" spans="1:5" ht="14.4" customHeight="1" x14ac:dyDescent="0.3">
      <c r="A9" s="134" t="s">
        <v>84</v>
      </c>
      <c r="B9" s="131"/>
      <c r="C9" s="132"/>
      <c r="D9" s="132"/>
      <c r="E9" s="129"/>
    </row>
    <row r="10" spans="1:5" ht="14.4" customHeight="1" x14ac:dyDescent="0.3">
      <c r="A10" s="135" t="s">
        <v>88</v>
      </c>
      <c r="B10" s="131"/>
      <c r="C10" s="128"/>
      <c r="D10" s="128"/>
      <c r="E10" s="129"/>
    </row>
    <row r="11" spans="1:5" ht="14.4" customHeight="1" x14ac:dyDescent="0.3">
      <c r="A11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935.65907473147365</v>
      </c>
      <c r="D11" s="132">
        <f>IF(ISERROR(HI!E6),"",HI!E6)</f>
        <v>1217.1325000000013</v>
      </c>
      <c r="E11" s="129">
        <f t="shared" si="0"/>
        <v>1.300829044328254</v>
      </c>
    </row>
    <row r="12" spans="1:5" ht="14.4" customHeight="1" thickBot="1" x14ac:dyDescent="0.35">
      <c r="A12" s="137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11763.332962816847</v>
      </c>
      <c r="D12" s="128">
        <f ca="1">IF(ISERROR(VLOOKUP("Osobní náklady (Kč) *",INDIRECT("HI!$A:$G"),5,0)),0,VLOOKUP("Osobní náklady (Kč) *",INDIRECT("HI!$A:$G"),5,0))</f>
        <v>10343.802970000006</v>
      </c>
      <c r="E12" s="129">
        <f ca="1">IF(C12=0,0,D12/C12)</f>
        <v>0.87932586816135483</v>
      </c>
    </row>
    <row r="13" spans="1:5" ht="14.4" customHeight="1" thickBot="1" x14ac:dyDescent="0.35">
      <c r="A13" s="141"/>
      <c r="B13" s="142"/>
      <c r="C13" s="143"/>
      <c r="D13" s="143"/>
      <c r="E13" s="144"/>
    </row>
    <row r="14" spans="1:5" ht="14.4" customHeight="1" thickBot="1" x14ac:dyDescent="0.35">
      <c r="A14" s="145" t="str">
        <f>HYPERLINK("#HI!A1","VÝNOSY CELKEM (v tisících)")</f>
        <v>VÝNOSY CELKEM (v tisících)</v>
      </c>
      <c r="B14" s="146"/>
      <c r="C14" s="147">
        <f ca="1">IF(ISERROR(VLOOKUP("Výnosy celkem",INDIRECT("HI!$A:$G"),6,0)),0,VLOOKUP("Výnosy celkem",INDIRECT("HI!$A:$G"),6,0))</f>
        <v>0</v>
      </c>
      <c r="D14" s="147">
        <f ca="1">IF(ISERROR(VLOOKUP("Výnosy celkem",INDIRECT("HI!$A:$G"),5,0)),0,VLOOKUP("Výnosy celkem",INDIRECT("HI!$A:$G"),5,0))</f>
        <v>0</v>
      </c>
      <c r="E14" s="148">
        <f t="shared" ref="E14:E15" ca="1" si="1">IF(C14=0,0,D14/C14)</f>
        <v>0</v>
      </c>
    </row>
    <row r="15" spans="1:5" ht="14.4" customHeight="1" x14ac:dyDescent="0.3">
      <c r="A15" s="149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50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1" t="s">
        <v>85</v>
      </c>
      <c r="B17" s="138"/>
      <c r="C17" s="139"/>
      <c r="D17" s="139"/>
      <c r="E17" s="140"/>
    </row>
    <row r="18" spans="1:5" ht="14.4" customHeight="1" thickBot="1" x14ac:dyDescent="0.35">
      <c r="A18" s="152"/>
      <c r="B18" s="153"/>
      <c r="C18" s="154"/>
      <c r="D18" s="154"/>
      <c r="E18" s="155"/>
    </row>
    <row r="19" spans="1:5" ht="14.4" customHeight="1" thickBot="1" x14ac:dyDescent="0.35">
      <c r="A19" s="156" t="s">
        <v>86</v>
      </c>
      <c r="B19" s="157"/>
      <c r="C19" s="158"/>
      <c r="D19" s="158"/>
      <c r="E19" s="159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1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0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7" t="s">
        <v>76</v>
      </c>
      <c r="B1" s="247"/>
      <c r="C1" s="247"/>
      <c r="D1" s="247"/>
      <c r="E1" s="247"/>
      <c r="F1" s="247"/>
      <c r="G1" s="248"/>
      <c r="H1" s="248"/>
    </row>
    <row r="2" spans="1:8" ht="14.4" customHeight="1" thickBot="1" x14ac:dyDescent="0.35">
      <c r="A2" s="174" t="s">
        <v>196</v>
      </c>
      <c r="B2" s="77"/>
      <c r="C2" s="77"/>
      <c r="D2" s="77"/>
      <c r="E2" s="77"/>
      <c r="F2" s="77"/>
    </row>
    <row r="3" spans="1:8" ht="14.4" customHeight="1" x14ac:dyDescent="0.3">
      <c r="A3" s="249"/>
      <c r="B3" s="73">
        <v>2013</v>
      </c>
      <c r="C3" s="40">
        <v>2014</v>
      </c>
      <c r="D3" s="7"/>
      <c r="E3" s="253">
        <v>2015</v>
      </c>
      <c r="F3" s="254"/>
      <c r="G3" s="254"/>
      <c r="H3" s="255"/>
    </row>
    <row r="4" spans="1:8" ht="14.4" customHeight="1" thickBot="1" x14ac:dyDescent="0.35">
      <c r="A4" s="250"/>
      <c r="B4" s="251" t="s">
        <v>55</v>
      </c>
      <c r="C4" s="252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77.204369999997027</v>
      </c>
      <c r="C5" s="29">
        <v>24.137410000000045</v>
      </c>
      <c r="D5" s="8"/>
      <c r="E5" s="83">
        <v>24.904729999999997</v>
      </c>
      <c r="F5" s="28">
        <v>25.535703160140667</v>
      </c>
      <c r="G5" s="82">
        <f>E5-F5</f>
        <v>-0.63097316014066962</v>
      </c>
      <c r="H5" s="88">
        <f>IF(F5&lt;0.00000001,"",E5/F5)</f>
        <v>0.97529055079534399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953.37796999999887</v>
      </c>
      <c r="C6" s="31">
        <v>1069.244530000002</v>
      </c>
      <c r="D6" s="8"/>
      <c r="E6" s="84">
        <v>1217.1325000000013</v>
      </c>
      <c r="F6" s="30">
        <v>935.65907473147365</v>
      </c>
      <c r="G6" s="85">
        <f>E6-F6</f>
        <v>281.47342526852765</v>
      </c>
      <c r="H6" s="89">
        <f>IF(F6&lt;0.00000001,"",E6/F6)</f>
        <v>1.300829044328254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10488.924609999995</v>
      </c>
      <c r="C7" s="31">
        <v>10477.421440000016</v>
      </c>
      <c r="D7" s="8"/>
      <c r="E7" s="84">
        <v>10343.802970000006</v>
      </c>
      <c r="F7" s="30">
        <v>11763.332962816847</v>
      </c>
      <c r="G7" s="85">
        <f>E7-F7</f>
        <v>-1419.5299928168406</v>
      </c>
      <c r="H7" s="89">
        <f>IF(F7&lt;0.00000001,"",E7/F7)</f>
        <v>0.87932586816135483</v>
      </c>
    </row>
    <row r="8" spans="1:8" ht="14.4" customHeight="1" thickBot="1" x14ac:dyDescent="0.35">
      <c r="A8" s="1" t="s">
        <v>58</v>
      </c>
      <c r="B8" s="11">
        <v>88274.498139999982</v>
      </c>
      <c r="C8" s="33">
        <v>79307.408260000098</v>
      </c>
      <c r="D8" s="8"/>
      <c r="E8" s="86">
        <v>95670.852170000013</v>
      </c>
      <c r="F8" s="32">
        <v>83936.114054195845</v>
      </c>
      <c r="G8" s="87">
        <f>E8-F8</f>
        <v>11734.738115804168</v>
      </c>
      <c r="H8" s="90">
        <f>IF(F8&lt;0.00000001,"",E8/F8)</f>
        <v>1.1398055920033097</v>
      </c>
    </row>
    <row r="9" spans="1:8" ht="14.4" customHeight="1" thickBot="1" x14ac:dyDescent="0.35">
      <c r="A9" s="2" t="s">
        <v>59</v>
      </c>
      <c r="B9" s="3">
        <v>99794.005089999977</v>
      </c>
      <c r="C9" s="35">
        <v>90878.21164000011</v>
      </c>
      <c r="D9" s="8"/>
      <c r="E9" s="3">
        <v>107256.69237000002</v>
      </c>
      <c r="F9" s="34">
        <v>96660.64179490431</v>
      </c>
      <c r="G9" s="34">
        <f>E9-F9</f>
        <v>10596.050575095709</v>
      </c>
      <c r="H9" s="91">
        <f>IF(F9&lt;0.00000001,"",E9/F9)</f>
        <v>1.1096211485702581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7" t="s">
        <v>130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129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173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9" priority="4" operator="greaterThan">
      <formula>0</formula>
    </cfRule>
  </conditionalFormatting>
  <conditionalFormatting sqref="G11:G13 G15">
    <cfRule type="cellIs" dxfId="38" priority="3" operator="lessThan">
      <formula>0</formula>
    </cfRule>
  </conditionalFormatting>
  <conditionalFormatting sqref="H5:H9">
    <cfRule type="cellIs" dxfId="37" priority="2" operator="greaterThan">
      <formula>1</formula>
    </cfRule>
  </conditionalFormatting>
  <conditionalFormatting sqref="H11:H13 H15">
    <cfRule type="cellIs" dxfId="3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56" t="s">
        <v>198</v>
      </c>
      <c r="B1" s="256"/>
      <c r="C1" s="256"/>
      <c r="D1" s="256"/>
      <c r="E1" s="256"/>
      <c r="F1" s="256"/>
      <c r="G1" s="256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s="160" customFormat="1" ht="14.4" customHeight="1" thickBot="1" x14ac:dyDescent="0.3">
      <c r="A2" s="174" t="s">
        <v>196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174</v>
      </c>
      <c r="E4" s="95" t="s">
        <v>175</v>
      </c>
      <c r="F4" s="95" t="s">
        <v>176</v>
      </c>
      <c r="G4" s="95" t="s">
        <v>177</v>
      </c>
      <c r="H4" s="95" t="s">
        <v>178</v>
      </c>
      <c r="I4" s="95" t="s">
        <v>179</v>
      </c>
      <c r="J4" s="95" t="s">
        <v>180</v>
      </c>
      <c r="K4" s="95" t="s">
        <v>181</v>
      </c>
      <c r="L4" s="95" t="s">
        <v>182</v>
      </c>
      <c r="M4" s="95" t="s">
        <v>183</v>
      </c>
      <c r="N4" s="95" t="s">
        <v>184</v>
      </c>
      <c r="O4" s="95" t="s">
        <v>185</v>
      </c>
      <c r="P4" s="259" t="s">
        <v>2</v>
      </c>
      <c r="Q4" s="260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197</v>
      </c>
    </row>
    <row r="7" spans="1:17" ht="14.4" customHeight="1" x14ac:dyDescent="0.3">
      <c r="A7" s="15" t="s">
        <v>19</v>
      </c>
      <c r="B7" s="46">
        <v>76.607109480423006</v>
      </c>
      <c r="C7" s="47">
        <v>6.3839257900349997</v>
      </c>
      <c r="D7" s="47">
        <v>6.2743399999999996</v>
      </c>
      <c r="E7" s="47">
        <v>5.9186500000000004</v>
      </c>
      <c r="F7" s="47">
        <v>6.6634500000000001</v>
      </c>
      <c r="G7" s="47">
        <v>6.0482899999999997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24.904730000000001</v>
      </c>
      <c r="Q7" s="68">
        <v>0.97529055079500004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197</v>
      </c>
    </row>
    <row r="9" spans="1:17" ht="14.4" customHeight="1" x14ac:dyDescent="0.3">
      <c r="A9" s="15" t="s">
        <v>21</v>
      </c>
      <c r="B9" s="46">
        <v>2806.9772241944202</v>
      </c>
      <c r="C9" s="47">
        <v>233.91476868286901</v>
      </c>
      <c r="D9" s="47">
        <v>197.21619999999999</v>
      </c>
      <c r="E9" s="47">
        <v>330.52890000000099</v>
      </c>
      <c r="F9" s="47">
        <v>155.66404</v>
      </c>
      <c r="G9" s="47">
        <v>533.72335999999996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1217.1324999999999</v>
      </c>
      <c r="Q9" s="68">
        <v>1.300829044328</v>
      </c>
    </row>
    <row r="10" spans="1:17" ht="14.4" customHeight="1" x14ac:dyDescent="0.3">
      <c r="A10" s="15" t="s">
        <v>22</v>
      </c>
      <c r="B10" s="46">
        <v>5.008461476051</v>
      </c>
      <c r="C10" s="47">
        <v>0.41737178966999999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>
        <v>0</v>
      </c>
    </row>
    <row r="11" spans="1:17" ht="14.4" customHeight="1" x14ac:dyDescent="0.3">
      <c r="A11" s="15" t="s">
        <v>23</v>
      </c>
      <c r="B11" s="46">
        <v>803.299193404996</v>
      </c>
      <c r="C11" s="47">
        <v>66.941599450416007</v>
      </c>
      <c r="D11" s="47">
        <v>75.917689999999993</v>
      </c>
      <c r="E11" s="47">
        <v>164.84769</v>
      </c>
      <c r="F11" s="47">
        <v>75.512900000000002</v>
      </c>
      <c r="G11" s="47">
        <v>85.149249999999995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401.42752999999999</v>
      </c>
      <c r="Q11" s="68">
        <v>1.499170670015</v>
      </c>
    </row>
    <row r="12" spans="1:17" ht="14.4" customHeight="1" x14ac:dyDescent="0.3">
      <c r="A12" s="15" t="s">
        <v>24</v>
      </c>
      <c r="B12" s="46">
        <v>25.894882601382999</v>
      </c>
      <c r="C12" s="47">
        <v>2.1579068834480002</v>
      </c>
      <c r="D12" s="47">
        <v>10.405200000000001</v>
      </c>
      <c r="E12" s="47">
        <v>39.152740000000001</v>
      </c>
      <c r="F12" s="47">
        <v>39.771929999999998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89.32987</v>
      </c>
      <c r="Q12" s="68">
        <v>10.349134001698999</v>
      </c>
    </row>
    <row r="13" spans="1:17" ht="14.4" customHeight="1" x14ac:dyDescent="0.3">
      <c r="A13" s="15" t="s">
        <v>25</v>
      </c>
      <c r="B13" s="46">
        <v>140.99999792116</v>
      </c>
      <c r="C13" s="47">
        <v>11.749999826763</v>
      </c>
      <c r="D13" s="47">
        <v>21.14068</v>
      </c>
      <c r="E13" s="47">
        <v>19.766819999999999</v>
      </c>
      <c r="F13" s="47">
        <v>8.3888099999999994</v>
      </c>
      <c r="G13" s="47">
        <v>33.10239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82.398700000000005</v>
      </c>
      <c r="Q13" s="68">
        <v>1.753163855635</v>
      </c>
    </row>
    <row r="14" spans="1:17" ht="14.4" customHeight="1" x14ac:dyDescent="0.3">
      <c r="A14" s="15" t="s">
        <v>26</v>
      </c>
      <c r="B14" s="46">
        <v>1430.4888587232799</v>
      </c>
      <c r="C14" s="47">
        <v>119.20740489360701</v>
      </c>
      <c r="D14" s="47">
        <v>234.30199999999999</v>
      </c>
      <c r="E14" s="47">
        <v>203.90100000000001</v>
      </c>
      <c r="F14" s="47">
        <v>202.94492</v>
      </c>
      <c r="G14" s="47">
        <v>159.03700000000001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800.18492000000003</v>
      </c>
      <c r="Q14" s="68">
        <v>1.6781359360899999</v>
      </c>
    </row>
    <row r="15" spans="1:17" ht="14.4" customHeight="1" x14ac:dyDescent="0.3">
      <c r="A15" s="15" t="s">
        <v>27</v>
      </c>
      <c r="B15" s="46">
        <v>247650.10436962199</v>
      </c>
      <c r="C15" s="47">
        <v>20637.5086974685</v>
      </c>
      <c r="D15" s="47">
        <v>20583.580859999998</v>
      </c>
      <c r="E15" s="47">
        <v>18807.28976</v>
      </c>
      <c r="F15" s="47">
        <v>27102.824130000001</v>
      </c>
      <c r="G15" s="47">
        <v>26847.091820000001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93340.786569999997</v>
      </c>
      <c r="Q15" s="68">
        <v>1.1307177132940001</v>
      </c>
    </row>
    <row r="16" spans="1:17" ht="14.4" customHeight="1" x14ac:dyDescent="0.3">
      <c r="A16" s="15" t="s">
        <v>28</v>
      </c>
      <c r="B16" s="46">
        <v>-5129.9998384174296</v>
      </c>
      <c r="C16" s="47">
        <v>-427.49998653478599</v>
      </c>
      <c r="D16" s="47">
        <v>-806.12729999999897</v>
      </c>
      <c r="E16" s="47">
        <v>-370.52937000000099</v>
      </c>
      <c r="F16" s="47">
        <v>-405.26933000000002</v>
      </c>
      <c r="G16" s="47">
        <v>-459.29559999999998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-2041.2216000000001</v>
      </c>
      <c r="Q16" s="68">
        <v>1.1936968797030001</v>
      </c>
    </row>
    <row r="17" spans="1:17" ht="14.4" customHeight="1" x14ac:dyDescent="0.3">
      <c r="A17" s="15" t="s">
        <v>29</v>
      </c>
      <c r="B17" s="46">
        <v>516.03323138090605</v>
      </c>
      <c r="C17" s="47">
        <v>43.002769281741998</v>
      </c>
      <c r="D17" s="47">
        <v>102.58436</v>
      </c>
      <c r="E17" s="47">
        <v>8.5387799999999991</v>
      </c>
      <c r="F17" s="47">
        <v>95.07199</v>
      </c>
      <c r="G17" s="47">
        <v>183.77332000000001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389.96845000000002</v>
      </c>
      <c r="Q17" s="68">
        <v>2.2671124238820002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0.20799999999999999</v>
      </c>
      <c r="G18" s="47">
        <v>1.413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1.621</v>
      </c>
      <c r="Q18" s="68" t="s">
        <v>197</v>
      </c>
    </row>
    <row r="19" spans="1:17" ht="14.4" customHeight="1" x14ac:dyDescent="0.3">
      <c r="A19" s="15" t="s">
        <v>31</v>
      </c>
      <c r="B19" s="46">
        <v>1602.3771910165599</v>
      </c>
      <c r="C19" s="47">
        <v>133.531432584714</v>
      </c>
      <c r="D19" s="47">
        <v>231.80495999999999</v>
      </c>
      <c r="E19" s="47">
        <v>217.127150000001</v>
      </c>
      <c r="F19" s="47">
        <v>99.808409999999995</v>
      </c>
      <c r="G19" s="47">
        <v>259.78933999999998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808.52985999999999</v>
      </c>
      <c r="Q19" s="68">
        <v>1.5137444501820001</v>
      </c>
    </row>
    <row r="20" spans="1:17" ht="14.4" customHeight="1" x14ac:dyDescent="0.3">
      <c r="A20" s="15" t="s">
        <v>32</v>
      </c>
      <c r="B20" s="46">
        <v>35289.9988884505</v>
      </c>
      <c r="C20" s="47">
        <v>2940.8332407042099</v>
      </c>
      <c r="D20" s="47">
        <v>2666.8642100000002</v>
      </c>
      <c r="E20" s="47">
        <v>2566.11888000001</v>
      </c>
      <c r="F20" s="47">
        <v>2553.7647299999999</v>
      </c>
      <c r="G20" s="47">
        <v>2557.0551500000001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10343.802970000001</v>
      </c>
      <c r="Q20" s="68">
        <v>0.879325868161</v>
      </c>
    </row>
    <row r="21" spans="1:17" ht="14.4" customHeight="1" x14ac:dyDescent="0.3">
      <c r="A21" s="16" t="s">
        <v>33</v>
      </c>
      <c r="B21" s="46">
        <v>4764.1358148585896</v>
      </c>
      <c r="C21" s="47">
        <v>397.01131790488301</v>
      </c>
      <c r="D21" s="47">
        <v>372.29599999999999</v>
      </c>
      <c r="E21" s="47">
        <v>370.429000000001</v>
      </c>
      <c r="F21" s="47">
        <v>500.87799999999999</v>
      </c>
      <c r="G21" s="47">
        <v>401.59300000000002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1645.1959999999999</v>
      </c>
      <c r="Q21" s="68">
        <v>1.035988097695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36.249380000000002</v>
      </c>
      <c r="E22" s="47">
        <v>0</v>
      </c>
      <c r="F22" s="47">
        <v>0</v>
      </c>
      <c r="G22" s="47">
        <v>36.326900000000002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72.576279999999997</v>
      </c>
      <c r="Q22" s="68" t="s">
        <v>197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197</v>
      </c>
    </row>
    <row r="24" spans="1:17" ht="14.4" customHeight="1" x14ac:dyDescent="0.3">
      <c r="A24" s="16" t="s">
        <v>36</v>
      </c>
      <c r="B24" s="46">
        <v>-5.8207660913467401E-11</v>
      </c>
      <c r="C24" s="47">
        <v>0</v>
      </c>
      <c r="D24" s="47">
        <v>10.100749999990001</v>
      </c>
      <c r="E24" s="47">
        <v>7.4665500000009999</v>
      </c>
      <c r="F24" s="47">
        <v>25.807129999992998</v>
      </c>
      <c r="G24" s="47">
        <v>35.523139999996999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78.897569999981997</v>
      </c>
      <c r="Q24" s="68" t="s">
        <v>197</v>
      </c>
    </row>
    <row r="25" spans="1:17" ht="14.4" customHeight="1" x14ac:dyDescent="0.3">
      <c r="A25" s="17" t="s">
        <v>37</v>
      </c>
      <c r="B25" s="49">
        <v>289981.92538471299</v>
      </c>
      <c r="C25" s="50">
        <v>24165.160448726001</v>
      </c>
      <c r="D25" s="50">
        <v>23742.609329999999</v>
      </c>
      <c r="E25" s="50">
        <v>22370.556550000001</v>
      </c>
      <c r="F25" s="50">
        <v>30462.039110000002</v>
      </c>
      <c r="G25" s="50">
        <v>30680.33036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107255.53535000001</v>
      </c>
      <c r="Q25" s="69">
        <v>1.1096091786510001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565.258260000002</v>
      </c>
      <c r="E26" s="47">
        <v>547.45813000000203</v>
      </c>
      <c r="F26" s="47">
        <v>607.72234000000196</v>
      </c>
      <c r="G26" s="47">
        <v>544.42914000000201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2264.86787000001</v>
      </c>
      <c r="Q26" s="68" t="s">
        <v>197</v>
      </c>
    </row>
    <row r="27" spans="1:17" ht="14.4" customHeight="1" x14ac:dyDescent="0.3">
      <c r="A27" s="18" t="s">
        <v>39</v>
      </c>
      <c r="B27" s="49">
        <v>289981.92538471299</v>
      </c>
      <c r="C27" s="50">
        <v>24165.160448726001</v>
      </c>
      <c r="D27" s="50">
        <v>24307.867590000002</v>
      </c>
      <c r="E27" s="50">
        <v>22918.014680000098</v>
      </c>
      <c r="F27" s="50">
        <v>31069.761450000002</v>
      </c>
      <c r="G27" s="50">
        <v>31224.7595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109520.40321999999</v>
      </c>
      <c r="Q27" s="69">
        <v>1.1330403066470001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7510.00000000198</v>
      </c>
      <c r="C29" s="47">
        <v>625.83333333349799</v>
      </c>
      <c r="D29" s="47">
        <v>383.88400000000001</v>
      </c>
      <c r="E29" s="47">
        <v>552.803</v>
      </c>
      <c r="F29" s="47">
        <v>513.73500000000001</v>
      </c>
      <c r="G29" s="47">
        <v>571.36900000000003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2021.7909999999999</v>
      </c>
      <c r="Q29" s="68">
        <v>0.80763954726999998</v>
      </c>
    </row>
    <row r="30" spans="1:17" ht="14.4" customHeight="1" x14ac:dyDescent="0.3">
      <c r="A30" s="16" t="s">
        <v>42</v>
      </c>
      <c r="B30" s="46">
        <v>287345.00000007602</v>
      </c>
      <c r="C30" s="47">
        <v>23945.416666673002</v>
      </c>
      <c r="D30" s="47">
        <v>24498.20305</v>
      </c>
      <c r="E30" s="47">
        <v>22188.778549999999</v>
      </c>
      <c r="F30" s="47">
        <v>31238.215039999999</v>
      </c>
      <c r="G30" s="47">
        <v>31521.698629999999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109446.89526999999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194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" customHeight="1" thickBot="1" x14ac:dyDescent="0.35">
      <c r="A2" s="174" t="s">
        <v>196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1" ht="14.4" customHeight="1" x14ac:dyDescent="0.3">
      <c r="A4" s="59"/>
      <c r="B4" s="262"/>
      <c r="C4" s="263"/>
      <c r="D4" s="263"/>
      <c r="E4" s="263"/>
      <c r="F4" s="266" t="s">
        <v>190</v>
      </c>
      <c r="G4" s="268" t="s">
        <v>48</v>
      </c>
      <c r="H4" s="107" t="s">
        <v>80</v>
      </c>
      <c r="I4" s="266" t="s">
        <v>49</v>
      </c>
      <c r="J4" s="268" t="s">
        <v>192</v>
      </c>
      <c r="K4" s="269" t="s">
        <v>193</v>
      </c>
    </row>
    <row r="5" spans="1:11" ht="42" thickBot="1" x14ac:dyDescent="0.35">
      <c r="A5" s="60"/>
      <c r="B5" s="24" t="s">
        <v>186</v>
      </c>
      <c r="C5" s="25" t="s">
        <v>187</v>
      </c>
      <c r="D5" s="26" t="s">
        <v>188</v>
      </c>
      <c r="E5" s="26" t="s">
        <v>189</v>
      </c>
      <c r="F5" s="267"/>
      <c r="G5" s="267"/>
      <c r="H5" s="25" t="s">
        <v>191</v>
      </c>
      <c r="I5" s="267"/>
      <c r="J5" s="267"/>
      <c r="K5" s="270"/>
    </row>
    <row r="6" spans="1:11" ht="14.4" customHeight="1" thickBot="1" x14ac:dyDescent="0.35">
      <c r="A6" s="305" t="s">
        <v>199</v>
      </c>
      <c r="B6" s="287">
        <v>285609.15825900598</v>
      </c>
      <c r="C6" s="287">
        <v>298165.60430000001</v>
      </c>
      <c r="D6" s="288">
        <v>12556.446040994</v>
      </c>
      <c r="E6" s="289">
        <v>1.043963737428</v>
      </c>
      <c r="F6" s="287">
        <v>289981.92538471299</v>
      </c>
      <c r="G6" s="288">
        <v>96660.641794904193</v>
      </c>
      <c r="H6" s="290">
        <v>30680.33036</v>
      </c>
      <c r="I6" s="287">
        <v>107255.53535000001</v>
      </c>
      <c r="J6" s="288">
        <v>10594.8935550959</v>
      </c>
      <c r="K6" s="291">
        <v>0.36986972621699998</v>
      </c>
    </row>
    <row r="7" spans="1:11" ht="14.4" customHeight="1" thickBot="1" x14ac:dyDescent="0.35">
      <c r="A7" s="306" t="s">
        <v>200</v>
      </c>
      <c r="B7" s="287">
        <v>245433.789763126</v>
      </c>
      <c r="C7" s="287">
        <v>255306.86030999999</v>
      </c>
      <c r="D7" s="288">
        <v>9873.0705468738997</v>
      </c>
      <c r="E7" s="289">
        <v>1.040227022352</v>
      </c>
      <c r="F7" s="287">
        <v>247809.38025900599</v>
      </c>
      <c r="G7" s="288">
        <v>82603.126753001998</v>
      </c>
      <c r="H7" s="290">
        <v>27204.824059999999</v>
      </c>
      <c r="I7" s="287">
        <v>93914.740950000007</v>
      </c>
      <c r="J7" s="288">
        <v>11311.614196998</v>
      </c>
      <c r="K7" s="291">
        <v>0.37897976602700001</v>
      </c>
    </row>
    <row r="8" spans="1:11" ht="14.4" customHeight="1" thickBot="1" x14ac:dyDescent="0.35">
      <c r="A8" s="307" t="s">
        <v>201</v>
      </c>
      <c r="B8" s="287">
        <v>3826.2157000102902</v>
      </c>
      <c r="C8" s="287">
        <v>3606.9881700000001</v>
      </c>
      <c r="D8" s="288">
        <v>-219.22753001029699</v>
      </c>
      <c r="E8" s="289">
        <v>0.94270382351600002</v>
      </c>
      <c r="F8" s="287">
        <v>3858.7868690784398</v>
      </c>
      <c r="G8" s="288">
        <v>1286.2622896928101</v>
      </c>
      <c r="H8" s="290">
        <v>657.99084000000005</v>
      </c>
      <c r="I8" s="287">
        <v>1814.9910600000001</v>
      </c>
      <c r="J8" s="288">
        <v>528.72877030718905</v>
      </c>
      <c r="K8" s="291">
        <v>0.47035276152299998</v>
      </c>
    </row>
    <row r="9" spans="1:11" ht="14.4" customHeight="1" thickBot="1" x14ac:dyDescent="0.35">
      <c r="A9" s="308" t="s">
        <v>202</v>
      </c>
      <c r="B9" s="292">
        <v>0</v>
      </c>
      <c r="C9" s="292">
        <v>-1.9985900000000001</v>
      </c>
      <c r="D9" s="293">
        <v>-1.9985900000000001</v>
      </c>
      <c r="E9" s="294" t="s">
        <v>197</v>
      </c>
      <c r="F9" s="292">
        <v>0</v>
      </c>
      <c r="G9" s="293">
        <v>0</v>
      </c>
      <c r="H9" s="295">
        <v>0</v>
      </c>
      <c r="I9" s="292">
        <v>-1.2403999999999999</v>
      </c>
      <c r="J9" s="293">
        <v>-1.2403999999999999</v>
      </c>
      <c r="K9" s="296" t="s">
        <v>197</v>
      </c>
    </row>
    <row r="10" spans="1:11" ht="14.4" customHeight="1" thickBot="1" x14ac:dyDescent="0.35">
      <c r="A10" s="309" t="s">
        <v>203</v>
      </c>
      <c r="B10" s="287">
        <v>0</v>
      </c>
      <c r="C10" s="287">
        <v>-1.9985900000000001</v>
      </c>
      <c r="D10" s="288">
        <v>-1.9985900000000001</v>
      </c>
      <c r="E10" s="297" t="s">
        <v>197</v>
      </c>
      <c r="F10" s="287">
        <v>0</v>
      </c>
      <c r="G10" s="288">
        <v>0</v>
      </c>
      <c r="H10" s="290">
        <v>0</v>
      </c>
      <c r="I10" s="287">
        <v>-1.2403999999999999</v>
      </c>
      <c r="J10" s="288">
        <v>-1.2403999999999999</v>
      </c>
      <c r="K10" s="298" t="s">
        <v>197</v>
      </c>
    </row>
    <row r="11" spans="1:11" ht="14.4" customHeight="1" thickBot="1" x14ac:dyDescent="0.35">
      <c r="A11" s="308" t="s">
        <v>204</v>
      </c>
      <c r="B11" s="292">
        <v>0</v>
      </c>
      <c r="C11" s="292">
        <v>-0.18506</v>
      </c>
      <c r="D11" s="293">
        <v>-0.18506</v>
      </c>
      <c r="E11" s="294" t="s">
        <v>197</v>
      </c>
      <c r="F11" s="292">
        <v>0</v>
      </c>
      <c r="G11" s="293">
        <v>0</v>
      </c>
      <c r="H11" s="295">
        <v>-3.245E-2</v>
      </c>
      <c r="I11" s="292">
        <v>-0.20227000000000001</v>
      </c>
      <c r="J11" s="293">
        <v>-0.20227000000000001</v>
      </c>
      <c r="K11" s="296" t="s">
        <v>197</v>
      </c>
    </row>
    <row r="12" spans="1:11" ht="14.4" customHeight="1" thickBot="1" x14ac:dyDescent="0.35">
      <c r="A12" s="309" t="s">
        <v>205</v>
      </c>
      <c r="B12" s="287">
        <v>0</v>
      </c>
      <c r="C12" s="287">
        <v>-0.18506</v>
      </c>
      <c r="D12" s="288">
        <v>-0.18506</v>
      </c>
      <c r="E12" s="297" t="s">
        <v>197</v>
      </c>
      <c r="F12" s="287">
        <v>0</v>
      </c>
      <c r="G12" s="288">
        <v>0</v>
      </c>
      <c r="H12" s="290">
        <v>-3.245E-2</v>
      </c>
      <c r="I12" s="287">
        <v>-0.20227000000000001</v>
      </c>
      <c r="J12" s="288">
        <v>-0.20227000000000001</v>
      </c>
      <c r="K12" s="298" t="s">
        <v>197</v>
      </c>
    </row>
    <row r="13" spans="1:11" ht="14.4" customHeight="1" thickBot="1" x14ac:dyDescent="0.35">
      <c r="A13" s="308" t="s">
        <v>206</v>
      </c>
      <c r="B13" s="292">
        <v>40.203173516321002</v>
      </c>
      <c r="C13" s="292">
        <v>-544.39222000000302</v>
      </c>
      <c r="D13" s="293">
        <v>-584.59539351632395</v>
      </c>
      <c r="E13" s="299">
        <v>-13.541026053055001</v>
      </c>
      <c r="F13" s="292">
        <v>76.607109480423006</v>
      </c>
      <c r="G13" s="293">
        <v>25.535703160141001</v>
      </c>
      <c r="H13" s="295">
        <v>6.0482899999999997</v>
      </c>
      <c r="I13" s="292">
        <v>24.904730000000001</v>
      </c>
      <c r="J13" s="293">
        <v>-0.63097316014100002</v>
      </c>
      <c r="K13" s="300">
        <v>0.32509685026500001</v>
      </c>
    </row>
    <row r="14" spans="1:11" ht="14.4" customHeight="1" thickBot="1" x14ac:dyDescent="0.35">
      <c r="A14" s="309" t="s">
        <v>207</v>
      </c>
      <c r="B14" s="287">
        <v>36.000102362737998</v>
      </c>
      <c r="C14" s="287">
        <v>92.181709999999995</v>
      </c>
      <c r="D14" s="288">
        <v>56.181607637261997</v>
      </c>
      <c r="E14" s="289">
        <v>2.5605957747330002</v>
      </c>
      <c r="F14" s="287">
        <v>76.521910423639994</v>
      </c>
      <c r="G14" s="288">
        <v>25.507303474545999</v>
      </c>
      <c r="H14" s="290">
        <v>6.0482899999999997</v>
      </c>
      <c r="I14" s="287">
        <v>24.904730000000001</v>
      </c>
      <c r="J14" s="288">
        <v>-0.60257347454599997</v>
      </c>
      <c r="K14" s="291">
        <v>0.32545881123600001</v>
      </c>
    </row>
    <row r="15" spans="1:11" ht="14.4" customHeight="1" thickBot="1" x14ac:dyDescent="0.35">
      <c r="A15" s="309" t="s">
        <v>208</v>
      </c>
      <c r="B15" s="287">
        <v>4.2030711535830001</v>
      </c>
      <c r="C15" s="287">
        <v>0</v>
      </c>
      <c r="D15" s="288">
        <v>-4.2030711535830001</v>
      </c>
      <c r="E15" s="289">
        <v>0</v>
      </c>
      <c r="F15" s="287">
        <v>0</v>
      </c>
      <c r="G15" s="288">
        <v>0</v>
      </c>
      <c r="H15" s="290">
        <v>0</v>
      </c>
      <c r="I15" s="287">
        <v>0</v>
      </c>
      <c r="J15" s="288">
        <v>0</v>
      </c>
      <c r="K15" s="291">
        <v>4</v>
      </c>
    </row>
    <row r="16" spans="1:11" ht="14.4" customHeight="1" thickBot="1" x14ac:dyDescent="0.35">
      <c r="A16" s="309" t="s">
        <v>209</v>
      </c>
      <c r="B16" s="287">
        <v>0</v>
      </c>
      <c r="C16" s="287">
        <v>8.9069999999999996E-2</v>
      </c>
      <c r="D16" s="288">
        <v>8.9069999999999996E-2</v>
      </c>
      <c r="E16" s="297" t="s">
        <v>210</v>
      </c>
      <c r="F16" s="287">
        <v>8.5199056782999993E-2</v>
      </c>
      <c r="G16" s="288">
        <v>2.8399685593999999E-2</v>
      </c>
      <c r="H16" s="290">
        <v>0</v>
      </c>
      <c r="I16" s="287">
        <v>0</v>
      </c>
      <c r="J16" s="288">
        <v>-2.8399685593999999E-2</v>
      </c>
      <c r="K16" s="291">
        <v>0</v>
      </c>
    </row>
    <row r="17" spans="1:11" ht="14.4" customHeight="1" thickBot="1" x14ac:dyDescent="0.35">
      <c r="A17" s="309" t="s">
        <v>211</v>
      </c>
      <c r="B17" s="287">
        <v>0</v>
      </c>
      <c r="C17" s="287">
        <v>-636.66300000000297</v>
      </c>
      <c r="D17" s="288">
        <v>-636.66300000000297</v>
      </c>
      <c r="E17" s="297" t="s">
        <v>197</v>
      </c>
      <c r="F17" s="287">
        <v>0</v>
      </c>
      <c r="G17" s="288">
        <v>0</v>
      </c>
      <c r="H17" s="290">
        <v>0</v>
      </c>
      <c r="I17" s="287">
        <v>0</v>
      </c>
      <c r="J17" s="288">
        <v>0</v>
      </c>
      <c r="K17" s="298" t="s">
        <v>197</v>
      </c>
    </row>
    <row r="18" spans="1:11" ht="14.4" customHeight="1" thickBot="1" x14ac:dyDescent="0.35">
      <c r="A18" s="308" t="s">
        <v>212</v>
      </c>
      <c r="B18" s="292">
        <v>2849.0050187408201</v>
      </c>
      <c r="C18" s="292">
        <v>2854.7779099999998</v>
      </c>
      <c r="D18" s="293">
        <v>5.7728912591809998</v>
      </c>
      <c r="E18" s="299">
        <v>1.002026283288</v>
      </c>
      <c r="F18" s="292">
        <v>2806.9772241944202</v>
      </c>
      <c r="G18" s="293">
        <v>935.65907473147399</v>
      </c>
      <c r="H18" s="295">
        <v>533.72335999999996</v>
      </c>
      <c r="I18" s="292">
        <v>1217.1324999999999</v>
      </c>
      <c r="J18" s="293">
        <v>281.473425268526</v>
      </c>
      <c r="K18" s="300">
        <v>0.43360968144200002</v>
      </c>
    </row>
    <row r="19" spans="1:11" ht="14.4" customHeight="1" thickBot="1" x14ac:dyDescent="0.35">
      <c r="A19" s="309" t="s">
        <v>213</v>
      </c>
      <c r="B19" s="287">
        <v>2.9999950233349999</v>
      </c>
      <c r="C19" s="287">
        <v>48.112270000000002</v>
      </c>
      <c r="D19" s="288">
        <v>45.112274976663997</v>
      </c>
      <c r="E19" s="289">
        <v>16.037449937666999</v>
      </c>
      <c r="F19" s="287">
        <v>54.999998267633003</v>
      </c>
      <c r="G19" s="288">
        <v>18.333332755876999</v>
      </c>
      <c r="H19" s="290">
        <v>1.9796100000000001</v>
      </c>
      <c r="I19" s="287">
        <v>2.85141</v>
      </c>
      <c r="J19" s="288">
        <v>-15.481922755876999</v>
      </c>
      <c r="K19" s="291">
        <v>5.1843819813999999E-2</v>
      </c>
    </row>
    <row r="20" spans="1:11" ht="14.4" customHeight="1" thickBot="1" x14ac:dyDescent="0.35">
      <c r="A20" s="309" t="s">
        <v>214</v>
      </c>
      <c r="B20" s="287">
        <v>5.0003160911110003</v>
      </c>
      <c r="C20" s="287">
        <v>6.21591</v>
      </c>
      <c r="D20" s="288">
        <v>1.2155939088879999</v>
      </c>
      <c r="E20" s="289">
        <v>1.243103413212</v>
      </c>
      <c r="F20" s="287">
        <v>7.9999997480190004</v>
      </c>
      <c r="G20" s="288">
        <v>2.6666665826729998</v>
      </c>
      <c r="H20" s="290">
        <v>0</v>
      </c>
      <c r="I20" s="287">
        <v>1.7818499999999999</v>
      </c>
      <c r="J20" s="288">
        <v>-0.88481658267300001</v>
      </c>
      <c r="K20" s="291">
        <v>0.22273125701499999</v>
      </c>
    </row>
    <row r="21" spans="1:11" ht="14.4" customHeight="1" thickBot="1" x14ac:dyDescent="0.35">
      <c r="A21" s="309" t="s">
        <v>215</v>
      </c>
      <c r="B21" s="287">
        <v>25.007744266842</v>
      </c>
      <c r="C21" s="287">
        <v>27.48874</v>
      </c>
      <c r="D21" s="288">
        <v>2.4809957331570001</v>
      </c>
      <c r="E21" s="289">
        <v>1.0992090972569999</v>
      </c>
      <c r="F21" s="287">
        <v>27.697307207306999</v>
      </c>
      <c r="G21" s="288">
        <v>9.2324357357690001</v>
      </c>
      <c r="H21" s="290">
        <v>4.6137499999999996</v>
      </c>
      <c r="I21" s="287">
        <v>10.57099</v>
      </c>
      <c r="J21" s="288">
        <v>1.3385542642299999</v>
      </c>
      <c r="K21" s="291">
        <v>0.381661290062</v>
      </c>
    </row>
    <row r="22" spans="1:11" ht="14.4" customHeight="1" thickBot="1" x14ac:dyDescent="0.35">
      <c r="A22" s="309" t="s">
        <v>216</v>
      </c>
      <c r="B22" s="287">
        <v>1300.2803460903799</v>
      </c>
      <c r="C22" s="287">
        <v>1230.24947</v>
      </c>
      <c r="D22" s="288">
        <v>-70.030876090381994</v>
      </c>
      <c r="E22" s="289">
        <v>0.94614170990000002</v>
      </c>
      <c r="F22" s="287">
        <v>1212.38751744006</v>
      </c>
      <c r="G22" s="288">
        <v>404.12917248001997</v>
      </c>
      <c r="H22" s="290">
        <v>268.56387000000001</v>
      </c>
      <c r="I22" s="287">
        <v>570.49477999999999</v>
      </c>
      <c r="J22" s="288">
        <v>166.36560751997999</v>
      </c>
      <c r="K22" s="291">
        <v>0.47055481171899999</v>
      </c>
    </row>
    <row r="23" spans="1:11" ht="14.4" customHeight="1" thickBot="1" x14ac:dyDescent="0.35">
      <c r="A23" s="309" t="s">
        <v>217</v>
      </c>
      <c r="B23" s="287">
        <v>1272.99954771068</v>
      </c>
      <c r="C23" s="287">
        <v>1277.3676700000001</v>
      </c>
      <c r="D23" s="288">
        <v>4.3681222893209997</v>
      </c>
      <c r="E23" s="289">
        <v>1.0034313620119999</v>
      </c>
      <c r="F23" s="287">
        <v>1244.99996078552</v>
      </c>
      <c r="G23" s="288">
        <v>414.99998692850602</v>
      </c>
      <c r="H23" s="290">
        <v>221.80680000000001</v>
      </c>
      <c r="I23" s="287">
        <v>521.81223</v>
      </c>
      <c r="J23" s="288">
        <v>106.812243071494</v>
      </c>
      <c r="K23" s="291">
        <v>0.41912630235800002</v>
      </c>
    </row>
    <row r="24" spans="1:11" ht="14.4" customHeight="1" thickBot="1" x14ac:dyDescent="0.35">
      <c r="A24" s="309" t="s">
        <v>218</v>
      </c>
      <c r="B24" s="287">
        <v>50.022879983692</v>
      </c>
      <c r="C24" s="287">
        <v>57.312750000000001</v>
      </c>
      <c r="D24" s="288">
        <v>7.2898700163069998</v>
      </c>
      <c r="E24" s="289">
        <v>1.145730713998</v>
      </c>
      <c r="F24" s="287">
        <v>59.150938165446</v>
      </c>
      <c r="G24" s="288">
        <v>19.716979388481999</v>
      </c>
      <c r="H24" s="290">
        <v>7.8187499999999996</v>
      </c>
      <c r="I24" s="287">
        <v>22.526250000000001</v>
      </c>
      <c r="J24" s="288">
        <v>2.8092706115169999</v>
      </c>
      <c r="K24" s="291">
        <v>0.38082658870000002</v>
      </c>
    </row>
    <row r="25" spans="1:11" ht="14.4" customHeight="1" thickBot="1" x14ac:dyDescent="0.35">
      <c r="A25" s="309" t="s">
        <v>219</v>
      </c>
      <c r="B25" s="287">
        <v>192.69418957477501</v>
      </c>
      <c r="C25" s="287">
        <v>208.03110000000001</v>
      </c>
      <c r="D25" s="288">
        <v>15.336910425225</v>
      </c>
      <c r="E25" s="289">
        <v>1.079591971398</v>
      </c>
      <c r="F25" s="287">
        <v>199.741502580439</v>
      </c>
      <c r="G25" s="288">
        <v>66.580500860146003</v>
      </c>
      <c r="H25" s="290">
        <v>28.940580000000001</v>
      </c>
      <c r="I25" s="287">
        <v>87.094989999999996</v>
      </c>
      <c r="J25" s="288">
        <v>20.514489139853001</v>
      </c>
      <c r="K25" s="291">
        <v>0.43603852416599997</v>
      </c>
    </row>
    <row r="26" spans="1:11" ht="14.4" customHeight="1" thickBot="1" x14ac:dyDescent="0.35">
      <c r="A26" s="308" t="s">
        <v>220</v>
      </c>
      <c r="B26" s="292">
        <v>13.999950624922</v>
      </c>
      <c r="C26" s="292">
        <v>9.4011399999999998</v>
      </c>
      <c r="D26" s="293">
        <v>-4.5988106249219998</v>
      </c>
      <c r="E26" s="299">
        <v>0.67151236828299998</v>
      </c>
      <c r="F26" s="292">
        <v>5.008461476051</v>
      </c>
      <c r="G26" s="293">
        <v>1.669487158683</v>
      </c>
      <c r="H26" s="295">
        <v>0</v>
      </c>
      <c r="I26" s="292">
        <v>0</v>
      </c>
      <c r="J26" s="293">
        <v>-1.669487158683</v>
      </c>
      <c r="K26" s="300">
        <v>0</v>
      </c>
    </row>
    <row r="27" spans="1:11" ht="14.4" customHeight="1" thickBot="1" x14ac:dyDescent="0.35">
      <c r="A27" s="309" t="s">
        <v>221</v>
      </c>
      <c r="B27" s="287">
        <v>13.999950624922</v>
      </c>
      <c r="C27" s="287">
        <v>7.5428100000000002</v>
      </c>
      <c r="D27" s="288">
        <v>-6.4571406249220002</v>
      </c>
      <c r="E27" s="289">
        <v>0.53877404299999998</v>
      </c>
      <c r="F27" s="287">
        <v>5.008461476051</v>
      </c>
      <c r="G27" s="288">
        <v>1.669487158683</v>
      </c>
      <c r="H27" s="290">
        <v>0</v>
      </c>
      <c r="I27" s="287">
        <v>0</v>
      </c>
      <c r="J27" s="288">
        <v>-1.669487158683</v>
      </c>
      <c r="K27" s="291">
        <v>0</v>
      </c>
    </row>
    <row r="28" spans="1:11" ht="14.4" customHeight="1" thickBot="1" x14ac:dyDescent="0.35">
      <c r="A28" s="309" t="s">
        <v>222</v>
      </c>
      <c r="B28" s="287">
        <v>0</v>
      </c>
      <c r="C28" s="287">
        <v>1.85833</v>
      </c>
      <c r="D28" s="288">
        <v>1.85833</v>
      </c>
      <c r="E28" s="297" t="s">
        <v>197</v>
      </c>
      <c r="F28" s="287">
        <v>0</v>
      </c>
      <c r="G28" s="288">
        <v>0</v>
      </c>
      <c r="H28" s="290">
        <v>0</v>
      </c>
      <c r="I28" s="287">
        <v>0</v>
      </c>
      <c r="J28" s="288">
        <v>0</v>
      </c>
      <c r="K28" s="298" t="s">
        <v>197</v>
      </c>
    </row>
    <row r="29" spans="1:11" ht="14.4" customHeight="1" thickBot="1" x14ac:dyDescent="0.35">
      <c r="A29" s="308" t="s">
        <v>223</v>
      </c>
      <c r="B29" s="292">
        <v>621.59553074305597</v>
      </c>
      <c r="C29" s="292">
        <v>744.89922999999703</v>
      </c>
      <c r="D29" s="293">
        <v>123.303699256941</v>
      </c>
      <c r="E29" s="299">
        <v>1.1983664507839999</v>
      </c>
      <c r="F29" s="292">
        <v>803.299193404996</v>
      </c>
      <c r="G29" s="293">
        <v>267.76639780166499</v>
      </c>
      <c r="H29" s="295">
        <v>85.149249999999995</v>
      </c>
      <c r="I29" s="292">
        <v>401.42752999999999</v>
      </c>
      <c r="J29" s="293">
        <v>133.661132198335</v>
      </c>
      <c r="K29" s="300">
        <v>0.49972355667099999</v>
      </c>
    </row>
    <row r="30" spans="1:11" ht="14.4" customHeight="1" thickBot="1" x14ac:dyDescent="0.35">
      <c r="A30" s="309" t="s">
        <v>224</v>
      </c>
      <c r="B30" s="287">
        <v>96.694625525077001</v>
      </c>
      <c r="C30" s="287">
        <v>180.74585999999701</v>
      </c>
      <c r="D30" s="288">
        <v>84.051234474918999</v>
      </c>
      <c r="E30" s="289">
        <v>1.8692441179479999</v>
      </c>
      <c r="F30" s="287">
        <v>216.06464015885601</v>
      </c>
      <c r="G30" s="288">
        <v>72.021546719618001</v>
      </c>
      <c r="H30" s="290">
        <v>0</v>
      </c>
      <c r="I30" s="287">
        <v>69.066900000000004</v>
      </c>
      <c r="J30" s="288">
        <v>-2.9546467196180002</v>
      </c>
      <c r="K30" s="291">
        <v>0.31965850566300003</v>
      </c>
    </row>
    <row r="31" spans="1:11" ht="14.4" customHeight="1" thickBot="1" x14ac:dyDescent="0.35">
      <c r="A31" s="309" t="s">
        <v>225</v>
      </c>
      <c r="B31" s="287">
        <v>30.997057647346001</v>
      </c>
      <c r="C31" s="287">
        <v>44.937980000000003</v>
      </c>
      <c r="D31" s="288">
        <v>13.940922352654001</v>
      </c>
      <c r="E31" s="289">
        <v>1.4497498604950001</v>
      </c>
      <c r="F31" s="287">
        <v>38.999998771594001</v>
      </c>
      <c r="G31" s="288">
        <v>12.999999590531001</v>
      </c>
      <c r="H31" s="290">
        <v>0.96633000000000002</v>
      </c>
      <c r="I31" s="287">
        <v>11.97073</v>
      </c>
      <c r="J31" s="288">
        <v>-1.0292695905310001</v>
      </c>
      <c r="K31" s="291">
        <v>0.306941804539</v>
      </c>
    </row>
    <row r="32" spans="1:11" ht="14.4" customHeight="1" thickBot="1" x14ac:dyDescent="0.35">
      <c r="A32" s="309" t="s">
        <v>226</v>
      </c>
      <c r="B32" s="287">
        <v>77.375181349932006</v>
      </c>
      <c r="C32" s="287">
        <v>64.561179999999993</v>
      </c>
      <c r="D32" s="288">
        <v>-12.814001349931999</v>
      </c>
      <c r="E32" s="289">
        <v>0.83439132385299997</v>
      </c>
      <c r="F32" s="287">
        <v>63.686772302236001</v>
      </c>
      <c r="G32" s="288">
        <v>21.228924100745001</v>
      </c>
      <c r="H32" s="290">
        <v>5.8132999999999999</v>
      </c>
      <c r="I32" s="287">
        <v>35.200049999999997</v>
      </c>
      <c r="J32" s="288">
        <v>13.971125899254</v>
      </c>
      <c r="K32" s="291">
        <v>0.55270582457700002</v>
      </c>
    </row>
    <row r="33" spans="1:11" ht="14.4" customHeight="1" thickBot="1" x14ac:dyDescent="0.35">
      <c r="A33" s="309" t="s">
        <v>227</v>
      </c>
      <c r="B33" s="287">
        <v>166.202919341203</v>
      </c>
      <c r="C33" s="287">
        <v>124.53843999999999</v>
      </c>
      <c r="D33" s="288">
        <v>-41.664479341202998</v>
      </c>
      <c r="E33" s="289">
        <v>0.74931559862800001</v>
      </c>
      <c r="F33" s="287">
        <v>190.999994708407</v>
      </c>
      <c r="G33" s="288">
        <v>63.666664902801998</v>
      </c>
      <c r="H33" s="290">
        <v>25.596869999999999</v>
      </c>
      <c r="I33" s="287">
        <v>73.175330000000002</v>
      </c>
      <c r="J33" s="288">
        <v>9.5086650971969995</v>
      </c>
      <c r="K33" s="291">
        <v>0.38311692160799998</v>
      </c>
    </row>
    <row r="34" spans="1:11" ht="14.4" customHeight="1" thickBot="1" x14ac:dyDescent="0.35">
      <c r="A34" s="309" t="s">
        <v>228</v>
      </c>
      <c r="B34" s="287">
        <v>5.9995138433440003</v>
      </c>
      <c r="C34" s="287">
        <v>46.166260000000001</v>
      </c>
      <c r="D34" s="288">
        <v>40.166746156655002</v>
      </c>
      <c r="E34" s="289">
        <v>7.6950001625909996</v>
      </c>
      <c r="F34" s="287">
        <v>8.9999997165209997</v>
      </c>
      <c r="G34" s="288">
        <v>2.9999999055069999</v>
      </c>
      <c r="H34" s="290">
        <v>0</v>
      </c>
      <c r="I34" s="287">
        <v>2.4314900000000002</v>
      </c>
      <c r="J34" s="288">
        <v>-0.56850990550699998</v>
      </c>
      <c r="K34" s="291">
        <v>0.27016556406499997</v>
      </c>
    </row>
    <row r="35" spans="1:11" ht="14.4" customHeight="1" thickBot="1" x14ac:dyDescent="0.35">
      <c r="A35" s="309" t="s">
        <v>229</v>
      </c>
      <c r="B35" s="287">
        <v>0</v>
      </c>
      <c r="C35" s="287">
        <v>0.04</v>
      </c>
      <c r="D35" s="288">
        <v>0.04</v>
      </c>
      <c r="E35" s="297" t="s">
        <v>210</v>
      </c>
      <c r="F35" s="287">
        <v>0</v>
      </c>
      <c r="G35" s="288">
        <v>0</v>
      </c>
      <c r="H35" s="290">
        <v>0.64900000000000002</v>
      </c>
      <c r="I35" s="287">
        <v>0.64900000000000002</v>
      </c>
      <c r="J35" s="288">
        <v>0.64900000000000002</v>
      </c>
      <c r="K35" s="298" t="s">
        <v>210</v>
      </c>
    </row>
    <row r="36" spans="1:11" ht="14.4" customHeight="1" thickBot="1" x14ac:dyDescent="0.35">
      <c r="A36" s="309" t="s">
        <v>230</v>
      </c>
      <c r="B36" s="287">
        <v>19.165518297892</v>
      </c>
      <c r="C36" s="287">
        <v>52.5261</v>
      </c>
      <c r="D36" s="288">
        <v>33.360581702108</v>
      </c>
      <c r="E36" s="289">
        <v>2.7406563800449999</v>
      </c>
      <c r="F36" s="287">
        <v>25.901951250408001</v>
      </c>
      <c r="G36" s="288">
        <v>8.6339837501360002</v>
      </c>
      <c r="H36" s="290">
        <v>0</v>
      </c>
      <c r="I36" s="287">
        <v>0</v>
      </c>
      <c r="J36" s="288">
        <v>-8.6339837501360002</v>
      </c>
      <c r="K36" s="291">
        <v>0</v>
      </c>
    </row>
    <row r="37" spans="1:11" ht="14.4" customHeight="1" thickBot="1" x14ac:dyDescent="0.35">
      <c r="A37" s="309" t="s">
        <v>231</v>
      </c>
      <c r="B37" s="287">
        <v>1.044968243354</v>
      </c>
      <c r="C37" s="287">
        <v>2.2312599999999998</v>
      </c>
      <c r="D37" s="288">
        <v>1.186291756645</v>
      </c>
      <c r="E37" s="289">
        <v>2.1352419216460001</v>
      </c>
      <c r="F37" s="287">
        <v>0</v>
      </c>
      <c r="G37" s="288">
        <v>0</v>
      </c>
      <c r="H37" s="290">
        <v>0</v>
      </c>
      <c r="I37" s="287">
        <v>0.52244000000000002</v>
      </c>
      <c r="J37" s="288">
        <v>0.52244000000000002</v>
      </c>
      <c r="K37" s="298" t="s">
        <v>197</v>
      </c>
    </row>
    <row r="38" spans="1:11" ht="14.4" customHeight="1" thickBot="1" x14ac:dyDescent="0.35">
      <c r="A38" s="309" t="s">
        <v>232</v>
      </c>
      <c r="B38" s="287">
        <v>4.8400834881890002</v>
      </c>
      <c r="C38" s="287">
        <v>3.6025700000000001</v>
      </c>
      <c r="D38" s="288">
        <v>-1.237513488189</v>
      </c>
      <c r="E38" s="289">
        <v>0.744319805389</v>
      </c>
      <c r="F38" s="287">
        <v>5.9999998110139998</v>
      </c>
      <c r="G38" s="288">
        <v>1.999999937004</v>
      </c>
      <c r="H38" s="290">
        <v>4.3366400000000001</v>
      </c>
      <c r="I38" s="287">
        <v>13.498659999999999</v>
      </c>
      <c r="J38" s="288">
        <v>11.498660062995</v>
      </c>
      <c r="K38" s="291">
        <v>2.2497767375289999</v>
      </c>
    </row>
    <row r="39" spans="1:11" ht="14.4" customHeight="1" thickBot="1" x14ac:dyDescent="0.35">
      <c r="A39" s="309" t="s">
        <v>233</v>
      </c>
      <c r="B39" s="287">
        <v>67.888979256718002</v>
      </c>
      <c r="C39" s="287">
        <v>35.604340000000001</v>
      </c>
      <c r="D39" s="288">
        <v>-32.284639256718002</v>
      </c>
      <c r="E39" s="289">
        <v>0.52444948192999996</v>
      </c>
      <c r="F39" s="287">
        <v>38.645839583733</v>
      </c>
      <c r="G39" s="288">
        <v>12.881946527910999</v>
      </c>
      <c r="H39" s="290">
        <v>2.3237000000000001</v>
      </c>
      <c r="I39" s="287">
        <v>15.71543</v>
      </c>
      <c r="J39" s="288">
        <v>2.833483472088</v>
      </c>
      <c r="K39" s="291">
        <v>0.40665257034800001</v>
      </c>
    </row>
    <row r="40" spans="1:11" ht="14.4" customHeight="1" thickBot="1" x14ac:dyDescent="0.35">
      <c r="A40" s="309" t="s">
        <v>234</v>
      </c>
      <c r="B40" s="287">
        <v>0</v>
      </c>
      <c r="C40" s="287">
        <v>10.685589999999999</v>
      </c>
      <c r="D40" s="288">
        <v>10.685589999999999</v>
      </c>
      <c r="E40" s="297" t="s">
        <v>210</v>
      </c>
      <c r="F40" s="287">
        <v>0</v>
      </c>
      <c r="G40" s="288">
        <v>0</v>
      </c>
      <c r="H40" s="290">
        <v>0</v>
      </c>
      <c r="I40" s="287">
        <v>3.7366000000000001</v>
      </c>
      <c r="J40" s="288">
        <v>3.7366000000000001</v>
      </c>
      <c r="K40" s="298" t="s">
        <v>210</v>
      </c>
    </row>
    <row r="41" spans="1:11" ht="14.4" customHeight="1" thickBot="1" x14ac:dyDescent="0.35">
      <c r="A41" s="309" t="s">
        <v>235</v>
      </c>
      <c r="B41" s="287">
        <v>0</v>
      </c>
      <c r="C41" s="287">
        <v>0</v>
      </c>
      <c r="D41" s="288">
        <v>0</v>
      </c>
      <c r="E41" s="297" t="s">
        <v>197</v>
      </c>
      <c r="F41" s="287">
        <v>0</v>
      </c>
      <c r="G41" s="288">
        <v>0</v>
      </c>
      <c r="H41" s="290">
        <v>0</v>
      </c>
      <c r="I41" s="287">
        <v>0.89</v>
      </c>
      <c r="J41" s="288">
        <v>0.89</v>
      </c>
      <c r="K41" s="298" t="s">
        <v>210</v>
      </c>
    </row>
    <row r="42" spans="1:11" ht="14.4" customHeight="1" thickBot="1" x14ac:dyDescent="0.35">
      <c r="A42" s="309" t="s">
        <v>236</v>
      </c>
      <c r="B42" s="287">
        <v>0.35766113636199998</v>
      </c>
      <c r="C42" s="287">
        <v>1.86</v>
      </c>
      <c r="D42" s="288">
        <v>1.5023388636370001</v>
      </c>
      <c r="E42" s="289">
        <v>5.2004531968840002</v>
      </c>
      <c r="F42" s="287">
        <v>0</v>
      </c>
      <c r="G42" s="288">
        <v>0</v>
      </c>
      <c r="H42" s="290">
        <v>0</v>
      </c>
      <c r="I42" s="287">
        <v>0</v>
      </c>
      <c r="J42" s="288">
        <v>0</v>
      </c>
      <c r="K42" s="298" t="s">
        <v>197</v>
      </c>
    </row>
    <row r="43" spans="1:11" ht="14.4" customHeight="1" thickBot="1" x14ac:dyDescent="0.35">
      <c r="A43" s="309" t="s">
        <v>237</v>
      </c>
      <c r="B43" s="287">
        <v>151.02902261363599</v>
      </c>
      <c r="C43" s="287">
        <v>177.39965000000001</v>
      </c>
      <c r="D43" s="288">
        <v>26.370627386363001</v>
      </c>
      <c r="E43" s="289">
        <v>1.174606356645</v>
      </c>
      <c r="F43" s="287">
        <v>213.99999710222301</v>
      </c>
      <c r="G43" s="288">
        <v>71.333332367406996</v>
      </c>
      <c r="H43" s="290">
        <v>45.463410000000003</v>
      </c>
      <c r="I43" s="287">
        <v>174.54089999999999</v>
      </c>
      <c r="J43" s="288">
        <v>103.207567632593</v>
      </c>
      <c r="K43" s="291">
        <v>0.81561169328700001</v>
      </c>
    </row>
    <row r="44" spans="1:11" ht="14.4" customHeight="1" thickBot="1" x14ac:dyDescent="0.35">
      <c r="A44" s="309" t="s">
        <v>238</v>
      </c>
      <c r="B44" s="287">
        <v>0</v>
      </c>
      <c r="C44" s="287">
        <v>0</v>
      </c>
      <c r="D44" s="288">
        <v>0</v>
      </c>
      <c r="E44" s="289">
        <v>1</v>
      </c>
      <c r="F44" s="287">
        <v>0</v>
      </c>
      <c r="G44" s="288">
        <v>0</v>
      </c>
      <c r="H44" s="290">
        <v>0</v>
      </c>
      <c r="I44" s="287">
        <v>0.03</v>
      </c>
      <c r="J44" s="288">
        <v>0.03</v>
      </c>
      <c r="K44" s="298" t="s">
        <v>210</v>
      </c>
    </row>
    <row r="45" spans="1:11" ht="14.4" customHeight="1" thickBot="1" x14ac:dyDescent="0.35">
      <c r="A45" s="308" t="s">
        <v>239</v>
      </c>
      <c r="B45" s="292">
        <v>85.609313372908005</v>
      </c>
      <c r="C45" s="292">
        <v>45.13306</v>
      </c>
      <c r="D45" s="293">
        <v>-40.476253372907998</v>
      </c>
      <c r="E45" s="299">
        <v>0.527198014115</v>
      </c>
      <c r="F45" s="292">
        <v>25.894882601382999</v>
      </c>
      <c r="G45" s="293">
        <v>8.6316275337939992</v>
      </c>
      <c r="H45" s="295">
        <v>0</v>
      </c>
      <c r="I45" s="292">
        <v>89.32987</v>
      </c>
      <c r="J45" s="293">
        <v>80.698242466205002</v>
      </c>
      <c r="K45" s="300">
        <v>3.4497113338990002</v>
      </c>
    </row>
    <row r="46" spans="1:11" ht="14.4" customHeight="1" thickBot="1" x14ac:dyDescent="0.35">
      <c r="A46" s="309" t="s">
        <v>240</v>
      </c>
      <c r="B46" s="287">
        <v>2.8605434494999998E-2</v>
      </c>
      <c r="C46" s="287">
        <v>19.048400000000001</v>
      </c>
      <c r="D46" s="288">
        <v>19.019794565504</v>
      </c>
      <c r="E46" s="289">
        <v>665.90143922432105</v>
      </c>
      <c r="F46" s="287">
        <v>0</v>
      </c>
      <c r="G46" s="288">
        <v>0</v>
      </c>
      <c r="H46" s="290">
        <v>0</v>
      </c>
      <c r="I46" s="287">
        <v>19.241</v>
      </c>
      <c r="J46" s="288">
        <v>19.241</v>
      </c>
      <c r="K46" s="298" t="s">
        <v>197</v>
      </c>
    </row>
    <row r="47" spans="1:11" ht="14.4" customHeight="1" thickBot="1" x14ac:dyDescent="0.35">
      <c r="A47" s="309" t="s">
        <v>241</v>
      </c>
      <c r="B47" s="287">
        <v>0</v>
      </c>
      <c r="C47" s="287">
        <v>3.9935999999999998</v>
      </c>
      <c r="D47" s="288">
        <v>3.9935999999999998</v>
      </c>
      <c r="E47" s="297" t="s">
        <v>197</v>
      </c>
      <c r="F47" s="287">
        <v>0</v>
      </c>
      <c r="G47" s="288">
        <v>0</v>
      </c>
      <c r="H47" s="290">
        <v>0</v>
      </c>
      <c r="I47" s="287">
        <v>0</v>
      </c>
      <c r="J47" s="288">
        <v>0</v>
      </c>
      <c r="K47" s="298" t="s">
        <v>197</v>
      </c>
    </row>
    <row r="48" spans="1:11" ht="14.4" customHeight="1" thickBot="1" x14ac:dyDescent="0.35">
      <c r="A48" s="309" t="s">
        <v>242</v>
      </c>
      <c r="B48" s="287">
        <v>76.630052451270004</v>
      </c>
      <c r="C48" s="287">
        <v>6.09945</v>
      </c>
      <c r="D48" s="288">
        <v>-70.530602451269999</v>
      </c>
      <c r="E48" s="289">
        <v>7.9596056701999998E-2</v>
      </c>
      <c r="F48" s="287">
        <v>9.7976681854520002</v>
      </c>
      <c r="G48" s="288">
        <v>3.2658893951499999</v>
      </c>
      <c r="H48" s="290">
        <v>0</v>
      </c>
      <c r="I48" s="287">
        <v>32.387</v>
      </c>
      <c r="J48" s="288">
        <v>29.121110604849001</v>
      </c>
      <c r="K48" s="291">
        <v>3.305582449514</v>
      </c>
    </row>
    <row r="49" spans="1:11" ht="14.4" customHeight="1" thickBot="1" x14ac:dyDescent="0.35">
      <c r="A49" s="309" t="s">
        <v>243</v>
      </c>
      <c r="B49" s="287">
        <v>2.9495364990519999</v>
      </c>
      <c r="C49" s="287">
        <v>11.2798</v>
      </c>
      <c r="D49" s="288">
        <v>8.3302635009469999</v>
      </c>
      <c r="E49" s="289">
        <v>3.8242618810179998</v>
      </c>
      <c r="F49" s="287">
        <v>11.097214573418</v>
      </c>
      <c r="G49" s="288">
        <v>3.699071524472</v>
      </c>
      <c r="H49" s="290">
        <v>0</v>
      </c>
      <c r="I49" s="287">
        <v>32.026000000000003</v>
      </c>
      <c r="J49" s="288">
        <v>28.326928475527001</v>
      </c>
      <c r="K49" s="291">
        <v>2.885949423444</v>
      </c>
    </row>
    <row r="50" spans="1:11" ht="14.4" customHeight="1" thickBot="1" x14ac:dyDescent="0.35">
      <c r="A50" s="309" t="s">
        <v>244</v>
      </c>
      <c r="B50" s="287">
        <v>0</v>
      </c>
      <c r="C50" s="287">
        <v>0.60973999999999995</v>
      </c>
      <c r="D50" s="288">
        <v>0.60973999999999995</v>
      </c>
      <c r="E50" s="297" t="s">
        <v>197</v>
      </c>
      <c r="F50" s="287">
        <v>0</v>
      </c>
      <c r="G50" s="288">
        <v>0</v>
      </c>
      <c r="H50" s="290">
        <v>0</v>
      </c>
      <c r="I50" s="287">
        <v>0</v>
      </c>
      <c r="J50" s="288">
        <v>0</v>
      </c>
      <c r="K50" s="298" t="s">
        <v>197</v>
      </c>
    </row>
    <row r="51" spans="1:11" ht="14.4" customHeight="1" thickBot="1" x14ac:dyDescent="0.35">
      <c r="A51" s="309" t="s">
        <v>245</v>
      </c>
      <c r="B51" s="287">
        <v>6.0011189880889999</v>
      </c>
      <c r="C51" s="287">
        <v>4.1020700000000003</v>
      </c>
      <c r="D51" s="288">
        <v>-1.899048988089</v>
      </c>
      <c r="E51" s="289">
        <v>0.683550852456</v>
      </c>
      <c r="F51" s="287">
        <v>4.9999998425119996</v>
      </c>
      <c r="G51" s="288">
        <v>1.6666666141699999</v>
      </c>
      <c r="H51" s="290">
        <v>0</v>
      </c>
      <c r="I51" s="287">
        <v>5.6758699999999997</v>
      </c>
      <c r="J51" s="288">
        <v>4.0092033858290002</v>
      </c>
      <c r="K51" s="291">
        <v>1.135174035755</v>
      </c>
    </row>
    <row r="52" spans="1:11" ht="14.4" customHeight="1" thickBot="1" x14ac:dyDescent="0.35">
      <c r="A52" s="308" t="s">
        <v>246</v>
      </c>
      <c r="B52" s="292">
        <v>215.80271301226401</v>
      </c>
      <c r="C52" s="292">
        <v>497.35410999999999</v>
      </c>
      <c r="D52" s="293">
        <v>281.55139698773598</v>
      </c>
      <c r="E52" s="299">
        <v>2.3046703308669998</v>
      </c>
      <c r="F52" s="292">
        <v>140.99999792116</v>
      </c>
      <c r="G52" s="293">
        <v>46.999999307053002</v>
      </c>
      <c r="H52" s="295">
        <v>33.10239</v>
      </c>
      <c r="I52" s="292">
        <v>82.398700000000005</v>
      </c>
      <c r="J52" s="293">
        <v>35.398700692946001</v>
      </c>
      <c r="K52" s="300">
        <v>0.58438795187799997</v>
      </c>
    </row>
    <row r="53" spans="1:11" ht="14.4" customHeight="1" thickBot="1" x14ac:dyDescent="0.35">
      <c r="A53" s="309" t="s">
        <v>247</v>
      </c>
      <c r="B53" s="287">
        <v>56.800345288731002</v>
      </c>
      <c r="C53" s="287">
        <v>358.03523999999999</v>
      </c>
      <c r="D53" s="288">
        <v>301.23489471126902</v>
      </c>
      <c r="E53" s="289">
        <v>6.3033990054110003</v>
      </c>
      <c r="F53" s="287">
        <v>29.999999055071999</v>
      </c>
      <c r="G53" s="288">
        <v>9.9999996850239992</v>
      </c>
      <c r="H53" s="290">
        <v>5.3941999999999997</v>
      </c>
      <c r="I53" s="287">
        <v>22.064039999999999</v>
      </c>
      <c r="J53" s="288">
        <v>12.064040314974999</v>
      </c>
      <c r="K53" s="291">
        <v>0.73546802316500004</v>
      </c>
    </row>
    <row r="54" spans="1:11" ht="14.4" customHeight="1" thickBot="1" x14ac:dyDescent="0.35">
      <c r="A54" s="309" t="s">
        <v>248</v>
      </c>
      <c r="B54" s="287">
        <v>0</v>
      </c>
      <c r="C54" s="287">
        <v>0</v>
      </c>
      <c r="D54" s="288">
        <v>0</v>
      </c>
      <c r="E54" s="289">
        <v>1</v>
      </c>
      <c r="F54" s="287">
        <v>1.999999937004</v>
      </c>
      <c r="G54" s="288">
        <v>0.66666664566800005</v>
      </c>
      <c r="H54" s="290">
        <v>0</v>
      </c>
      <c r="I54" s="287">
        <v>1.645</v>
      </c>
      <c r="J54" s="288">
        <v>0.97833335433099999</v>
      </c>
      <c r="K54" s="291">
        <v>0.82250002590600002</v>
      </c>
    </row>
    <row r="55" spans="1:11" ht="14.4" customHeight="1" thickBot="1" x14ac:dyDescent="0.35">
      <c r="A55" s="309" t="s">
        <v>249</v>
      </c>
      <c r="B55" s="287">
        <v>136.00432873257901</v>
      </c>
      <c r="C55" s="287">
        <v>118.51178</v>
      </c>
      <c r="D55" s="288">
        <v>-17.492548732578999</v>
      </c>
      <c r="E55" s="289">
        <v>0.87138241190099996</v>
      </c>
      <c r="F55" s="287">
        <v>75.999999968501996</v>
      </c>
      <c r="G55" s="288">
        <v>25.333333322834001</v>
      </c>
      <c r="H55" s="290">
        <v>24.234690000000001</v>
      </c>
      <c r="I55" s="287">
        <v>44.850879999999997</v>
      </c>
      <c r="J55" s="288">
        <v>19.517546677165001</v>
      </c>
      <c r="K55" s="291">
        <v>0.59014315813899998</v>
      </c>
    </row>
    <row r="56" spans="1:11" ht="14.4" customHeight="1" thickBot="1" x14ac:dyDescent="0.35">
      <c r="A56" s="309" t="s">
        <v>250</v>
      </c>
      <c r="B56" s="287">
        <v>9.9998058253659998</v>
      </c>
      <c r="C56" s="287">
        <v>7.60358</v>
      </c>
      <c r="D56" s="288">
        <v>-2.3962258253659998</v>
      </c>
      <c r="E56" s="289">
        <v>0.76037276451000002</v>
      </c>
      <c r="F56" s="287">
        <v>9.9999996850239992</v>
      </c>
      <c r="G56" s="288">
        <v>3.333333228341</v>
      </c>
      <c r="H56" s="290">
        <v>0</v>
      </c>
      <c r="I56" s="287">
        <v>3.8671000000000002</v>
      </c>
      <c r="J56" s="288">
        <v>0.53376677165800002</v>
      </c>
      <c r="K56" s="291">
        <v>0.38671001218000001</v>
      </c>
    </row>
    <row r="57" spans="1:11" ht="14.4" customHeight="1" thickBot="1" x14ac:dyDescent="0.35">
      <c r="A57" s="309" t="s">
        <v>251</v>
      </c>
      <c r="B57" s="287">
        <v>12.998233165586999</v>
      </c>
      <c r="C57" s="287">
        <v>13.20351</v>
      </c>
      <c r="D57" s="288">
        <v>0.20527683441200001</v>
      </c>
      <c r="E57" s="289">
        <v>1.015792672111</v>
      </c>
      <c r="F57" s="287">
        <v>22.999999275554998</v>
      </c>
      <c r="G57" s="288">
        <v>7.6666664251850003</v>
      </c>
      <c r="H57" s="290">
        <v>3.4735</v>
      </c>
      <c r="I57" s="287">
        <v>9.9716799999999992</v>
      </c>
      <c r="J57" s="288">
        <v>2.3050135748140002</v>
      </c>
      <c r="K57" s="291">
        <v>0.43355131800300001</v>
      </c>
    </row>
    <row r="58" spans="1:11" ht="14.4" customHeight="1" thickBot="1" x14ac:dyDescent="0.35">
      <c r="A58" s="308" t="s">
        <v>252</v>
      </c>
      <c r="B58" s="292">
        <v>0</v>
      </c>
      <c r="C58" s="292">
        <v>1.75021</v>
      </c>
      <c r="D58" s="293">
        <v>1.75021</v>
      </c>
      <c r="E58" s="294" t="s">
        <v>197</v>
      </c>
      <c r="F58" s="292">
        <v>0</v>
      </c>
      <c r="G58" s="293">
        <v>0</v>
      </c>
      <c r="H58" s="295">
        <v>0</v>
      </c>
      <c r="I58" s="292">
        <v>0.26783000000000001</v>
      </c>
      <c r="J58" s="293">
        <v>0.26783000000000001</v>
      </c>
      <c r="K58" s="296" t="s">
        <v>197</v>
      </c>
    </row>
    <row r="59" spans="1:11" ht="14.4" customHeight="1" thickBot="1" x14ac:dyDescent="0.35">
      <c r="A59" s="309" t="s">
        <v>253</v>
      </c>
      <c r="B59" s="287">
        <v>0</v>
      </c>
      <c r="C59" s="287">
        <v>0.46616000000000002</v>
      </c>
      <c r="D59" s="288">
        <v>0.46616000000000002</v>
      </c>
      <c r="E59" s="297" t="s">
        <v>197</v>
      </c>
      <c r="F59" s="287">
        <v>0</v>
      </c>
      <c r="G59" s="288">
        <v>0</v>
      </c>
      <c r="H59" s="290">
        <v>0</v>
      </c>
      <c r="I59" s="287">
        <v>0.19505</v>
      </c>
      <c r="J59" s="288">
        <v>0.19505</v>
      </c>
      <c r="K59" s="298" t="s">
        <v>197</v>
      </c>
    </row>
    <row r="60" spans="1:11" ht="14.4" customHeight="1" thickBot="1" x14ac:dyDescent="0.35">
      <c r="A60" s="309" t="s">
        <v>254</v>
      </c>
      <c r="B60" s="287">
        <v>0</v>
      </c>
      <c r="C60" s="287">
        <v>2.538E-2</v>
      </c>
      <c r="D60" s="288">
        <v>2.538E-2</v>
      </c>
      <c r="E60" s="297" t="s">
        <v>197</v>
      </c>
      <c r="F60" s="287">
        <v>0</v>
      </c>
      <c r="G60" s="288">
        <v>0</v>
      </c>
      <c r="H60" s="290">
        <v>0</v>
      </c>
      <c r="I60" s="287">
        <v>0</v>
      </c>
      <c r="J60" s="288">
        <v>0</v>
      </c>
      <c r="K60" s="298" t="s">
        <v>197</v>
      </c>
    </row>
    <row r="61" spans="1:11" ht="14.4" customHeight="1" thickBot="1" x14ac:dyDescent="0.35">
      <c r="A61" s="309" t="s">
        <v>255</v>
      </c>
      <c r="B61" s="287">
        <v>0</v>
      </c>
      <c r="C61" s="287">
        <v>0.26749000000000001</v>
      </c>
      <c r="D61" s="288">
        <v>0.26749000000000001</v>
      </c>
      <c r="E61" s="297" t="s">
        <v>197</v>
      </c>
      <c r="F61" s="287">
        <v>0</v>
      </c>
      <c r="G61" s="288">
        <v>0</v>
      </c>
      <c r="H61" s="290">
        <v>0</v>
      </c>
      <c r="I61" s="287">
        <v>4.3549999999999998E-2</v>
      </c>
      <c r="J61" s="288">
        <v>4.3549999999999998E-2</v>
      </c>
      <c r="K61" s="298" t="s">
        <v>197</v>
      </c>
    </row>
    <row r="62" spans="1:11" ht="14.4" customHeight="1" thickBot="1" x14ac:dyDescent="0.35">
      <c r="A62" s="309" t="s">
        <v>256</v>
      </c>
      <c r="B62" s="287">
        <v>0</v>
      </c>
      <c r="C62" s="287">
        <v>0.38618000000000002</v>
      </c>
      <c r="D62" s="288">
        <v>0.38618000000000002</v>
      </c>
      <c r="E62" s="297" t="s">
        <v>197</v>
      </c>
      <c r="F62" s="287">
        <v>0</v>
      </c>
      <c r="G62" s="288">
        <v>0</v>
      </c>
      <c r="H62" s="290">
        <v>0</v>
      </c>
      <c r="I62" s="287">
        <v>2.9229999999999999E-2</v>
      </c>
      <c r="J62" s="288">
        <v>2.9229999999999999E-2</v>
      </c>
      <c r="K62" s="298" t="s">
        <v>197</v>
      </c>
    </row>
    <row r="63" spans="1:11" ht="14.4" customHeight="1" thickBot="1" x14ac:dyDescent="0.35">
      <c r="A63" s="309" t="s">
        <v>257</v>
      </c>
      <c r="B63" s="287">
        <v>0</v>
      </c>
      <c r="C63" s="287">
        <v>0.60499999999999998</v>
      </c>
      <c r="D63" s="288">
        <v>0.60499999999999998</v>
      </c>
      <c r="E63" s="297" t="s">
        <v>197</v>
      </c>
      <c r="F63" s="287">
        <v>0</v>
      </c>
      <c r="G63" s="288">
        <v>0</v>
      </c>
      <c r="H63" s="290">
        <v>0</v>
      </c>
      <c r="I63" s="287">
        <v>0</v>
      </c>
      <c r="J63" s="288">
        <v>0</v>
      </c>
      <c r="K63" s="298" t="s">
        <v>197</v>
      </c>
    </row>
    <row r="64" spans="1:11" ht="14.4" customHeight="1" thickBot="1" x14ac:dyDescent="0.35">
      <c r="A64" s="308" t="s">
        <v>258</v>
      </c>
      <c r="B64" s="292">
        <v>0</v>
      </c>
      <c r="C64" s="292">
        <v>2.1100000000000001E-2</v>
      </c>
      <c r="D64" s="293">
        <v>2.1100000000000001E-2</v>
      </c>
      <c r="E64" s="294" t="s">
        <v>197</v>
      </c>
      <c r="F64" s="292">
        <v>0</v>
      </c>
      <c r="G64" s="293">
        <v>0</v>
      </c>
      <c r="H64" s="295">
        <v>0</v>
      </c>
      <c r="I64" s="292">
        <v>0.80576000000000003</v>
      </c>
      <c r="J64" s="293">
        <v>0.80576000000000003</v>
      </c>
      <c r="K64" s="296" t="s">
        <v>197</v>
      </c>
    </row>
    <row r="65" spans="1:11" ht="14.4" customHeight="1" thickBot="1" x14ac:dyDescent="0.35">
      <c r="A65" s="309" t="s">
        <v>259</v>
      </c>
      <c r="B65" s="287">
        <v>0</v>
      </c>
      <c r="C65" s="287">
        <v>2.1100000000000001E-2</v>
      </c>
      <c r="D65" s="288">
        <v>2.1100000000000001E-2</v>
      </c>
      <c r="E65" s="297" t="s">
        <v>197</v>
      </c>
      <c r="F65" s="287">
        <v>0</v>
      </c>
      <c r="G65" s="288">
        <v>0</v>
      </c>
      <c r="H65" s="290">
        <v>0</v>
      </c>
      <c r="I65" s="287">
        <v>0.80576000000000003</v>
      </c>
      <c r="J65" s="288">
        <v>0.80576000000000003</v>
      </c>
      <c r="K65" s="298" t="s">
        <v>197</v>
      </c>
    </row>
    <row r="66" spans="1:11" ht="14.4" customHeight="1" thickBot="1" x14ac:dyDescent="0.35">
      <c r="A66" s="308" t="s">
        <v>260</v>
      </c>
      <c r="B66" s="292">
        <v>0</v>
      </c>
      <c r="C66" s="292">
        <v>0.22728000000000001</v>
      </c>
      <c r="D66" s="293">
        <v>0.22728000000000001</v>
      </c>
      <c r="E66" s="294" t="s">
        <v>197</v>
      </c>
      <c r="F66" s="292">
        <v>0</v>
      </c>
      <c r="G66" s="293">
        <v>0</v>
      </c>
      <c r="H66" s="295">
        <v>0</v>
      </c>
      <c r="I66" s="292">
        <v>0.16681000000000001</v>
      </c>
      <c r="J66" s="293">
        <v>0.16681000000000001</v>
      </c>
      <c r="K66" s="296" t="s">
        <v>197</v>
      </c>
    </row>
    <row r="67" spans="1:11" ht="14.4" customHeight="1" thickBot="1" x14ac:dyDescent="0.35">
      <c r="A67" s="309" t="s">
        <v>261</v>
      </c>
      <c r="B67" s="287">
        <v>0</v>
      </c>
      <c r="C67" s="287">
        <v>0.22728000000000001</v>
      </c>
      <c r="D67" s="288">
        <v>0.22728000000000001</v>
      </c>
      <c r="E67" s="297" t="s">
        <v>197</v>
      </c>
      <c r="F67" s="287">
        <v>0</v>
      </c>
      <c r="G67" s="288">
        <v>0</v>
      </c>
      <c r="H67" s="290">
        <v>0</v>
      </c>
      <c r="I67" s="287">
        <v>0.16681000000000001</v>
      </c>
      <c r="J67" s="288">
        <v>0.16681000000000001</v>
      </c>
      <c r="K67" s="298" t="s">
        <v>197</v>
      </c>
    </row>
    <row r="68" spans="1:11" ht="14.4" customHeight="1" thickBot="1" x14ac:dyDescent="0.35">
      <c r="A68" s="307" t="s">
        <v>26</v>
      </c>
      <c r="B68" s="287">
        <v>1477.72499348573</v>
      </c>
      <c r="C68" s="287">
        <v>1165.7909999999999</v>
      </c>
      <c r="D68" s="288">
        <v>-311.933993485732</v>
      </c>
      <c r="E68" s="289">
        <v>0.78890930662900005</v>
      </c>
      <c r="F68" s="287">
        <v>1430.4888587232799</v>
      </c>
      <c r="G68" s="288">
        <v>476.829619574427</v>
      </c>
      <c r="H68" s="290">
        <v>159.03700000000001</v>
      </c>
      <c r="I68" s="287">
        <v>800.18492000000003</v>
      </c>
      <c r="J68" s="288">
        <v>323.35530042557298</v>
      </c>
      <c r="K68" s="291">
        <v>0.55937864536299997</v>
      </c>
    </row>
    <row r="69" spans="1:11" ht="14.4" customHeight="1" thickBot="1" x14ac:dyDescent="0.35">
      <c r="A69" s="308" t="s">
        <v>262</v>
      </c>
      <c r="B69" s="292">
        <v>0</v>
      </c>
      <c r="C69" s="292">
        <v>-8.8084299999999995</v>
      </c>
      <c r="D69" s="293">
        <v>-8.8084299999999995</v>
      </c>
      <c r="E69" s="294" t="s">
        <v>197</v>
      </c>
      <c r="F69" s="292">
        <v>0</v>
      </c>
      <c r="G69" s="293">
        <v>0</v>
      </c>
      <c r="H69" s="295">
        <v>0</v>
      </c>
      <c r="I69" s="292">
        <v>-3.16378</v>
      </c>
      <c r="J69" s="293">
        <v>-3.16378</v>
      </c>
      <c r="K69" s="296" t="s">
        <v>197</v>
      </c>
    </row>
    <row r="70" spans="1:11" ht="14.4" customHeight="1" thickBot="1" x14ac:dyDescent="0.35">
      <c r="A70" s="309" t="s">
        <v>263</v>
      </c>
      <c r="B70" s="287">
        <v>0</v>
      </c>
      <c r="C70" s="287">
        <v>-8.8084299999999995</v>
      </c>
      <c r="D70" s="288">
        <v>-8.8084299999999995</v>
      </c>
      <c r="E70" s="297" t="s">
        <v>197</v>
      </c>
      <c r="F70" s="287">
        <v>0</v>
      </c>
      <c r="G70" s="288">
        <v>0</v>
      </c>
      <c r="H70" s="290">
        <v>0</v>
      </c>
      <c r="I70" s="287">
        <v>-3.16378</v>
      </c>
      <c r="J70" s="288">
        <v>-3.16378</v>
      </c>
      <c r="K70" s="298" t="s">
        <v>197</v>
      </c>
    </row>
    <row r="71" spans="1:11" ht="14.4" customHeight="1" thickBot="1" x14ac:dyDescent="0.35">
      <c r="A71" s="308" t="s">
        <v>264</v>
      </c>
      <c r="B71" s="292">
        <v>1477.72499348573</v>
      </c>
      <c r="C71" s="292">
        <v>1165.7909999999999</v>
      </c>
      <c r="D71" s="293">
        <v>-311.933993485732</v>
      </c>
      <c r="E71" s="299">
        <v>0.78890930662900005</v>
      </c>
      <c r="F71" s="292">
        <v>1430.4888587232799</v>
      </c>
      <c r="G71" s="293">
        <v>476.829619574427</v>
      </c>
      <c r="H71" s="295">
        <v>159.03700000000001</v>
      </c>
      <c r="I71" s="292">
        <v>800.18492000000003</v>
      </c>
      <c r="J71" s="293">
        <v>323.35530042557298</v>
      </c>
      <c r="K71" s="300">
        <v>0.55937864536299997</v>
      </c>
    </row>
    <row r="72" spans="1:11" ht="14.4" customHeight="1" thickBot="1" x14ac:dyDescent="0.35">
      <c r="A72" s="309" t="s">
        <v>265</v>
      </c>
      <c r="B72" s="287">
        <v>409.66519377981803</v>
      </c>
      <c r="C72" s="287">
        <v>344.23500000000001</v>
      </c>
      <c r="D72" s="288">
        <v>-65.430193779817998</v>
      </c>
      <c r="E72" s="289">
        <v>0.84028373712600002</v>
      </c>
      <c r="F72" s="287">
        <v>399.550717446747</v>
      </c>
      <c r="G72" s="288">
        <v>133.18357248224899</v>
      </c>
      <c r="H72" s="290">
        <v>51.503999999999998</v>
      </c>
      <c r="I72" s="287">
        <v>211.23</v>
      </c>
      <c r="J72" s="288">
        <v>78.046427517750999</v>
      </c>
      <c r="K72" s="291">
        <v>0.52866880417499995</v>
      </c>
    </row>
    <row r="73" spans="1:11" ht="14.4" customHeight="1" thickBot="1" x14ac:dyDescent="0.35">
      <c r="A73" s="309" t="s">
        <v>266</v>
      </c>
      <c r="B73" s="287">
        <v>382.00925143478901</v>
      </c>
      <c r="C73" s="287">
        <v>194.01900000000001</v>
      </c>
      <c r="D73" s="288">
        <v>-187.990251434789</v>
      </c>
      <c r="E73" s="289">
        <v>0.50789084104899995</v>
      </c>
      <c r="F73" s="287">
        <v>381.99998796792602</v>
      </c>
      <c r="G73" s="288">
        <v>127.333329322642</v>
      </c>
      <c r="H73" s="290">
        <v>16.363</v>
      </c>
      <c r="I73" s="287">
        <v>81.010999999999996</v>
      </c>
      <c r="J73" s="288">
        <v>-46.322329322640996</v>
      </c>
      <c r="K73" s="291">
        <v>0.21207068730699999</v>
      </c>
    </row>
    <row r="74" spans="1:11" ht="14.4" customHeight="1" thickBot="1" x14ac:dyDescent="0.35">
      <c r="A74" s="309" t="s">
        <v>267</v>
      </c>
      <c r="B74" s="287">
        <v>681.13092165001603</v>
      </c>
      <c r="C74" s="287">
        <v>622.798</v>
      </c>
      <c r="D74" s="288">
        <v>-58.332921650015003</v>
      </c>
      <c r="E74" s="289">
        <v>0.91435872341699997</v>
      </c>
      <c r="F74" s="287">
        <v>643.999979715564</v>
      </c>
      <c r="G74" s="288">
        <v>214.666659905188</v>
      </c>
      <c r="H74" s="290">
        <v>88.32</v>
      </c>
      <c r="I74" s="287">
        <v>504.78800000000001</v>
      </c>
      <c r="J74" s="288">
        <v>290.12134009481201</v>
      </c>
      <c r="K74" s="291">
        <v>0.78383232282500004</v>
      </c>
    </row>
    <row r="75" spans="1:11" ht="14.4" customHeight="1" thickBot="1" x14ac:dyDescent="0.35">
      <c r="A75" s="309" t="s">
        <v>268</v>
      </c>
      <c r="B75" s="287">
        <v>4.9196266211089998</v>
      </c>
      <c r="C75" s="287">
        <v>4.7389999999999999</v>
      </c>
      <c r="D75" s="288">
        <v>-0.18062662110899999</v>
      </c>
      <c r="E75" s="289">
        <v>0.96328448579100001</v>
      </c>
      <c r="F75" s="287">
        <v>4.9381735930449997</v>
      </c>
      <c r="G75" s="288">
        <v>1.6460578643479999</v>
      </c>
      <c r="H75" s="290">
        <v>2.85</v>
      </c>
      <c r="I75" s="287">
        <v>3.1559200000000001</v>
      </c>
      <c r="J75" s="288">
        <v>1.509862135651</v>
      </c>
      <c r="K75" s="291">
        <v>0.63908648421000003</v>
      </c>
    </row>
    <row r="76" spans="1:11" ht="14.4" customHeight="1" thickBot="1" x14ac:dyDescent="0.35">
      <c r="A76" s="308" t="s">
        <v>269</v>
      </c>
      <c r="B76" s="292">
        <v>0</v>
      </c>
      <c r="C76" s="292">
        <v>8.8084299999999995</v>
      </c>
      <c r="D76" s="293">
        <v>8.8084299999999995</v>
      </c>
      <c r="E76" s="294" t="s">
        <v>197</v>
      </c>
      <c r="F76" s="292">
        <v>0</v>
      </c>
      <c r="G76" s="293">
        <v>0</v>
      </c>
      <c r="H76" s="295">
        <v>0</v>
      </c>
      <c r="I76" s="292">
        <v>3.16378</v>
      </c>
      <c r="J76" s="293">
        <v>3.16378</v>
      </c>
      <c r="K76" s="296" t="s">
        <v>197</v>
      </c>
    </row>
    <row r="77" spans="1:11" ht="14.4" customHeight="1" thickBot="1" x14ac:dyDescent="0.35">
      <c r="A77" s="309" t="s">
        <v>270</v>
      </c>
      <c r="B77" s="287">
        <v>0</v>
      </c>
      <c r="C77" s="287">
        <v>3.0184799999999998</v>
      </c>
      <c r="D77" s="288">
        <v>3.0184799999999998</v>
      </c>
      <c r="E77" s="297" t="s">
        <v>197</v>
      </c>
      <c r="F77" s="287">
        <v>0</v>
      </c>
      <c r="G77" s="288">
        <v>0</v>
      </c>
      <c r="H77" s="290">
        <v>0</v>
      </c>
      <c r="I77" s="287">
        <v>0.74929999999999997</v>
      </c>
      <c r="J77" s="288">
        <v>0.74929999999999997</v>
      </c>
      <c r="K77" s="298" t="s">
        <v>197</v>
      </c>
    </row>
    <row r="78" spans="1:11" ht="14.4" customHeight="1" thickBot="1" x14ac:dyDescent="0.35">
      <c r="A78" s="309" t="s">
        <v>271</v>
      </c>
      <c r="B78" s="287">
        <v>0</v>
      </c>
      <c r="C78" s="287">
        <v>0.67530000000000001</v>
      </c>
      <c r="D78" s="288">
        <v>0.67530000000000001</v>
      </c>
      <c r="E78" s="297" t="s">
        <v>197</v>
      </c>
      <c r="F78" s="287">
        <v>0</v>
      </c>
      <c r="G78" s="288">
        <v>0</v>
      </c>
      <c r="H78" s="290">
        <v>0</v>
      </c>
      <c r="I78" s="287">
        <v>0.12988</v>
      </c>
      <c r="J78" s="288">
        <v>0.12988</v>
      </c>
      <c r="K78" s="298" t="s">
        <v>197</v>
      </c>
    </row>
    <row r="79" spans="1:11" ht="14.4" customHeight="1" thickBot="1" x14ac:dyDescent="0.35">
      <c r="A79" s="309" t="s">
        <v>272</v>
      </c>
      <c r="B79" s="287">
        <v>0</v>
      </c>
      <c r="C79" s="287">
        <v>5.0982700000000003</v>
      </c>
      <c r="D79" s="288">
        <v>5.0982700000000003</v>
      </c>
      <c r="E79" s="297" t="s">
        <v>197</v>
      </c>
      <c r="F79" s="287">
        <v>0</v>
      </c>
      <c r="G79" s="288">
        <v>0</v>
      </c>
      <c r="H79" s="290">
        <v>0</v>
      </c>
      <c r="I79" s="287">
        <v>2.2821199999999999</v>
      </c>
      <c r="J79" s="288">
        <v>2.2821199999999999</v>
      </c>
      <c r="K79" s="298" t="s">
        <v>197</v>
      </c>
    </row>
    <row r="80" spans="1:11" ht="14.4" customHeight="1" thickBot="1" x14ac:dyDescent="0.35">
      <c r="A80" s="309" t="s">
        <v>273</v>
      </c>
      <c r="B80" s="287">
        <v>0</v>
      </c>
      <c r="C80" s="287">
        <v>1.6379999999999999E-2</v>
      </c>
      <c r="D80" s="288">
        <v>1.6379999999999999E-2</v>
      </c>
      <c r="E80" s="297" t="s">
        <v>197</v>
      </c>
      <c r="F80" s="287">
        <v>0</v>
      </c>
      <c r="G80" s="288">
        <v>0</v>
      </c>
      <c r="H80" s="290">
        <v>0</v>
      </c>
      <c r="I80" s="287">
        <v>2.48E-3</v>
      </c>
      <c r="J80" s="288">
        <v>2.48E-3</v>
      </c>
      <c r="K80" s="298" t="s">
        <v>197</v>
      </c>
    </row>
    <row r="81" spans="1:11" ht="14.4" customHeight="1" thickBot="1" x14ac:dyDescent="0.35">
      <c r="A81" s="307" t="s">
        <v>27</v>
      </c>
      <c r="B81" s="287">
        <v>244329.99999999601</v>
      </c>
      <c r="C81" s="287">
        <v>255098.06628999999</v>
      </c>
      <c r="D81" s="288">
        <v>10768.066290004501</v>
      </c>
      <c r="E81" s="289">
        <v>1.0440718138989999</v>
      </c>
      <c r="F81" s="287">
        <v>247650.10436962199</v>
      </c>
      <c r="G81" s="288">
        <v>82550.034789873898</v>
      </c>
      <c r="H81" s="290">
        <v>26847.091820000001</v>
      </c>
      <c r="I81" s="287">
        <v>93340.786569999997</v>
      </c>
      <c r="J81" s="288">
        <v>10790.7517801262</v>
      </c>
      <c r="K81" s="291">
        <v>0.37690590443100003</v>
      </c>
    </row>
    <row r="82" spans="1:11" ht="14.4" customHeight="1" thickBot="1" x14ac:dyDescent="0.35">
      <c r="A82" s="308" t="s">
        <v>274</v>
      </c>
      <c r="B82" s="292">
        <v>0</v>
      </c>
      <c r="C82" s="292">
        <v>-44.883839999999999</v>
      </c>
      <c r="D82" s="293">
        <v>-44.883839999999999</v>
      </c>
      <c r="E82" s="294" t="s">
        <v>197</v>
      </c>
      <c r="F82" s="292">
        <v>0</v>
      </c>
      <c r="G82" s="293">
        <v>0</v>
      </c>
      <c r="H82" s="295">
        <v>-1.1570199999999999</v>
      </c>
      <c r="I82" s="292">
        <v>-1.1570199999999999</v>
      </c>
      <c r="J82" s="293">
        <v>-1.1570199999999999</v>
      </c>
      <c r="K82" s="296" t="s">
        <v>197</v>
      </c>
    </row>
    <row r="83" spans="1:11" ht="14.4" customHeight="1" thickBot="1" x14ac:dyDescent="0.35">
      <c r="A83" s="309" t="s">
        <v>275</v>
      </c>
      <c r="B83" s="287">
        <v>0</v>
      </c>
      <c r="C83" s="287">
        <v>-44.883839999999999</v>
      </c>
      <c r="D83" s="288">
        <v>-44.883839999999999</v>
      </c>
      <c r="E83" s="297" t="s">
        <v>197</v>
      </c>
      <c r="F83" s="287">
        <v>0</v>
      </c>
      <c r="G83" s="288">
        <v>0</v>
      </c>
      <c r="H83" s="290">
        <v>-1.1570199999999999</v>
      </c>
      <c r="I83" s="287">
        <v>-1.1570199999999999</v>
      </c>
      <c r="J83" s="288">
        <v>-1.1570199999999999</v>
      </c>
      <c r="K83" s="298" t="s">
        <v>197</v>
      </c>
    </row>
    <row r="84" spans="1:11" ht="14.4" customHeight="1" thickBot="1" x14ac:dyDescent="0.35">
      <c r="A84" s="308" t="s">
        <v>276</v>
      </c>
      <c r="B84" s="292">
        <v>244329.99999999601</v>
      </c>
      <c r="C84" s="292">
        <v>255142.95013000001</v>
      </c>
      <c r="D84" s="293">
        <v>10812.950130004499</v>
      </c>
      <c r="E84" s="299">
        <v>1.0442555156140001</v>
      </c>
      <c r="F84" s="292">
        <v>247650.10436962199</v>
      </c>
      <c r="G84" s="293">
        <v>82550.034789873898</v>
      </c>
      <c r="H84" s="295">
        <v>26848.24884</v>
      </c>
      <c r="I84" s="292">
        <v>93341.943589999995</v>
      </c>
      <c r="J84" s="293">
        <v>10791.908800126201</v>
      </c>
      <c r="K84" s="300">
        <v>0.37691057642600001</v>
      </c>
    </row>
    <row r="85" spans="1:11" ht="14.4" customHeight="1" thickBot="1" x14ac:dyDescent="0.35">
      <c r="A85" s="309" t="s">
        <v>277</v>
      </c>
      <c r="B85" s="287">
        <v>17499.999999999702</v>
      </c>
      <c r="C85" s="287">
        <v>18494.2372</v>
      </c>
      <c r="D85" s="288">
        <v>994.23720000032699</v>
      </c>
      <c r="E85" s="289">
        <v>1.0568135542849999</v>
      </c>
      <c r="F85" s="287">
        <v>18489.999417609801</v>
      </c>
      <c r="G85" s="288">
        <v>6163.3331392032696</v>
      </c>
      <c r="H85" s="290">
        <v>1814.22873</v>
      </c>
      <c r="I85" s="287">
        <v>6926.8492999999999</v>
      </c>
      <c r="J85" s="288">
        <v>763.51616079673295</v>
      </c>
      <c r="K85" s="291">
        <v>0.37462679925199999</v>
      </c>
    </row>
    <row r="86" spans="1:11" ht="14.4" customHeight="1" thickBot="1" x14ac:dyDescent="0.35">
      <c r="A86" s="309" t="s">
        <v>278</v>
      </c>
      <c r="B86" s="287">
        <v>1999.99999999996</v>
      </c>
      <c r="C86" s="287">
        <v>1227.80477</v>
      </c>
      <c r="D86" s="288">
        <v>-772.19522999996298</v>
      </c>
      <c r="E86" s="289">
        <v>0.61390238500000005</v>
      </c>
      <c r="F86" s="287">
        <v>1239.9999609430099</v>
      </c>
      <c r="G86" s="288">
        <v>413.33332031433503</v>
      </c>
      <c r="H86" s="290">
        <v>74.463800000000006</v>
      </c>
      <c r="I86" s="287">
        <v>469.19716</v>
      </c>
      <c r="J86" s="288">
        <v>55.863839685663997</v>
      </c>
      <c r="K86" s="291">
        <v>0.37838481836900001</v>
      </c>
    </row>
    <row r="87" spans="1:11" ht="14.4" customHeight="1" thickBot="1" x14ac:dyDescent="0.35">
      <c r="A87" s="309" t="s">
        <v>279</v>
      </c>
      <c r="B87" s="287">
        <v>29.999999999999002</v>
      </c>
      <c r="C87" s="287">
        <v>45.710970000000003</v>
      </c>
      <c r="D87" s="288">
        <v>15.71097</v>
      </c>
      <c r="E87" s="289">
        <v>1.5236989999999999</v>
      </c>
      <c r="F87" s="287">
        <v>0</v>
      </c>
      <c r="G87" s="288">
        <v>0</v>
      </c>
      <c r="H87" s="290">
        <v>0</v>
      </c>
      <c r="I87" s="287">
        <v>0</v>
      </c>
      <c r="J87" s="288">
        <v>0</v>
      </c>
      <c r="K87" s="298" t="s">
        <v>197</v>
      </c>
    </row>
    <row r="88" spans="1:11" ht="14.4" customHeight="1" thickBot="1" x14ac:dyDescent="0.35">
      <c r="A88" s="309" t="s">
        <v>280</v>
      </c>
      <c r="B88" s="287">
        <v>3199.99999999994</v>
      </c>
      <c r="C88" s="287">
        <v>4671.3692499999997</v>
      </c>
      <c r="D88" s="288">
        <v>1471.36925000006</v>
      </c>
      <c r="E88" s="289">
        <v>1.459802890625</v>
      </c>
      <c r="F88" s="287">
        <v>4409.99986109569</v>
      </c>
      <c r="G88" s="288">
        <v>1469.9999536985599</v>
      </c>
      <c r="H88" s="290">
        <v>164.21431999999999</v>
      </c>
      <c r="I88" s="287">
        <v>910.85540000000003</v>
      </c>
      <c r="J88" s="288">
        <v>-559.14455369856296</v>
      </c>
      <c r="K88" s="291">
        <v>0.20654318110799999</v>
      </c>
    </row>
    <row r="89" spans="1:11" ht="14.4" customHeight="1" thickBot="1" x14ac:dyDescent="0.35">
      <c r="A89" s="309" t="s">
        <v>281</v>
      </c>
      <c r="B89" s="287">
        <v>86999.999999998399</v>
      </c>
      <c r="C89" s="287">
        <v>87488.462629999995</v>
      </c>
      <c r="D89" s="288">
        <v>488.46263000162401</v>
      </c>
      <c r="E89" s="289">
        <v>1.0056145129880001</v>
      </c>
      <c r="F89" s="287">
        <v>84279.997345384196</v>
      </c>
      <c r="G89" s="288">
        <v>28093.332448461399</v>
      </c>
      <c r="H89" s="290">
        <v>9743.6601800000008</v>
      </c>
      <c r="I89" s="287">
        <v>30913.717260000001</v>
      </c>
      <c r="J89" s="288">
        <v>2820.3848115385999</v>
      </c>
      <c r="K89" s="291">
        <v>0.36679779584299999</v>
      </c>
    </row>
    <row r="90" spans="1:11" ht="14.4" customHeight="1" thickBot="1" x14ac:dyDescent="0.35">
      <c r="A90" s="309" t="s">
        <v>282</v>
      </c>
      <c r="B90" s="287">
        <v>96999.999999998196</v>
      </c>
      <c r="C90" s="287">
        <v>102473.64951</v>
      </c>
      <c r="D90" s="288">
        <v>5473.6495100018101</v>
      </c>
      <c r="E90" s="289">
        <v>1.056429376391</v>
      </c>
      <c r="F90" s="287">
        <v>98429.996899693506</v>
      </c>
      <c r="G90" s="288">
        <v>32809.998966564497</v>
      </c>
      <c r="H90" s="290">
        <v>11667.73732</v>
      </c>
      <c r="I90" s="287">
        <v>40046.473720000002</v>
      </c>
      <c r="J90" s="288">
        <v>7236.4747534355001</v>
      </c>
      <c r="K90" s="291">
        <v>0.40685233141600002</v>
      </c>
    </row>
    <row r="91" spans="1:11" ht="14.4" customHeight="1" thickBot="1" x14ac:dyDescent="0.35">
      <c r="A91" s="309" t="s">
        <v>283</v>
      </c>
      <c r="B91" s="287">
        <v>1999.99999999996</v>
      </c>
      <c r="C91" s="287">
        <v>1978.96216</v>
      </c>
      <c r="D91" s="288">
        <v>-21.037839999961999</v>
      </c>
      <c r="E91" s="289">
        <v>0.98948108000000001</v>
      </c>
      <c r="F91" s="287">
        <v>1979.9999376348001</v>
      </c>
      <c r="G91" s="288">
        <v>659.99997921160002</v>
      </c>
      <c r="H91" s="290">
        <v>302.78242</v>
      </c>
      <c r="I91" s="287">
        <v>1099.7850699999999</v>
      </c>
      <c r="J91" s="288">
        <v>439.78509078840102</v>
      </c>
      <c r="K91" s="291">
        <v>0.555447022545</v>
      </c>
    </row>
    <row r="92" spans="1:11" ht="14.4" customHeight="1" thickBot="1" x14ac:dyDescent="0.35">
      <c r="A92" s="309" t="s">
        <v>284</v>
      </c>
      <c r="B92" s="287">
        <v>10999.9999999998</v>
      </c>
      <c r="C92" s="287">
        <v>11506.88241</v>
      </c>
      <c r="D92" s="288">
        <v>506.88241000020599</v>
      </c>
      <c r="E92" s="289">
        <v>1.04608021909</v>
      </c>
      <c r="F92" s="287">
        <v>11549.999636203</v>
      </c>
      <c r="G92" s="288">
        <v>3849.9998787343302</v>
      </c>
      <c r="H92" s="290">
        <v>875.07596999999998</v>
      </c>
      <c r="I92" s="287">
        <v>3847.3543300000001</v>
      </c>
      <c r="J92" s="288">
        <v>-2.645548734328</v>
      </c>
      <c r="K92" s="291">
        <v>0.333104281487</v>
      </c>
    </row>
    <row r="93" spans="1:11" ht="14.4" customHeight="1" thickBot="1" x14ac:dyDescent="0.35">
      <c r="A93" s="309" t="s">
        <v>285</v>
      </c>
      <c r="B93" s="287">
        <v>11999.9999999998</v>
      </c>
      <c r="C93" s="287">
        <v>14664.79759</v>
      </c>
      <c r="D93" s="288">
        <v>2664.7975900002202</v>
      </c>
      <c r="E93" s="289">
        <v>1.222066465833</v>
      </c>
      <c r="F93" s="287">
        <v>14719.999536355699</v>
      </c>
      <c r="G93" s="288">
        <v>4906.6665121185597</v>
      </c>
      <c r="H93" s="290">
        <v>1179.22505</v>
      </c>
      <c r="I93" s="287">
        <v>5086.6305199999997</v>
      </c>
      <c r="J93" s="288">
        <v>179.96400788144601</v>
      </c>
      <c r="K93" s="291">
        <v>0.34555914947100003</v>
      </c>
    </row>
    <row r="94" spans="1:11" ht="14.4" customHeight="1" thickBot="1" x14ac:dyDescent="0.35">
      <c r="A94" s="309" t="s">
        <v>286</v>
      </c>
      <c r="B94" s="287">
        <v>3599.99999999994</v>
      </c>
      <c r="C94" s="287">
        <v>3177.5296600000001</v>
      </c>
      <c r="D94" s="288">
        <v>-422.47033999993403</v>
      </c>
      <c r="E94" s="289">
        <v>0.88264712777700005</v>
      </c>
      <c r="F94" s="287">
        <v>3059.9999036174199</v>
      </c>
      <c r="G94" s="288">
        <v>1019.9999678724701</v>
      </c>
      <c r="H94" s="290">
        <v>236.55293</v>
      </c>
      <c r="I94" s="287">
        <v>992.98791000000006</v>
      </c>
      <c r="J94" s="288">
        <v>-27.012057872471999</v>
      </c>
      <c r="K94" s="291">
        <v>0.32450586316199997</v>
      </c>
    </row>
    <row r="95" spans="1:11" ht="14.4" customHeight="1" thickBot="1" x14ac:dyDescent="0.35">
      <c r="A95" s="309" t="s">
        <v>287</v>
      </c>
      <c r="B95" s="287">
        <v>0</v>
      </c>
      <c r="C95" s="287">
        <v>411.45791000000003</v>
      </c>
      <c r="D95" s="288">
        <v>411.45791000000003</v>
      </c>
      <c r="E95" s="297" t="s">
        <v>197</v>
      </c>
      <c r="F95" s="287">
        <v>429.999986456042</v>
      </c>
      <c r="G95" s="288">
        <v>143.333328818681</v>
      </c>
      <c r="H95" s="290">
        <v>18.664870000000001</v>
      </c>
      <c r="I95" s="287">
        <v>97.390730000000005</v>
      </c>
      <c r="J95" s="288">
        <v>-45.942598818679997</v>
      </c>
      <c r="K95" s="291">
        <v>0.22649007690100001</v>
      </c>
    </row>
    <row r="96" spans="1:11" ht="14.4" customHeight="1" thickBot="1" x14ac:dyDescent="0.35">
      <c r="A96" s="309" t="s">
        <v>288</v>
      </c>
      <c r="B96" s="287">
        <v>0</v>
      </c>
      <c r="C96" s="287">
        <v>47.487659999999998</v>
      </c>
      <c r="D96" s="288">
        <v>47.487659999999998</v>
      </c>
      <c r="E96" s="297" t="s">
        <v>197</v>
      </c>
      <c r="F96" s="287">
        <v>50.112168421588002</v>
      </c>
      <c r="G96" s="288">
        <v>16.704056140529001</v>
      </c>
      <c r="H96" s="290">
        <v>1.5010699999999999</v>
      </c>
      <c r="I96" s="287">
        <v>43.779910000000001</v>
      </c>
      <c r="J96" s="288">
        <v>27.075853859470001</v>
      </c>
      <c r="K96" s="291">
        <v>0.87363830740000004</v>
      </c>
    </row>
    <row r="97" spans="1:11" ht="14.4" customHeight="1" thickBot="1" x14ac:dyDescent="0.35">
      <c r="A97" s="309" t="s">
        <v>289</v>
      </c>
      <c r="B97" s="287">
        <v>1099.99999999998</v>
      </c>
      <c r="C97" s="287">
        <v>1036.03017</v>
      </c>
      <c r="D97" s="288">
        <v>-63.969829999978998</v>
      </c>
      <c r="E97" s="289">
        <v>0.94184560909000004</v>
      </c>
      <c r="F97" s="287">
        <v>1059.99996661257</v>
      </c>
      <c r="G97" s="288">
        <v>353.33332220418998</v>
      </c>
      <c r="H97" s="290">
        <v>72.360420000000005</v>
      </c>
      <c r="I97" s="287">
        <v>227.45544000000001</v>
      </c>
      <c r="J97" s="288">
        <v>-125.87788220418901</v>
      </c>
      <c r="K97" s="291">
        <v>0.214580610532</v>
      </c>
    </row>
    <row r="98" spans="1:11" ht="14.4" customHeight="1" thickBot="1" x14ac:dyDescent="0.35">
      <c r="A98" s="309" t="s">
        <v>290</v>
      </c>
      <c r="B98" s="287">
        <v>699.99999999998704</v>
      </c>
      <c r="C98" s="287">
        <v>708.18107999999995</v>
      </c>
      <c r="D98" s="288">
        <v>8.1810800000130008</v>
      </c>
      <c r="E98" s="289">
        <v>1.0116872571419999</v>
      </c>
      <c r="F98" s="287">
        <v>739.99997669179299</v>
      </c>
      <c r="G98" s="288">
        <v>246.666658897264</v>
      </c>
      <c r="H98" s="290">
        <v>50.745640000000002</v>
      </c>
      <c r="I98" s="287">
        <v>190.82402999999999</v>
      </c>
      <c r="J98" s="288">
        <v>-55.842628897263999</v>
      </c>
      <c r="K98" s="291">
        <v>0.257870318933</v>
      </c>
    </row>
    <row r="99" spans="1:11" ht="14.4" customHeight="1" thickBot="1" x14ac:dyDescent="0.35">
      <c r="A99" s="309" t="s">
        <v>291</v>
      </c>
      <c r="B99" s="287">
        <v>1699.99999999997</v>
      </c>
      <c r="C99" s="287">
        <v>1835.80135</v>
      </c>
      <c r="D99" s="288">
        <v>135.80135000003199</v>
      </c>
      <c r="E99" s="289">
        <v>1.0798831470579999</v>
      </c>
      <c r="F99" s="287">
        <v>1909.9999398396301</v>
      </c>
      <c r="G99" s="288">
        <v>636.66664661320999</v>
      </c>
      <c r="H99" s="290">
        <v>128.53666000000001</v>
      </c>
      <c r="I99" s="287">
        <v>470.46715999999998</v>
      </c>
      <c r="J99" s="288">
        <v>-166.19948661320899</v>
      </c>
      <c r="K99" s="291">
        <v>0.246317892575</v>
      </c>
    </row>
    <row r="100" spans="1:11" ht="14.4" customHeight="1" thickBot="1" x14ac:dyDescent="0.35">
      <c r="A100" s="309" t="s">
        <v>292</v>
      </c>
      <c r="B100" s="287">
        <v>5499.9999999999</v>
      </c>
      <c r="C100" s="287">
        <v>5374.5858099999996</v>
      </c>
      <c r="D100" s="288">
        <v>-125.41418999989899</v>
      </c>
      <c r="E100" s="289">
        <v>0.97719741999999998</v>
      </c>
      <c r="F100" s="287">
        <v>5299.9998330628396</v>
      </c>
      <c r="G100" s="288">
        <v>1766.6666110209501</v>
      </c>
      <c r="H100" s="290">
        <v>518.49946</v>
      </c>
      <c r="I100" s="287">
        <v>2018.1756499999999</v>
      </c>
      <c r="J100" s="288">
        <v>251.509038979053</v>
      </c>
      <c r="K100" s="291">
        <v>0.38078787048399998</v>
      </c>
    </row>
    <row r="101" spans="1:11" ht="14.4" customHeight="1" thickBot="1" x14ac:dyDescent="0.35">
      <c r="A101" s="310" t="s">
        <v>293</v>
      </c>
      <c r="B101" s="292">
        <v>-4200.1509303653902</v>
      </c>
      <c r="C101" s="292">
        <v>-4563.9851500000004</v>
      </c>
      <c r="D101" s="293">
        <v>-363.834219634612</v>
      </c>
      <c r="E101" s="299">
        <v>1.086624082245</v>
      </c>
      <c r="F101" s="292">
        <v>-5129.9998384174296</v>
      </c>
      <c r="G101" s="293">
        <v>-1709.9999461391401</v>
      </c>
      <c r="H101" s="295">
        <v>-459.29559999999998</v>
      </c>
      <c r="I101" s="292">
        <v>-2041.2216000000001</v>
      </c>
      <c r="J101" s="293">
        <v>-331.22165386085697</v>
      </c>
      <c r="K101" s="300">
        <v>0.39789895990099999</v>
      </c>
    </row>
    <row r="102" spans="1:11" ht="14.4" customHeight="1" thickBot="1" x14ac:dyDescent="0.35">
      <c r="A102" s="308" t="s">
        <v>294</v>
      </c>
      <c r="B102" s="292">
        <v>0</v>
      </c>
      <c r="C102" s="292">
        <v>48.611199999999997</v>
      </c>
      <c r="D102" s="293">
        <v>48.611199999999997</v>
      </c>
      <c r="E102" s="294" t="s">
        <v>210</v>
      </c>
      <c r="F102" s="292">
        <v>0</v>
      </c>
      <c r="G102" s="293">
        <v>0</v>
      </c>
      <c r="H102" s="295">
        <v>0</v>
      </c>
      <c r="I102" s="292">
        <v>19.73245</v>
      </c>
      <c r="J102" s="293">
        <v>19.73245</v>
      </c>
      <c r="K102" s="296" t="s">
        <v>197</v>
      </c>
    </row>
    <row r="103" spans="1:11" ht="14.4" customHeight="1" thickBot="1" x14ac:dyDescent="0.35">
      <c r="A103" s="309" t="s">
        <v>295</v>
      </c>
      <c r="B103" s="287">
        <v>0</v>
      </c>
      <c r="C103" s="287">
        <v>48.611199999999997</v>
      </c>
      <c r="D103" s="288">
        <v>48.611199999999997</v>
      </c>
      <c r="E103" s="297" t="s">
        <v>210</v>
      </c>
      <c r="F103" s="287">
        <v>0</v>
      </c>
      <c r="G103" s="288">
        <v>0</v>
      </c>
      <c r="H103" s="290">
        <v>0</v>
      </c>
      <c r="I103" s="287">
        <v>19.73245</v>
      </c>
      <c r="J103" s="288">
        <v>19.73245</v>
      </c>
      <c r="K103" s="298" t="s">
        <v>197</v>
      </c>
    </row>
    <row r="104" spans="1:11" ht="14.4" customHeight="1" thickBot="1" x14ac:dyDescent="0.35">
      <c r="A104" s="308" t="s">
        <v>296</v>
      </c>
      <c r="B104" s="292">
        <v>-4200.1509303653902</v>
      </c>
      <c r="C104" s="292">
        <v>-4563.9851500000004</v>
      </c>
      <c r="D104" s="293">
        <v>-363.834219634612</v>
      </c>
      <c r="E104" s="299">
        <v>1.086624082245</v>
      </c>
      <c r="F104" s="292">
        <v>-5129.9998384174296</v>
      </c>
      <c r="G104" s="293">
        <v>-1709.9999461391401</v>
      </c>
      <c r="H104" s="295">
        <v>-459.29559999999998</v>
      </c>
      <c r="I104" s="292">
        <v>-2041.2216000000001</v>
      </c>
      <c r="J104" s="293">
        <v>-331.22165386085697</v>
      </c>
      <c r="K104" s="300">
        <v>0.39789895990099999</v>
      </c>
    </row>
    <row r="105" spans="1:11" ht="14.4" customHeight="1" thickBot="1" x14ac:dyDescent="0.35">
      <c r="A105" s="309" t="s">
        <v>297</v>
      </c>
      <c r="B105" s="287">
        <v>-299.999999999995</v>
      </c>
      <c r="C105" s="287">
        <v>-30.093979999999998</v>
      </c>
      <c r="D105" s="288">
        <v>269.90601999999501</v>
      </c>
      <c r="E105" s="289">
        <v>0.100313266666</v>
      </c>
      <c r="F105" s="287">
        <v>-499.99998425121203</v>
      </c>
      <c r="G105" s="288">
        <v>-166.666661417071</v>
      </c>
      <c r="H105" s="290">
        <v>0</v>
      </c>
      <c r="I105" s="287">
        <v>-420.67</v>
      </c>
      <c r="J105" s="288">
        <v>-254.00333858292899</v>
      </c>
      <c r="K105" s="291">
        <v>0.84134002649999995</v>
      </c>
    </row>
    <row r="106" spans="1:11" ht="14.4" customHeight="1" thickBot="1" x14ac:dyDescent="0.35">
      <c r="A106" s="309" t="s">
        <v>298</v>
      </c>
      <c r="B106" s="287">
        <v>-3900.1509303653902</v>
      </c>
      <c r="C106" s="287">
        <v>-4533.8911699999999</v>
      </c>
      <c r="D106" s="288">
        <v>-633.74023963460695</v>
      </c>
      <c r="E106" s="289">
        <v>1.1624912089170001</v>
      </c>
      <c r="F106" s="287">
        <v>-4629.9998541662198</v>
      </c>
      <c r="G106" s="288">
        <v>-1543.3332847220699</v>
      </c>
      <c r="H106" s="290">
        <v>-459.29559999999998</v>
      </c>
      <c r="I106" s="287">
        <v>-1620.5516</v>
      </c>
      <c r="J106" s="288">
        <v>-77.218315277927005</v>
      </c>
      <c r="K106" s="291">
        <v>0.35001115573199998</v>
      </c>
    </row>
    <row r="107" spans="1:11" ht="14.4" customHeight="1" thickBot="1" x14ac:dyDescent="0.35">
      <c r="A107" s="311" t="s">
        <v>299</v>
      </c>
      <c r="B107" s="287">
        <v>0</v>
      </c>
      <c r="C107" s="287">
        <v>-48.611199999999997</v>
      </c>
      <c r="D107" s="288">
        <v>-48.611199999999997</v>
      </c>
      <c r="E107" s="297" t="s">
        <v>210</v>
      </c>
      <c r="F107" s="287">
        <v>0</v>
      </c>
      <c r="G107" s="288">
        <v>0</v>
      </c>
      <c r="H107" s="290">
        <v>0</v>
      </c>
      <c r="I107" s="287">
        <v>-19.73245</v>
      </c>
      <c r="J107" s="288">
        <v>-19.73245</v>
      </c>
      <c r="K107" s="298" t="s">
        <v>197</v>
      </c>
    </row>
    <row r="108" spans="1:11" ht="14.4" customHeight="1" thickBot="1" x14ac:dyDescent="0.35">
      <c r="A108" s="309" t="s">
        <v>300</v>
      </c>
      <c r="B108" s="287">
        <v>0</v>
      </c>
      <c r="C108" s="287">
        <v>-48.611199999999997</v>
      </c>
      <c r="D108" s="288">
        <v>-48.611199999999997</v>
      </c>
      <c r="E108" s="297" t="s">
        <v>210</v>
      </c>
      <c r="F108" s="287">
        <v>0</v>
      </c>
      <c r="G108" s="288">
        <v>0</v>
      </c>
      <c r="H108" s="290">
        <v>0</v>
      </c>
      <c r="I108" s="287">
        <v>-19.73245</v>
      </c>
      <c r="J108" s="288">
        <v>-19.73245</v>
      </c>
      <c r="K108" s="298" t="s">
        <v>197</v>
      </c>
    </row>
    <row r="109" spans="1:11" ht="14.4" customHeight="1" thickBot="1" x14ac:dyDescent="0.35">
      <c r="A109" s="312" t="s">
        <v>301</v>
      </c>
      <c r="B109" s="292">
        <v>1849.0806054151701</v>
      </c>
      <c r="C109" s="292">
        <v>1807.49029</v>
      </c>
      <c r="D109" s="293">
        <v>-41.590315415170998</v>
      </c>
      <c r="E109" s="299">
        <v>0.97750757036000002</v>
      </c>
      <c r="F109" s="292">
        <v>2118.41042239747</v>
      </c>
      <c r="G109" s="293">
        <v>706.13680746582304</v>
      </c>
      <c r="H109" s="295">
        <v>444.97566</v>
      </c>
      <c r="I109" s="292">
        <v>1200.11931</v>
      </c>
      <c r="J109" s="293">
        <v>493.982502534177</v>
      </c>
      <c r="K109" s="300">
        <v>0.56651879036800001</v>
      </c>
    </row>
    <row r="110" spans="1:11" ht="14.4" customHeight="1" thickBot="1" x14ac:dyDescent="0.35">
      <c r="A110" s="307" t="s">
        <v>29</v>
      </c>
      <c r="B110" s="287">
        <v>397.26099848541497</v>
      </c>
      <c r="C110" s="287">
        <v>407.39219000000003</v>
      </c>
      <c r="D110" s="288">
        <v>10.131191514584</v>
      </c>
      <c r="E110" s="289">
        <v>1.0255026079909999</v>
      </c>
      <c r="F110" s="287">
        <v>516.03323138090605</v>
      </c>
      <c r="G110" s="288">
        <v>172.01107712696901</v>
      </c>
      <c r="H110" s="290">
        <v>183.77332000000001</v>
      </c>
      <c r="I110" s="287">
        <v>389.96845000000002</v>
      </c>
      <c r="J110" s="288">
        <v>217.95737287303101</v>
      </c>
      <c r="K110" s="291">
        <v>0.75570414129399999</v>
      </c>
    </row>
    <row r="111" spans="1:11" ht="14.4" customHeight="1" thickBot="1" x14ac:dyDescent="0.35">
      <c r="A111" s="311" t="s">
        <v>302</v>
      </c>
      <c r="B111" s="287">
        <v>0</v>
      </c>
      <c r="C111" s="287">
        <v>-1.0483499999999999</v>
      </c>
      <c r="D111" s="288">
        <v>-1.0483499999999999</v>
      </c>
      <c r="E111" s="297" t="s">
        <v>197</v>
      </c>
      <c r="F111" s="287">
        <v>0</v>
      </c>
      <c r="G111" s="288">
        <v>0</v>
      </c>
      <c r="H111" s="290">
        <v>0</v>
      </c>
      <c r="I111" s="287">
        <v>-0.60953000000000002</v>
      </c>
      <c r="J111" s="288">
        <v>-0.60953000000000002</v>
      </c>
      <c r="K111" s="298" t="s">
        <v>197</v>
      </c>
    </row>
    <row r="112" spans="1:11" ht="14.4" customHeight="1" thickBot="1" x14ac:dyDescent="0.35">
      <c r="A112" s="309" t="s">
        <v>303</v>
      </c>
      <c r="B112" s="287">
        <v>0</v>
      </c>
      <c r="C112" s="287">
        <v>-1.0483499999999999</v>
      </c>
      <c r="D112" s="288">
        <v>-1.0483499999999999</v>
      </c>
      <c r="E112" s="297" t="s">
        <v>197</v>
      </c>
      <c r="F112" s="287">
        <v>0</v>
      </c>
      <c r="G112" s="288">
        <v>0</v>
      </c>
      <c r="H112" s="290">
        <v>0</v>
      </c>
      <c r="I112" s="287">
        <v>-0.60953000000000002</v>
      </c>
      <c r="J112" s="288">
        <v>-0.60953000000000002</v>
      </c>
      <c r="K112" s="298" t="s">
        <v>197</v>
      </c>
    </row>
    <row r="113" spans="1:11" ht="14.4" customHeight="1" thickBot="1" x14ac:dyDescent="0.35">
      <c r="A113" s="311" t="s">
        <v>304</v>
      </c>
      <c r="B113" s="287">
        <v>397.26099848541497</v>
      </c>
      <c r="C113" s="287">
        <v>407.39219000000003</v>
      </c>
      <c r="D113" s="288">
        <v>10.131191514584</v>
      </c>
      <c r="E113" s="289">
        <v>1.0255026079909999</v>
      </c>
      <c r="F113" s="287">
        <v>516.03323138090605</v>
      </c>
      <c r="G113" s="288">
        <v>172.01107712696901</v>
      </c>
      <c r="H113" s="290">
        <v>183.77332000000001</v>
      </c>
      <c r="I113" s="287">
        <v>389.96845000000002</v>
      </c>
      <c r="J113" s="288">
        <v>217.95737287303101</v>
      </c>
      <c r="K113" s="291">
        <v>0.75570414129399999</v>
      </c>
    </row>
    <row r="114" spans="1:11" ht="14.4" customHeight="1" thickBot="1" x14ac:dyDescent="0.35">
      <c r="A114" s="309" t="s">
        <v>305</v>
      </c>
      <c r="B114" s="287">
        <v>233.15167561954399</v>
      </c>
      <c r="C114" s="287">
        <v>226.66874000000001</v>
      </c>
      <c r="D114" s="288">
        <v>-6.4829356195430003</v>
      </c>
      <c r="E114" s="289">
        <v>0.97219434257799997</v>
      </c>
      <c r="F114" s="287">
        <v>336.87757458238099</v>
      </c>
      <c r="G114" s="288">
        <v>112.292524860794</v>
      </c>
      <c r="H114" s="290">
        <v>170.37575000000001</v>
      </c>
      <c r="I114" s="287">
        <v>269.86475000000002</v>
      </c>
      <c r="J114" s="288">
        <v>157.57222513920601</v>
      </c>
      <c r="K114" s="291">
        <v>0.80107662356099996</v>
      </c>
    </row>
    <row r="115" spans="1:11" ht="14.4" customHeight="1" thickBot="1" x14ac:dyDescent="0.35">
      <c r="A115" s="309" t="s">
        <v>306</v>
      </c>
      <c r="B115" s="287">
        <v>44.735708436757001</v>
      </c>
      <c r="C115" s="287">
        <v>80.712159999999997</v>
      </c>
      <c r="D115" s="288">
        <v>35.976451563242001</v>
      </c>
      <c r="E115" s="289">
        <v>1.80419988462</v>
      </c>
      <c r="F115" s="287">
        <v>38.261960786460001</v>
      </c>
      <c r="G115" s="288">
        <v>12.75398692882</v>
      </c>
      <c r="H115" s="290">
        <v>6.0234800000000002</v>
      </c>
      <c r="I115" s="287">
        <v>94.113190000000003</v>
      </c>
      <c r="J115" s="288">
        <v>81.359203071178996</v>
      </c>
      <c r="K115" s="291">
        <v>2.4597064046249999</v>
      </c>
    </row>
    <row r="116" spans="1:11" ht="14.4" customHeight="1" thickBot="1" x14ac:dyDescent="0.35">
      <c r="A116" s="309" t="s">
        <v>307</v>
      </c>
      <c r="B116" s="287">
        <v>29.999949350897001</v>
      </c>
      <c r="C116" s="287">
        <v>61.072009999999999</v>
      </c>
      <c r="D116" s="288">
        <v>31.072060649101999</v>
      </c>
      <c r="E116" s="289">
        <v>2.0357371036080001</v>
      </c>
      <c r="F116" s="287">
        <v>95.999996976233007</v>
      </c>
      <c r="G116" s="288">
        <v>31.999998992077</v>
      </c>
      <c r="H116" s="290">
        <v>7.3740899999999998</v>
      </c>
      <c r="I116" s="287">
        <v>9.5166699999999995</v>
      </c>
      <c r="J116" s="288">
        <v>-22.483328992076999</v>
      </c>
      <c r="K116" s="291">
        <v>9.9131982288999998E-2</v>
      </c>
    </row>
    <row r="117" spans="1:11" ht="14.4" customHeight="1" thickBot="1" x14ac:dyDescent="0.35">
      <c r="A117" s="309" t="s">
        <v>308</v>
      </c>
      <c r="B117" s="287">
        <v>89.373665078216007</v>
      </c>
      <c r="C117" s="287">
        <v>38.939279999999997</v>
      </c>
      <c r="D117" s="288">
        <v>-50.434385078216003</v>
      </c>
      <c r="E117" s="289">
        <v>0.43569075930700002</v>
      </c>
      <c r="F117" s="287">
        <v>44.893699035830998</v>
      </c>
      <c r="G117" s="288">
        <v>14.964566345276999</v>
      </c>
      <c r="H117" s="290">
        <v>0</v>
      </c>
      <c r="I117" s="287">
        <v>16.473839999999999</v>
      </c>
      <c r="J117" s="288">
        <v>1.509273654722</v>
      </c>
      <c r="K117" s="291">
        <v>0.36695216375099998</v>
      </c>
    </row>
    <row r="118" spans="1:11" ht="14.4" customHeight="1" thickBot="1" x14ac:dyDescent="0.35">
      <c r="A118" s="308" t="s">
        <v>309</v>
      </c>
      <c r="B118" s="292">
        <v>0</v>
      </c>
      <c r="C118" s="292">
        <v>1.0483499999999999</v>
      </c>
      <c r="D118" s="293">
        <v>1.0483499999999999</v>
      </c>
      <c r="E118" s="294" t="s">
        <v>197</v>
      </c>
      <c r="F118" s="292">
        <v>0</v>
      </c>
      <c r="G118" s="293">
        <v>0</v>
      </c>
      <c r="H118" s="295">
        <v>0</v>
      </c>
      <c r="I118" s="292">
        <v>0.60953000000000002</v>
      </c>
      <c r="J118" s="293">
        <v>0.60953000000000002</v>
      </c>
      <c r="K118" s="296" t="s">
        <v>197</v>
      </c>
    </row>
    <row r="119" spans="1:11" ht="14.4" customHeight="1" thickBot="1" x14ac:dyDescent="0.35">
      <c r="A119" s="309" t="s">
        <v>310</v>
      </c>
      <c r="B119" s="287">
        <v>0</v>
      </c>
      <c r="C119" s="287">
        <v>1.0483499999999999</v>
      </c>
      <c r="D119" s="288">
        <v>1.0483499999999999</v>
      </c>
      <c r="E119" s="297" t="s">
        <v>197</v>
      </c>
      <c r="F119" s="287">
        <v>0</v>
      </c>
      <c r="G119" s="288">
        <v>0</v>
      </c>
      <c r="H119" s="290">
        <v>0</v>
      </c>
      <c r="I119" s="287">
        <v>0.60953000000000002</v>
      </c>
      <c r="J119" s="288">
        <v>0.60953000000000002</v>
      </c>
      <c r="K119" s="298" t="s">
        <v>197</v>
      </c>
    </row>
    <row r="120" spans="1:11" ht="14.4" customHeight="1" thickBot="1" x14ac:dyDescent="0.35">
      <c r="A120" s="310" t="s">
        <v>30</v>
      </c>
      <c r="B120" s="292">
        <v>0</v>
      </c>
      <c r="C120" s="292">
        <v>13.118</v>
      </c>
      <c r="D120" s="293">
        <v>13.118</v>
      </c>
      <c r="E120" s="294" t="s">
        <v>197</v>
      </c>
      <c r="F120" s="292">
        <v>0</v>
      </c>
      <c r="G120" s="293">
        <v>0</v>
      </c>
      <c r="H120" s="295">
        <v>1.413</v>
      </c>
      <c r="I120" s="292">
        <v>1.621</v>
      </c>
      <c r="J120" s="293">
        <v>1.621</v>
      </c>
      <c r="K120" s="296" t="s">
        <v>197</v>
      </c>
    </row>
    <row r="121" spans="1:11" ht="14.4" customHeight="1" thickBot="1" x14ac:dyDescent="0.35">
      <c r="A121" s="308" t="s">
        <v>311</v>
      </c>
      <c r="B121" s="292">
        <v>0</v>
      </c>
      <c r="C121" s="292">
        <v>13.118</v>
      </c>
      <c r="D121" s="293">
        <v>13.118</v>
      </c>
      <c r="E121" s="294" t="s">
        <v>197</v>
      </c>
      <c r="F121" s="292">
        <v>0</v>
      </c>
      <c r="G121" s="293">
        <v>0</v>
      </c>
      <c r="H121" s="295">
        <v>1.413</v>
      </c>
      <c r="I121" s="292">
        <v>1.621</v>
      </c>
      <c r="J121" s="293">
        <v>1.621</v>
      </c>
      <c r="K121" s="296" t="s">
        <v>197</v>
      </c>
    </row>
    <row r="122" spans="1:11" ht="14.4" customHeight="1" thickBot="1" x14ac:dyDescent="0.35">
      <c r="A122" s="309" t="s">
        <v>312</v>
      </c>
      <c r="B122" s="287">
        <v>0</v>
      </c>
      <c r="C122" s="287">
        <v>11.193</v>
      </c>
      <c r="D122" s="288">
        <v>11.193</v>
      </c>
      <c r="E122" s="297" t="s">
        <v>197</v>
      </c>
      <c r="F122" s="287">
        <v>0</v>
      </c>
      <c r="G122" s="288">
        <v>0</v>
      </c>
      <c r="H122" s="290">
        <v>1.413</v>
      </c>
      <c r="I122" s="287">
        <v>1.621</v>
      </c>
      <c r="J122" s="288">
        <v>1.621</v>
      </c>
      <c r="K122" s="298" t="s">
        <v>197</v>
      </c>
    </row>
    <row r="123" spans="1:11" ht="14.4" customHeight="1" thickBot="1" x14ac:dyDescent="0.35">
      <c r="A123" s="309" t="s">
        <v>313</v>
      </c>
      <c r="B123" s="287">
        <v>0</v>
      </c>
      <c r="C123" s="287">
        <v>1.925</v>
      </c>
      <c r="D123" s="288">
        <v>1.925</v>
      </c>
      <c r="E123" s="297" t="s">
        <v>197</v>
      </c>
      <c r="F123" s="287">
        <v>0</v>
      </c>
      <c r="G123" s="288">
        <v>0</v>
      </c>
      <c r="H123" s="290">
        <v>0</v>
      </c>
      <c r="I123" s="287">
        <v>0</v>
      </c>
      <c r="J123" s="288">
        <v>0</v>
      </c>
      <c r="K123" s="298" t="s">
        <v>197</v>
      </c>
    </row>
    <row r="124" spans="1:11" ht="14.4" customHeight="1" thickBot="1" x14ac:dyDescent="0.35">
      <c r="A124" s="307" t="s">
        <v>31</v>
      </c>
      <c r="B124" s="287">
        <v>1451.8196069297601</v>
      </c>
      <c r="C124" s="287">
        <v>1386.9801</v>
      </c>
      <c r="D124" s="288">
        <v>-64.839506929755998</v>
      </c>
      <c r="E124" s="289">
        <v>0.95533914363700001</v>
      </c>
      <c r="F124" s="287">
        <v>1602.3771910165599</v>
      </c>
      <c r="G124" s="288">
        <v>534.12573033885496</v>
      </c>
      <c r="H124" s="290">
        <v>259.78933999999998</v>
      </c>
      <c r="I124" s="287">
        <v>808.52985999999999</v>
      </c>
      <c r="J124" s="288">
        <v>274.40412966114599</v>
      </c>
      <c r="K124" s="291">
        <v>0.504581483394</v>
      </c>
    </row>
    <row r="125" spans="1:11" ht="14.4" customHeight="1" thickBot="1" x14ac:dyDescent="0.35">
      <c r="A125" s="308" t="s">
        <v>314</v>
      </c>
      <c r="B125" s="292">
        <v>0</v>
      </c>
      <c r="C125" s="292">
        <v>-1.89934</v>
      </c>
      <c r="D125" s="293">
        <v>-1.89934</v>
      </c>
      <c r="E125" s="294" t="s">
        <v>197</v>
      </c>
      <c r="F125" s="292">
        <v>0</v>
      </c>
      <c r="G125" s="293">
        <v>0</v>
      </c>
      <c r="H125" s="295">
        <v>0</v>
      </c>
      <c r="I125" s="292">
        <v>-1.6553500000000001</v>
      </c>
      <c r="J125" s="293">
        <v>-1.6553500000000001</v>
      </c>
      <c r="K125" s="296" t="s">
        <v>197</v>
      </c>
    </row>
    <row r="126" spans="1:11" ht="14.4" customHeight="1" thickBot="1" x14ac:dyDescent="0.35">
      <c r="A126" s="309" t="s">
        <v>315</v>
      </c>
      <c r="B126" s="287">
        <v>0</v>
      </c>
      <c r="C126" s="287">
        <v>-1.89934</v>
      </c>
      <c r="D126" s="288">
        <v>-1.89934</v>
      </c>
      <c r="E126" s="297" t="s">
        <v>197</v>
      </c>
      <c r="F126" s="287">
        <v>0</v>
      </c>
      <c r="G126" s="288">
        <v>0</v>
      </c>
      <c r="H126" s="290">
        <v>0</v>
      </c>
      <c r="I126" s="287">
        <v>-1.6553500000000001</v>
      </c>
      <c r="J126" s="288">
        <v>-1.6553500000000001</v>
      </c>
      <c r="K126" s="298" t="s">
        <v>197</v>
      </c>
    </row>
    <row r="127" spans="1:11" ht="14.4" customHeight="1" thickBot="1" x14ac:dyDescent="0.35">
      <c r="A127" s="308" t="s">
        <v>316</v>
      </c>
      <c r="B127" s="292">
        <v>0</v>
      </c>
      <c r="C127" s="292">
        <v>1.44</v>
      </c>
      <c r="D127" s="293">
        <v>1.44</v>
      </c>
      <c r="E127" s="294" t="s">
        <v>210</v>
      </c>
      <c r="F127" s="292">
        <v>1.466127931155</v>
      </c>
      <c r="G127" s="293">
        <v>0.48870931038499998</v>
      </c>
      <c r="H127" s="295">
        <v>1.238</v>
      </c>
      <c r="I127" s="292">
        <v>1.3420000000000001</v>
      </c>
      <c r="J127" s="293">
        <v>0.85329068961400001</v>
      </c>
      <c r="K127" s="300">
        <v>0.91533622099500001</v>
      </c>
    </row>
    <row r="128" spans="1:11" ht="14.4" customHeight="1" thickBot="1" x14ac:dyDescent="0.35">
      <c r="A128" s="309" t="s">
        <v>317</v>
      </c>
      <c r="B128" s="287">
        <v>0</v>
      </c>
      <c r="C128" s="287">
        <v>1.44</v>
      </c>
      <c r="D128" s="288">
        <v>1.44</v>
      </c>
      <c r="E128" s="297" t="s">
        <v>210</v>
      </c>
      <c r="F128" s="287">
        <v>1.466127931155</v>
      </c>
      <c r="G128" s="288">
        <v>0.48870931038499998</v>
      </c>
      <c r="H128" s="290">
        <v>1.238</v>
      </c>
      <c r="I128" s="287">
        <v>1.3420000000000001</v>
      </c>
      <c r="J128" s="288">
        <v>0.85329068961400001</v>
      </c>
      <c r="K128" s="291">
        <v>0.91533622099500001</v>
      </c>
    </row>
    <row r="129" spans="1:11" ht="14.4" customHeight="1" thickBot="1" x14ac:dyDescent="0.35">
      <c r="A129" s="308" t="s">
        <v>318</v>
      </c>
      <c r="B129" s="292">
        <v>75.089982632873998</v>
      </c>
      <c r="C129" s="292">
        <v>78.068539999999999</v>
      </c>
      <c r="D129" s="293">
        <v>2.9785573671250001</v>
      </c>
      <c r="E129" s="299">
        <v>1.0396665076039999</v>
      </c>
      <c r="F129" s="292">
        <v>85.717430844280003</v>
      </c>
      <c r="G129" s="293">
        <v>28.572476948093001</v>
      </c>
      <c r="H129" s="295">
        <v>4.1785800000000002</v>
      </c>
      <c r="I129" s="292">
        <v>24.227540000000001</v>
      </c>
      <c r="J129" s="293">
        <v>-4.3449369480930002</v>
      </c>
      <c r="K129" s="300">
        <v>0.282644262215</v>
      </c>
    </row>
    <row r="130" spans="1:11" ht="14.4" customHeight="1" thickBot="1" x14ac:dyDescent="0.35">
      <c r="A130" s="309" t="s">
        <v>319</v>
      </c>
      <c r="B130" s="287">
        <v>1.7454191017709999</v>
      </c>
      <c r="C130" s="287">
        <v>1.8254999999999999</v>
      </c>
      <c r="D130" s="288">
        <v>8.0080898228000005E-2</v>
      </c>
      <c r="E130" s="289">
        <v>1.0458806129410001</v>
      </c>
      <c r="F130" s="287">
        <v>2.0510838787410002</v>
      </c>
      <c r="G130" s="288">
        <v>0.68369462624699995</v>
      </c>
      <c r="H130" s="290">
        <v>0.2155</v>
      </c>
      <c r="I130" s="287">
        <v>0.8901</v>
      </c>
      <c r="J130" s="288">
        <v>0.20640537375199999</v>
      </c>
      <c r="K130" s="291">
        <v>0.43396567503900002</v>
      </c>
    </row>
    <row r="131" spans="1:11" ht="14.4" customHeight="1" thickBot="1" x14ac:dyDescent="0.35">
      <c r="A131" s="309" t="s">
        <v>320</v>
      </c>
      <c r="B131" s="287">
        <v>73.344563531101997</v>
      </c>
      <c r="C131" s="287">
        <v>76.243039999999993</v>
      </c>
      <c r="D131" s="288">
        <v>2.8984764688969999</v>
      </c>
      <c r="E131" s="289">
        <v>1.0395186272750001</v>
      </c>
      <c r="F131" s="287">
        <v>83.666346965537997</v>
      </c>
      <c r="G131" s="288">
        <v>27.888782321846001</v>
      </c>
      <c r="H131" s="290">
        <v>3.9630800000000002</v>
      </c>
      <c r="I131" s="287">
        <v>23.337440000000001</v>
      </c>
      <c r="J131" s="288">
        <v>-4.5513423218459996</v>
      </c>
      <c r="K131" s="291">
        <v>0.27893461166099998</v>
      </c>
    </row>
    <row r="132" spans="1:11" ht="14.4" customHeight="1" thickBot="1" x14ac:dyDescent="0.35">
      <c r="A132" s="308" t="s">
        <v>321</v>
      </c>
      <c r="B132" s="292">
        <v>731.58679191372698</v>
      </c>
      <c r="C132" s="292">
        <v>723.24000000000103</v>
      </c>
      <c r="D132" s="293">
        <v>-8.3467919137249993</v>
      </c>
      <c r="E132" s="299">
        <v>0.98859083842600004</v>
      </c>
      <c r="F132" s="292">
        <v>821.84052339538005</v>
      </c>
      <c r="G132" s="293">
        <v>273.94684113179301</v>
      </c>
      <c r="H132" s="295">
        <v>180.81</v>
      </c>
      <c r="I132" s="292">
        <v>361.62</v>
      </c>
      <c r="J132" s="293">
        <v>87.673158868206002</v>
      </c>
      <c r="K132" s="300">
        <v>0.44001237430500001</v>
      </c>
    </row>
    <row r="133" spans="1:11" ht="14.4" customHeight="1" thickBot="1" x14ac:dyDescent="0.35">
      <c r="A133" s="309" t="s">
        <v>322</v>
      </c>
      <c r="B133" s="287">
        <v>729.99999999998602</v>
      </c>
      <c r="C133" s="287">
        <v>723.24000000000103</v>
      </c>
      <c r="D133" s="288">
        <v>-6.7599999999850002</v>
      </c>
      <c r="E133" s="289">
        <v>0.990739726027</v>
      </c>
      <c r="F133" s="287">
        <v>821.84052339538005</v>
      </c>
      <c r="G133" s="288">
        <v>273.94684113179301</v>
      </c>
      <c r="H133" s="290">
        <v>180.81</v>
      </c>
      <c r="I133" s="287">
        <v>361.62</v>
      </c>
      <c r="J133" s="288">
        <v>87.673158868206002</v>
      </c>
      <c r="K133" s="291">
        <v>0.44001237430500001</v>
      </c>
    </row>
    <row r="134" spans="1:11" ht="14.4" customHeight="1" thickBot="1" x14ac:dyDescent="0.35">
      <c r="A134" s="309" t="s">
        <v>323</v>
      </c>
      <c r="B134" s="287">
        <v>1.5867919137399999</v>
      </c>
      <c r="C134" s="287">
        <v>0</v>
      </c>
      <c r="D134" s="288">
        <v>-1.5867919137399999</v>
      </c>
      <c r="E134" s="289">
        <v>0</v>
      </c>
      <c r="F134" s="287">
        <v>0</v>
      </c>
      <c r="G134" s="288">
        <v>0</v>
      </c>
      <c r="H134" s="290">
        <v>0</v>
      </c>
      <c r="I134" s="287">
        <v>0</v>
      </c>
      <c r="J134" s="288">
        <v>0</v>
      </c>
      <c r="K134" s="291">
        <v>4</v>
      </c>
    </row>
    <row r="135" spans="1:11" ht="14.4" customHeight="1" thickBot="1" x14ac:dyDescent="0.35">
      <c r="A135" s="308" t="s">
        <v>324</v>
      </c>
      <c r="B135" s="292">
        <v>39.408058533244002</v>
      </c>
      <c r="C135" s="292">
        <v>46.35886</v>
      </c>
      <c r="D135" s="293">
        <v>6.9508014667560003</v>
      </c>
      <c r="E135" s="299">
        <v>1.176380205609</v>
      </c>
      <c r="F135" s="292">
        <v>34.334341834244</v>
      </c>
      <c r="G135" s="293">
        <v>11.444780611414</v>
      </c>
      <c r="H135" s="295">
        <v>31.883759999999999</v>
      </c>
      <c r="I135" s="292">
        <v>128.0282</v>
      </c>
      <c r="J135" s="293">
        <v>116.583419388585</v>
      </c>
      <c r="K135" s="300">
        <v>3.728867167982</v>
      </c>
    </row>
    <row r="136" spans="1:11" ht="14.4" customHeight="1" thickBot="1" x14ac:dyDescent="0.35">
      <c r="A136" s="309" t="s">
        <v>325</v>
      </c>
      <c r="B136" s="287">
        <v>8.9744444421459999</v>
      </c>
      <c r="C136" s="287">
        <v>12.419079999999999</v>
      </c>
      <c r="D136" s="288">
        <v>3.4446355578530001</v>
      </c>
      <c r="E136" s="289">
        <v>1.3838271639049999</v>
      </c>
      <c r="F136" s="287">
        <v>0</v>
      </c>
      <c r="G136" s="288">
        <v>0</v>
      </c>
      <c r="H136" s="290">
        <v>29.24025</v>
      </c>
      <c r="I136" s="287">
        <v>116.961</v>
      </c>
      <c r="J136" s="288">
        <v>116.961</v>
      </c>
      <c r="K136" s="298" t="s">
        <v>210</v>
      </c>
    </row>
    <row r="137" spans="1:11" ht="14.4" customHeight="1" thickBot="1" x14ac:dyDescent="0.35">
      <c r="A137" s="309" t="s">
        <v>326</v>
      </c>
      <c r="B137" s="287">
        <v>1.776382709235</v>
      </c>
      <c r="C137" s="287">
        <v>1.2110000000000001</v>
      </c>
      <c r="D137" s="288">
        <v>-0.565382709235</v>
      </c>
      <c r="E137" s="289">
        <v>0.68172246538000003</v>
      </c>
      <c r="F137" s="287">
        <v>1.241187910809</v>
      </c>
      <c r="G137" s="288">
        <v>0.41372930360299998</v>
      </c>
      <c r="H137" s="290">
        <v>0</v>
      </c>
      <c r="I137" s="287">
        <v>0.60499999999999998</v>
      </c>
      <c r="J137" s="288">
        <v>0.191270696396</v>
      </c>
      <c r="K137" s="291">
        <v>0.487436265476</v>
      </c>
    </row>
    <row r="138" spans="1:11" ht="14.4" customHeight="1" thickBot="1" x14ac:dyDescent="0.35">
      <c r="A138" s="309" t="s">
        <v>327</v>
      </c>
      <c r="B138" s="287">
        <v>28.657231381862001</v>
      </c>
      <c r="C138" s="287">
        <v>32.352780000000003</v>
      </c>
      <c r="D138" s="288">
        <v>3.6955486181369999</v>
      </c>
      <c r="E138" s="289">
        <v>1.1289569312850001</v>
      </c>
      <c r="F138" s="287">
        <v>32.787157946363997</v>
      </c>
      <c r="G138" s="288">
        <v>10.929052648788</v>
      </c>
      <c r="H138" s="290">
        <v>2.64351</v>
      </c>
      <c r="I138" s="287">
        <v>10.462199999999999</v>
      </c>
      <c r="J138" s="288">
        <v>-0.46685264878799998</v>
      </c>
      <c r="K138" s="291">
        <v>0.31909444597499997</v>
      </c>
    </row>
    <row r="139" spans="1:11" ht="14.4" customHeight="1" thickBot="1" x14ac:dyDescent="0.35">
      <c r="A139" s="309" t="s">
        <v>328</v>
      </c>
      <c r="B139" s="287">
        <v>0</v>
      </c>
      <c r="C139" s="287">
        <v>0.376</v>
      </c>
      <c r="D139" s="288">
        <v>0.376</v>
      </c>
      <c r="E139" s="297" t="s">
        <v>197</v>
      </c>
      <c r="F139" s="287">
        <v>0.30599597707100001</v>
      </c>
      <c r="G139" s="288">
        <v>0.101998659023</v>
      </c>
      <c r="H139" s="290">
        <v>0</v>
      </c>
      <c r="I139" s="287">
        <v>0</v>
      </c>
      <c r="J139" s="288">
        <v>-0.101998659023</v>
      </c>
      <c r="K139" s="291">
        <v>0</v>
      </c>
    </row>
    <row r="140" spans="1:11" ht="14.4" customHeight="1" thickBot="1" x14ac:dyDescent="0.35">
      <c r="A140" s="308" t="s">
        <v>329</v>
      </c>
      <c r="B140" s="292">
        <v>600.67819180469905</v>
      </c>
      <c r="C140" s="292">
        <v>506.81470000000002</v>
      </c>
      <c r="D140" s="293">
        <v>-93.863491804698995</v>
      </c>
      <c r="E140" s="299">
        <v>0.84373747359999995</v>
      </c>
      <c r="F140" s="292">
        <v>514.01877157865295</v>
      </c>
      <c r="G140" s="293">
        <v>171.33959052621799</v>
      </c>
      <c r="H140" s="295">
        <v>36.009</v>
      </c>
      <c r="I140" s="292">
        <v>264.62412</v>
      </c>
      <c r="J140" s="293">
        <v>93.284529473782001</v>
      </c>
      <c r="K140" s="300">
        <v>0.51481411697699997</v>
      </c>
    </row>
    <row r="141" spans="1:11" ht="14.4" customHeight="1" thickBot="1" x14ac:dyDescent="0.35">
      <c r="A141" s="309" t="s">
        <v>330</v>
      </c>
      <c r="B141" s="287">
        <v>21.863621319042</v>
      </c>
      <c r="C141" s="287">
        <v>4.9767299999999999</v>
      </c>
      <c r="D141" s="288">
        <v>-16.886891319042</v>
      </c>
      <c r="E141" s="289">
        <v>0.227626060997</v>
      </c>
      <c r="F141" s="287">
        <v>8.0197681404070007</v>
      </c>
      <c r="G141" s="288">
        <v>2.6732560468019999</v>
      </c>
      <c r="H141" s="290">
        <v>0</v>
      </c>
      <c r="I141" s="287">
        <v>3</v>
      </c>
      <c r="J141" s="288">
        <v>0.326743953197</v>
      </c>
      <c r="K141" s="291">
        <v>0.37407565249699998</v>
      </c>
    </row>
    <row r="142" spans="1:11" ht="14.4" customHeight="1" thickBot="1" x14ac:dyDescent="0.35">
      <c r="A142" s="309" t="s">
        <v>331</v>
      </c>
      <c r="B142" s="287">
        <v>186.85505906460199</v>
      </c>
      <c r="C142" s="287">
        <v>113.19370000000001</v>
      </c>
      <c r="D142" s="288">
        <v>-73.661359064601996</v>
      </c>
      <c r="E142" s="289">
        <v>0.60578343752899999</v>
      </c>
      <c r="F142" s="287">
        <v>113.970572160777</v>
      </c>
      <c r="G142" s="288">
        <v>37.990190720257999</v>
      </c>
      <c r="H142" s="290">
        <v>34.527000000000001</v>
      </c>
      <c r="I142" s="287">
        <v>78.609840000000005</v>
      </c>
      <c r="J142" s="288">
        <v>40.619649279740997</v>
      </c>
      <c r="K142" s="291">
        <v>0.68973804824899998</v>
      </c>
    </row>
    <row r="143" spans="1:11" ht="14.4" customHeight="1" thickBot="1" x14ac:dyDescent="0.35">
      <c r="A143" s="309" t="s">
        <v>332</v>
      </c>
      <c r="B143" s="287">
        <v>42.015305503104997</v>
      </c>
      <c r="C143" s="287">
        <v>2.2549999999999999</v>
      </c>
      <c r="D143" s="288">
        <v>-39.760305503105002</v>
      </c>
      <c r="E143" s="289">
        <v>5.3670917609000002E-2</v>
      </c>
      <c r="F143" s="287">
        <v>68.999997826666998</v>
      </c>
      <c r="G143" s="288">
        <v>22.999999275554998</v>
      </c>
      <c r="H143" s="290">
        <v>0</v>
      </c>
      <c r="I143" s="287">
        <v>0</v>
      </c>
      <c r="J143" s="288">
        <v>-22.999999275554998</v>
      </c>
      <c r="K143" s="291">
        <v>0</v>
      </c>
    </row>
    <row r="144" spans="1:11" ht="14.4" customHeight="1" thickBot="1" x14ac:dyDescent="0.35">
      <c r="A144" s="309" t="s">
        <v>333</v>
      </c>
      <c r="B144" s="287">
        <v>341.381188979071</v>
      </c>
      <c r="C144" s="287">
        <v>379.12927000000002</v>
      </c>
      <c r="D144" s="288">
        <v>37.748081020929</v>
      </c>
      <c r="E144" s="289">
        <v>1.110574578329</v>
      </c>
      <c r="F144" s="287">
        <v>314.74033191563501</v>
      </c>
      <c r="G144" s="288">
        <v>104.913443971878</v>
      </c>
      <c r="H144" s="290">
        <v>1.482</v>
      </c>
      <c r="I144" s="287">
        <v>182.40928</v>
      </c>
      <c r="J144" s="288">
        <v>77.495836028122</v>
      </c>
      <c r="K144" s="291">
        <v>0.57955483140499997</v>
      </c>
    </row>
    <row r="145" spans="1:11" ht="14.4" customHeight="1" thickBot="1" x14ac:dyDescent="0.35">
      <c r="A145" s="309" t="s">
        <v>334</v>
      </c>
      <c r="B145" s="287">
        <v>8.5630169388770003</v>
      </c>
      <c r="C145" s="287">
        <v>7.26</v>
      </c>
      <c r="D145" s="288">
        <v>-1.3030169388770001</v>
      </c>
      <c r="E145" s="289">
        <v>0.84783202600399998</v>
      </c>
      <c r="F145" s="287">
        <v>8.2881015351659997</v>
      </c>
      <c r="G145" s="288">
        <v>2.762700511722</v>
      </c>
      <c r="H145" s="290">
        <v>0</v>
      </c>
      <c r="I145" s="287">
        <v>0.60499999999999998</v>
      </c>
      <c r="J145" s="288">
        <v>-2.1577005117220001</v>
      </c>
      <c r="K145" s="291">
        <v>7.2996209980000004E-2</v>
      </c>
    </row>
    <row r="146" spans="1:11" ht="14.4" customHeight="1" thickBot="1" x14ac:dyDescent="0.35">
      <c r="A146" s="308" t="s">
        <v>335</v>
      </c>
      <c r="B146" s="292">
        <v>5.0565820452120001</v>
      </c>
      <c r="C146" s="292">
        <v>31.058</v>
      </c>
      <c r="D146" s="293">
        <v>26.001417954787001</v>
      </c>
      <c r="E146" s="299">
        <v>6.1420935569320001</v>
      </c>
      <c r="F146" s="292">
        <v>144.99999543285099</v>
      </c>
      <c r="G146" s="293">
        <v>48.33333181095</v>
      </c>
      <c r="H146" s="295">
        <v>5.67</v>
      </c>
      <c r="I146" s="292">
        <v>28.687999999999999</v>
      </c>
      <c r="J146" s="293">
        <v>-19.645331810950001</v>
      </c>
      <c r="K146" s="300">
        <v>0.19784828209300001</v>
      </c>
    </row>
    <row r="147" spans="1:11" ht="14.4" customHeight="1" thickBot="1" x14ac:dyDescent="0.35">
      <c r="A147" s="309" t="s">
        <v>336</v>
      </c>
      <c r="B147" s="287">
        <v>0</v>
      </c>
      <c r="C147" s="287">
        <v>0</v>
      </c>
      <c r="D147" s="288">
        <v>0</v>
      </c>
      <c r="E147" s="297" t="s">
        <v>197</v>
      </c>
      <c r="F147" s="287">
        <v>0</v>
      </c>
      <c r="G147" s="288">
        <v>0</v>
      </c>
      <c r="H147" s="290">
        <v>0</v>
      </c>
      <c r="I147" s="287">
        <v>9.0749999999999993</v>
      </c>
      <c r="J147" s="288">
        <v>9.0749999999999993</v>
      </c>
      <c r="K147" s="298" t="s">
        <v>210</v>
      </c>
    </row>
    <row r="148" spans="1:11" ht="14.4" customHeight="1" thickBot="1" x14ac:dyDescent="0.35">
      <c r="A148" s="309" t="s">
        <v>337</v>
      </c>
      <c r="B148" s="287">
        <v>5.0565820452120001</v>
      </c>
      <c r="C148" s="287">
        <v>0</v>
      </c>
      <c r="D148" s="288">
        <v>-5.0565820452120001</v>
      </c>
      <c r="E148" s="289">
        <v>0</v>
      </c>
      <c r="F148" s="287">
        <v>0</v>
      </c>
      <c r="G148" s="288">
        <v>0</v>
      </c>
      <c r="H148" s="290">
        <v>1.9059999999999999</v>
      </c>
      <c r="I148" s="287">
        <v>1.9059999999999999</v>
      </c>
      <c r="J148" s="288">
        <v>1.9059999999999999</v>
      </c>
      <c r="K148" s="298" t="s">
        <v>210</v>
      </c>
    </row>
    <row r="149" spans="1:11" ht="14.4" customHeight="1" thickBot="1" x14ac:dyDescent="0.35">
      <c r="A149" s="309" t="s">
        <v>338</v>
      </c>
      <c r="B149" s="287">
        <v>0</v>
      </c>
      <c r="C149" s="287">
        <v>31.058</v>
      </c>
      <c r="D149" s="288">
        <v>31.058</v>
      </c>
      <c r="E149" s="297" t="s">
        <v>197</v>
      </c>
      <c r="F149" s="287">
        <v>144.99999543285099</v>
      </c>
      <c r="G149" s="288">
        <v>48.33333181095</v>
      </c>
      <c r="H149" s="290">
        <v>3.7639999999999998</v>
      </c>
      <c r="I149" s="287">
        <v>17.707000000000001</v>
      </c>
      <c r="J149" s="288">
        <v>-30.626331810949999</v>
      </c>
      <c r="K149" s="291">
        <v>0.122117245225</v>
      </c>
    </row>
    <row r="150" spans="1:11" ht="14.4" customHeight="1" thickBot="1" x14ac:dyDescent="0.35">
      <c r="A150" s="308" t="s">
        <v>339</v>
      </c>
      <c r="B150" s="292">
        <v>1.11022302462514E-16</v>
      </c>
      <c r="C150" s="292">
        <v>1.89934</v>
      </c>
      <c r="D150" s="293">
        <v>1.89934</v>
      </c>
      <c r="E150" s="299">
        <v>1.71077338325001E+16</v>
      </c>
      <c r="F150" s="292">
        <v>0</v>
      </c>
      <c r="G150" s="293">
        <v>0</v>
      </c>
      <c r="H150" s="295">
        <v>0</v>
      </c>
      <c r="I150" s="292">
        <v>1.6553500000000001</v>
      </c>
      <c r="J150" s="293">
        <v>1.6553500000000001</v>
      </c>
      <c r="K150" s="296" t="s">
        <v>197</v>
      </c>
    </row>
    <row r="151" spans="1:11" ht="14.4" customHeight="1" thickBot="1" x14ac:dyDescent="0.35">
      <c r="A151" s="309" t="s">
        <v>340</v>
      </c>
      <c r="B151" s="287">
        <v>0</v>
      </c>
      <c r="C151" s="287">
        <v>1.6679999999000002E-2</v>
      </c>
      <c r="D151" s="288">
        <v>1.6679999999000002E-2</v>
      </c>
      <c r="E151" s="297" t="s">
        <v>210</v>
      </c>
      <c r="F151" s="287">
        <v>0</v>
      </c>
      <c r="G151" s="288">
        <v>0</v>
      </c>
      <c r="H151" s="290">
        <v>0</v>
      </c>
      <c r="I151" s="287">
        <v>2.5799999999999998E-3</v>
      </c>
      <c r="J151" s="288">
        <v>2.5799999999999998E-3</v>
      </c>
      <c r="K151" s="298" t="s">
        <v>197</v>
      </c>
    </row>
    <row r="152" spans="1:11" ht="14.4" customHeight="1" thickBot="1" x14ac:dyDescent="0.35">
      <c r="A152" s="309" t="s">
        <v>341</v>
      </c>
      <c r="B152" s="287">
        <v>1.11022302462514E-16</v>
      </c>
      <c r="C152" s="287">
        <v>0.91022999999999998</v>
      </c>
      <c r="D152" s="288">
        <v>0.91022999999999998</v>
      </c>
      <c r="E152" s="289">
        <v>8198622977643050</v>
      </c>
      <c r="F152" s="287">
        <v>0</v>
      </c>
      <c r="G152" s="288">
        <v>0</v>
      </c>
      <c r="H152" s="290">
        <v>0</v>
      </c>
      <c r="I152" s="287">
        <v>0.47893999999999998</v>
      </c>
      <c r="J152" s="288">
        <v>0.47893999999999998</v>
      </c>
      <c r="K152" s="298" t="s">
        <v>197</v>
      </c>
    </row>
    <row r="153" spans="1:11" ht="14.4" customHeight="1" thickBot="1" x14ac:dyDescent="0.35">
      <c r="A153" s="309" t="s">
        <v>342</v>
      </c>
      <c r="B153" s="287">
        <v>0</v>
      </c>
      <c r="C153" s="287">
        <v>0.25496000000000002</v>
      </c>
      <c r="D153" s="288">
        <v>0.25496000000000002</v>
      </c>
      <c r="E153" s="297" t="s">
        <v>197</v>
      </c>
      <c r="F153" s="287">
        <v>0</v>
      </c>
      <c r="G153" s="288">
        <v>0</v>
      </c>
      <c r="H153" s="290">
        <v>0</v>
      </c>
      <c r="I153" s="287">
        <v>0.84662000000000004</v>
      </c>
      <c r="J153" s="288">
        <v>0.84662000000000004</v>
      </c>
      <c r="K153" s="298" t="s">
        <v>197</v>
      </c>
    </row>
    <row r="154" spans="1:11" ht="14.4" customHeight="1" thickBot="1" x14ac:dyDescent="0.35">
      <c r="A154" s="309" t="s">
        <v>343</v>
      </c>
      <c r="B154" s="287">
        <v>0</v>
      </c>
      <c r="C154" s="287">
        <v>0.53802000000000005</v>
      </c>
      <c r="D154" s="288">
        <v>0.53802000000000005</v>
      </c>
      <c r="E154" s="297" t="s">
        <v>197</v>
      </c>
      <c r="F154" s="287">
        <v>0</v>
      </c>
      <c r="G154" s="288">
        <v>0</v>
      </c>
      <c r="H154" s="290">
        <v>0</v>
      </c>
      <c r="I154" s="287">
        <v>0.18875</v>
      </c>
      <c r="J154" s="288">
        <v>0.18875</v>
      </c>
      <c r="K154" s="298" t="s">
        <v>197</v>
      </c>
    </row>
    <row r="155" spans="1:11" ht="14.4" customHeight="1" thickBot="1" x14ac:dyDescent="0.35">
      <c r="A155" s="309" t="s">
        <v>344</v>
      </c>
      <c r="B155" s="287">
        <v>0</v>
      </c>
      <c r="C155" s="287">
        <v>0.17945</v>
      </c>
      <c r="D155" s="288">
        <v>0.17945</v>
      </c>
      <c r="E155" s="297" t="s">
        <v>197</v>
      </c>
      <c r="F155" s="287">
        <v>0</v>
      </c>
      <c r="G155" s="288">
        <v>0</v>
      </c>
      <c r="H155" s="290">
        <v>0</v>
      </c>
      <c r="I155" s="287">
        <v>0.13846</v>
      </c>
      <c r="J155" s="288">
        <v>0.13846</v>
      </c>
      <c r="K155" s="298" t="s">
        <v>197</v>
      </c>
    </row>
    <row r="156" spans="1:11" ht="14.4" customHeight="1" thickBot="1" x14ac:dyDescent="0.35">
      <c r="A156" s="306" t="s">
        <v>32</v>
      </c>
      <c r="B156" s="287">
        <v>35115.173149869202</v>
      </c>
      <c r="C156" s="287">
        <v>33967.946790000002</v>
      </c>
      <c r="D156" s="288">
        <v>-1147.22635986918</v>
      </c>
      <c r="E156" s="289">
        <v>0.96732961119100003</v>
      </c>
      <c r="F156" s="287">
        <v>35289.9988884505</v>
      </c>
      <c r="G156" s="288">
        <v>11763.332962816799</v>
      </c>
      <c r="H156" s="290">
        <v>2557.0551500000001</v>
      </c>
      <c r="I156" s="287">
        <v>10343.802970000001</v>
      </c>
      <c r="J156" s="288">
        <v>-1419.5299928168399</v>
      </c>
      <c r="K156" s="291">
        <v>0.29310862271999999</v>
      </c>
    </row>
    <row r="157" spans="1:11" ht="14.4" customHeight="1" thickBot="1" x14ac:dyDescent="0.35">
      <c r="A157" s="310" t="s">
        <v>345</v>
      </c>
      <c r="B157" s="292">
        <v>26056.999999999502</v>
      </c>
      <c r="C157" s="292">
        <v>25171.107</v>
      </c>
      <c r="D157" s="293">
        <v>-885.89299999951595</v>
      </c>
      <c r="E157" s="299">
        <v>0.96600172698300002</v>
      </c>
      <c r="F157" s="292">
        <v>26188.999175109999</v>
      </c>
      <c r="G157" s="293">
        <v>8729.6663917033202</v>
      </c>
      <c r="H157" s="295">
        <v>1896.107</v>
      </c>
      <c r="I157" s="292">
        <v>7671.2340000000004</v>
      </c>
      <c r="J157" s="293">
        <v>-1058.43239170332</v>
      </c>
      <c r="K157" s="300">
        <v>0.29291818097700001</v>
      </c>
    </row>
    <row r="158" spans="1:11" ht="14.4" customHeight="1" thickBot="1" x14ac:dyDescent="0.35">
      <c r="A158" s="308" t="s">
        <v>346</v>
      </c>
      <c r="B158" s="292">
        <v>0</v>
      </c>
      <c r="C158" s="292">
        <v>-149.97635</v>
      </c>
      <c r="D158" s="293">
        <v>-149.97635</v>
      </c>
      <c r="E158" s="294" t="s">
        <v>197</v>
      </c>
      <c r="F158" s="292">
        <v>0</v>
      </c>
      <c r="G158" s="293">
        <v>0</v>
      </c>
      <c r="H158" s="295">
        <v>0</v>
      </c>
      <c r="I158" s="292">
        <v>-25.116779999999999</v>
      </c>
      <c r="J158" s="293">
        <v>-25.116779999999999</v>
      </c>
      <c r="K158" s="296" t="s">
        <v>197</v>
      </c>
    </row>
    <row r="159" spans="1:11" ht="14.4" customHeight="1" thickBot="1" x14ac:dyDescent="0.35">
      <c r="A159" s="309" t="s">
        <v>347</v>
      </c>
      <c r="B159" s="287">
        <v>0</v>
      </c>
      <c r="C159" s="287">
        <v>-149.97635</v>
      </c>
      <c r="D159" s="288">
        <v>-149.97635</v>
      </c>
      <c r="E159" s="297" t="s">
        <v>197</v>
      </c>
      <c r="F159" s="287">
        <v>0</v>
      </c>
      <c r="G159" s="288">
        <v>0</v>
      </c>
      <c r="H159" s="290">
        <v>0</v>
      </c>
      <c r="I159" s="287">
        <v>-25.116779999999999</v>
      </c>
      <c r="J159" s="288">
        <v>-25.116779999999999</v>
      </c>
      <c r="K159" s="298" t="s">
        <v>197</v>
      </c>
    </row>
    <row r="160" spans="1:11" ht="14.4" customHeight="1" thickBot="1" x14ac:dyDescent="0.35">
      <c r="A160" s="308" t="s">
        <v>348</v>
      </c>
      <c r="B160" s="292">
        <v>25880.999999999502</v>
      </c>
      <c r="C160" s="292">
        <v>25030.495999999999</v>
      </c>
      <c r="D160" s="293">
        <v>-850.50399999951696</v>
      </c>
      <c r="E160" s="299">
        <v>0.96713790039000003</v>
      </c>
      <c r="F160" s="292">
        <v>25998.999181094499</v>
      </c>
      <c r="G160" s="293">
        <v>8666.3330603648392</v>
      </c>
      <c r="H160" s="295">
        <v>1870.925</v>
      </c>
      <c r="I160" s="292">
        <v>7601.3010000000004</v>
      </c>
      <c r="J160" s="293">
        <v>-1065.0320603648299</v>
      </c>
      <c r="K160" s="300">
        <v>0.29236898493800001</v>
      </c>
    </row>
    <row r="161" spans="1:11" ht="14.4" customHeight="1" thickBot="1" x14ac:dyDescent="0.35">
      <c r="A161" s="309" t="s">
        <v>349</v>
      </c>
      <c r="B161" s="287">
        <v>25880.999999999502</v>
      </c>
      <c r="C161" s="287">
        <v>25030.495999999999</v>
      </c>
      <c r="D161" s="288">
        <v>-850.50399999951696</v>
      </c>
      <c r="E161" s="289">
        <v>0.96713790039000003</v>
      </c>
      <c r="F161" s="287">
        <v>25998.999181094499</v>
      </c>
      <c r="G161" s="288">
        <v>8666.3330603648392</v>
      </c>
      <c r="H161" s="290">
        <v>1870.925</v>
      </c>
      <c r="I161" s="287">
        <v>7601.3010000000004</v>
      </c>
      <c r="J161" s="288">
        <v>-1065.0320603648299</v>
      </c>
      <c r="K161" s="291">
        <v>0.29236898493800001</v>
      </c>
    </row>
    <row r="162" spans="1:11" ht="14.4" customHeight="1" thickBot="1" x14ac:dyDescent="0.35">
      <c r="A162" s="308" t="s">
        <v>350</v>
      </c>
      <c r="B162" s="292">
        <v>95.999999999997996</v>
      </c>
      <c r="C162" s="292">
        <v>104.8</v>
      </c>
      <c r="D162" s="293">
        <v>8.8000000000010008</v>
      </c>
      <c r="E162" s="299">
        <v>1.091666666666</v>
      </c>
      <c r="F162" s="292">
        <v>109.999996535267</v>
      </c>
      <c r="G162" s="293">
        <v>36.666665511754999</v>
      </c>
      <c r="H162" s="295">
        <v>17.8</v>
      </c>
      <c r="I162" s="292">
        <v>34.6</v>
      </c>
      <c r="J162" s="293">
        <v>-2.0666655117550001</v>
      </c>
      <c r="K162" s="300">
        <v>0.31454546445199999</v>
      </c>
    </row>
    <row r="163" spans="1:11" ht="14.4" customHeight="1" thickBot="1" x14ac:dyDescent="0.35">
      <c r="A163" s="309" t="s">
        <v>351</v>
      </c>
      <c r="B163" s="287">
        <v>95.999999999997996</v>
      </c>
      <c r="C163" s="287">
        <v>104.8</v>
      </c>
      <c r="D163" s="288">
        <v>8.8000000000010008</v>
      </c>
      <c r="E163" s="289">
        <v>1.091666666666</v>
      </c>
      <c r="F163" s="287">
        <v>109.999996535267</v>
      </c>
      <c r="G163" s="288">
        <v>36.666665511754999</v>
      </c>
      <c r="H163" s="290">
        <v>17.8</v>
      </c>
      <c r="I163" s="287">
        <v>34.6</v>
      </c>
      <c r="J163" s="288">
        <v>-2.0666655117550001</v>
      </c>
      <c r="K163" s="291">
        <v>0.31454546445199999</v>
      </c>
    </row>
    <row r="164" spans="1:11" ht="14.4" customHeight="1" thickBot="1" x14ac:dyDescent="0.35">
      <c r="A164" s="308" t="s">
        <v>352</v>
      </c>
      <c r="B164" s="292">
        <v>79.999999999997996</v>
      </c>
      <c r="C164" s="292">
        <v>35.811</v>
      </c>
      <c r="D164" s="293">
        <v>-44.188999999998003</v>
      </c>
      <c r="E164" s="299">
        <v>0.44763750000000002</v>
      </c>
      <c r="F164" s="292">
        <v>79.999997480193002</v>
      </c>
      <c r="G164" s="293">
        <v>26.666665826730998</v>
      </c>
      <c r="H164" s="295">
        <v>7.3819999999999997</v>
      </c>
      <c r="I164" s="292">
        <v>35.332999999999998</v>
      </c>
      <c r="J164" s="293">
        <v>8.6663341732679999</v>
      </c>
      <c r="K164" s="300">
        <v>0.44166251391099998</v>
      </c>
    </row>
    <row r="165" spans="1:11" ht="14.4" customHeight="1" thickBot="1" x14ac:dyDescent="0.35">
      <c r="A165" s="309" t="s">
        <v>353</v>
      </c>
      <c r="B165" s="287">
        <v>79.999999999997996</v>
      </c>
      <c r="C165" s="287">
        <v>35.811</v>
      </c>
      <c r="D165" s="288">
        <v>-44.188999999998003</v>
      </c>
      <c r="E165" s="289">
        <v>0.44763750000000002</v>
      </c>
      <c r="F165" s="287">
        <v>79.999997480193002</v>
      </c>
      <c r="G165" s="288">
        <v>26.666665826730998</v>
      </c>
      <c r="H165" s="290">
        <v>7.3819999999999997</v>
      </c>
      <c r="I165" s="287">
        <v>35.332999999999998</v>
      </c>
      <c r="J165" s="288">
        <v>8.6663341732679999</v>
      </c>
      <c r="K165" s="291">
        <v>0.44166251391099998</v>
      </c>
    </row>
    <row r="166" spans="1:11" ht="14.4" customHeight="1" thickBot="1" x14ac:dyDescent="0.35">
      <c r="A166" s="308" t="s">
        <v>354</v>
      </c>
      <c r="B166" s="292">
        <v>0</v>
      </c>
      <c r="C166" s="292">
        <v>149.97635</v>
      </c>
      <c r="D166" s="293">
        <v>149.97635</v>
      </c>
      <c r="E166" s="294" t="s">
        <v>197</v>
      </c>
      <c r="F166" s="292">
        <v>0</v>
      </c>
      <c r="G166" s="293">
        <v>0</v>
      </c>
      <c r="H166" s="295">
        <v>0</v>
      </c>
      <c r="I166" s="292">
        <v>25.116779999999999</v>
      </c>
      <c r="J166" s="293">
        <v>25.116779999999999</v>
      </c>
      <c r="K166" s="296" t="s">
        <v>197</v>
      </c>
    </row>
    <row r="167" spans="1:11" ht="14.4" customHeight="1" thickBot="1" x14ac:dyDescent="0.35">
      <c r="A167" s="309" t="s">
        <v>355</v>
      </c>
      <c r="B167" s="287">
        <v>0</v>
      </c>
      <c r="C167" s="287">
        <v>149.75147000000001</v>
      </c>
      <c r="D167" s="288">
        <v>149.75147000000001</v>
      </c>
      <c r="E167" s="297" t="s">
        <v>197</v>
      </c>
      <c r="F167" s="287">
        <v>0</v>
      </c>
      <c r="G167" s="288">
        <v>0</v>
      </c>
      <c r="H167" s="290">
        <v>0</v>
      </c>
      <c r="I167" s="287">
        <v>24.80086</v>
      </c>
      <c r="J167" s="288">
        <v>24.80086</v>
      </c>
      <c r="K167" s="298" t="s">
        <v>197</v>
      </c>
    </row>
    <row r="168" spans="1:11" ht="14.4" customHeight="1" thickBot="1" x14ac:dyDescent="0.35">
      <c r="A168" s="309" t="s">
        <v>356</v>
      </c>
      <c r="B168" s="287">
        <v>0</v>
      </c>
      <c r="C168" s="287">
        <v>0.22488</v>
      </c>
      <c r="D168" s="288">
        <v>0.22488</v>
      </c>
      <c r="E168" s="297" t="s">
        <v>197</v>
      </c>
      <c r="F168" s="287">
        <v>0</v>
      </c>
      <c r="G168" s="288">
        <v>0</v>
      </c>
      <c r="H168" s="290">
        <v>0</v>
      </c>
      <c r="I168" s="287">
        <v>0.31591999999999998</v>
      </c>
      <c r="J168" s="288">
        <v>0.31591999999999998</v>
      </c>
      <c r="K168" s="298" t="s">
        <v>210</v>
      </c>
    </row>
    <row r="169" spans="1:11" ht="14.4" customHeight="1" thickBot="1" x14ac:dyDescent="0.35">
      <c r="A169" s="307" t="s">
        <v>357</v>
      </c>
      <c r="B169" s="287">
        <v>8799.1731498696699</v>
      </c>
      <c r="C169" s="287">
        <v>8546.0683100000006</v>
      </c>
      <c r="D169" s="288">
        <v>-253.10483986966801</v>
      </c>
      <c r="E169" s="289">
        <v>0.97123538364799999</v>
      </c>
      <c r="F169" s="287">
        <v>8840.9997215299209</v>
      </c>
      <c r="G169" s="288">
        <v>2946.9999071766401</v>
      </c>
      <c r="H169" s="290">
        <v>642.16489999999999</v>
      </c>
      <c r="I169" s="287">
        <v>2596.2017099999998</v>
      </c>
      <c r="J169" s="288">
        <v>-350.79819717663997</v>
      </c>
      <c r="K169" s="291">
        <v>0.29365476662899997</v>
      </c>
    </row>
    <row r="170" spans="1:11" ht="14.4" customHeight="1" thickBot="1" x14ac:dyDescent="0.35">
      <c r="A170" s="308" t="s">
        <v>358</v>
      </c>
      <c r="B170" s="292">
        <v>0</v>
      </c>
      <c r="C170" s="292">
        <v>-50.915010000000002</v>
      </c>
      <c r="D170" s="293">
        <v>-50.915010000000002</v>
      </c>
      <c r="E170" s="294" t="s">
        <v>197</v>
      </c>
      <c r="F170" s="292">
        <v>0</v>
      </c>
      <c r="G170" s="293">
        <v>0</v>
      </c>
      <c r="H170" s="295">
        <v>0</v>
      </c>
      <c r="I170" s="292">
        <v>-8.4322999999999997</v>
      </c>
      <c r="J170" s="293">
        <v>-8.4322999999999997</v>
      </c>
      <c r="K170" s="296" t="s">
        <v>197</v>
      </c>
    </row>
    <row r="171" spans="1:11" ht="14.4" customHeight="1" thickBot="1" x14ac:dyDescent="0.35">
      <c r="A171" s="309" t="s">
        <v>359</v>
      </c>
      <c r="B171" s="287">
        <v>0</v>
      </c>
      <c r="C171" s="287">
        <v>-50.915010000000002</v>
      </c>
      <c r="D171" s="288">
        <v>-50.915010000000002</v>
      </c>
      <c r="E171" s="297" t="s">
        <v>197</v>
      </c>
      <c r="F171" s="287">
        <v>0</v>
      </c>
      <c r="G171" s="288">
        <v>0</v>
      </c>
      <c r="H171" s="290">
        <v>0</v>
      </c>
      <c r="I171" s="287">
        <v>-8.4322999999999997</v>
      </c>
      <c r="J171" s="288">
        <v>-8.4322999999999997</v>
      </c>
      <c r="K171" s="298" t="s">
        <v>197</v>
      </c>
    </row>
    <row r="172" spans="1:11" ht="14.4" customHeight="1" thickBot="1" x14ac:dyDescent="0.35">
      <c r="A172" s="308" t="s">
        <v>360</v>
      </c>
      <c r="B172" s="292">
        <v>2328.1731498698</v>
      </c>
      <c r="C172" s="292">
        <v>2262.2443199999998</v>
      </c>
      <c r="D172" s="293">
        <v>-65.928829869801007</v>
      </c>
      <c r="E172" s="299">
        <v>0.971682162096</v>
      </c>
      <c r="F172" s="292">
        <v>2339.9999262956699</v>
      </c>
      <c r="G172" s="293">
        <v>779.99997543188999</v>
      </c>
      <c r="H172" s="295">
        <v>169.98365999999999</v>
      </c>
      <c r="I172" s="292">
        <v>687.22645999999997</v>
      </c>
      <c r="J172" s="293">
        <v>-92.773515431888995</v>
      </c>
      <c r="K172" s="300">
        <v>0.29368653061700001</v>
      </c>
    </row>
    <row r="173" spans="1:11" ht="14.4" customHeight="1" thickBot="1" x14ac:dyDescent="0.35">
      <c r="A173" s="309" t="s">
        <v>361</v>
      </c>
      <c r="B173" s="287">
        <v>2328.1731498698</v>
      </c>
      <c r="C173" s="287">
        <v>2262.2443199999998</v>
      </c>
      <c r="D173" s="288">
        <v>-65.928829869801007</v>
      </c>
      <c r="E173" s="289">
        <v>0.971682162096</v>
      </c>
      <c r="F173" s="287">
        <v>2339.9999262956699</v>
      </c>
      <c r="G173" s="288">
        <v>779.99997543188999</v>
      </c>
      <c r="H173" s="290">
        <v>169.98365999999999</v>
      </c>
      <c r="I173" s="287">
        <v>687.22645999999997</v>
      </c>
      <c r="J173" s="288">
        <v>-92.773515431888995</v>
      </c>
      <c r="K173" s="291">
        <v>0.29368653061700001</v>
      </c>
    </row>
    <row r="174" spans="1:11" ht="14.4" customHeight="1" thickBot="1" x14ac:dyDescent="0.35">
      <c r="A174" s="308" t="s">
        <v>362</v>
      </c>
      <c r="B174" s="292">
        <v>6470.9999999998699</v>
      </c>
      <c r="C174" s="292">
        <v>6283.8239899999999</v>
      </c>
      <c r="D174" s="293">
        <v>-187.17600999986601</v>
      </c>
      <c r="E174" s="299">
        <v>0.97107463915900005</v>
      </c>
      <c r="F174" s="292">
        <v>6500.9997952342501</v>
      </c>
      <c r="G174" s="293">
        <v>2166.99993174475</v>
      </c>
      <c r="H174" s="295">
        <v>472.18124</v>
      </c>
      <c r="I174" s="292">
        <v>1908.97525</v>
      </c>
      <c r="J174" s="293">
        <v>-258.02468174475098</v>
      </c>
      <c r="K174" s="300">
        <v>0.29364333335300002</v>
      </c>
    </row>
    <row r="175" spans="1:11" ht="14.4" customHeight="1" thickBot="1" x14ac:dyDescent="0.35">
      <c r="A175" s="309" t="s">
        <v>363</v>
      </c>
      <c r="B175" s="287">
        <v>6470.9999999998699</v>
      </c>
      <c r="C175" s="287">
        <v>6283.8239899999999</v>
      </c>
      <c r="D175" s="288">
        <v>-187.17600999986601</v>
      </c>
      <c r="E175" s="289">
        <v>0.97107463915900005</v>
      </c>
      <c r="F175" s="287">
        <v>6500.9997952342501</v>
      </c>
      <c r="G175" s="288">
        <v>2166.99993174475</v>
      </c>
      <c r="H175" s="290">
        <v>472.18124</v>
      </c>
      <c r="I175" s="287">
        <v>1908.97525</v>
      </c>
      <c r="J175" s="288">
        <v>-258.02468174475098</v>
      </c>
      <c r="K175" s="291">
        <v>0.29364333335300002</v>
      </c>
    </row>
    <row r="176" spans="1:11" ht="14.4" customHeight="1" thickBot="1" x14ac:dyDescent="0.35">
      <c r="A176" s="308" t="s">
        <v>364</v>
      </c>
      <c r="B176" s="292">
        <v>0</v>
      </c>
      <c r="C176" s="292">
        <v>50.915010000000002</v>
      </c>
      <c r="D176" s="293">
        <v>50.915010000000002</v>
      </c>
      <c r="E176" s="294" t="s">
        <v>197</v>
      </c>
      <c r="F176" s="292">
        <v>0</v>
      </c>
      <c r="G176" s="293">
        <v>0</v>
      </c>
      <c r="H176" s="295">
        <v>0</v>
      </c>
      <c r="I176" s="292">
        <v>8.4322999999999997</v>
      </c>
      <c r="J176" s="293">
        <v>8.4322999999999997</v>
      </c>
      <c r="K176" s="296" t="s">
        <v>197</v>
      </c>
    </row>
    <row r="177" spans="1:11" ht="14.4" customHeight="1" thickBot="1" x14ac:dyDescent="0.35">
      <c r="A177" s="309" t="s">
        <v>365</v>
      </c>
      <c r="B177" s="287">
        <v>0</v>
      </c>
      <c r="C177" s="287">
        <v>13.477679999999999</v>
      </c>
      <c r="D177" s="288">
        <v>13.477679999999999</v>
      </c>
      <c r="E177" s="297" t="s">
        <v>197</v>
      </c>
      <c r="F177" s="287">
        <v>0</v>
      </c>
      <c r="G177" s="288">
        <v>0</v>
      </c>
      <c r="H177" s="290">
        <v>0</v>
      </c>
      <c r="I177" s="287">
        <v>2.2320700000000002</v>
      </c>
      <c r="J177" s="288">
        <v>2.2320700000000002</v>
      </c>
      <c r="K177" s="298" t="s">
        <v>197</v>
      </c>
    </row>
    <row r="178" spans="1:11" ht="14.4" customHeight="1" thickBot="1" x14ac:dyDescent="0.35">
      <c r="A178" s="309" t="s">
        <v>366</v>
      </c>
      <c r="B178" s="287">
        <v>0</v>
      </c>
      <c r="C178" s="287">
        <v>37.437330000000003</v>
      </c>
      <c r="D178" s="288">
        <v>37.437330000000003</v>
      </c>
      <c r="E178" s="297" t="s">
        <v>197</v>
      </c>
      <c r="F178" s="287">
        <v>0</v>
      </c>
      <c r="G178" s="288">
        <v>0</v>
      </c>
      <c r="H178" s="290">
        <v>0</v>
      </c>
      <c r="I178" s="287">
        <v>6.2002300000000004</v>
      </c>
      <c r="J178" s="288">
        <v>6.2002300000000004</v>
      </c>
      <c r="K178" s="298" t="s">
        <v>197</v>
      </c>
    </row>
    <row r="179" spans="1:11" ht="14.4" customHeight="1" thickBot="1" x14ac:dyDescent="0.35">
      <c r="A179" s="307" t="s">
        <v>367</v>
      </c>
      <c r="B179" s="287">
        <v>258.999999999995</v>
      </c>
      <c r="C179" s="287">
        <v>250.77148</v>
      </c>
      <c r="D179" s="288">
        <v>-8.2285199999940009</v>
      </c>
      <c r="E179" s="289">
        <v>0.96822965250899995</v>
      </c>
      <c r="F179" s="287">
        <v>259.99999181062998</v>
      </c>
      <c r="G179" s="288">
        <v>86.666663936876006</v>
      </c>
      <c r="H179" s="290">
        <v>18.783249999999999</v>
      </c>
      <c r="I179" s="287">
        <v>76.367260000000002</v>
      </c>
      <c r="J179" s="288">
        <v>-10.299403936876001</v>
      </c>
      <c r="K179" s="291">
        <v>0.29372024002000002</v>
      </c>
    </row>
    <row r="180" spans="1:11" ht="14.4" customHeight="1" thickBot="1" x14ac:dyDescent="0.35">
      <c r="A180" s="308" t="s">
        <v>368</v>
      </c>
      <c r="B180" s="292">
        <v>0</v>
      </c>
      <c r="C180" s="292">
        <v>-1.5003500000000001</v>
      </c>
      <c r="D180" s="293">
        <v>-1.5003500000000001</v>
      </c>
      <c r="E180" s="294" t="s">
        <v>197</v>
      </c>
      <c r="F180" s="292">
        <v>0</v>
      </c>
      <c r="G180" s="293">
        <v>0</v>
      </c>
      <c r="H180" s="295">
        <v>0</v>
      </c>
      <c r="I180" s="292">
        <v>-0.25115999999999999</v>
      </c>
      <c r="J180" s="293">
        <v>-0.25115999999999999</v>
      </c>
      <c r="K180" s="296" t="s">
        <v>197</v>
      </c>
    </row>
    <row r="181" spans="1:11" ht="14.4" customHeight="1" thickBot="1" x14ac:dyDescent="0.35">
      <c r="A181" s="309" t="s">
        <v>369</v>
      </c>
      <c r="B181" s="287">
        <v>0</v>
      </c>
      <c r="C181" s="287">
        <v>-1.5003500000000001</v>
      </c>
      <c r="D181" s="288">
        <v>-1.5003500000000001</v>
      </c>
      <c r="E181" s="297" t="s">
        <v>197</v>
      </c>
      <c r="F181" s="287">
        <v>0</v>
      </c>
      <c r="G181" s="288">
        <v>0</v>
      </c>
      <c r="H181" s="290">
        <v>0</v>
      </c>
      <c r="I181" s="287">
        <v>-0.25115999999999999</v>
      </c>
      <c r="J181" s="288">
        <v>-0.25115999999999999</v>
      </c>
      <c r="K181" s="298" t="s">
        <v>197</v>
      </c>
    </row>
    <row r="182" spans="1:11" ht="14.4" customHeight="1" thickBot="1" x14ac:dyDescent="0.35">
      <c r="A182" s="308" t="s">
        <v>370</v>
      </c>
      <c r="B182" s="292">
        <v>258.999999999995</v>
      </c>
      <c r="C182" s="292">
        <v>250.77148</v>
      </c>
      <c r="D182" s="293">
        <v>-8.2285199999940009</v>
      </c>
      <c r="E182" s="299">
        <v>0.96822965250899995</v>
      </c>
      <c r="F182" s="292">
        <v>259.99999181062998</v>
      </c>
      <c r="G182" s="293">
        <v>86.666663936876006</v>
      </c>
      <c r="H182" s="295">
        <v>18.783249999999999</v>
      </c>
      <c r="I182" s="292">
        <v>76.367260000000002</v>
      </c>
      <c r="J182" s="293">
        <v>-10.299403936876001</v>
      </c>
      <c r="K182" s="300">
        <v>0.29372024002000002</v>
      </c>
    </row>
    <row r="183" spans="1:11" ht="14.4" customHeight="1" thickBot="1" x14ac:dyDescent="0.35">
      <c r="A183" s="309" t="s">
        <v>371</v>
      </c>
      <c r="B183" s="287">
        <v>258.999999999995</v>
      </c>
      <c r="C183" s="287">
        <v>250.77148</v>
      </c>
      <c r="D183" s="288">
        <v>-8.2285199999940009</v>
      </c>
      <c r="E183" s="289">
        <v>0.96822965250899995</v>
      </c>
      <c r="F183" s="287">
        <v>259.99999181062998</v>
      </c>
      <c r="G183" s="288">
        <v>86.666663936876006</v>
      </c>
      <c r="H183" s="290">
        <v>18.783249999999999</v>
      </c>
      <c r="I183" s="287">
        <v>76.367260000000002</v>
      </c>
      <c r="J183" s="288">
        <v>-10.299403936876001</v>
      </c>
      <c r="K183" s="291">
        <v>0.29372024002000002</v>
      </c>
    </row>
    <row r="184" spans="1:11" ht="14.4" customHeight="1" thickBot="1" x14ac:dyDescent="0.35">
      <c r="A184" s="308" t="s">
        <v>372</v>
      </c>
      <c r="B184" s="292">
        <v>0</v>
      </c>
      <c r="C184" s="292">
        <v>1.5003500000000001</v>
      </c>
      <c r="D184" s="293">
        <v>1.5003500000000001</v>
      </c>
      <c r="E184" s="294" t="s">
        <v>197</v>
      </c>
      <c r="F184" s="292">
        <v>0</v>
      </c>
      <c r="G184" s="293">
        <v>0</v>
      </c>
      <c r="H184" s="295">
        <v>0</v>
      </c>
      <c r="I184" s="292">
        <v>0.25115999999999999</v>
      </c>
      <c r="J184" s="293">
        <v>0.25115999999999999</v>
      </c>
      <c r="K184" s="296" t="s">
        <v>197</v>
      </c>
    </row>
    <row r="185" spans="1:11" ht="14.4" customHeight="1" thickBot="1" x14ac:dyDescent="0.35">
      <c r="A185" s="309" t="s">
        <v>373</v>
      </c>
      <c r="B185" s="287">
        <v>0</v>
      </c>
      <c r="C185" s="287">
        <v>1.5003500000000001</v>
      </c>
      <c r="D185" s="288">
        <v>1.5003500000000001</v>
      </c>
      <c r="E185" s="297" t="s">
        <v>197</v>
      </c>
      <c r="F185" s="287">
        <v>0</v>
      </c>
      <c r="G185" s="288">
        <v>0</v>
      </c>
      <c r="H185" s="290">
        <v>0</v>
      </c>
      <c r="I185" s="287">
        <v>0.25115999999999999</v>
      </c>
      <c r="J185" s="288">
        <v>0.25115999999999999</v>
      </c>
      <c r="K185" s="298" t="s">
        <v>197</v>
      </c>
    </row>
    <row r="186" spans="1:11" ht="14.4" customHeight="1" thickBot="1" x14ac:dyDescent="0.35">
      <c r="A186" s="306" t="s">
        <v>374</v>
      </c>
      <c r="B186" s="287">
        <v>0</v>
      </c>
      <c r="C186" s="287">
        <v>22.1</v>
      </c>
      <c r="D186" s="288">
        <v>22.1</v>
      </c>
      <c r="E186" s="297" t="s">
        <v>210</v>
      </c>
      <c r="F186" s="287">
        <v>0</v>
      </c>
      <c r="G186" s="288">
        <v>0</v>
      </c>
      <c r="H186" s="290">
        <v>0</v>
      </c>
      <c r="I186" s="287">
        <v>1.5</v>
      </c>
      <c r="J186" s="288">
        <v>1.5</v>
      </c>
      <c r="K186" s="298" t="s">
        <v>210</v>
      </c>
    </row>
    <row r="187" spans="1:11" ht="14.4" customHeight="1" thickBot="1" x14ac:dyDescent="0.35">
      <c r="A187" s="307" t="s">
        <v>375</v>
      </c>
      <c r="B187" s="287">
        <v>0</v>
      </c>
      <c r="C187" s="287">
        <v>22.1</v>
      </c>
      <c r="D187" s="288">
        <v>22.1</v>
      </c>
      <c r="E187" s="297" t="s">
        <v>210</v>
      </c>
      <c r="F187" s="287">
        <v>0</v>
      </c>
      <c r="G187" s="288">
        <v>0</v>
      </c>
      <c r="H187" s="290">
        <v>0</v>
      </c>
      <c r="I187" s="287">
        <v>1.5</v>
      </c>
      <c r="J187" s="288">
        <v>1.5</v>
      </c>
      <c r="K187" s="298" t="s">
        <v>210</v>
      </c>
    </row>
    <row r="188" spans="1:11" ht="14.4" customHeight="1" thickBot="1" x14ac:dyDescent="0.35">
      <c r="A188" s="308" t="s">
        <v>376</v>
      </c>
      <c r="B188" s="292">
        <v>0</v>
      </c>
      <c r="C188" s="292">
        <v>22.1</v>
      </c>
      <c r="D188" s="293">
        <v>22.1</v>
      </c>
      <c r="E188" s="294" t="s">
        <v>210</v>
      </c>
      <c r="F188" s="292">
        <v>0</v>
      </c>
      <c r="G188" s="293">
        <v>0</v>
      </c>
      <c r="H188" s="295">
        <v>0</v>
      </c>
      <c r="I188" s="292">
        <v>1.5</v>
      </c>
      <c r="J188" s="293">
        <v>1.5</v>
      </c>
      <c r="K188" s="296" t="s">
        <v>210</v>
      </c>
    </row>
    <row r="189" spans="1:11" ht="14.4" customHeight="1" thickBot="1" x14ac:dyDescent="0.35">
      <c r="A189" s="309" t="s">
        <v>377</v>
      </c>
      <c r="B189" s="287">
        <v>0</v>
      </c>
      <c r="C189" s="287">
        <v>22.1</v>
      </c>
      <c r="D189" s="288">
        <v>22.1</v>
      </c>
      <c r="E189" s="297" t="s">
        <v>210</v>
      </c>
      <c r="F189" s="287">
        <v>0</v>
      </c>
      <c r="G189" s="288">
        <v>0</v>
      </c>
      <c r="H189" s="290">
        <v>0</v>
      </c>
      <c r="I189" s="287">
        <v>1.5</v>
      </c>
      <c r="J189" s="288">
        <v>1.5</v>
      </c>
      <c r="K189" s="298" t="s">
        <v>210</v>
      </c>
    </row>
    <row r="190" spans="1:11" ht="14.4" customHeight="1" thickBot="1" x14ac:dyDescent="0.35">
      <c r="A190" s="306" t="s">
        <v>378</v>
      </c>
      <c r="B190" s="287">
        <v>0</v>
      </c>
      <c r="C190" s="287">
        <v>300.52589</v>
      </c>
      <c r="D190" s="288">
        <v>300.52589</v>
      </c>
      <c r="E190" s="297" t="s">
        <v>197</v>
      </c>
      <c r="F190" s="287">
        <v>0</v>
      </c>
      <c r="G190" s="288">
        <v>0</v>
      </c>
      <c r="H190" s="290">
        <v>33.431019999999997</v>
      </c>
      <c r="I190" s="287">
        <v>65.412790000000001</v>
      </c>
      <c r="J190" s="288">
        <v>65.412790000000001</v>
      </c>
      <c r="K190" s="298" t="s">
        <v>197</v>
      </c>
    </row>
    <row r="191" spans="1:11" ht="14.4" customHeight="1" thickBot="1" x14ac:dyDescent="0.35">
      <c r="A191" s="307" t="s">
        <v>379</v>
      </c>
      <c r="B191" s="287">
        <v>0</v>
      </c>
      <c r="C191" s="287">
        <v>300.52589</v>
      </c>
      <c r="D191" s="288">
        <v>300.52589</v>
      </c>
      <c r="E191" s="297" t="s">
        <v>197</v>
      </c>
      <c r="F191" s="287">
        <v>0</v>
      </c>
      <c r="G191" s="288">
        <v>0</v>
      </c>
      <c r="H191" s="290">
        <v>33.431019999999997</v>
      </c>
      <c r="I191" s="287">
        <v>65.412790000000001</v>
      </c>
      <c r="J191" s="288">
        <v>65.412790000000001</v>
      </c>
      <c r="K191" s="298" t="s">
        <v>197</v>
      </c>
    </row>
    <row r="192" spans="1:11" ht="14.4" customHeight="1" thickBot="1" x14ac:dyDescent="0.35">
      <c r="A192" s="308" t="s">
        <v>380</v>
      </c>
      <c r="B192" s="292">
        <v>0</v>
      </c>
      <c r="C192" s="292">
        <v>-1.8331299999999999</v>
      </c>
      <c r="D192" s="293">
        <v>-1.8331299999999999</v>
      </c>
      <c r="E192" s="294" t="s">
        <v>210</v>
      </c>
      <c r="F192" s="292">
        <v>0</v>
      </c>
      <c r="G192" s="293">
        <v>0</v>
      </c>
      <c r="H192" s="295">
        <v>0</v>
      </c>
      <c r="I192" s="292">
        <v>-2.7720000000000002E-2</v>
      </c>
      <c r="J192" s="293">
        <v>-2.7720000000000002E-2</v>
      </c>
      <c r="K192" s="296" t="s">
        <v>197</v>
      </c>
    </row>
    <row r="193" spans="1:11" ht="14.4" customHeight="1" thickBot="1" x14ac:dyDescent="0.35">
      <c r="A193" s="309" t="s">
        <v>381</v>
      </c>
      <c r="B193" s="287">
        <v>0</v>
      </c>
      <c r="C193" s="287">
        <v>-1.8331299999999999</v>
      </c>
      <c r="D193" s="288">
        <v>-1.8331299999999999</v>
      </c>
      <c r="E193" s="297" t="s">
        <v>210</v>
      </c>
      <c r="F193" s="287">
        <v>0</v>
      </c>
      <c r="G193" s="288">
        <v>0</v>
      </c>
      <c r="H193" s="290">
        <v>0</v>
      </c>
      <c r="I193" s="287">
        <v>-2.7720000000000002E-2</v>
      </c>
      <c r="J193" s="288">
        <v>-2.7720000000000002E-2</v>
      </c>
      <c r="K193" s="298" t="s">
        <v>197</v>
      </c>
    </row>
    <row r="194" spans="1:11" ht="14.4" customHeight="1" thickBot="1" x14ac:dyDescent="0.35">
      <c r="A194" s="308" t="s">
        <v>382</v>
      </c>
      <c r="B194" s="292">
        <v>0</v>
      </c>
      <c r="C194" s="292">
        <v>300.52589</v>
      </c>
      <c r="D194" s="293">
        <v>300.52589</v>
      </c>
      <c r="E194" s="294" t="s">
        <v>197</v>
      </c>
      <c r="F194" s="292">
        <v>0</v>
      </c>
      <c r="G194" s="293">
        <v>0</v>
      </c>
      <c r="H194" s="295">
        <v>33.431019999999997</v>
      </c>
      <c r="I194" s="292">
        <v>65.412790000000001</v>
      </c>
      <c r="J194" s="293">
        <v>65.412790000000001</v>
      </c>
      <c r="K194" s="296" t="s">
        <v>197</v>
      </c>
    </row>
    <row r="195" spans="1:11" ht="14.4" customHeight="1" thickBot="1" x14ac:dyDescent="0.35">
      <c r="A195" s="309" t="s">
        <v>383</v>
      </c>
      <c r="B195" s="287">
        <v>0</v>
      </c>
      <c r="C195" s="287">
        <v>-0.15831999999999999</v>
      </c>
      <c r="D195" s="288">
        <v>-0.15831999999999999</v>
      </c>
      <c r="E195" s="297" t="s">
        <v>210</v>
      </c>
      <c r="F195" s="287">
        <v>0</v>
      </c>
      <c r="G195" s="288">
        <v>0</v>
      </c>
      <c r="H195" s="290">
        <v>0</v>
      </c>
      <c r="I195" s="287">
        <v>0</v>
      </c>
      <c r="J195" s="288">
        <v>0</v>
      </c>
      <c r="K195" s="291">
        <v>4</v>
      </c>
    </row>
    <row r="196" spans="1:11" ht="14.4" customHeight="1" thickBot="1" x14ac:dyDescent="0.35">
      <c r="A196" s="309" t="s">
        <v>384</v>
      </c>
      <c r="B196" s="287">
        <v>0</v>
      </c>
      <c r="C196" s="287">
        <v>0.67464999999999997</v>
      </c>
      <c r="D196" s="288">
        <v>0.67464999999999997</v>
      </c>
      <c r="E196" s="297" t="s">
        <v>197</v>
      </c>
      <c r="F196" s="287">
        <v>0</v>
      </c>
      <c r="G196" s="288">
        <v>0</v>
      </c>
      <c r="H196" s="290">
        <v>0</v>
      </c>
      <c r="I196" s="287">
        <v>12.261749999999999</v>
      </c>
      <c r="J196" s="288">
        <v>12.261749999999999</v>
      </c>
      <c r="K196" s="298" t="s">
        <v>197</v>
      </c>
    </row>
    <row r="197" spans="1:11" ht="14.4" customHeight="1" thickBot="1" x14ac:dyDescent="0.35">
      <c r="A197" s="309" t="s">
        <v>385</v>
      </c>
      <c r="B197" s="287">
        <v>0</v>
      </c>
      <c r="C197" s="287">
        <v>284.80065999999999</v>
      </c>
      <c r="D197" s="288">
        <v>284.80065999999999</v>
      </c>
      <c r="E197" s="297" t="s">
        <v>210</v>
      </c>
      <c r="F197" s="287">
        <v>0</v>
      </c>
      <c r="G197" s="288">
        <v>0</v>
      </c>
      <c r="H197" s="290">
        <v>18.497979999999998</v>
      </c>
      <c r="I197" s="287">
        <v>31.5458</v>
      </c>
      <c r="J197" s="288">
        <v>31.5458</v>
      </c>
      <c r="K197" s="298" t="s">
        <v>197</v>
      </c>
    </row>
    <row r="198" spans="1:11" ht="14.4" customHeight="1" thickBot="1" x14ac:dyDescent="0.35">
      <c r="A198" s="309" t="s">
        <v>386</v>
      </c>
      <c r="B198" s="287">
        <v>0</v>
      </c>
      <c r="C198" s="287">
        <v>-22.391100000000002</v>
      </c>
      <c r="D198" s="288">
        <v>-22.391100000000002</v>
      </c>
      <c r="E198" s="297" t="s">
        <v>210</v>
      </c>
      <c r="F198" s="287">
        <v>0</v>
      </c>
      <c r="G198" s="288">
        <v>0</v>
      </c>
      <c r="H198" s="290">
        <v>0</v>
      </c>
      <c r="I198" s="287">
        <v>0</v>
      </c>
      <c r="J198" s="288">
        <v>0</v>
      </c>
      <c r="K198" s="298" t="s">
        <v>197</v>
      </c>
    </row>
    <row r="199" spans="1:11" ht="14.4" customHeight="1" thickBot="1" x14ac:dyDescent="0.35">
      <c r="A199" s="309" t="s">
        <v>387</v>
      </c>
      <c r="B199" s="287">
        <v>0</v>
      </c>
      <c r="C199" s="287">
        <v>0</v>
      </c>
      <c r="D199" s="288">
        <v>0</v>
      </c>
      <c r="E199" s="297" t="s">
        <v>197</v>
      </c>
      <c r="F199" s="287">
        <v>0</v>
      </c>
      <c r="G199" s="288">
        <v>0</v>
      </c>
      <c r="H199" s="290">
        <v>3.7</v>
      </c>
      <c r="I199" s="287">
        <v>3.7</v>
      </c>
      <c r="J199" s="288">
        <v>3.7</v>
      </c>
      <c r="K199" s="298" t="s">
        <v>210</v>
      </c>
    </row>
    <row r="200" spans="1:11" ht="14.4" customHeight="1" thickBot="1" x14ac:dyDescent="0.35">
      <c r="A200" s="309" t="s">
        <v>388</v>
      </c>
      <c r="B200" s="287">
        <v>0</v>
      </c>
      <c r="C200" s="287">
        <v>37.4</v>
      </c>
      <c r="D200" s="288">
        <v>37.4</v>
      </c>
      <c r="E200" s="297" t="s">
        <v>197</v>
      </c>
      <c r="F200" s="287">
        <v>0</v>
      </c>
      <c r="G200" s="288">
        <v>0</v>
      </c>
      <c r="H200" s="290">
        <v>8.4</v>
      </c>
      <c r="I200" s="287">
        <v>12.15</v>
      </c>
      <c r="J200" s="288">
        <v>12.15</v>
      </c>
      <c r="K200" s="298" t="s">
        <v>197</v>
      </c>
    </row>
    <row r="201" spans="1:11" ht="14.4" customHeight="1" thickBot="1" x14ac:dyDescent="0.35">
      <c r="A201" s="309" t="s">
        <v>389</v>
      </c>
      <c r="B201" s="287">
        <v>0</v>
      </c>
      <c r="C201" s="287">
        <v>0.2</v>
      </c>
      <c r="D201" s="288">
        <v>0.2</v>
      </c>
      <c r="E201" s="297" t="s">
        <v>197</v>
      </c>
      <c r="F201" s="287">
        <v>0</v>
      </c>
      <c r="G201" s="288">
        <v>0</v>
      </c>
      <c r="H201" s="290">
        <v>0</v>
      </c>
      <c r="I201" s="287">
        <v>0.4</v>
      </c>
      <c r="J201" s="288">
        <v>0.4</v>
      </c>
      <c r="K201" s="298" t="s">
        <v>197</v>
      </c>
    </row>
    <row r="202" spans="1:11" ht="14.4" customHeight="1" thickBot="1" x14ac:dyDescent="0.35">
      <c r="A202" s="309" t="s">
        <v>390</v>
      </c>
      <c r="B202" s="287">
        <v>0</v>
      </c>
      <c r="C202" s="287">
        <v>0</v>
      </c>
      <c r="D202" s="288">
        <v>0</v>
      </c>
      <c r="E202" s="289">
        <v>1</v>
      </c>
      <c r="F202" s="287">
        <v>0</v>
      </c>
      <c r="G202" s="288">
        <v>0</v>
      </c>
      <c r="H202" s="290">
        <v>2.83304</v>
      </c>
      <c r="I202" s="287">
        <v>5.3552400000000002</v>
      </c>
      <c r="J202" s="288">
        <v>5.3552400000000002</v>
      </c>
      <c r="K202" s="298" t="s">
        <v>210</v>
      </c>
    </row>
    <row r="203" spans="1:11" ht="14.4" customHeight="1" thickBot="1" x14ac:dyDescent="0.35">
      <c r="A203" s="308" t="s">
        <v>391</v>
      </c>
      <c r="B203" s="292">
        <v>0</v>
      </c>
      <c r="C203" s="292">
        <v>1.8331299999999999</v>
      </c>
      <c r="D203" s="293">
        <v>1.8331299999999999</v>
      </c>
      <c r="E203" s="294" t="s">
        <v>210</v>
      </c>
      <c r="F203" s="292">
        <v>0</v>
      </c>
      <c r="G203" s="293">
        <v>0</v>
      </c>
      <c r="H203" s="295">
        <v>0</v>
      </c>
      <c r="I203" s="292">
        <v>2.7720000000000002E-2</v>
      </c>
      <c r="J203" s="293">
        <v>2.7720000000000002E-2</v>
      </c>
      <c r="K203" s="296" t="s">
        <v>197</v>
      </c>
    </row>
    <row r="204" spans="1:11" ht="14.4" customHeight="1" thickBot="1" x14ac:dyDescent="0.35">
      <c r="A204" s="309" t="s">
        <v>392</v>
      </c>
      <c r="B204" s="287">
        <v>0</v>
      </c>
      <c r="C204" s="287">
        <v>1.8331299999999999</v>
      </c>
      <c r="D204" s="288">
        <v>1.8331299999999999</v>
      </c>
      <c r="E204" s="297" t="s">
        <v>210</v>
      </c>
      <c r="F204" s="287">
        <v>0</v>
      </c>
      <c r="G204" s="288">
        <v>0</v>
      </c>
      <c r="H204" s="290">
        <v>0</v>
      </c>
      <c r="I204" s="287">
        <v>2.7720000000000002E-2</v>
      </c>
      <c r="J204" s="288">
        <v>2.7720000000000002E-2</v>
      </c>
      <c r="K204" s="298" t="s">
        <v>197</v>
      </c>
    </row>
    <row r="205" spans="1:11" ht="14.4" customHeight="1" thickBot="1" x14ac:dyDescent="0.35">
      <c r="A205" s="306" t="s">
        <v>393</v>
      </c>
      <c r="B205" s="287">
        <v>3211.1147405955398</v>
      </c>
      <c r="C205" s="287">
        <v>6708.4511199999997</v>
      </c>
      <c r="D205" s="288">
        <v>3497.3363794044699</v>
      </c>
      <c r="E205" s="289">
        <v>2.0891346656629999</v>
      </c>
      <c r="F205" s="287">
        <v>4764.1358148585896</v>
      </c>
      <c r="G205" s="288">
        <v>1588.04527161953</v>
      </c>
      <c r="H205" s="290">
        <v>437.91989999999998</v>
      </c>
      <c r="I205" s="287">
        <v>1717.7722799999999</v>
      </c>
      <c r="J205" s="288">
        <v>129.72700838046899</v>
      </c>
      <c r="K205" s="291">
        <v>0.36056324730299999</v>
      </c>
    </row>
    <row r="206" spans="1:11" ht="14.4" customHeight="1" thickBot="1" x14ac:dyDescent="0.35">
      <c r="A206" s="307" t="s">
        <v>394</v>
      </c>
      <c r="B206" s="287">
        <v>3037.1147405955398</v>
      </c>
      <c r="C206" s="287">
        <v>1437.5650000000001</v>
      </c>
      <c r="D206" s="288">
        <v>-1599.54974059554</v>
      </c>
      <c r="E206" s="289">
        <v>0.47333246280899999</v>
      </c>
      <c r="F206" s="287">
        <v>4764.1358148585896</v>
      </c>
      <c r="G206" s="288">
        <v>1588.04527161953</v>
      </c>
      <c r="H206" s="290">
        <v>401.59300000000002</v>
      </c>
      <c r="I206" s="287">
        <v>1645.1959999999999</v>
      </c>
      <c r="J206" s="288">
        <v>57.150728380468998</v>
      </c>
      <c r="K206" s="291">
        <v>0.34532936589800001</v>
      </c>
    </row>
    <row r="207" spans="1:11" ht="14.4" customHeight="1" thickBot="1" x14ac:dyDescent="0.35">
      <c r="A207" s="308" t="s">
        <v>395</v>
      </c>
      <c r="B207" s="292">
        <v>0</v>
      </c>
      <c r="C207" s="292">
        <v>-4.4942000000000002</v>
      </c>
      <c r="D207" s="293">
        <v>-4.4942000000000002</v>
      </c>
      <c r="E207" s="294" t="s">
        <v>197</v>
      </c>
      <c r="F207" s="292">
        <v>0</v>
      </c>
      <c r="G207" s="293">
        <v>0</v>
      </c>
      <c r="H207" s="295">
        <v>0</v>
      </c>
      <c r="I207" s="292">
        <v>-5.1153500000000003</v>
      </c>
      <c r="J207" s="293">
        <v>-5.1153500000000003</v>
      </c>
      <c r="K207" s="296" t="s">
        <v>197</v>
      </c>
    </row>
    <row r="208" spans="1:11" ht="14.4" customHeight="1" thickBot="1" x14ac:dyDescent="0.35">
      <c r="A208" s="309" t="s">
        <v>396</v>
      </c>
      <c r="B208" s="287">
        <v>0</v>
      </c>
      <c r="C208" s="287">
        <v>-4.4942000000000002</v>
      </c>
      <c r="D208" s="288">
        <v>-4.4942000000000002</v>
      </c>
      <c r="E208" s="297" t="s">
        <v>197</v>
      </c>
      <c r="F208" s="287">
        <v>0</v>
      </c>
      <c r="G208" s="288">
        <v>0</v>
      </c>
      <c r="H208" s="290">
        <v>0</v>
      </c>
      <c r="I208" s="287">
        <v>-5.1153500000000003</v>
      </c>
      <c r="J208" s="288">
        <v>-5.1153500000000003</v>
      </c>
      <c r="K208" s="298" t="s">
        <v>197</v>
      </c>
    </row>
    <row r="209" spans="1:11" ht="14.4" customHeight="1" thickBot="1" x14ac:dyDescent="0.35">
      <c r="A209" s="308" t="s">
        <v>397</v>
      </c>
      <c r="B209" s="292">
        <v>3037.1147405955398</v>
      </c>
      <c r="C209" s="292">
        <v>1437.5650000000001</v>
      </c>
      <c r="D209" s="293">
        <v>-1599.54974059554</v>
      </c>
      <c r="E209" s="299">
        <v>0.47333246280899999</v>
      </c>
      <c r="F209" s="292">
        <v>4764.1358148585896</v>
      </c>
      <c r="G209" s="293">
        <v>1588.04527161953</v>
      </c>
      <c r="H209" s="295">
        <v>401.59300000000002</v>
      </c>
      <c r="I209" s="292">
        <v>1545.912</v>
      </c>
      <c r="J209" s="293">
        <v>-42.133271619529999</v>
      </c>
      <c r="K209" s="300">
        <v>0.32448948981999998</v>
      </c>
    </row>
    <row r="210" spans="1:11" ht="14.4" customHeight="1" thickBot="1" x14ac:dyDescent="0.35">
      <c r="A210" s="309" t="s">
        <v>398</v>
      </c>
      <c r="B210" s="287">
        <v>545.97830754097799</v>
      </c>
      <c r="C210" s="287">
        <v>95.572000000000003</v>
      </c>
      <c r="D210" s="288">
        <v>-450.40630754097799</v>
      </c>
      <c r="E210" s="289">
        <v>0.175047247628</v>
      </c>
      <c r="F210" s="287">
        <v>1373.9999567223001</v>
      </c>
      <c r="G210" s="288">
        <v>457.999985574101</v>
      </c>
      <c r="H210" s="290">
        <v>114.97799999999999</v>
      </c>
      <c r="I210" s="287">
        <v>459.37799999999999</v>
      </c>
      <c r="J210" s="288">
        <v>1.3780144258980001</v>
      </c>
      <c r="K210" s="291">
        <v>0.33433625507199999</v>
      </c>
    </row>
    <row r="211" spans="1:11" ht="14.4" customHeight="1" thickBot="1" x14ac:dyDescent="0.35">
      <c r="A211" s="309" t="s">
        <v>399</v>
      </c>
      <c r="B211" s="287">
        <v>1023.99999999998</v>
      </c>
      <c r="C211" s="287">
        <v>137.48699999999999</v>
      </c>
      <c r="D211" s="288">
        <v>-886.51299999998105</v>
      </c>
      <c r="E211" s="289">
        <v>0.13426464843700001</v>
      </c>
      <c r="F211" s="287">
        <v>817.999974234967</v>
      </c>
      <c r="G211" s="288">
        <v>272.66665807832197</v>
      </c>
      <c r="H211" s="290">
        <v>73.174000000000007</v>
      </c>
      <c r="I211" s="287">
        <v>227.80099999999999</v>
      </c>
      <c r="J211" s="288">
        <v>-44.865658078321999</v>
      </c>
      <c r="K211" s="291">
        <v>0.27848533884400001</v>
      </c>
    </row>
    <row r="212" spans="1:11" ht="14.4" customHeight="1" thickBot="1" x14ac:dyDescent="0.35">
      <c r="A212" s="309" t="s">
        <v>400</v>
      </c>
      <c r="B212" s="287">
        <v>477.14134787670599</v>
      </c>
      <c r="C212" s="287">
        <v>214.012</v>
      </c>
      <c r="D212" s="288">
        <v>-263.12934787670599</v>
      </c>
      <c r="E212" s="289">
        <v>0.44852956247100001</v>
      </c>
      <c r="F212" s="287">
        <v>1582.13751640438</v>
      </c>
      <c r="G212" s="288">
        <v>527.37917213479398</v>
      </c>
      <c r="H212" s="290">
        <v>133.37799999999999</v>
      </c>
      <c r="I212" s="287">
        <v>533.52099999999996</v>
      </c>
      <c r="J212" s="288">
        <v>6.1418278652060003</v>
      </c>
      <c r="K212" s="291">
        <v>0.33721531438800001</v>
      </c>
    </row>
    <row r="213" spans="1:11" ht="14.4" customHeight="1" thickBot="1" x14ac:dyDescent="0.35">
      <c r="A213" s="309" t="s">
        <v>401</v>
      </c>
      <c r="B213" s="287">
        <v>398.995085177882</v>
      </c>
      <c r="C213" s="287">
        <v>399.63799999999998</v>
      </c>
      <c r="D213" s="288">
        <v>0.642914822118</v>
      </c>
      <c r="E213" s="289">
        <v>1.0016113351910001</v>
      </c>
      <c r="F213" s="287">
        <v>398.99838611202</v>
      </c>
      <c r="G213" s="288">
        <v>132.99946203734001</v>
      </c>
      <c r="H213" s="290">
        <v>33.305</v>
      </c>
      <c r="I213" s="287">
        <v>133.22</v>
      </c>
      <c r="J213" s="288">
        <v>0.22053796266</v>
      </c>
      <c r="K213" s="291">
        <v>0.33388606229200002</v>
      </c>
    </row>
    <row r="214" spans="1:11" ht="14.4" customHeight="1" thickBot="1" x14ac:dyDescent="0.35">
      <c r="A214" s="309" t="s">
        <v>402</v>
      </c>
      <c r="B214" s="287">
        <v>29.999999999999002</v>
      </c>
      <c r="C214" s="287">
        <v>29.76</v>
      </c>
      <c r="D214" s="288">
        <v>-0.23999999999900001</v>
      </c>
      <c r="E214" s="289">
        <v>0.99199999999999999</v>
      </c>
      <c r="F214" s="287">
        <v>29.999999055071999</v>
      </c>
      <c r="G214" s="288">
        <v>9.9999996850239992</v>
      </c>
      <c r="H214" s="290">
        <v>0</v>
      </c>
      <c r="I214" s="287">
        <v>4.96</v>
      </c>
      <c r="J214" s="288">
        <v>-5.0399996850240001</v>
      </c>
      <c r="K214" s="291">
        <v>0.16533333854000001</v>
      </c>
    </row>
    <row r="215" spans="1:11" ht="14.4" customHeight="1" thickBot="1" x14ac:dyDescent="0.35">
      <c r="A215" s="309" t="s">
        <v>403</v>
      </c>
      <c r="B215" s="287">
        <v>560.99999999999</v>
      </c>
      <c r="C215" s="287">
        <v>561.096</v>
      </c>
      <c r="D215" s="288">
        <v>9.6000000010000003E-2</v>
      </c>
      <c r="E215" s="289">
        <v>1.000171122994</v>
      </c>
      <c r="F215" s="287">
        <v>560.99998232984899</v>
      </c>
      <c r="G215" s="288">
        <v>186.99999410994999</v>
      </c>
      <c r="H215" s="290">
        <v>46.758000000000003</v>
      </c>
      <c r="I215" s="287">
        <v>187.03200000000001</v>
      </c>
      <c r="J215" s="288">
        <v>3.2005890049999999E-2</v>
      </c>
      <c r="K215" s="291">
        <v>0.33339038483200001</v>
      </c>
    </row>
    <row r="216" spans="1:11" ht="14.4" customHeight="1" thickBot="1" x14ac:dyDescent="0.35">
      <c r="A216" s="308" t="s">
        <v>404</v>
      </c>
      <c r="B216" s="292">
        <v>0</v>
      </c>
      <c r="C216" s="292">
        <v>0</v>
      </c>
      <c r="D216" s="293">
        <v>0</v>
      </c>
      <c r="E216" s="299">
        <v>1</v>
      </c>
      <c r="F216" s="292">
        <v>0</v>
      </c>
      <c r="G216" s="293">
        <v>0</v>
      </c>
      <c r="H216" s="295">
        <v>0</v>
      </c>
      <c r="I216" s="292">
        <v>99.284000000000006</v>
      </c>
      <c r="J216" s="293">
        <v>99.284000000000006</v>
      </c>
      <c r="K216" s="296" t="s">
        <v>210</v>
      </c>
    </row>
    <row r="217" spans="1:11" ht="14.4" customHeight="1" thickBot="1" x14ac:dyDescent="0.35">
      <c r="A217" s="309" t="s">
        <v>405</v>
      </c>
      <c r="B217" s="287">
        <v>0</v>
      </c>
      <c r="C217" s="287">
        <v>0</v>
      </c>
      <c r="D217" s="288">
        <v>0</v>
      </c>
      <c r="E217" s="289">
        <v>1</v>
      </c>
      <c r="F217" s="287">
        <v>0</v>
      </c>
      <c r="G217" s="288">
        <v>0</v>
      </c>
      <c r="H217" s="290">
        <v>0</v>
      </c>
      <c r="I217" s="287">
        <v>31.120999999999999</v>
      </c>
      <c r="J217" s="288">
        <v>31.120999999999999</v>
      </c>
      <c r="K217" s="298" t="s">
        <v>210</v>
      </c>
    </row>
    <row r="218" spans="1:11" ht="14.4" customHeight="1" thickBot="1" x14ac:dyDescent="0.35">
      <c r="A218" s="309" t="s">
        <v>406</v>
      </c>
      <c r="B218" s="287">
        <v>0</v>
      </c>
      <c r="C218" s="287">
        <v>0</v>
      </c>
      <c r="D218" s="288">
        <v>0</v>
      </c>
      <c r="E218" s="289">
        <v>1</v>
      </c>
      <c r="F218" s="287">
        <v>0</v>
      </c>
      <c r="G218" s="288">
        <v>0</v>
      </c>
      <c r="H218" s="290">
        <v>0</v>
      </c>
      <c r="I218" s="287">
        <v>68.162999999999997</v>
      </c>
      <c r="J218" s="288">
        <v>68.162999999999997</v>
      </c>
      <c r="K218" s="298" t="s">
        <v>210</v>
      </c>
    </row>
    <row r="219" spans="1:11" ht="14.4" customHeight="1" thickBot="1" x14ac:dyDescent="0.35">
      <c r="A219" s="308" t="s">
        <v>407</v>
      </c>
      <c r="B219" s="292">
        <v>0</v>
      </c>
      <c r="C219" s="292">
        <v>4.4942000000000002</v>
      </c>
      <c r="D219" s="293">
        <v>4.4942000000000002</v>
      </c>
      <c r="E219" s="294" t="s">
        <v>197</v>
      </c>
      <c r="F219" s="292">
        <v>0</v>
      </c>
      <c r="G219" s="293">
        <v>0</v>
      </c>
      <c r="H219" s="295">
        <v>0</v>
      </c>
      <c r="I219" s="292">
        <v>5.1153500000000003</v>
      </c>
      <c r="J219" s="293">
        <v>5.1153500000000003</v>
      </c>
      <c r="K219" s="296" t="s">
        <v>197</v>
      </c>
    </row>
    <row r="220" spans="1:11" ht="14.4" customHeight="1" thickBot="1" x14ac:dyDescent="0.35">
      <c r="A220" s="309" t="s">
        <v>408</v>
      </c>
      <c r="B220" s="287">
        <v>0</v>
      </c>
      <c r="C220" s="287">
        <v>4.4942000000000002</v>
      </c>
      <c r="D220" s="288">
        <v>4.4942000000000002</v>
      </c>
      <c r="E220" s="297" t="s">
        <v>197</v>
      </c>
      <c r="F220" s="287">
        <v>0</v>
      </c>
      <c r="G220" s="288">
        <v>0</v>
      </c>
      <c r="H220" s="290">
        <v>0</v>
      </c>
      <c r="I220" s="287">
        <v>5.1153500000000003</v>
      </c>
      <c r="J220" s="288">
        <v>5.1153500000000003</v>
      </c>
      <c r="K220" s="298" t="s">
        <v>197</v>
      </c>
    </row>
    <row r="221" spans="1:11" ht="14.4" customHeight="1" thickBot="1" x14ac:dyDescent="0.35">
      <c r="A221" s="307" t="s">
        <v>409</v>
      </c>
      <c r="B221" s="287">
        <v>174</v>
      </c>
      <c r="C221" s="287">
        <v>5270.8861200000001</v>
      </c>
      <c r="D221" s="288">
        <v>5096.8861200000001</v>
      </c>
      <c r="E221" s="289">
        <v>30.292448965517</v>
      </c>
      <c r="F221" s="287">
        <v>0</v>
      </c>
      <c r="G221" s="288">
        <v>0</v>
      </c>
      <c r="H221" s="290">
        <v>36.326900000000002</v>
      </c>
      <c r="I221" s="287">
        <v>72.576279999999997</v>
      </c>
      <c r="J221" s="288">
        <v>72.576279999999997</v>
      </c>
      <c r="K221" s="298" t="s">
        <v>197</v>
      </c>
    </row>
    <row r="222" spans="1:11" ht="14.4" customHeight="1" thickBot="1" x14ac:dyDescent="0.35">
      <c r="A222" s="308" t="s">
        <v>410</v>
      </c>
      <c r="B222" s="292">
        <v>0</v>
      </c>
      <c r="C222" s="292">
        <v>-14.09516</v>
      </c>
      <c r="D222" s="293">
        <v>-14.09516</v>
      </c>
      <c r="E222" s="294" t="s">
        <v>210</v>
      </c>
      <c r="F222" s="292">
        <v>0</v>
      </c>
      <c r="G222" s="293">
        <v>0</v>
      </c>
      <c r="H222" s="295">
        <v>0</v>
      </c>
      <c r="I222" s="292">
        <v>0</v>
      </c>
      <c r="J222" s="293">
        <v>0</v>
      </c>
      <c r="K222" s="300">
        <v>4</v>
      </c>
    </row>
    <row r="223" spans="1:11" ht="14.4" customHeight="1" thickBot="1" x14ac:dyDescent="0.35">
      <c r="A223" s="309" t="s">
        <v>411</v>
      </c>
      <c r="B223" s="287">
        <v>0</v>
      </c>
      <c r="C223" s="287">
        <v>-14.09516</v>
      </c>
      <c r="D223" s="288">
        <v>-14.09516</v>
      </c>
      <c r="E223" s="297" t="s">
        <v>210</v>
      </c>
      <c r="F223" s="287">
        <v>0</v>
      </c>
      <c r="G223" s="288">
        <v>0</v>
      </c>
      <c r="H223" s="290">
        <v>0</v>
      </c>
      <c r="I223" s="287">
        <v>0</v>
      </c>
      <c r="J223" s="288">
        <v>0</v>
      </c>
      <c r="K223" s="291">
        <v>4</v>
      </c>
    </row>
    <row r="224" spans="1:11" ht="14.4" customHeight="1" thickBot="1" x14ac:dyDescent="0.35">
      <c r="A224" s="308" t="s">
        <v>412</v>
      </c>
      <c r="B224" s="292">
        <v>174</v>
      </c>
      <c r="C224" s="292">
        <v>618.06583000000001</v>
      </c>
      <c r="D224" s="293">
        <v>444.06583000000001</v>
      </c>
      <c r="E224" s="299">
        <v>3.5521024712639999</v>
      </c>
      <c r="F224" s="292">
        <v>0</v>
      </c>
      <c r="G224" s="293">
        <v>0</v>
      </c>
      <c r="H224" s="295">
        <v>0</v>
      </c>
      <c r="I224" s="292">
        <v>0</v>
      </c>
      <c r="J224" s="293">
        <v>0</v>
      </c>
      <c r="K224" s="300">
        <v>4</v>
      </c>
    </row>
    <row r="225" spans="1:11" ht="14.4" customHeight="1" thickBot="1" x14ac:dyDescent="0.35">
      <c r="A225" s="309" t="s">
        <v>413</v>
      </c>
      <c r="B225" s="287">
        <v>174</v>
      </c>
      <c r="C225" s="287">
        <v>618.06583000000001</v>
      </c>
      <c r="D225" s="288">
        <v>444.06583000000001</v>
      </c>
      <c r="E225" s="289">
        <v>3.5521024712639999</v>
      </c>
      <c r="F225" s="287">
        <v>0</v>
      </c>
      <c r="G225" s="288">
        <v>0</v>
      </c>
      <c r="H225" s="290">
        <v>0</v>
      </c>
      <c r="I225" s="287">
        <v>0</v>
      </c>
      <c r="J225" s="288">
        <v>0</v>
      </c>
      <c r="K225" s="291">
        <v>4</v>
      </c>
    </row>
    <row r="226" spans="1:11" ht="14.4" customHeight="1" thickBot="1" x14ac:dyDescent="0.35">
      <c r="A226" s="308" t="s">
        <v>414</v>
      </c>
      <c r="B226" s="292">
        <v>0</v>
      </c>
      <c r="C226" s="292">
        <v>103.13878</v>
      </c>
      <c r="D226" s="293">
        <v>103.13878</v>
      </c>
      <c r="E226" s="294" t="s">
        <v>210</v>
      </c>
      <c r="F226" s="292">
        <v>0</v>
      </c>
      <c r="G226" s="293">
        <v>0</v>
      </c>
      <c r="H226" s="295">
        <v>0</v>
      </c>
      <c r="I226" s="292">
        <v>0</v>
      </c>
      <c r="J226" s="293">
        <v>0</v>
      </c>
      <c r="K226" s="300">
        <v>4</v>
      </c>
    </row>
    <row r="227" spans="1:11" ht="14.4" customHeight="1" thickBot="1" x14ac:dyDescent="0.35">
      <c r="A227" s="309" t="s">
        <v>415</v>
      </c>
      <c r="B227" s="287">
        <v>0</v>
      </c>
      <c r="C227" s="287">
        <v>-5.95472</v>
      </c>
      <c r="D227" s="288">
        <v>-5.95472</v>
      </c>
      <c r="E227" s="297" t="s">
        <v>210</v>
      </c>
      <c r="F227" s="287">
        <v>0</v>
      </c>
      <c r="G227" s="288">
        <v>0</v>
      </c>
      <c r="H227" s="290">
        <v>0</v>
      </c>
      <c r="I227" s="287">
        <v>0</v>
      </c>
      <c r="J227" s="288">
        <v>0</v>
      </c>
      <c r="K227" s="291">
        <v>4</v>
      </c>
    </row>
    <row r="228" spans="1:11" ht="14.4" customHeight="1" thickBot="1" x14ac:dyDescent="0.35">
      <c r="A228" s="309" t="s">
        <v>416</v>
      </c>
      <c r="B228" s="287">
        <v>0</v>
      </c>
      <c r="C228" s="287">
        <v>109.09350000000001</v>
      </c>
      <c r="D228" s="288">
        <v>109.09350000000001</v>
      </c>
      <c r="E228" s="297" t="s">
        <v>210</v>
      </c>
      <c r="F228" s="287">
        <v>0</v>
      </c>
      <c r="G228" s="288">
        <v>0</v>
      </c>
      <c r="H228" s="290">
        <v>0</v>
      </c>
      <c r="I228" s="287">
        <v>0</v>
      </c>
      <c r="J228" s="288">
        <v>0</v>
      </c>
      <c r="K228" s="291">
        <v>4</v>
      </c>
    </row>
    <row r="229" spans="1:11" ht="14.4" customHeight="1" thickBot="1" x14ac:dyDescent="0.35">
      <c r="A229" s="308" t="s">
        <v>417</v>
      </c>
      <c r="B229" s="292">
        <v>0</v>
      </c>
      <c r="C229" s="292">
        <v>0</v>
      </c>
      <c r="D229" s="293">
        <v>0</v>
      </c>
      <c r="E229" s="299">
        <v>1</v>
      </c>
      <c r="F229" s="292">
        <v>0</v>
      </c>
      <c r="G229" s="293">
        <v>0</v>
      </c>
      <c r="H229" s="295">
        <v>9.2141999999999999</v>
      </c>
      <c r="I229" s="292">
        <v>9.2141999999999999</v>
      </c>
      <c r="J229" s="293">
        <v>9.2141999999999999</v>
      </c>
      <c r="K229" s="296" t="s">
        <v>210</v>
      </c>
    </row>
    <row r="230" spans="1:11" ht="14.4" customHeight="1" thickBot="1" x14ac:dyDescent="0.35">
      <c r="A230" s="309" t="s">
        <v>418</v>
      </c>
      <c r="B230" s="287">
        <v>0</v>
      </c>
      <c r="C230" s="287">
        <v>0</v>
      </c>
      <c r="D230" s="288">
        <v>0</v>
      </c>
      <c r="E230" s="289">
        <v>1</v>
      </c>
      <c r="F230" s="287">
        <v>0</v>
      </c>
      <c r="G230" s="288">
        <v>0</v>
      </c>
      <c r="H230" s="290">
        <v>9.2141999999999999</v>
      </c>
      <c r="I230" s="287">
        <v>9.2141999999999999</v>
      </c>
      <c r="J230" s="288">
        <v>9.2141999999999999</v>
      </c>
      <c r="K230" s="298" t="s">
        <v>210</v>
      </c>
    </row>
    <row r="231" spans="1:11" ht="14.4" customHeight="1" thickBot="1" x14ac:dyDescent="0.35">
      <c r="A231" s="308" t="s">
        <v>419</v>
      </c>
      <c r="B231" s="292">
        <v>0</v>
      </c>
      <c r="C231" s="292">
        <v>4447.2882099999997</v>
      </c>
      <c r="D231" s="293">
        <v>4447.2882099999997</v>
      </c>
      <c r="E231" s="294" t="s">
        <v>197</v>
      </c>
      <c r="F231" s="292">
        <v>0</v>
      </c>
      <c r="G231" s="293">
        <v>0</v>
      </c>
      <c r="H231" s="295">
        <v>0</v>
      </c>
      <c r="I231" s="292">
        <v>19.263400000000001</v>
      </c>
      <c r="J231" s="293">
        <v>19.263400000000001</v>
      </c>
      <c r="K231" s="296" t="s">
        <v>197</v>
      </c>
    </row>
    <row r="232" spans="1:11" ht="14.4" customHeight="1" thickBot="1" x14ac:dyDescent="0.35">
      <c r="A232" s="309" t="s">
        <v>420</v>
      </c>
      <c r="B232" s="287">
        <v>0</v>
      </c>
      <c r="C232" s="287">
        <v>4447.2882099999997</v>
      </c>
      <c r="D232" s="288">
        <v>4447.2882099999997</v>
      </c>
      <c r="E232" s="297" t="s">
        <v>197</v>
      </c>
      <c r="F232" s="287">
        <v>0</v>
      </c>
      <c r="G232" s="288">
        <v>0</v>
      </c>
      <c r="H232" s="290">
        <v>0</v>
      </c>
      <c r="I232" s="287">
        <v>19.263400000000001</v>
      </c>
      <c r="J232" s="288">
        <v>19.263400000000001</v>
      </c>
      <c r="K232" s="298" t="s">
        <v>197</v>
      </c>
    </row>
    <row r="233" spans="1:11" ht="14.4" customHeight="1" thickBot="1" x14ac:dyDescent="0.35">
      <c r="A233" s="308" t="s">
        <v>421</v>
      </c>
      <c r="B233" s="292">
        <v>0</v>
      </c>
      <c r="C233" s="292">
        <v>102.3933</v>
      </c>
      <c r="D233" s="293">
        <v>102.3933</v>
      </c>
      <c r="E233" s="294" t="s">
        <v>210</v>
      </c>
      <c r="F233" s="292">
        <v>0</v>
      </c>
      <c r="G233" s="293">
        <v>0</v>
      </c>
      <c r="H233" s="295">
        <v>27.1127</v>
      </c>
      <c r="I233" s="292">
        <v>44.098680000000002</v>
      </c>
      <c r="J233" s="293">
        <v>44.098680000000002</v>
      </c>
      <c r="K233" s="296" t="s">
        <v>197</v>
      </c>
    </row>
    <row r="234" spans="1:11" ht="14.4" customHeight="1" thickBot="1" x14ac:dyDescent="0.35">
      <c r="A234" s="309" t="s">
        <v>422</v>
      </c>
      <c r="B234" s="287">
        <v>0</v>
      </c>
      <c r="C234" s="287">
        <v>102.3933</v>
      </c>
      <c r="D234" s="288">
        <v>102.3933</v>
      </c>
      <c r="E234" s="297" t="s">
        <v>210</v>
      </c>
      <c r="F234" s="287">
        <v>0</v>
      </c>
      <c r="G234" s="288">
        <v>0</v>
      </c>
      <c r="H234" s="290">
        <v>27.1127</v>
      </c>
      <c r="I234" s="287">
        <v>44.098680000000002</v>
      </c>
      <c r="J234" s="288">
        <v>44.098680000000002</v>
      </c>
      <c r="K234" s="298" t="s">
        <v>197</v>
      </c>
    </row>
    <row r="235" spans="1:11" ht="14.4" customHeight="1" thickBot="1" x14ac:dyDescent="0.35">
      <c r="A235" s="308" t="s">
        <v>423</v>
      </c>
      <c r="B235" s="292">
        <v>0</v>
      </c>
      <c r="C235" s="292">
        <v>14.09516</v>
      </c>
      <c r="D235" s="293">
        <v>14.09516</v>
      </c>
      <c r="E235" s="294" t="s">
        <v>210</v>
      </c>
      <c r="F235" s="292">
        <v>0</v>
      </c>
      <c r="G235" s="293">
        <v>0</v>
      </c>
      <c r="H235" s="295">
        <v>0</v>
      </c>
      <c r="I235" s="292">
        <v>0</v>
      </c>
      <c r="J235" s="293">
        <v>0</v>
      </c>
      <c r="K235" s="300">
        <v>4</v>
      </c>
    </row>
    <row r="236" spans="1:11" ht="14.4" customHeight="1" thickBot="1" x14ac:dyDescent="0.35">
      <c r="A236" s="309" t="s">
        <v>424</v>
      </c>
      <c r="B236" s="287">
        <v>0</v>
      </c>
      <c r="C236" s="287">
        <v>14.09516</v>
      </c>
      <c r="D236" s="288">
        <v>14.09516</v>
      </c>
      <c r="E236" s="297" t="s">
        <v>210</v>
      </c>
      <c r="F236" s="287">
        <v>0</v>
      </c>
      <c r="G236" s="288">
        <v>0</v>
      </c>
      <c r="H236" s="290">
        <v>0</v>
      </c>
      <c r="I236" s="287">
        <v>0</v>
      </c>
      <c r="J236" s="288">
        <v>0</v>
      </c>
      <c r="K236" s="291">
        <v>4</v>
      </c>
    </row>
    <row r="237" spans="1:11" ht="14.4" customHeight="1" thickBot="1" x14ac:dyDescent="0.35">
      <c r="A237" s="306" t="s">
        <v>425</v>
      </c>
      <c r="B237" s="287">
        <v>0</v>
      </c>
      <c r="C237" s="287">
        <v>52.229900000000001</v>
      </c>
      <c r="D237" s="288">
        <v>52.229900000000001</v>
      </c>
      <c r="E237" s="297" t="s">
        <v>197</v>
      </c>
      <c r="F237" s="287">
        <v>0</v>
      </c>
      <c r="G237" s="288">
        <v>0</v>
      </c>
      <c r="H237" s="290">
        <v>2.1245699999999998</v>
      </c>
      <c r="I237" s="287">
        <v>12.187049999999999</v>
      </c>
      <c r="J237" s="288">
        <v>12.187049999999999</v>
      </c>
      <c r="K237" s="298" t="s">
        <v>197</v>
      </c>
    </row>
    <row r="238" spans="1:11" ht="14.4" customHeight="1" thickBot="1" x14ac:dyDescent="0.35">
      <c r="A238" s="307" t="s">
        <v>426</v>
      </c>
      <c r="B238" s="287">
        <v>0</v>
      </c>
      <c r="C238" s="287">
        <v>52.229900000000001</v>
      </c>
      <c r="D238" s="288">
        <v>52.229900000000001</v>
      </c>
      <c r="E238" s="297" t="s">
        <v>197</v>
      </c>
      <c r="F238" s="287">
        <v>0</v>
      </c>
      <c r="G238" s="288">
        <v>0</v>
      </c>
      <c r="H238" s="290">
        <v>2.1245699999999998</v>
      </c>
      <c r="I238" s="287">
        <v>12.187049999999999</v>
      </c>
      <c r="J238" s="288">
        <v>12.187049999999999</v>
      </c>
      <c r="K238" s="298" t="s">
        <v>197</v>
      </c>
    </row>
    <row r="239" spans="1:11" ht="14.4" customHeight="1" thickBot="1" x14ac:dyDescent="0.35">
      <c r="A239" s="308" t="s">
        <v>427</v>
      </c>
      <c r="B239" s="292">
        <v>0</v>
      </c>
      <c r="C239" s="292">
        <v>52.229900000000001</v>
      </c>
      <c r="D239" s="293">
        <v>52.229900000000001</v>
      </c>
      <c r="E239" s="294" t="s">
        <v>197</v>
      </c>
      <c r="F239" s="292">
        <v>0</v>
      </c>
      <c r="G239" s="293">
        <v>0</v>
      </c>
      <c r="H239" s="295">
        <v>2.1245699999999998</v>
      </c>
      <c r="I239" s="292">
        <v>12.187049999999999</v>
      </c>
      <c r="J239" s="293">
        <v>12.187049999999999</v>
      </c>
      <c r="K239" s="296" t="s">
        <v>197</v>
      </c>
    </row>
    <row r="240" spans="1:11" ht="14.4" customHeight="1" thickBot="1" x14ac:dyDescent="0.35">
      <c r="A240" s="309" t="s">
        <v>428</v>
      </c>
      <c r="B240" s="287">
        <v>0</v>
      </c>
      <c r="C240" s="287">
        <v>52.229900000000001</v>
      </c>
      <c r="D240" s="288">
        <v>52.229900000000001</v>
      </c>
      <c r="E240" s="297" t="s">
        <v>197</v>
      </c>
      <c r="F240" s="287">
        <v>0</v>
      </c>
      <c r="G240" s="288">
        <v>0</v>
      </c>
      <c r="H240" s="290">
        <v>2.1245699999999998</v>
      </c>
      <c r="I240" s="287">
        <v>12.187049999999999</v>
      </c>
      <c r="J240" s="288">
        <v>12.187049999999999</v>
      </c>
      <c r="K240" s="298" t="s">
        <v>197</v>
      </c>
    </row>
    <row r="241" spans="1:11" ht="14.4" customHeight="1" thickBot="1" x14ac:dyDescent="0.35">
      <c r="A241" s="305" t="s">
        <v>429</v>
      </c>
      <c r="B241" s="287">
        <v>294994.80002627999</v>
      </c>
      <c r="C241" s="287">
        <v>307625.06592000002</v>
      </c>
      <c r="D241" s="288">
        <v>12630.265893720099</v>
      </c>
      <c r="E241" s="289">
        <v>1.042815215361</v>
      </c>
      <c r="F241" s="287">
        <v>295917.55486375699</v>
      </c>
      <c r="G241" s="288">
        <v>98639.184954585595</v>
      </c>
      <c r="H241" s="290">
        <v>32388.86678</v>
      </c>
      <c r="I241" s="287">
        <v>112332.99324</v>
      </c>
      <c r="J241" s="288">
        <v>13693.8082854144</v>
      </c>
      <c r="K241" s="291">
        <v>0.379609088388</v>
      </c>
    </row>
    <row r="242" spans="1:11" ht="14.4" customHeight="1" thickBot="1" x14ac:dyDescent="0.35">
      <c r="A242" s="306" t="s">
        <v>430</v>
      </c>
      <c r="B242" s="287">
        <v>294060</v>
      </c>
      <c r="C242" s="287">
        <v>306231.04210000002</v>
      </c>
      <c r="D242" s="288">
        <v>12171.0420999998</v>
      </c>
      <c r="E242" s="289">
        <v>1.0413896555119999</v>
      </c>
      <c r="F242" s="287">
        <v>294855.000000078</v>
      </c>
      <c r="G242" s="288">
        <v>98285.000000025801</v>
      </c>
      <c r="H242" s="290">
        <v>32377.827389999999</v>
      </c>
      <c r="I242" s="287">
        <v>111923.90603</v>
      </c>
      <c r="J242" s="288">
        <v>13638.9060299742</v>
      </c>
      <c r="K242" s="291">
        <v>0.37958964925100003</v>
      </c>
    </row>
    <row r="243" spans="1:11" ht="14.4" customHeight="1" thickBot="1" x14ac:dyDescent="0.35">
      <c r="A243" s="307" t="s">
        <v>431</v>
      </c>
      <c r="B243" s="287">
        <v>6800</v>
      </c>
      <c r="C243" s="287">
        <v>7377.7110000000002</v>
      </c>
      <c r="D243" s="288">
        <v>577.71099999999899</v>
      </c>
      <c r="E243" s="289">
        <v>1.0849575</v>
      </c>
      <c r="F243" s="287">
        <v>7510.00000000198</v>
      </c>
      <c r="G243" s="288">
        <v>2503.3333333339901</v>
      </c>
      <c r="H243" s="290">
        <v>856.12876000000006</v>
      </c>
      <c r="I243" s="287">
        <v>2477.0107600000001</v>
      </c>
      <c r="J243" s="288">
        <v>-26.322573333992</v>
      </c>
      <c r="K243" s="291">
        <v>0.329828330226</v>
      </c>
    </row>
    <row r="244" spans="1:11" ht="14.4" customHeight="1" thickBot="1" x14ac:dyDescent="0.35">
      <c r="A244" s="308" t="s">
        <v>432</v>
      </c>
      <c r="B244" s="292">
        <v>6800</v>
      </c>
      <c r="C244" s="292">
        <v>7377.7110000000002</v>
      </c>
      <c r="D244" s="293">
        <v>577.71099999999899</v>
      </c>
      <c r="E244" s="299">
        <v>1.0849575</v>
      </c>
      <c r="F244" s="292">
        <v>7510.00000000198</v>
      </c>
      <c r="G244" s="293">
        <v>2503.3333333339901</v>
      </c>
      <c r="H244" s="295">
        <v>856.12876000000006</v>
      </c>
      <c r="I244" s="292">
        <v>2477.0107600000001</v>
      </c>
      <c r="J244" s="293">
        <v>-26.322573333992</v>
      </c>
      <c r="K244" s="300">
        <v>0.329828330226</v>
      </c>
    </row>
    <row r="245" spans="1:11" ht="14.4" customHeight="1" thickBot="1" x14ac:dyDescent="0.35">
      <c r="A245" s="309" t="s">
        <v>433</v>
      </c>
      <c r="B245" s="287">
        <v>3300</v>
      </c>
      <c r="C245" s="287">
        <v>3453.3310000000001</v>
      </c>
      <c r="D245" s="288">
        <v>153.33099999999999</v>
      </c>
      <c r="E245" s="289">
        <v>1.046463939393</v>
      </c>
      <c r="F245" s="287">
        <v>3490.00000000092</v>
      </c>
      <c r="G245" s="288">
        <v>1163.33333333364</v>
      </c>
      <c r="H245" s="290">
        <v>256.77300000000002</v>
      </c>
      <c r="I245" s="287">
        <v>917.91700000000003</v>
      </c>
      <c r="J245" s="288">
        <v>-245.41633333364001</v>
      </c>
      <c r="K245" s="291">
        <v>0.26301346704799999</v>
      </c>
    </row>
    <row r="246" spans="1:11" ht="14.4" customHeight="1" thickBot="1" x14ac:dyDescent="0.35">
      <c r="A246" s="309" t="s">
        <v>434</v>
      </c>
      <c r="B246" s="287">
        <v>3500</v>
      </c>
      <c r="C246" s="287">
        <v>3924.38</v>
      </c>
      <c r="D246" s="288">
        <v>424.38</v>
      </c>
      <c r="E246" s="289">
        <v>1.121251428571</v>
      </c>
      <c r="F246" s="287">
        <v>4020.00000000106</v>
      </c>
      <c r="G246" s="288">
        <v>1340.0000000003499</v>
      </c>
      <c r="H246" s="290">
        <v>314.596</v>
      </c>
      <c r="I246" s="287">
        <v>1103.874</v>
      </c>
      <c r="J246" s="288">
        <v>-236.126000000353</v>
      </c>
      <c r="K246" s="291">
        <v>0.27459552238700002</v>
      </c>
    </row>
    <row r="247" spans="1:11" ht="14.4" customHeight="1" thickBot="1" x14ac:dyDescent="0.35">
      <c r="A247" s="309" t="s">
        <v>435</v>
      </c>
      <c r="B247" s="287">
        <v>0</v>
      </c>
      <c r="C247" s="287">
        <v>0</v>
      </c>
      <c r="D247" s="288">
        <v>0</v>
      </c>
      <c r="E247" s="289">
        <v>1</v>
      </c>
      <c r="F247" s="287">
        <v>0</v>
      </c>
      <c r="G247" s="288">
        <v>0</v>
      </c>
      <c r="H247" s="290">
        <v>284.75976000000003</v>
      </c>
      <c r="I247" s="287">
        <v>455.21976000000001</v>
      </c>
      <c r="J247" s="288">
        <v>455.21976000000001</v>
      </c>
      <c r="K247" s="298" t="s">
        <v>210</v>
      </c>
    </row>
    <row r="248" spans="1:11" ht="14.4" customHeight="1" thickBot="1" x14ac:dyDescent="0.35">
      <c r="A248" s="307" t="s">
        <v>436</v>
      </c>
      <c r="B248" s="287">
        <v>287260</v>
      </c>
      <c r="C248" s="287">
        <v>298853.33110000001</v>
      </c>
      <c r="D248" s="288">
        <v>11593.331099999899</v>
      </c>
      <c r="E248" s="289">
        <v>1.0403583203360001</v>
      </c>
      <c r="F248" s="287">
        <v>287345.00000007602</v>
      </c>
      <c r="G248" s="288">
        <v>95781.666666691803</v>
      </c>
      <c r="H248" s="290">
        <v>31521.698629999999</v>
      </c>
      <c r="I248" s="287">
        <v>109446.89526999999</v>
      </c>
      <c r="J248" s="288">
        <v>13665.2286033081</v>
      </c>
      <c r="K248" s="291">
        <v>0.380890202613</v>
      </c>
    </row>
    <row r="249" spans="1:11" ht="14.4" customHeight="1" thickBot="1" x14ac:dyDescent="0.35">
      <c r="A249" s="308" t="s">
        <v>437</v>
      </c>
      <c r="B249" s="292">
        <v>287260</v>
      </c>
      <c r="C249" s="292">
        <v>298853.33110000001</v>
      </c>
      <c r="D249" s="293">
        <v>11593.331099999899</v>
      </c>
      <c r="E249" s="299">
        <v>1.0403583203360001</v>
      </c>
      <c r="F249" s="292">
        <v>287345.00000007602</v>
      </c>
      <c r="G249" s="293">
        <v>95781.666666691803</v>
      </c>
      <c r="H249" s="295">
        <v>31521.698629999999</v>
      </c>
      <c r="I249" s="292">
        <v>109446.89526999999</v>
      </c>
      <c r="J249" s="293">
        <v>13665.2286033081</v>
      </c>
      <c r="K249" s="300">
        <v>0.380890202613</v>
      </c>
    </row>
    <row r="250" spans="1:11" ht="14.4" customHeight="1" thickBot="1" x14ac:dyDescent="0.35">
      <c r="A250" s="309" t="s">
        <v>438</v>
      </c>
      <c r="B250" s="287">
        <v>19850</v>
      </c>
      <c r="C250" s="287">
        <v>19378.260279999999</v>
      </c>
      <c r="D250" s="288">
        <v>-471.73972000000902</v>
      </c>
      <c r="E250" s="289">
        <v>0.97623477481099996</v>
      </c>
      <c r="F250" s="287">
        <v>19550.0000000051</v>
      </c>
      <c r="G250" s="288">
        <v>6516.6666666683795</v>
      </c>
      <c r="H250" s="290">
        <v>2054.8525100000002</v>
      </c>
      <c r="I250" s="287">
        <v>7835.24784</v>
      </c>
      <c r="J250" s="288">
        <v>1318.58117333162</v>
      </c>
      <c r="K250" s="291">
        <v>0.40077994066400002</v>
      </c>
    </row>
    <row r="251" spans="1:11" ht="14.4" customHeight="1" thickBot="1" x14ac:dyDescent="0.35">
      <c r="A251" s="309" t="s">
        <v>439</v>
      </c>
      <c r="B251" s="287">
        <v>2080</v>
      </c>
      <c r="C251" s="287">
        <v>1309.4474700000001</v>
      </c>
      <c r="D251" s="288">
        <v>-770.55253000000005</v>
      </c>
      <c r="E251" s="289">
        <v>0.629542052884</v>
      </c>
      <c r="F251" s="287">
        <v>1320.0000000003499</v>
      </c>
      <c r="G251" s="288">
        <v>440.00000000011602</v>
      </c>
      <c r="H251" s="290">
        <v>78.115290000000002</v>
      </c>
      <c r="I251" s="287">
        <v>499.70105999999998</v>
      </c>
      <c r="J251" s="288">
        <v>59.701059999884002</v>
      </c>
      <c r="K251" s="291">
        <v>0.37856140909000002</v>
      </c>
    </row>
    <row r="252" spans="1:11" ht="14.4" customHeight="1" thickBot="1" x14ac:dyDescent="0.35">
      <c r="A252" s="309" t="s">
        <v>440</v>
      </c>
      <c r="B252" s="287">
        <v>3960</v>
      </c>
      <c r="C252" s="287">
        <v>3457.6935100000001</v>
      </c>
      <c r="D252" s="288">
        <v>-502.30649000000102</v>
      </c>
      <c r="E252" s="289">
        <v>0.87315492676700002</v>
      </c>
      <c r="F252" s="287">
        <v>3320.0000000008699</v>
      </c>
      <c r="G252" s="288">
        <v>1106.6666666669601</v>
      </c>
      <c r="H252" s="290">
        <v>0</v>
      </c>
      <c r="I252" s="287">
        <v>0</v>
      </c>
      <c r="J252" s="288">
        <v>-1106.6666666669601</v>
      </c>
      <c r="K252" s="291">
        <v>0</v>
      </c>
    </row>
    <row r="253" spans="1:11" ht="14.4" customHeight="1" thickBot="1" x14ac:dyDescent="0.35">
      <c r="A253" s="309" t="s">
        <v>441</v>
      </c>
      <c r="B253" s="287">
        <v>3840</v>
      </c>
      <c r="C253" s="287">
        <v>5235.4016199999996</v>
      </c>
      <c r="D253" s="288">
        <v>1395.4016200000001</v>
      </c>
      <c r="E253" s="289">
        <v>1.363385838541</v>
      </c>
      <c r="F253" s="287">
        <v>4800.0000000012597</v>
      </c>
      <c r="G253" s="288">
        <v>1600.00000000042</v>
      </c>
      <c r="H253" s="290">
        <v>181.45401000000001</v>
      </c>
      <c r="I253" s="287">
        <v>1004.2332699999999</v>
      </c>
      <c r="J253" s="288">
        <v>-595.76673000042103</v>
      </c>
      <c r="K253" s="291">
        <v>0.20921526458299999</v>
      </c>
    </row>
    <row r="254" spans="1:11" ht="14.4" customHeight="1" thickBot="1" x14ac:dyDescent="0.35">
      <c r="A254" s="309" t="s">
        <v>442</v>
      </c>
      <c r="B254" s="287">
        <v>99900</v>
      </c>
      <c r="C254" s="287">
        <v>101084.46437</v>
      </c>
      <c r="D254" s="288">
        <v>1184.4643699999599</v>
      </c>
      <c r="E254" s="289">
        <v>1.0118565002</v>
      </c>
      <c r="F254" s="287">
        <v>97700.000000025699</v>
      </c>
      <c r="G254" s="288">
        <v>32566.666666675199</v>
      </c>
      <c r="H254" s="290">
        <v>11500.15717</v>
      </c>
      <c r="I254" s="287">
        <v>36285.463750000003</v>
      </c>
      <c r="J254" s="288">
        <v>3718.79708332478</v>
      </c>
      <c r="K254" s="291">
        <v>0.37139676305000002</v>
      </c>
    </row>
    <row r="255" spans="1:11" ht="14.4" customHeight="1" thickBot="1" x14ac:dyDescent="0.35">
      <c r="A255" s="309" t="s">
        <v>443</v>
      </c>
      <c r="B255" s="287">
        <v>114600</v>
      </c>
      <c r="C255" s="287">
        <v>120528.06211</v>
      </c>
      <c r="D255" s="288">
        <v>5928.0621099999998</v>
      </c>
      <c r="E255" s="289">
        <v>1.0517282906630001</v>
      </c>
      <c r="F255" s="287">
        <v>116190.000000031</v>
      </c>
      <c r="G255" s="288">
        <v>38730.000000010201</v>
      </c>
      <c r="H255" s="290">
        <v>13690.80334</v>
      </c>
      <c r="I255" s="287">
        <v>47231.471210000003</v>
      </c>
      <c r="J255" s="288">
        <v>8501.4712099898006</v>
      </c>
      <c r="K255" s="291">
        <v>0.40650203296300003</v>
      </c>
    </row>
    <row r="256" spans="1:11" ht="14.4" customHeight="1" thickBot="1" x14ac:dyDescent="0.35">
      <c r="A256" s="309" t="s">
        <v>444</v>
      </c>
      <c r="B256" s="287">
        <v>2400</v>
      </c>
      <c r="C256" s="287">
        <v>2406.9231500000001</v>
      </c>
      <c r="D256" s="288">
        <v>6.9231499999989996</v>
      </c>
      <c r="E256" s="289">
        <v>1.0028846458330001</v>
      </c>
      <c r="F256" s="287">
        <v>2440.0000000006398</v>
      </c>
      <c r="G256" s="288">
        <v>813.33333333354699</v>
      </c>
      <c r="H256" s="290">
        <v>366.79302000000001</v>
      </c>
      <c r="I256" s="287">
        <v>1328.31313</v>
      </c>
      <c r="J256" s="288">
        <v>514.97979666645301</v>
      </c>
      <c r="K256" s="291">
        <v>0.54439062704899999</v>
      </c>
    </row>
    <row r="257" spans="1:11" ht="14.4" customHeight="1" thickBot="1" x14ac:dyDescent="0.35">
      <c r="A257" s="309" t="s">
        <v>445</v>
      </c>
      <c r="B257" s="287">
        <v>13070</v>
      </c>
      <c r="C257" s="287">
        <v>13785.385249999999</v>
      </c>
      <c r="D257" s="288">
        <v>715.38524999999902</v>
      </c>
      <c r="E257" s="289">
        <v>1.054734908186</v>
      </c>
      <c r="F257" s="287">
        <v>13830.0000000036</v>
      </c>
      <c r="G257" s="288">
        <v>4610.0000000012096</v>
      </c>
      <c r="H257" s="290">
        <v>1050.00918</v>
      </c>
      <c r="I257" s="287">
        <v>4574.4826599999997</v>
      </c>
      <c r="J257" s="288">
        <v>-35.517340001214002</v>
      </c>
      <c r="K257" s="291">
        <v>0.33076519594999998</v>
      </c>
    </row>
    <row r="258" spans="1:11" ht="14.4" customHeight="1" thickBot="1" x14ac:dyDescent="0.35">
      <c r="A258" s="309" t="s">
        <v>446</v>
      </c>
      <c r="B258" s="287">
        <v>14300</v>
      </c>
      <c r="C258" s="287">
        <v>17515.9339</v>
      </c>
      <c r="D258" s="288">
        <v>3215.93390000001</v>
      </c>
      <c r="E258" s="289">
        <v>1.2248904825169999</v>
      </c>
      <c r="F258" s="287">
        <v>17560.000000004598</v>
      </c>
      <c r="G258" s="288">
        <v>5853.3333333348701</v>
      </c>
      <c r="H258" s="290">
        <v>1407.6808599999999</v>
      </c>
      <c r="I258" s="287">
        <v>6053.8704399999997</v>
      </c>
      <c r="J258" s="288">
        <v>200.53710666512799</v>
      </c>
      <c r="K258" s="291">
        <v>0.344753441913</v>
      </c>
    </row>
    <row r="259" spans="1:11" ht="14.4" customHeight="1" thickBot="1" x14ac:dyDescent="0.35">
      <c r="A259" s="309" t="s">
        <v>447</v>
      </c>
      <c r="B259" s="287">
        <v>10</v>
      </c>
      <c r="C259" s="287">
        <v>33.678339999999999</v>
      </c>
      <c r="D259" s="288">
        <v>23.678339999999999</v>
      </c>
      <c r="E259" s="289">
        <v>3.3678340000000002</v>
      </c>
      <c r="F259" s="287">
        <v>0</v>
      </c>
      <c r="G259" s="288">
        <v>0</v>
      </c>
      <c r="H259" s="290">
        <v>0</v>
      </c>
      <c r="I259" s="287">
        <v>0</v>
      </c>
      <c r="J259" s="288">
        <v>0</v>
      </c>
      <c r="K259" s="298" t="s">
        <v>197</v>
      </c>
    </row>
    <row r="260" spans="1:11" ht="14.4" customHeight="1" thickBot="1" x14ac:dyDescent="0.35">
      <c r="A260" s="309" t="s">
        <v>448</v>
      </c>
      <c r="B260" s="287">
        <v>20</v>
      </c>
      <c r="C260" s="287">
        <v>56.161790000000003</v>
      </c>
      <c r="D260" s="288">
        <v>36.161790000000003</v>
      </c>
      <c r="E260" s="289">
        <v>2.8080894999999999</v>
      </c>
      <c r="F260" s="287">
        <v>0</v>
      </c>
      <c r="G260" s="288">
        <v>0</v>
      </c>
      <c r="H260" s="290">
        <v>261.44952000000001</v>
      </c>
      <c r="I260" s="287">
        <v>1097.60843</v>
      </c>
      <c r="J260" s="288">
        <v>1097.60843</v>
      </c>
      <c r="K260" s="298" t="s">
        <v>197</v>
      </c>
    </row>
    <row r="261" spans="1:11" ht="14.4" customHeight="1" thickBot="1" x14ac:dyDescent="0.35">
      <c r="A261" s="309" t="s">
        <v>449</v>
      </c>
      <c r="B261" s="287">
        <v>30</v>
      </c>
      <c r="C261" s="287">
        <v>1.93868</v>
      </c>
      <c r="D261" s="288">
        <v>-28.061319999999998</v>
      </c>
      <c r="E261" s="289">
        <v>6.4622666666E-2</v>
      </c>
      <c r="F261" s="287">
        <v>0</v>
      </c>
      <c r="G261" s="288">
        <v>0</v>
      </c>
      <c r="H261" s="290">
        <v>0</v>
      </c>
      <c r="I261" s="287">
        <v>0</v>
      </c>
      <c r="J261" s="288">
        <v>0</v>
      </c>
      <c r="K261" s="298" t="s">
        <v>197</v>
      </c>
    </row>
    <row r="262" spans="1:11" ht="14.4" customHeight="1" thickBot="1" x14ac:dyDescent="0.35">
      <c r="A262" s="309" t="s">
        <v>450</v>
      </c>
      <c r="B262" s="287">
        <v>0</v>
      </c>
      <c r="C262" s="287">
        <v>461.19567000000001</v>
      </c>
      <c r="D262" s="288">
        <v>461.19567000000001</v>
      </c>
      <c r="E262" s="297" t="s">
        <v>197</v>
      </c>
      <c r="F262" s="287">
        <v>480.00000000012602</v>
      </c>
      <c r="G262" s="288">
        <v>160.00000000004201</v>
      </c>
      <c r="H262" s="290">
        <v>43.644910000000003</v>
      </c>
      <c r="I262" s="287">
        <v>128.43983</v>
      </c>
      <c r="J262" s="288">
        <v>-31.560170000042</v>
      </c>
      <c r="K262" s="291">
        <v>0.26758297916599999</v>
      </c>
    </row>
    <row r="263" spans="1:11" ht="14.4" customHeight="1" thickBot="1" x14ac:dyDescent="0.35">
      <c r="A263" s="309" t="s">
        <v>451</v>
      </c>
      <c r="B263" s="287">
        <v>0</v>
      </c>
      <c r="C263" s="287">
        <v>94.996049999999997</v>
      </c>
      <c r="D263" s="288">
        <v>94.996049999999997</v>
      </c>
      <c r="E263" s="297" t="s">
        <v>197</v>
      </c>
      <c r="F263" s="287">
        <v>105.000000000028</v>
      </c>
      <c r="G263" s="288">
        <v>35.000000000009003</v>
      </c>
      <c r="H263" s="290">
        <v>1.5010600000000001</v>
      </c>
      <c r="I263" s="287">
        <v>45.41375</v>
      </c>
      <c r="J263" s="288">
        <v>10.413749999989999</v>
      </c>
      <c r="K263" s="291">
        <v>0.43251190476099999</v>
      </c>
    </row>
    <row r="264" spans="1:11" ht="14.4" customHeight="1" thickBot="1" x14ac:dyDescent="0.35">
      <c r="A264" s="309" t="s">
        <v>452</v>
      </c>
      <c r="B264" s="287">
        <v>1100</v>
      </c>
      <c r="C264" s="287">
        <v>1061.0514700000001</v>
      </c>
      <c r="D264" s="288">
        <v>-38.948529999999003</v>
      </c>
      <c r="E264" s="289">
        <v>0.96459224545400002</v>
      </c>
      <c r="F264" s="287">
        <v>1090.0000000002899</v>
      </c>
      <c r="G264" s="288">
        <v>363.33333333342898</v>
      </c>
      <c r="H264" s="290">
        <v>73.721699999999998</v>
      </c>
      <c r="I264" s="287">
        <v>234.45182</v>
      </c>
      <c r="J264" s="288">
        <v>-128.88151333342901</v>
      </c>
      <c r="K264" s="291">
        <v>0.21509341284299999</v>
      </c>
    </row>
    <row r="265" spans="1:11" ht="14.4" customHeight="1" thickBot="1" x14ac:dyDescent="0.35">
      <c r="A265" s="309" t="s">
        <v>453</v>
      </c>
      <c r="B265" s="287">
        <v>700</v>
      </c>
      <c r="C265" s="287">
        <v>721.12157000000002</v>
      </c>
      <c r="D265" s="288">
        <v>21.121569999999</v>
      </c>
      <c r="E265" s="289">
        <v>1.0301736714280001</v>
      </c>
      <c r="F265" s="287">
        <v>750.00000000019702</v>
      </c>
      <c r="G265" s="288">
        <v>250.000000000066</v>
      </c>
      <c r="H265" s="290">
        <v>52.473909999999997</v>
      </c>
      <c r="I265" s="287">
        <v>196.90867</v>
      </c>
      <c r="J265" s="288">
        <v>-53.091330000065</v>
      </c>
      <c r="K265" s="291">
        <v>0.26254489333300002</v>
      </c>
    </row>
    <row r="266" spans="1:11" ht="14.4" customHeight="1" thickBot="1" x14ac:dyDescent="0.35">
      <c r="A266" s="309" t="s">
        <v>454</v>
      </c>
      <c r="B266" s="287">
        <v>1700</v>
      </c>
      <c r="C266" s="287">
        <v>1861.5939499999999</v>
      </c>
      <c r="D266" s="288">
        <v>161.59395000000001</v>
      </c>
      <c r="E266" s="289">
        <v>1.095055264705</v>
      </c>
      <c r="F266" s="287">
        <v>1940.00000000051</v>
      </c>
      <c r="G266" s="288">
        <v>646.66666666683602</v>
      </c>
      <c r="H266" s="290">
        <v>133.66406000000001</v>
      </c>
      <c r="I266" s="287">
        <v>490.40552000000002</v>
      </c>
      <c r="J266" s="288">
        <v>-156.26114666683699</v>
      </c>
      <c r="K266" s="291">
        <v>0.25278635051499998</v>
      </c>
    </row>
    <row r="267" spans="1:11" ht="14.4" customHeight="1" thickBot="1" x14ac:dyDescent="0.35">
      <c r="A267" s="309" t="s">
        <v>455</v>
      </c>
      <c r="B267" s="287">
        <v>3200</v>
      </c>
      <c r="C267" s="287">
        <v>3487.5914899999998</v>
      </c>
      <c r="D267" s="288">
        <v>287.591489999999</v>
      </c>
      <c r="E267" s="289">
        <v>1.0898723406249999</v>
      </c>
      <c r="F267" s="287">
        <v>0</v>
      </c>
      <c r="G267" s="288">
        <v>0</v>
      </c>
      <c r="H267" s="290">
        <v>0</v>
      </c>
      <c r="I267" s="287">
        <v>4.1633363423443401E-17</v>
      </c>
      <c r="J267" s="288">
        <v>4.1633363423443401E-17</v>
      </c>
      <c r="K267" s="298" t="s">
        <v>197</v>
      </c>
    </row>
    <row r="268" spans="1:11" ht="14.4" customHeight="1" thickBot="1" x14ac:dyDescent="0.35">
      <c r="A268" s="309" t="s">
        <v>456</v>
      </c>
      <c r="B268" s="287">
        <v>6500</v>
      </c>
      <c r="C268" s="287">
        <v>6372.4304300000003</v>
      </c>
      <c r="D268" s="288">
        <v>-127.569570000002</v>
      </c>
      <c r="E268" s="289">
        <v>0.980373912307</v>
      </c>
      <c r="F268" s="287">
        <v>6270.0000000016498</v>
      </c>
      <c r="G268" s="288">
        <v>2090.0000000005498</v>
      </c>
      <c r="H268" s="290">
        <v>625.37809000000004</v>
      </c>
      <c r="I268" s="287">
        <v>2440.8838900000001</v>
      </c>
      <c r="J268" s="288">
        <v>350.88388999945101</v>
      </c>
      <c r="K268" s="291">
        <v>0.389295676235</v>
      </c>
    </row>
    <row r="269" spans="1:11" ht="14.4" customHeight="1" thickBot="1" x14ac:dyDescent="0.35">
      <c r="A269" s="306" t="s">
        <v>457</v>
      </c>
      <c r="B269" s="287">
        <v>934.80002627971101</v>
      </c>
      <c r="C269" s="287">
        <v>1390.9911099999999</v>
      </c>
      <c r="D269" s="288">
        <v>456.19108372028899</v>
      </c>
      <c r="E269" s="289">
        <v>1.488009275669</v>
      </c>
      <c r="F269" s="287">
        <v>1062.55486367921</v>
      </c>
      <c r="G269" s="288">
        <v>354.18495455973698</v>
      </c>
      <c r="H269" s="290">
        <v>11.039389999999999</v>
      </c>
      <c r="I269" s="287">
        <v>409.07826999999997</v>
      </c>
      <c r="J269" s="288">
        <v>54.893315440262</v>
      </c>
      <c r="K269" s="291">
        <v>0.384994962597</v>
      </c>
    </row>
    <row r="270" spans="1:11" ht="14.4" customHeight="1" thickBot="1" x14ac:dyDescent="0.35">
      <c r="A270" s="307" t="s">
        <v>458</v>
      </c>
      <c r="B270" s="287">
        <v>0</v>
      </c>
      <c r="C270" s="287">
        <v>16.097629999999999</v>
      </c>
      <c r="D270" s="288">
        <v>16.097629999999999</v>
      </c>
      <c r="E270" s="297" t="s">
        <v>197</v>
      </c>
      <c r="F270" s="287">
        <v>0</v>
      </c>
      <c r="G270" s="288">
        <v>0</v>
      </c>
      <c r="H270" s="290">
        <v>0</v>
      </c>
      <c r="I270" s="287">
        <v>-2.7217500000000001</v>
      </c>
      <c r="J270" s="288">
        <v>-2.7217500000000001</v>
      </c>
      <c r="K270" s="298" t="s">
        <v>210</v>
      </c>
    </row>
    <row r="271" spans="1:11" ht="14.4" customHeight="1" thickBot="1" x14ac:dyDescent="0.35">
      <c r="A271" s="308" t="s">
        <v>459</v>
      </c>
      <c r="B271" s="292">
        <v>0</v>
      </c>
      <c r="C271" s="292">
        <v>16.097629999999999</v>
      </c>
      <c r="D271" s="293">
        <v>16.097629999999999</v>
      </c>
      <c r="E271" s="294" t="s">
        <v>197</v>
      </c>
      <c r="F271" s="292">
        <v>0</v>
      </c>
      <c r="G271" s="293">
        <v>0</v>
      </c>
      <c r="H271" s="295">
        <v>0</v>
      </c>
      <c r="I271" s="292">
        <v>-2.7217500000000001</v>
      </c>
      <c r="J271" s="293">
        <v>-2.7217500000000001</v>
      </c>
      <c r="K271" s="296" t="s">
        <v>210</v>
      </c>
    </row>
    <row r="272" spans="1:11" ht="14.4" customHeight="1" thickBot="1" x14ac:dyDescent="0.35">
      <c r="A272" s="309" t="s">
        <v>460</v>
      </c>
      <c r="B272" s="287">
        <v>0</v>
      </c>
      <c r="C272" s="287">
        <v>16.097629999999999</v>
      </c>
      <c r="D272" s="288">
        <v>16.097629999999999</v>
      </c>
      <c r="E272" s="297" t="s">
        <v>197</v>
      </c>
      <c r="F272" s="287">
        <v>0</v>
      </c>
      <c r="G272" s="288">
        <v>0</v>
      </c>
      <c r="H272" s="290">
        <v>0</v>
      </c>
      <c r="I272" s="287">
        <v>-2.7217500000000001</v>
      </c>
      <c r="J272" s="288">
        <v>-2.7217500000000001</v>
      </c>
      <c r="K272" s="298" t="s">
        <v>210</v>
      </c>
    </row>
    <row r="273" spans="1:11" ht="14.4" customHeight="1" thickBot="1" x14ac:dyDescent="0.35">
      <c r="A273" s="310" t="s">
        <v>461</v>
      </c>
      <c r="B273" s="292">
        <v>934.80002627971101</v>
      </c>
      <c r="C273" s="292">
        <v>1374.89348</v>
      </c>
      <c r="D273" s="293">
        <v>440.09345372028901</v>
      </c>
      <c r="E273" s="299">
        <v>1.470788876067</v>
      </c>
      <c r="F273" s="292">
        <v>1062.55486367921</v>
      </c>
      <c r="G273" s="293">
        <v>354.18495455973698</v>
      </c>
      <c r="H273" s="295">
        <v>11.039389999999999</v>
      </c>
      <c r="I273" s="292">
        <v>411.80002000000002</v>
      </c>
      <c r="J273" s="293">
        <v>57.615065440263002</v>
      </c>
      <c r="K273" s="300">
        <v>0.38755647738799998</v>
      </c>
    </row>
    <row r="274" spans="1:11" ht="14.4" customHeight="1" thickBot="1" x14ac:dyDescent="0.35">
      <c r="A274" s="308" t="s">
        <v>462</v>
      </c>
      <c r="B274" s="292">
        <v>0</v>
      </c>
      <c r="C274" s="292">
        <v>36.26643</v>
      </c>
      <c r="D274" s="293">
        <v>36.26643</v>
      </c>
      <c r="E274" s="294" t="s">
        <v>197</v>
      </c>
      <c r="F274" s="292">
        <v>0</v>
      </c>
      <c r="G274" s="293">
        <v>0</v>
      </c>
      <c r="H274" s="295">
        <v>3.5E-4</v>
      </c>
      <c r="I274" s="292">
        <v>-0.15504000000000001</v>
      </c>
      <c r="J274" s="293">
        <v>-0.15504000000000001</v>
      </c>
      <c r="K274" s="296" t="s">
        <v>197</v>
      </c>
    </row>
    <row r="275" spans="1:11" ht="14.4" customHeight="1" thickBot="1" x14ac:dyDescent="0.35">
      <c r="A275" s="309" t="s">
        <v>463</v>
      </c>
      <c r="B275" s="287">
        <v>0</v>
      </c>
      <c r="C275" s="287">
        <v>6.6100000000000004E-3</v>
      </c>
      <c r="D275" s="288">
        <v>6.6100000000000004E-3</v>
      </c>
      <c r="E275" s="297" t="s">
        <v>197</v>
      </c>
      <c r="F275" s="287">
        <v>0</v>
      </c>
      <c r="G275" s="288">
        <v>0</v>
      </c>
      <c r="H275" s="290">
        <v>3.5E-4</v>
      </c>
      <c r="I275" s="287">
        <v>1.48E-3</v>
      </c>
      <c r="J275" s="288">
        <v>1.48E-3</v>
      </c>
      <c r="K275" s="298" t="s">
        <v>197</v>
      </c>
    </row>
    <row r="276" spans="1:11" ht="14.4" customHeight="1" thickBot="1" x14ac:dyDescent="0.35">
      <c r="A276" s="309" t="s">
        <v>464</v>
      </c>
      <c r="B276" s="287">
        <v>0</v>
      </c>
      <c r="C276" s="287">
        <v>36.259819999999998</v>
      </c>
      <c r="D276" s="288">
        <v>36.259819999999998</v>
      </c>
      <c r="E276" s="297" t="s">
        <v>210</v>
      </c>
      <c r="F276" s="287">
        <v>0</v>
      </c>
      <c r="G276" s="288">
        <v>0</v>
      </c>
      <c r="H276" s="290">
        <v>0</v>
      </c>
      <c r="I276" s="287">
        <v>-0.15651999999999999</v>
      </c>
      <c r="J276" s="288">
        <v>-0.15651999999999999</v>
      </c>
      <c r="K276" s="298" t="s">
        <v>197</v>
      </c>
    </row>
    <row r="277" spans="1:11" ht="14.4" customHeight="1" thickBot="1" x14ac:dyDescent="0.35">
      <c r="A277" s="308" t="s">
        <v>465</v>
      </c>
      <c r="B277" s="292">
        <v>934.80002627971101</v>
      </c>
      <c r="C277" s="292">
        <v>1338.6270500000001</v>
      </c>
      <c r="D277" s="293">
        <v>403.82702372028899</v>
      </c>
      <c r="E277" s="299">
        <v>1.431992952896</v>
      </c>
      <c r="F277" s="292">
        <v>1062.55486367921</v>
      </c>
      <c r="G277" s="293">
        <v>354.18495455973698</v>
      </c>
      <c r="H277" s="295">
        <v>11.03904</v>
      </c>
      <c r="I277" s="292">
        <v>411.95506</v>
      </c>
      <c r="J277" s="293">
        <v>57.770105440263002</v>
      </c>
      <c r="K277" s="300">
        <v>0.38770238985400002</v>
      </c>
    </row>
    <row r="278" spans="1:11" ht="14.4" customHeight="1" thickBot="1" x14ac:dyDescent="0.35">
      <c r="A278" s="309" t="s">
        <v>466</v>
      </c>
      <c r="B278" s="287">
        <v>0</v>
      </c>
      <c r="C278" s="287">
        <v>2.5</v>
      </c>
      <c r="D278" s="288">
        <v>2.5</v>
      </c>
      <c r="E278" s="297" t="s">
        <v>210</v>
      </c>
      <c r="F278" s="287">
        <v>0</v>
      </c>
      <c r="G278" s="288">
        <v>0</v>
      </c>
      <c r="H278" s="290">
        <v>0</v>
      </c>
      <c r="I278" s="287">
        <v>0</v>
      </c>
      <c r="J278" s="288">
        <v>0</v>
      </c>
      <c r="K278" s="298" t="s">
        <v>197</v>
      </c>
    </row>
    <row r="279" spans="1:11" ht="14.4" customHeight="1" thickBot="1" x14ac:dyDescent="0.35">
      <c r="A279" s="309" t="s">
        <v>467</v>
      </c>
      <c r="B279" s="287">
        <v>932.21902944755902</v>
      </c>
      <c r="C279" s="287">
        <v>1334.68075</v>
      </c>
      <c r="D279" s="288">
        <v>402.46172055244102</v>
      </c>
      <c r="E279" s="289">
        <v>1.431724420805</v>
      </c>
      <c r="F279" s="287">
        <v>1061.2285218659299</v>
      </c>
      <c r="G279" s="288">
        <v>353.742840621977</v>
      </c>
      <c r="H279" s="290">
        <v>11.03904</v>
      </c>
      <c r="I279" s="287">
        <v>411.95506</v>
      </c>
      <c r="J279" s="288">
        <v>58.212219378021999</v>
      </c>
      <c r="K279" s="291">
        <v>0.38818694702500001</v>
      </c>
    </row>
    <row r="280" spans="1:11" ht="14.4" customHeight="1" thickBot="1" x14ac:dyDescent="0.35">
      <c r="A280" s="309" t="s">
        <v>468</v>
      </c>
      <c r="B280" s="287">
        <v>2.580996832151</v>
      </c>
      <c r="C280" s="287">
        <v>1.4462999999999999</v>
      </c>
      <c r="D280" s="288">
        <v>-1.134696832151</v>
      </c>
      <c r="E280" s="289">
        <v>0.56036488769799997</v>
      </c>
      <c r="F280" s="287">
        <v>1.3263418132789999</v>
      </c>
      <c r="G280" s="288">
        <v>0.44211393775899999</v>
      </c>
      <c r="H280" s="290">
        <v>0</v>
      </c>
      <c r="I280" s="287">
        <v>0</v>
      </c>
      <c r="J280" s="288">
        <v>-0.44211393775899999</v>
      </c>
      <c r="K280" s="291">
        <v>0</v>
      </c>
    </row>
    <row r="281" spans="1:11" ht="14.4" customHeight="1" thickBot="1" x14ac:dyDescent="0.35">
      <c r="A281" s="306" t="s">
        <v>469</v>
      </c>
      <c r="B281" s="287">
        <v>0</v>
      </c>
      <c r="C281" s="287">
        <v>3.0327099999999998</v>
      </c>
      <c r="D281" s="288">
        <v>3.0327099999999998</v>
      </c>
      <c r="E281" s="297" t="s">
        <v>197</v>
      </c>
      <c r="F281" s="287">
        <v>0</v>
      </c>
      <c r="G281" s="288">
        <v>0</v>
      </c>
      <c r="H281" s="290">
        <v>0</v>
      </c>
      <c r="I281" s="287">
        <v>8.94E-3</v>
      </c>
      <c r="J281" s="288">
        <v>8.94E-3</v>
      </c>
      <c r="K281" s="298" t="s">
        <v>197</v>
      </c>
    </row>
    <row r="282" spans="1:11" ht="14.4" customHeight="1" thickBot="1" x14ac:dyDescent="0.35">
      <c r="A282" s="310" t="s">
        <v>470</v>
      </c>
      <c r="B282" s="292">
        <v>0</v>
      </c>
      <c r="C282" s="292">
        <v>3.0327099999999998</v>
      </c>
      <c r="D282" s="293">
        <v>3.0327099999999998</v>
      </c>
      <c r="E282" s="294" t="s">
        <v>197</v>
      </c>
      <c r="F282" s="292">
        <v>0</v>
      </c>
      <c r="G282" s="293">
        <v>0</v>
      </c>
      <c r="H282" s="295">
        <v>0</v>
      </c>
      <c r="I282" s="292">
        <v>8.94E-3</v>
      </c>
      <c r="J282" s="293">
        <v>8.94E-3</v>
      </c>
      <c r="K282" s="296" t="s">
        <v>197</v>
      </c>
    </row>
    <row r="283" spans="1:11" ht="14.4" customHeight="1" thickBot="1" x14ac:dyDescent="0.35">
      <c r="A283" s="308" t="s">
        <v>471</v>
      </c>
      <c r="B283" s="292">
        <v>0</v>
      </c>
      <c r="C283" s="292">
        <v>3.0327099999999998</v>
      </c>
      <c r="D283" s="293">
        <v>3.0327099999999998</v>
      </c>
      <c r="E283" s="294" t="s">
        <v>197</v>
      </c>
      <c r="F283" s="292">
        <v>0</v>
      </c>
      <c r="G283" s="293">
        <v>0</v>
      </c>
      <c r="H283" s="295">
        <v>0</v>
      </c>
      <c r="I283" s="292">
        <v>8.94E-3</v>
      </c>
      <c r="J283" s="293">
        <v>8.94E-3</v>
      </c>
      <c r="K283" s="296" t="s">
        <v>197</v>
      </c>
    </row>
    <row r="284" spans="1:11" ht="14.4" customHeight="1" thickBot="1" x14ac:dyDescent="0.35">
      <c r="A284" s="309" t="s">
        <v>472</v>
      </c>
      <c r="B284" s="287">
        <v>0</v>
      </c>
      <c r="C284" s="287">
        <v>3.0327099999999998</v>
      </c>
      <c r="D284" s="288">
        <v>3.0327099999999998</v>
      </c>
      <c r="E284" s="297" t="s">
        <v>197</v>
      </c>
      <c r="F284" s="287">
        <v>0</v>
      </c>
      <c r="G284" s="288">
        <v>0</v>
      </c>
      <c r="H284" s="290">
        <v>0</v>
      </c>
      <c r="I284" s="287">
        <v>8.94E-3</v>
      </c>
      <c r="J284" s="288">
        <v>8.94E-3</v>
      </c>
      <c r="K284" s="298" t="s">
        <v>197</v>
      </c>
    </row>
    <row r="285" spans="1:11" ht="14.4" customHeight="1" thickBot="1" x14ac:dyDescent="0.35">
      <c r="A285" s="305" t="s">
        <v>473</v>
      </c>
      <c r="B285" s="287">
        <v>6769.2054153671697</v>
      </c>
      <c r="C285" s="287">
        <v>6787.5123599999997</v>
      </c>
      <c r="D285" s="288">
        <v>18.306944632832</v>
      </c>
      <c r="E285" s="289">
        <v>1.0027044451310001</v>
      </c>
      <c r="F285" s="287">
        <v>0</v>
      </c>
      <c r="G285" s="288">
        <v>0</v>
      </c>
      <c r="H285" s="290">
        <v>544.42914000000201</v>
      </c>
      <c r="I285" s="287">
        <v>2264.86787000001</v>
      </c>
      <c r="J285" s="288">
        <v>2264.86787000001</v>
      </c>
      <c r="K285" s="298" t="s">
        <v>197</v>
      </c>
    </row>
    <row r="286" spans="1:11" ht="14.4" customHeight="1" thickBot="1" x14ac:dyDescent="0.35">
      <c r="A286" s="312" t="s">
        <v>474</v>
      </c>
      <c r="B286" s="292">
        <v>6769.2054153671697</v>
      </c>
      <c r="C286" s="292">
        <v>6787.5123599999997</v>
      </c>
      <c r="D286" s="293">
        <v>18.306944632832</v>
      </c>
      <c r="E286" s="299">
        <v>1.0027044451310001</v>
      </c>
      <c r="F286" s="292">
        <v>0</v>
      </c>
      <c r="G286" s="293">
        <v>0</v>
      </c>
      <c r="H286" s="295">
        <v>544.42914000000201</v>
      </c>
      <c r="I286" s="292">
        <v>2264.86787000001</v>
      </c>
      <c r="J286" s="293">
        <v>2264.86787000001</v>
      </c>
      <c r="K286" s="296" t="s">
        <v>197</v>
      </c>
    </row>
    <row r="287" spans="1:11" ht="14.4" customHeight="1" thickBot="1" x14ac:dyDescent="0.35">
      <c r="A287" s="310" t="s">
        <v>38</v>
      </c>
      <c r="B287" s="292">
        <v>6769.2054153671697</v>
      </c>
      <c r="C287" s="292">
        <v>6787.5123599999997</v>
      </c>
      <c r="D287" s="293">
        <v>18.306944632832</v>
      </c>
      <c r="E287" s="299">
        <v>1.0027044451310001</v>
      </c>
      <c r="F287" s="292">
        <v>0</v>
      </c>
      <c r="G287" s="293">
        <v>0</v>
      </c>
      <c r="H287" s="295">
        <v>544.42914000000201</v>
      </c>
      <c r="I287" s="292">
        <v>2264.86787000001</v>
      </c>
      <c r="J287" s="293">
        <v>2264.86787000001</v>
      </c>
      <c r="K287" s="296" t="s">
        <v>197</v>
      </c>
    </row>
    <row r="288" spans="1:11" ht="14.4" customHeight="1" thickBot="1" x14ac:dyDescent="0.35">
      <c r="A288" s="308" t="s">
        <v>475</v>
      </c>
      <c r="B288" s="292">
        <v>0</v>
      </c>
      <c r="C288" s="292">
        <v>-31.005649999999999</v>
      </c>
      <c r="D288" s="293">
        <v>-31.005649999999999</v>
      </c>
      <c r="E288" s="294" t="s">
        <v>210</v>
      </c>
      <c r="F288" s="292">
        <v>0</v>
      </c>
      <c r="G288" s="293">
        <v>0</v>
      </c>
      <c r="H288" s="295">
        <v>0</v>
      </c>
      <c r="I288" s="292">
        <v>-5.5365799999999998</v>
      </c>
      <c r="J288" s="293">
        <v>-5.5365799999999998</v>
      </c>
      <c r="K288" s="296" t="s">
        <v>197</v>
      </c>
    </row>
    <row r="289" spans="1:11" ht="14.4" customHeight="1" thickBot="1" x14ac:dyDescent="0.35">
      <c r="A289" s="309" t="s">
        <v>476</v>
      </c>
      <c r="B289" s="287">
        <v>0</v>
      </c>
      <c r="C289" s="287">
        <v>-31.005649999999999</v>
      </c>
      <c r="D289" s="288">
        <v>-31.005649999999999</v>
      </c>
      <c r="E289" s="297" t="s">
        <v>210</v>
      </c>
      <c r="F289" s="287">
        <v>0</v>
      </c>
      <c r="G289" s="288">
        <v>0</v>
      </c>
      <c r="H289" s="290">
        <v>0</v>
      </c>
      <c r="I289" s="287">
        <v>-5.5365799999999998</v>
      </c>
      <c r="J289" s="288">
        <v>-5.5365799999999998</v>
      </c>
      <c r="K289" s="298" t="s">
        <v>197</v>
      </c>
    </row>
    <row r="290" spans="1:11" ht="14.4" customHeight="1" thickBot="1" x14ac:dyDescent="0.35">
      <c r="A290" s="308" t="s">
        <v>477</v>
      </c>
      <c r="B290" s="292">
        <v>30</v>
      </c>
      <c r="C290" s="292">
        <v>63.69256</v>
      </c>
      <c r="D290" s="293">
        <v>33.69256</v>
      </c>
      <c r="E290" s="299">
        <v>2.123085333333</v>
      </c>
      <c r="F290" s="292">
        <v>0</v>
      </c>
      <c r="G290" s="293">
        <v>0</v>
      </c>
      <c r="H290" s="295">
        <v>4.1390000000000002</v>
      </c>
      <c r="I290" s="292">
        <v>20.363050000000001</v>
      </c>
      <c r="J290" s="293">
        <v>20.363050000000001</v>
      </c>
      <c r="K290" s="296" t="s">
        <v>197</v>
      </c>
    </row>
    <row r="291" spans="1:11" ht="14.4" customHeight="1" thickBot="1" x14ac:dyDescent="0.35">
      <c r="A291" s="309" t="s">
        <v>478</v>
      </c>
      <c r="B291" s="287">
        <v>30</v>
      </c>
      <c r="C291" s="287">
        <v>63.69256</v>
      </c>
      <c r="D291" s="288">
        <v>33.69256</v>
      </c>
      <c r="E291" s="289">
        <v>2.123085333333</v>
      </c>
      <c r="F291" s="287">
        <v>0</v>
      </c>
      <c r="G291" s="288">
        <v>0</v>
      </c>
      <c r="H291" s="290">
        <v>4.1390000000000002</v>
      </c>
      <c r="I291" s="287">
        <v>20.363050000000001</v>
      </c>
      <c r="J291" s="288">
        <v>20.363050000000001</v>
      </c>
      <c r="K291" s="298" t="s">
        <v>197</v>
      </c>
    </row>
    <row r="292" spans="1:11" ht="14.4" customHeight="1" thickBot="1" x14ac:dyDescent="0.35">
      <c r="A292" s="308" t="s">
        <v>479</v>
      </c>
      <c r="B292" s="292">
        <v>1449.20541536717</v>
      </c>
      <c r="C292" s="292">
        <v>1743.4438</v>
      </c>
      <c r="D292" s="293">
        <v>294.238384632833</v>
      </c>
      <c r="E292" s="299">
        <v>1.2030342845199999</v>
      </c>
      <c r="F292" s="292">
        <v>0</v>
      </c>
      <c r="G292" s="293">
        <v>0</v>
      </c>
      <c r="H292" s="295">
        <v>153.903120000001</v>
      </c>
      <c r="I292" s="292">
        <v>636.44106000000204</v>
      </c>
      <c r="J292" s="293">
        <v>636.44106000000204</v>
      </c>
      <c r="K292" s="296" t="s">
        <v>197</v>
      </c>
    </row>
    <row r="293" spans="1:11" ht="14.4" customHeight="1" thickBot="1" x14ac:dyDescent="0.35">
      <c r="A293" s="309" t="s">
        <v>480</v>
      </c>
      <c r="B293" s="287">
        <v>1449.20541536717</v>
      </c>
      <c r="C293" s="287">
        <v>1743.4438</v>
      </c>
      <c r="D293" s="288">
        <v>294.238384632833</v>
      </c>
      <c r="E293" s="289">
        <v>1.2030342845199999</v>
      </c>
      <c r="F293" s="287">
        <v>0</v>
      </c>
      <c r="G293" s="288">
        <v>0</v>
      </c>
      <c r="H293" s="290">
        <v>153.903120000001</v>
      </c>
      <c r="I293" s="287">
        <v>636.44106000000204</v>
      </c>
      <c r="J293" s="288">
        <v>636.44106000000204</v>
      </c>
      <c r="K293" s="298" t="s">
        <v>197</v>
      </c>
    </row>
    <row r="294" spans="1:11" ht="14.4" customHeight="1" thickBot="1" x14ac:dyDescent="0.35">
      <c r="A294" s="308" t="s">
        <v>481</v>
      </c>
      <c r="B294" s="292">
        <v>220</v>
      </c>
      <c r="C294" s="292">
        <v>138.70222999999999</v>
      </c>
      <c r="D294" s="293">
        <v>-81.29777</v>
      </c>
      <c r="E294" s="299">
        <v>0.63046468181799997</v>
      </c>
      <c r="F294" s="292">
        <v>0</v>
      </c>
      <c r="G294" s="293">
        <v>0</v>
      </c>
      <c r="H294" s="295">
        <v>10.018520000000001</v>
      </c>
      <c r="I294" s="292">
        <v>42.313749999999999</v>
      </c>
      <c r="J294" s="293">
        <v>42.313749999999999</v>
      </c>
      <c r="K294" s="296" t="s">
        <v>197</v>
      </c>
    </row>
    <row r="295" spans="1:11" ht="14.4" customHeight="1" thickBot="1" x14ac:dyDescent="0.35">
      <c r="A295" s="309" t="s">
        <v>482</v>
      </c>
      <c r="B295" s="287">
        <v>220</v>
      </c>
      <c r="C295" s="287">
        <v>138.70222999999999</v>
      </c>
      <c r="D295" s="288">
        <v>-81.29777</v>
      </c>
      <c r="E295" s="289">
        <v>0.63046468181799997</v>
      </c>
      <c r="F295" s="287">
        <v>0</v>
      </c>
      <c r="G295" s="288">
        <v>0</v>
      </c>
      <c r="H295" s="290">
        <v>10.018520000000001</v>
      </c>
      <c r="I295" s="287">
        <v>42.313749999999999</v>
      </c>
      <c r="J295" s="288">
        <v>42.313749999999999</v>
      </c>
      <c r="K295" s="298" t="s">
        <v>197</v>
      </c>
    </row>
    <row r="296" spans="1:11" ht="14.4" customHeight="1" thickBot="1" x14ac:dyDescent="0.35">
      <c r="A296" s="308" t="s">
        <v>483</v>
      </c>
      <c r="B296" s="292">
        <v>0</v>
      </c>
      <c r="C296" s="292">
        <v>0</v>
      </c>
      <c r="D296" s="293">
        <v>0</v>
      </c>
      <c r="E296" s="299">
        <v>1</v>
      </c>
      <c r="F296" s="292">
        <v>0</v>
      </c>
      <c r="G296" s="293">
        <v>0</v>
      </c>
      <c r="H296" s="295">
        <v>0</v>
      </c>
      <c r="I296" s="292">
        <v>8.0000000000000002E-3</v>
      </c>
      <c r="J296" s="293">
        <v>8.0000000000000002E-3</v>
      </c>
      <c r="K296" s="296" t="s">
        <v>210</v>
      </c>
    </row>
    <row r="297" spans="1:11" ht="14.4" customHeight="1" thickBot="1" x14ac:dyDescent="0.35">
      <c r="A297" s="309" t="s">
        <v>484</v>
      </c>
      <c r="B297" s="287">
        <v>0</v>
      </c>
      <c r="C297" s="287">
        <v>0</v>
      </c>
      <c r="D297" s="288">
        <v>0</v>
      </c>
      <c r="E297" s="289">
        <v>1</v>
      </c>
      <c r="F297" s="287">
        <v>0</v>
      </c>
      <c r="G297" s="288">
        <v>0</v>
      </c>
      <c r="H297" s="290">
        <v>0</v>
      </c>
      <c r="I297" s="287">
        <v>8.0000000000000002E-3</v>
      </c>
      <c r="J297" s="288">
        <v>8.0000000000000002E-3</v>
      </c>
      <c r="K297" s="298" t="s">
        <v>210</v>
      </c>
    </row>
    <row r="298" spans="1:11" ht="14.4" customHeight="1" thickBot="1" x14ac:dyDescent="0.35">
      <c r="A298" s="308" t="s">
        <v>485</v>
      </c>
      <c r="B298" s="292">
        <v>1109</v>
      </c>
      <c r="C298" s="292">
        <v>971.83379000000002</v>
      </c>
      <c r="D298" s="293">
        <v>-137.16621000000001</v>
      </c>
      <c r="E298" s="299">
        <v>0.87631541027899995</v>
      </c>
      <c r="F298" s="292">
        <v>0</v>
      </c>
      <c r="G298" s="293">
        <v>0</v>
      </c>
      <c r="H298" s="295">
        <v>91.905770000000004</v>
      </c>
      <c r="I298" s="292">
        <v>427.64094000000102</v>
      </c>
      <c r="J298" s="293">
        <v>427.64094000000102</v>
      </c>
      <c r="K298" s="296" t="s">
        <v>197</v>
      </c>
    </row>
    <row r="299" spans="1:11" ht="14.4" customHeight="1" thickBot="1" x14ac:dyDescent="0.35">
      <c r="A299" s="309" t="s">
        <v>486</v>
      </c>
      <c r="B299" s="287">
        <v>1109</v>
      </c>
      <c r="C299" s="287">
        <v>971.83379000000002</v>
      </c>
      <c r="D299" s="288">
        <v>-137.16621000000001</v>
      </c>
      <c r="E299" s="289">
        <v>0.87631541027899995</v>
      </c>
      <c r="F299" s="287">
        <v>0</v>
      </c>
      <c r="G299" s="288">
        <v>0</v>
      </c>
      <c r="H299" s="290">
        <v>91.905770000000004</v>
      </c>
      <c r="I299" s="287">
        <v>427.64094000000102</v>
      </c>
      <c r="J299" s="288">
        <v>427.64094000000102</v>
      </c>
      <c r="K299" s="298" t="s">
        <v>197</v>
      </c>
    </row>
    <row r="300" spans="1:11" ht="14.4" customHeight="1" thickBot="1" x14ac:dyDescent="0.35">
      <c r="A300" s="308" t="s">
        <v>487</v>
      </c>
      <c r="B300" s="292">
        <v>3961</v>
      </c>
      <c r="C300" s="292">
        <v>3869.8399800000002</v>
      </c>
      <c r="D300" s="293">
        <v>-91.160020000000003</v>
      </c>
      <c r="E300" s="299">
        <v>0.97698560464499995</v>
      </c>
      <c r="F300" s="292">
        <v>0</v>
      </c>
      <c r="G300" s="293">
        <v>0</v>
      </c>
      <c r="H300" s="295">
        <v>284.46273000000099</v>
      </c>
      <c r="I300" s="292">
        <v>1138.1010699999999</v>
      </c>
      <c r="J300" s="293">
        <v>1138.1010699999999</v>
      </c>
      <c r="K300" s="296" t="s">
        <v>197</v>
      </c>
    </row>
    <row r="301" spans="1:11" ht="14.4" customHeight="1" thickBot="1" x14ac:dyDescent="0.35">
      <c r="A301" s="309" t="s">
        <v>488</v>
      </c>
      <c r="B301" s="287">
        <v>3961</v>
      </c>
      <c r="C301" s="287">
        <v>3869.8399800000002</v>
      </c>
      <c r="D301" s="288">
        <v>-91.160020000000003</v>
      </c>
      <c r="E301" s="289">
        <v>0.97698560464499995</v>
      </c>
      <c r="F301" s="287">
        <v>0</v>
      </c>
      <c r="G301" s="288">
        <v>0</v>
      </c>
      <c r="H301" s="290">
        <v>284.46273000000099</v>
      </c>
      <c r="I301" s="287">
        <v>1138.1010699999999</v>
      </c>
      <c r="J301" s="288">
        <v>1138.1010699999999</v>
      </c>
      <c r="K301" s="298" t="s">
        <v>197</v>
      </c>
    </row>
    <row r="302" spans="1:11" ht="14.4" customHeight="1" thickBot="1" x14ac:dyDescent="0.35">
      <c r="A302" s="308" t="s">
        <v>489</v>
      </c>
      <c r="B302" s="292">
        <v>0</v>
      </c>
      <c r="C302" s="292">
        <v>31.005649999999999</v>
      </c>
      <c r="D302" s="293">
        <v>31.005649999999999</v>
      </c>
      <c r="E302" s="294" t="s">
        <v>210</v>
      </c>
      <c r="F302" s="292">
        <v>0</v>
      </c>
      <c r="G302" s="293">
        <v>0</v>
      </c>
      <c r="H302" s="295">
        <v>0</v>
      </c>
      <c r="I302" s="292">
        <v>5.5365799999999998</v>
      </c>
      <c r="J302" s="293">
        <v>5.5365799999999998</v>
      </c>
      <c r="K302" s="296" t="s">
        <v>197</v>
      </c>
    </row>
    <row r="303" spans="1:11" ht="14.4" customHeight="1" thickBot="1" x14ac:dyDescent="0.35">
      <c r="A303" s="309" t="s">
        <v>490</v>
      </c>
      <c r="B303" s="287">
        <v>0</v>
      </c>
      <c r="C303" s="287">
        <v>0.16005</v>
      </c>
      <c r="D303" s="288">
        <v>0.16005</v>
      </c>
      <c r="E303" s="297" t="s">
        <v>210</v>
      </c>
      <c r="F303" s="287">
        <v>0</v>
      </c>
      <c r="G303" s="288">
        <v>0</v>
      </c>
      <c r="H303" s="290">
        <v>0</v>
      </c>
      <c r="I303" s="287">
        <v>8.0960000000000004E-2</v>
      </c>
      <c r="J303" s="288">
        <v>8.0960000000000004E-2</v>
      </c>
      <c r="K303" s="298" t="s">
        <v>197</v>
      </c>
    </row>
    <row r="304" spans="1:11" ht="14.4" customHeight="1" thickBot="1" x14ac:dyDescent="0.35">
      <c r="A304" s="309" t="s">
        <v>491</v>
      </c>
      <c r="B304" s="287">
        <v>0</v>
      </c>
      <c r="C304" s="287">
        <v>7.8121299999999998</v>
      </c>
      <c r="D304" s="288">
        <v>7.8121299999999998</v>
      </c>
      <c r="E304" s="297" t="s">
        <v>210</v>
      </c>
      <c r="F304" s="287">
        <v>0</v>
      </c>
      <c r="G304" s="288">
        <v>0</v>
      </c>
      <c r="H304" s="290">
        <v>0</v>
      </c>
      <c r="I304" s="287">
        <v>1.7233700000000001</v>
      </c>
      <c r="J304" s="288">
        <v>1.7233700000000001</v>
      </c>
      <c r="K304" s="298" t="s">
        <v>197</v>
      </c>
    </row>
    <row r="305" spans="1:11" ht="14.4" customHeight="1" thickBot="1" x14ac:dyDescent="0.35">
      <c r="A305" s="309" t="s">
        <v>492</v>
      </c>
      <c r="B305" s="287">
        <v>0</v>
      </c>
      <c r="C305" s="287">
        <v>23.033470000000001</v>
      </c>
      <c r="D305" s="288">
        <v>23.033470000000001</v>
      </c>
      <c r="E305" s="297" t="s">
        <v>210</v>
      </c>
      <c r="F305" s="287">
        <v>0</v>
      </c>
      <c r="G305" s="288">
        <v>0</v>
      </c>
      <c r="H305" s="290">
        <v>0</v>
      </c>
      <c r="I305" s="287">
        <v>3.7322500000000001</v>
      </c>
      <c r="J305" s="288">
        <v>3.7322500000000001</v>
      </c>
      <c r="K305" s="298" t="s">
        <v>197</v>
      </c>
    </row>
    <row r="306" spans="1:11" ht="14.4" customHeight="1" thickBot="1" x14ac:dyDescent="0.35">
      <c r="A306" s="313" t="s">
        <v>493</v>
      </c>
      <c r="B306" s="292">
        <v>0</v>
      </c>
      <c r="C306" s="292">
        <v>177.142</v>
      </c>
      <c r="D306" s="293">
        <v>177.142</v>
      </c>
      <c r="E306" s="294" t="s">
        <v>210</v>
      </c>
      <c r="F306" s="292">
        <v>0</v>
      </c>
      <c r="G306" s="293">
        <v>0</v>
      </c>
      <c r="H306" s="295">
        <v>69.56</v>
      </c>
      <c r="I306" s="292">
        <v>466.87799999999999</v>
      </c>
      <c r="J306" s="293">
        <v>466.87799999999999</v>
      </c>
      <c r="K306" s="296" t="s">
        <v>197</v>
      </c>
    </row>
    <row r="307" spans="1:11" ht="14.4" customHeight="1" thickBot="1" x14ac:dyDescent="0.35">
      <c r="A307" s="312" t="s">
        <v>494</v>
      </c>
      <c r="B307" s="292">
        <v>0</v>
      </c>
      <c r="C307" s="292">
        <v>177.142</v>
      </c>
      <c r="D307" s="293">
        <v>177.142</v>
      </c>
      <c r="E307" s="294" t="s">
        <v>210</v>
      </c>
      <c r="F307" s="292">
        <v>0</v>
      </c>
      <c r="G307" s="293">
        <v>0</v>
      </c>
      <c r="H307" s="295">
        <v>69.56</v>
      </c>
      <c r="I307" s="292">
        <v>466.87799999999999</v>
      </c>
      <c r="J307" s="293">
        <v>466.87799999999999</v>
      </c>
      <c r="K307" s="296" t="s">
        <v>197</v>
      </c>
    </row>
    <row r="308" spans="1:11" ht="14.4" customHeight="1" thickBot="1" x14ac:dyDescent="0.35">
      <c r="A308" s="310" t="s">
        <v>495</v>
      </c>
      <c r="B308" s="292">
        <v>0</v>
      </c>
      <c r="C308" s="292">
        <v>177.142</v>
      </c>
      <c r="D308" s="293">
        <v>177.142</v>
      </c>
      <c r="E308" s="294" t="s">
        <v>210</v>
      </c>
      <c r="F308" s="292">
        <v>0</v>
      </c>
      <c r="G308" s="293">
        <v>0</v>
      </c>
      <c r="H308" s="295">
        <v>69.56</v>
      </c>
      <c r="I308" s="292">
        <v>466.87799999999999</v>
      </c>
      <c r="J308" s="293">
        <v>466.87799999999999</v>
      </c>
      <c r="K308" s="296" t="s">
        <v>197</v>
      </c>
    </row>
    <row r="309" spans="1:11" ht="14.4" customHeight="1" thickBot="1" x14ac:dyDescent="0.35">
      <c r="A309" s="308" t="s">
        <v>496</v>
      </c>
      <c r="B309" s="292">
        <v>0</v>
      </c>
      <c r="C309" s="292">
        <v>177.142</v>
      </c>
      <c r="D309" s="293">
        <v>177.142</v>
      </c>
      <c r="E309" s="294" t="s">
        <v>210</v>
      </c>
      <c r="F309" s="292">
        <v>0</v>
      </c>
      <c r="G309" s="293">
        <v>0</v>
      </c>
      <c r="H309" s="295">
        <v>69.56</v>
      </c>
      <c r="I309" s="292">
        <v>466.87799999999999</v>
      </c>
      <c r="J309" s="293">
        <v>466.87799999999999</v>
      </c>
      <c r="K309" s="296" t="s">
        <v>197</v>
      </c>
    </row>
    <row r="310" spans="1:11" ht="14.4" customHeight="1" thickBot="1" x14ac:dyDescent="0.35">
      <c r="A310" s="309" t="s">
        <v>497</v>
      </c>
      <c r="B310" s="287">
        <v>0</v>
      </c>
      <c r="C310" s="287">
        <v>177.142</v>
      </c>
      <c r="D310" s="288">
        <v>177.142</v>
      </c>
      <c r="E310" s="297" t="s">
        <v>210</v>
      </c>
      <c r="F310" s="287">
        <v>0</v>
      </c>
      <c r="G310" s="288">
        <v>0</v>
      </c>
      <c r="H310" s="290">
        <v>69.56</v>
      </c>
      <c r="I310" s="287">
        <v>466.87799999999999</v>
      </c>
      <c r="J310" s="288">
        <v>466.87799999999999</v>
      </c>
      <c r="K310" s="298" t="s">
        <v>197</v>
      </c>
    </row>
    <row r="311" spans="1:11" ht="14.4" customHeight="1" thickBot="1" x14ac:dyDescent="0.35">
      <c r="A311" s="314"/>
      <c r="B311" s="287">
        <v>2616.4363519066801</v>
      </c>
      <c r="C311" s="287">
        <v>2849.0912599999601</v>
      </c>
      <c r="D311" s="288">
        <v>232.654908093275</v>
      </c>
      <c r="E311" s="289">
        <v>1.08892053037</v>
      </c>
      <c r="F311" s="287">
        <v>5935.6294790441798</v>
      </c>
      <c r="G311" s="288">
        <v>1978.5431596813901</v>
      </c>
      <c r="H311" s="290">
        <v>1233.6672799999999</v>
      </c>
      <c r="I311" s="287">
        <v>3279.4680199999498</v>
      </c>
      <c r="J311" s="288">
        <v>1300.9248603185499</v>
      </c>
      <c r="K311" s="291">
        <v>0.55250551463399999</v>
      </c>
    </row>
    <row r="312" spans="1:11" ht="14.4" customHeight="1" thickBot="1" x14ac:dyDescent="0.35">
      <c r="A312" s="315" t="s">
        <v>50</v>
      </c>
      <c r="B312" s="301">
        <v>2616.4363519066801</v>
      </c>
      <c r="C312" s="301">
        <v>2849.0912599999601</v>
      </c>
      <c r="D312" s="302">
        <v>232.65490809329299</v>
      </c>
      <c r="E312" s="303" t="s">
        <v>210</v>
      </c>
      <c r="F312" s="301">
        <v>5935.6294790441798</v>
      </c>
      <c r="G312" s="302">
        <v>1978.5431596813901</v>
      </c>
      <c r="H312" s="301">
        <v>1233.6672799999999</v>
      </c>
      <c r="I312" s="301">
        <v>3279.4680199999402</v>
      </c>
      <c r="J312" s="302">
        <v>1300.9248603185499</v>
      </c>
      <c r="K312" s="304">
        <v>0.55250551463399999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77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4" t="s">
        <v>196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2013</v>
      </c>
      <c r="D3" s="233">
        <v>2014</v>
      </c>
      <c r="E3" s="7"/>
      <c r="F3" s="271">
        <v>2015</v>
      </c>
      <c r="G3" s="272"/>
      <c r="H3" s="272"/>
      <c r="I3" s="273"/>
    </row>
    <row r="4" spans="1:10" ht="14.4" customHeight="1" thickBot="1" x14ac:dyDescent="0.35">
      <c r="A4" s="237" t="s">
        <v>0</v>
      </c>
      <c r="B4" s="238" t="s">
        <v>172</v>
      </c>
      <c r="C4" s="274" t="s">
        <v>55</v>
      </c>
      <c r="D4" s="275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16" t="s">
        <v>498</v>
      </c>
      <c r="B5" s="317" t="s">
        <v>499</v>
      </c>
      <c r="C5" s="318" t="s">
        <v>500</v>
      </c>
      <c r="D5" s="318" t="s">
        <v>500</v>
      </c>
      <c r="E5" s="318"/>
      <c r="F5" s="318" t="s">
        <v>500</v>
      </c>
      <c r="G5" s="318" t="s">
        <v>500</v>
      </c>
      <c r="H5" s="318" t="s">
        <v>500</v>
      </c>
      <c r="I5" s="319" t="s">
        <v>500</v>
      </c>
      <c r="J5" s="320" t="s">
        <v>53</v>
      </c>
    </row>
    <row r="6" spans="1:10" ht="14.4" customHeight="1" x14ac:dyDescent="0.3">
      <c r="A6" s="316" t="s">
        <v>498</v>
      </c>
      <c r="B6" s="317" t="s">
        <v>207</v>
      </c>
      <c r="C6" s="318">
        <v>76.177109999998009</v>
      </c>
      <c r="D6" s="318">
        <v>24.137409999999999</v>
      </c>
      <c r="E6" s="318"/>
      <c r="F6" s="318">
        <v>24.904729999999997</v>
      </c>
      <c r="G6" s="318">
        <v>25.50730347454633</v>
      </c>
      <c r="H6" s="318">
        <v>-0.60257347454633248</v>
      </c>
      <c r="I6" s="319">
        <v>0.97637643370857918</v>
      </c>
      <c r="J6" s="320" t="s">
        <v>1</v>
      </c>
    </row>
    <row r="7" spans="1:10" ht="14.4" customHeight="1" x14ac:dyDescent="0.3">
      <c r="A7" s="316" t="s">
        <v>498</v>
      </c>
      <c r="B7" s="317" t="s">
        <v>208</v>
      </c>
      <c r="C7" s="318">
        <v>0</v>
      </c>
      <c r="D7" s="318">
        <v>0</v>
      </c>
      <c r="E7" s="318"/>
      <c r="F7" s="318" t="s">
        <v>500</v>
      </c>
      <c r="G7" s="318" t="s">
        <v>500</v>
      </c>
      <c r="H7" s="318" t="s">
        <v>500</v>
      </c>
      <c r="I7" s="319" t="s">
        <v>500</v>
      </c>
      <c r="J7" s="320" t="s">
        <v>1</v>
      </c>
    </row>
    <row r="8" spans="1:10" ht="14.4" customHeight="1" x14ac:dyDescent="0.3">
      <c r="A8" s="316" t="s">
        <v>498</v>
      </c>
      <c r="B8" s="317" t="s">
        <v>209</v>
      </c>
      <c r="C8" s="318" t="s">
        <v>500</v>
      </c>
      <c r="D8" s="318">
        <v>0</v>
      </c>
      <c r="E8" s="318"/>
      <c r="F8" s="318">
        <v>0</v>
      </c>
      <c r="G8" s="318">
        <v>2.839968559433333E-2</v>
      </c>
      <c r="H8" s="318">
        <v>-2.839968559433333E-2</v>
      </c>
      <c r="I8" s="319">
        <v>0</v>
      </c>
      <c r="J8" s="320" t="s">
        <v>1</v>
      </c>
    </row>
    <row r="9" spans="1:10" ht="14.4" customHeight="1" x14ac:dyDescent="0.3">
      <c r="A9" s="316" t="s">
        <v>498</v>
      </c>
      <c r="B9" s="317" t="s">
        <v>501</v>
      </c>
      <c r="C9" s="318">
        <v>1.027259999999</v>
      </c>
      <c r="D9" s="318" t="s">
        <v>500</v>
      </c>
      <c r="E9" s="318"/>
      <c r="F9" s="318" t="s">
        <v>500</v>
      </c>
      <c r="G9" s="318" t="s">
        <v>500</v>
      </c>
      <c r="H9" s="318" t="s">
        <v>500</v>
      </c>
      <c r="I9" s="319" t="s">
        <v>500</v>
      </c>
      <c r="J9" s="320" t="s">
        <v>1</v>
      </c>
    </row>
    <row r="10" spans="1:10" ht="14.4" customHeight="1" x14ac:dyDescent="0.3">
      <c r="A10" s="316" t="s">
        <v>498</v>
      </c>
      <c r="B10" s="317" t="s">
        <v>502</v>
      </c>
      <c r="C10" s="318">
        <v>0</v>
      </c>
      <c r="D10" s="318" t="s">
        <v>500</v>
      </c>
      <c r="E10" s="318"/>
      <c r="F10" s="318" t="s">
        <v>500</v>
      </c>
      <c r="G10" s="318" t="s">
        <v>500</v>
      </c>
      <c r="H10" s="318" t="s">
        <v>500</v>
      </c>
      <c r="I10" s="319" t="s">
        <v>500</v>
      </c>
      <c r="J10" s="320" t="s">
        <v>1</v>
      </c>
    </row>
    <row r="11" spans="1:10" ht="14.4" customHeight="1" x14ac:dyDescent="0.3">
      <c r="A11" s="316" t="s">
        <v>498</v>
      </c>
      <c r="B11" s="317" t="s">
        <v>503</v>
      </c>
      <c r="C11" s="318">
        <v>0</v>
      </c>
      <c r="D11" s="318" t="s">
        <v>500</v>
      </c>
      <c r="E11" s="318"/>
      <c r="F11" s="318" t="s">
        <v>500</v>
      </c>
      <c r="G11" s="318" t="s">
        <v>500</v>
      </c>
      <c r="H11" s="318" t="s">
        <v>500</v>
      </c>
      <c r="I11" s="319" t="s">
        <v>500</v>
      </c>
      <c r="J11" s="320" t="s">
        <v>1</v>
      </c>
    </row>
    <row r="12" spans="1:10" ht="14.4" customHeight="1" x14ac:dyDescent="0.3">
      <c r="A12" s="316" t="s">
        <v>498</v>
      </c>
      <c r="B12" s="317" t="s">
        <v>504</v>
      </c>
      <c r="C12" s="318">
        <v>77.204369999997013</v>
      </c>
      <c r="D12" s="318">
        <v>24.137409999999999</v>
      </c>
      <c r="E12" s="318"/>
      <c r="F12" s="318">
        <v>24.904729999999997</v>
      </c>
      <c r="G12" s="318">
        <v>25.535703160140663</v>
      </c>
      <c r="H12" s="318">
        <v>-0.63097316014066607</v>
      </c>
      <c r="I12" s="319">
        <v>0.9752905507953441</v>
      </c>
      <c r="J12" s="320" t="s">
        <v>505</v>
      </c>
    </row>
    <row r="14" spans="1:10" ht="14.4" customHeight="1" x14ac:dyDescent="0.3">
      <c r="A14" s="316" t="s">
        <v>498</v>
      </c>
      <c r="B14" s="317" t="s">
        <v>499</v>
      </c>
      <c r="C14" s="318" t="s">
        <v>500</v>
      </c>
      <c r="D14" s="318" t="s">
        <v>500</v>
      </c>
      <c r="E14" s="318"/>
      <c r="F14" s="318" t="s">
        <v>500</v>
      </c>
      <c r="G14" s="318" t="s">
        <v>500</v>
      </c>
      <c r="H14" s="318" t="s">
        <v>500</v>
      </c>
      <c r="I14" s="319" t="s">
        <v>500</v>
      </c>
      <c r="J14" s="320" t="s">
        <v>53</v>
      </c>
    </row>
    <row r="15" spans="1:10" ht="14.4" customHeight="1" x14ac:dyDescent="0.3">
      <c r="A15" s="316" t="s">
        <v>506</v>
      </c>
      <c r="B15" s="317" t="s">
        <v>507</v>
      </c>
      <c r="C15" s="318" t="s">
        <v>500</v>
      </c>
      <c r="D15" s="318" t="s">
        <v>500</v>
      </c>
      <c r="E15" s="318"/>
      <c r="F15" s="318" t="s">
        <v>500</v>
      </c>
      <c r="G15" s="318" t="s">
        <v>500</v>
      </c>
      <c r="H15" s="318" t="s">
        <v>500</v>
      </c>
      <c r="I15" s="319" t="s">
        <v>500</v>
      </c>
      <c r="J15" s="320" t="s">
        <v>0</v>
      </c>
    </row>
    <row r="16" spans="1:10" ht="14.4" customHeight="1" x14ac:dyDescent="0.3">
      <c r="A16" s="316" t="s">
        <v>506</v>
      </c>
      <c r="B16" s="317" t="s">
        <v>207</v>
      </c>
      <c r="C16" s="318">
        <v>62.200809999999002</v>
      </c>
      <c r="D16" s="318">
        <v>0</v>
      </c>
      <c r="E16" s="318"/>
      <c r="F16" s="318">
        <v>0.1089</v>
      </c>
      <c r="G16" s="318">
        <v>0</v>
      </c>
      <c r="H16" s="318">
        <v>0.1089</v>
      </c>
      <c r="I16" s="319" t="s">
        <v>500</v>
      </c>
      <c r="J16" s="320" t="s">
        <v>1</v>
      </c>
    </row>
    <row r="17" spans="1:10" ht="14.4" customHeight="1" x14ac:dyDescent="0.3">
      <c r="A17" s="316" t="s">
        <v>506</v>
      </c>
      <c r="B17" s="317" t="s">
        <v>208</v>
      </c>
      <c r="C17" s="318">
        <v>0</v>
      </c>
      <c r="D17" s="318">
        <v>0</v>
      </c>
      <c r="E17" s="318"/>
      <c r="F17" s="318" t="s">
        <v>500</v>
      </c>
      <c r="G17" s="318" t="s">
        <v>500</v>
      </c>
      <c r="H17" s="318" t="s">
        <v>500</v>
      </c>
      <c r="I17" s="319" t="s">
        <v>500</v>
      </c>
      <c r="J17" s="320" t="s">
        <v>1</v>
      </c>
    </row>
    <row r="18" spans="1:10" ht="14.4" customHeight="1" x14ac:dyDescent="0.3">
      <c r="A18" s="316" t="s">
        <v>506</v>
      </c>
      <c r="B18" s="317" t="s">
        <v>501</v>
      </c>
      <c r="C18" s="318">
        <v>0.36547000000000002</v>
      </c>
      <c r="D18" s="318" t="s">
        <v>500</v>
      </c>
      <c r="E18" s="318"/>
      <c r="F18" s="318" t="s">
        <v>500</v>
      </c>
      <c r="G18" s="318" t="s">
        <v>500</v>
      </c>
      <c r="H18" s="318" t="s">
        <v>500</v>
      </c>
      <c r="I18" s="319" t="s">
        <v>500</v>
      </c>
      <c r="J18" s="320" t="s">
        <v>1</v>
      </c>
    </row>
    <row r="19" spans="1:10" ht="14.4" customHeight="1" x14ac:dyDescent="0.3">
      <c r="A19" s="316" t="s">
        <v>506</v>
      </c>
      <c r="B19" s="317" t="s">
        <v>502</v>
      </c>
      <c r="C19" s="318">
        <v>0</v>
      </c>
      <c r="D19" s="318" t="s">
        <v>500</v>
      </c>
      <c r="E19" s="318"/>
      <c r="F19" s="318" t="s">
        <v>500</v>
      </c>
      <c r="G19" s="318" t="s">
        <v>500</v>
      </c>
      <c r="H19" s="318" t="s">
        <v>500</v>
      </c>
      <c r="I19" s="319" t="s">
        <v>500</v>
      </c>
      <c r="J19" s="320" t="s">
        <v>1</v>
      </c>
    </row>
    <row r="20" spans="1:10" ht="14.4" customHeight="1" x14ac:dyDescent="0.3">
      <c r="A20" s="316" t="s">
        <v>506</v>
      </c>
      <c r="B20" s="317" t="s">
        <v>508</v>
      </c>
      <c r="C20" s="318">
        <v>62.566279999999004</v>
      </c>
      <c r="D20" s="318">
        <v>0</v>
      </c>
      <c r="E20" s="318"/>
      <c r="F20" s="318">
        <v>0.1089</v>
      </c>
      <c r="G20" s="318">
        <v>0</v>
      </c>
      <c r="H20" s="318">
        <v>0.1089</v>
      </c>
      <c r="I20" s="319" t="s">
        <v>500</v>
      </c>
      <c r="J20" s="320" t="s">
        <v>509</v>
      </c>
    </row>
    <row r="21" spans="1:10" ht="14.4" customHeight="1" x14ac:dyDescent="0.3">
      <c r="A21" s="316" t="s">
        <v>500</v>
      </c>
      <c r="B21" s="317" t="s">
        <v>500</v>
      </c>
      <c r="C21" s="318" t="s">
        <v>500</v>
      </c>
      <c r="D21" s="318" t="s">
        <v>500</v>
      </c>
      <c r="E21" s="318"/>
      <c r="F21" s="318" t="s">
        <v>500</v>
      </c>
      <c r="G21" s="318" t="s">
        <v>500</v>
      </c>
      <c r="H21" s="318" t="s">
        <v>500</v>
      </c>
      <c r="I21" s="319" t="s">
        <v>500</v>
      </c>
      <c r="J21" s="320" t="s">
        <v>510</v>
      </c>
    </row>
    <row r="22" spans="1:10" ht="14.4" customHeight="1" x14ac:dyDescent="0.3">
      <c r="A22" s="316" t="s">
        <v>511</v>
      </c>
      <c r="B22" s="317" t="s">
        <v>512</v>
      </c>
      <c r="C22" s="318" t="s">
        <v>500</v>
      </c>
      <c r="D22" s="318" t="s">
        <v>500</v>
      </c>
      <c r="E22" s="318"/>
      <c r="F22" s="318" t="s">
        <v>500</v>
      </c>
      <c r="G22" s="318" t="s">
        <v>500</v>
      </c>
      <c r="H22" s="318" t="s">
        <v>500</v>
      </c>
      <c r="I22" s="319" t="s">
        <v>500</v>
      </c>
      <c r="J22" s="320" t="s">
        <v>0</v>
      </c>
    </row>
    <row r="23" spans="1:10" ht="14.4" customHeight="1" x14ac:dyDescent="0.3">
      <c r="A23" s="316" t="s">
        <v>511</v>
      </c>
      <c r="B23" s="317" t="s">
        <v>207</v>
      </c>
      <c r="C23" s="318">
        <v>7.1874399999990004</v>
      </c>
      <c r="D23" s="318">
        <v>0</v>
      </c>
      <c r="E23" s="318"/>
      <c r="F23" s="318" t="s">
        <v>500</v>
      </c>
      <c r="G23" s="318" t="s">
        <v>500</v>
      </c>
      <c r="H23" s="318" t="s">
        <v>500</v>
      </c>
      <c r="I23" s="319" t="s">
        <v>500</v>
      </c>
      <c r="J23" s="320" t="s">
        <v>1</v>
      </c>
    </row>
    <row r="24" spans="1:10" ht="14.4" customHeight="1" x14ac:dyDescent="0.3">
      <c r="A24" s="316" t="s">
        <v>511</v>
      </c>
      <c r="B24" s="317" t="s">
        <v>208</v>
      </c>
      <c r="C24" s="318">
        <v>0</v>
      </c>
      <c r="D24" s="318">
        <v>0</v>
      </c>
      <c r="E24" s="318"/>
      <c r="F24" s="318" t="s">
        <v>500</v>
      </c>
      <c r="G24" s="318" t="s">
        <v>500</v>
      </c>
      <c r="H24" s="318" t="s">
        <v>500</v>
      </c>
      <c r="I24" s="319" t="s">
        <v>500</v>
      </c>
      <c r="J24" s="320" t="s">
        <v>1</v>
      </c>
    </row>
    <row r="25" spans="1:10" ht="14.4" customHeight="1" x14ac:dyDescent="0.3">
      <c r="A25" s="316" t="s">
        <v>511</v>
      </c>
      <c r="B25" s="317" t="s">
        <v>501</v>
      </c>
      <c r="C25" s="318">
        <v>0.24945000000000001</v>
      </c>
      <c r="D25" s="318" t="s">
        <v>500</v>
      </c>
      <c r="E25" s="318"/>
      <c r="F25" s="318" t="s">
        <v>500</v>
      </c>
      <c r="G25" s="318" t="s">
        <v>500</v>
      </c>
      <c r="H25" s="318" t="s">
        <v>500</v>
      </c>
      <c r="I25" s="319" t="s">
        <v>500</v>
      </c>
      <c r="J25" s="320" t="s">
        <v>1</v>
      </c>
    </row>
    <row r="26" spans="1:10" ht="14.4" customHeight="1" x14ac:dyDescent="0.3">
      <c r="A26" s="316" t="s">
        <v>511</v>
      </c>
      <c r="B26" s="317" t="s">
        <v>502</v>
      </c>
      <c r="C26" s="318">
        <v>0</v>
      </c>
      <c r="D26" s="318" t="s">
        <v>500</v>
      </c>
      <c r="E26" s="318"/>
      <c r="F26" s="318" t="s">
        <v>500</v>
      </c>
      <c r="G26" s="318" t="s">
        <v>500</v>
      </c>
      <c r="H26" s="318" t="s">
        <v>500</v>
      </c>
      <c r="I26" s="319" t="s">
        <v>500</v>
      </c>
      <c r="J26" s="320" t="s">
        <v>1</v>
      </c>
    </row>
    <row r="27" spans="1:10" ht="14.4" customHeight="1" x14ac:dyDescent="0.3">
      <c r="A27" s="316" t="s">
        <v>511</v>
      </c>
      <c r="B27" s="317" t="s">
        <v>513</v>
      </c>
      <c r="C27" s="318">
        <v>7.4368899999990008</v>
      </c>
      <c r="D27" s="318">
        <v>0</v>
      </c>
      <c r="E27" s="318"/>
      <c r="F27" s="318" t="s">
        <v>500</v>
      </c>
      <c r="G27" s="318" t="s">
        <v>500</v>
      </c>
      <c r="H27" s="318" t="s">
        <v>500</v>
      </c>
      <c r="I27" s="319" t="s">
        <v>500</v>
      </c>
      <c r="J27" s="320" t="s">
        <v>509</v>
      </c>
    </row>
    <row r="28" spans="1:10" ht="14.4" customHeight="1" x14ac:dyDescent="0.3">
      <c r="A28" s="316" t="s">
        <v>500</v>
      </c>
      <c r="B28" s="317" t="s">
        <v>500</v>
      </c>
      <c r="C28" s="318" t="s">
        <v>500</v>
      </c>
      <c r="D28" s="318" t="s">
        <v>500</v>
      </c>
      <c r="E28" s="318"/>
      <c r="F28" s="318" t="s">
        <v>500</v>
      </c>
      <c r="G28" s="318" t="s">
        <v>500</v>
      </c>
      <c r="H28" s="318" t="s">
        <v>500</v>
      </c>
      <c r="I28" s="319" t="s">
        <v>500</v>
      </c>
      <c r="J28" s="320" t="s">
        <v>510</v>
      </c>
    </row>
    <row r="29" spans="1:10" ht="14.4" customHeight="1" x14ac:dyDescent="0.3">
      <c r="A29" s="316" t="s">
        <v>514</v>
      </c>
      <c r="B29" s="317" t="s">
        <v>515</v>
      </c>
      <c r="C29" s="318" t="s">
        <v>500</v>
      </c>
      <c r="D29" s="318" t="s">
        <v>500</v>
      </c>
      <c r="E29" s="318"/>
      <c r="F29" s="318" t="s">
        <v>500</v>
      </c>
      <c r="G29" s="318" t="s">
        <v>500</v>
      </c>
      <c r="H29" s="318" t="s">
        <v>500</v>
      </c>
      <c r="I29" s="319" t="s">
        <v>500</v>
      </c>
      <c r="J29" s="320" t="s">
        <v>0</v>
      </c>
    </row>
    <row r="30" spans="1:10" ht="14.4" customHeight="1" x14ac:dyDescent="0.3">
      <c r="A30" s="316" t="s">
        <v>514</v>
      </c>
      <c r="B30" s="317" t="s">
        <v>207</v>
      </c>
      <c r="C30" s="318">
        <v>-38.863769999999995</v>
      </c>
      <c r="D30" s="318">
        <v>2.1854500000000003</v>
      </c>
      <c r="E30" s="318"/>
      <c r="F30" s="318">
        <v>0</v>
      </c>
      <c r="G30" s="318">
        <v>3.0355265607013333</v>
      </c>
      <c r="H30" s="318">
        <v>-3.0355265607013333</v>
      </c>
      <c r="I30" s="319">
        <v>0</v>
      </c>
      <c r="J30" s="320" t="s">
        <v>1</v>
      </c>
    </row>
    <row r="31" spans="1:10" ht="14.4" customHeight="1" x14ac:dyDescent="0.3">
      <c r="A31" s="316" t="s">
        <v>514</v>
      </c>
      <c r="B31" s="317" t="s">
        <v>208</v>
      </c>
      <c r="C31" s="318">
        <v>0</v>
      </c>
      <c r="D31" s="318">
        <v>0</v>
      </c>
      <c r="E31" s="318"/>
      <c r="F31" s="318" t="s">
        <v>500</v>
      </c>
      <c r="G31" s="318" t="s">
        <v>500</v>
      </c>
      <c r="H31" s="318" t="s">
        <v>500</v>
      </c>
      <c r="I31" s="319" t="s">
        <v>500</v>
      </c>
      <c r="J31" s="320" t="s">
        <v>1</v>
      </c>
    </row>
    <row r="32" spans="1:10" ht="14.4" customHeight="1" x14ac:dyDescent="0.3">
      <c r="A32" s="316" t="s">
        <v>514</v>
      </c>
      <c r="B32" s="317" t="s">
        <v>209</v>
      </c>
      <c r="C32" s="318" t="s">
        <v>500</v>
      </c>
      <c r="D32" s="318">
        <v>0</v>
      </c>
      <c r="E32" s="318"/>
      <c r="F32" s="318">
        <v>0</v>
      </c>
      <c r="G32" s="318">
        <v>2.839968559433333E-2</v>
      </c>
      <c r="H32" s="318">
        <v>-2.839968559433333E-2</v>
      </c>
      <c r="I32" s="319">
        <v>0</v>
      </c>
      <c r="J32" s="320" t="s">
        <v>1</v>
      </c>
    </row>
    <row r="33" spans="1:10" ht="14.4" customHeight="1" x14ac:dyDescent="0.3">
      <c r="A33" s="316" t="s">
        <v>514</v>
      </c>
      <c r="B33" s="317" t="s">
        <v>501</v>
      </c>
      <c r="C33" s="318">
        <v>0.31940000000000002</v>
      </c>
      <c r="D33" s="318" t="s">
        <v>500</v>
      </c>
      <c r="E33" s="318"/>
      <c r="F33" s="318" t="s">
        <v>500</v>
      </c>
      <c r="G33" s="318" t="s">
        <v>500</v>
      </c>
      <c r="H33" s="318" t="s">
        <v>500</v>
      </c>
      <c r="I33" s="319" t="s">
        <v>500</v>
      </c>
      <c r="J33" s="320" t="s">
        <v>1</v>
      </c>
    </row>
    <row r="34" spans="1:10" ht="14.4" customHeight="1" x14ac:dyDescent="0.3">
      <c r="A34" s="316" t="s">
        <v>514</v>
      </c>
      <c r="B34" s="317" t="s">
        <v>502</v>
      </c>
      <c r="C34" s="318">
        <v>0</v>
      </c>
      <c r="D34" s="318" t="s">
        <v>500</v>
      </c>
      <c r="E34" s="318"/>
      <c r="F34" s="318" t="s">
        <v>500</v>
      </c>
      <c r="G34" s="318" t="s">
        <v>500</v>
      </c>
      <c r="H34" s="318" t="s">
        <v>500</v>
      </c>
      <c r="I34" s="319" t="s">
        <v>500</v>
      </c>
      <c r="J34" s="320" t="s">
        <v>1</v>
      </c>
    </row>
    <row r="35" spans="1:10" ht="14.4" customHeight="1" x14ac:dyDescent="0.3">
      <c r="A35" s="316" t="s">
        <v>514</v>
      </c>
      <c r="B35" s="317" t="s">
        <v>516</v>
      </c>
      <c r="C35" s="318">
        <v>-38.544369999999994</v>
      </c>
      <c r="D35" s="318">
        <v>2.1854500000000003</v>
      </c>
      <c r="E35" s="318"/>
      <c r="F35" s="318">
        <v>0</v>
      </c>
      <c r="G35" s="318">
        <v>3.0639262462956665</v>
      </c>
      <c r="H35" s="318">
        <v>-3.0639262462956665</v>
      </c>
      <c r="I35" s="319">
        <v>0</v>
      </c>
      <c r="J35" s="320" t="s">
        <v>509</v>
      </c>
    </row>
    <row r="36" spans="1:10" ht="14.4" customHeight="1" x14ac:dyDescent="0.3">
      <c r="A36" s="316" t="s">
        <v>500</v>
      </c>
      <c r="B36" s="317" t="s">
        <v>500</v>
      </c>
      <c r="C36" s="318" t="s">
        <v>500</v>
      </c>
      <c r="D36" s="318" t="s">
        <v>500</v>
      </c>
      <c r="E36" s="318"/>
      <c r="F36" s="318" t="s">
        <v>500</v>
      </c>
      <c r="G36" s="318" t="s">
        <v>500</v>
      </c>
      <c r="H36" s="318" t="s">
        <v>500</v>
      </c>
      <c r="I36" s="319" t="s">
        <v>500</v>
      </c>
      <c r="J36" s="320" t="s">
        <v>510</v>
      </c>
    </row>
    <row r="37" spans="1:10" ht="14.4" customHeight="1" x14ac:dyDescent="0.3">
      <c r="A37" s="316" t="s">
        <v>517</v>
      </c>
      <c r="B37" s="317" t="s">
        <v>518</v>
      </c>
      <c r="C37" s="318" t="s">
        <v>500</v>
      </c>
      <c r="D37" s="318" t="s">
        <v>500</v>
      </c>
      <c r="E37" s="318"/>
      <c r="F37" s="318" t="s">
        <v>500</v>
      </c>
      <c r="G37" s="318" t="s">
        <v>500</v>
      </c>
      <c r="H37" s="318" t="s">
        <v>500</v>
      </c>
      <c r="I37" s="319" t="s">
        <v>500</v>
      </c>
      <c r="J37" s="320" t="s">
        <v>0</v>
      </c>
    </row>
    <row r="38" spans="1:10" ht="14.4" customHeight="1" x14ac:dyDescent="0.3">
      <c r="A38" s="316" t="s">
        <v>517</v>
      </c>
      <c r="B38" s="317" t="s">
        <v>207</v>
      </c>
      <c r="C38" s="318">
        <v>35.17886</v>
      </c>
      <c r="D38" s="318">
        <v>21.88316</v>
      </c>
      <c r="E38" s="318"/>
      <c r="F38" s="318">
        <v>0</v>
      </c>
      <c r="G38" s="318">
        <v>22.451902829912331</v>
      </c>
      <c r="H38" s="318">
        <v>-22.451902829912331</v>
      </c>
      <c r="I38" s="319">
        <v>0</v>
      </c>
      <c r="J38" s="320" t="s">
        <v>1</v>
      </c>
    </row>
    <row r="39" spans="1:10" ht="14.4" customHeight="1" x14ac:dyDescent="0.3">
      <c r="A39" s="316" t="s">
        <v>517</v>
      </c>
      <c r="B39" s="317" t="s">
        <v>503</v>
      </c>
      <c r="C39" s="318">
        <v>0</v>
      </c>
      <c r="D39" s="318" t="s">
        <v>500</v>
      </c>
      <c r="E39" s="318"/>
      <c r="F39" s="318" t="s">
        <v>500</v>
      </c>
      <c r="G39" s="318" t="s">
        <v>500</v>
      </c>
      <c r="H39" s="318" t="s">
        <v>500</v>
      </c>
      <c r="I39" s="319" t="s">
        <v>500</v>
      </c>
      <c r="J39" s="320" t="s">
        <v>1</v>
      </c>
    </row>
    <row r="40" spans="1:10" ht="14.4" customHeight="1" x14ac:dyDescent="0.3">
      <c r="A40" s="316" t="s">
        <v>517</v>
      </c>
      <c r="B40" s="317" t="s">
        <v>519</v>
      </c>
      <c r="C40" s="318">
        <v>35.17886</v>
      </c>
      <c r="D40" s="318">
        <v>21.88316</v>
      </c>
      <c r="E40" s="318"/>
      <c r="F40" s="318">
        <v>0</v>
      </c>
      <c r="G40" s="318">
        <v>22.451902829912331</v>
      </c>
      <c r="H40" s="318">
        <v>-22.451902829912331</v>
      </c>
      <c r="I40" s="319">
        <v>0</v>
      </c>
      <c r="J40" s="320" t="s">
        <v>509</v>
      </c>
    </row>
    <row r="41" spans="1:10" ht="14.4" customHeight="1" x14ac:dyDescent="0.3">
      <c r="A41" s="316" t="s">
        <v>500</v>
      </c>
      <c r="B41" s="317" t="s">
        <v>500</v>
      </c>
      <c r="C41" s="318" t="s">
        <v>500</v>
      </c>
      <c r="D41" s="318" t="s">
        <v>500</v>
      </c>
      <c r="E41" s="318"/>
      <c r="F41" s="318" t="s">
        <v>500</v>
      </c>
      <c r="G41" s="318" t="s">
        <v>500</v>
      </c>
      <c r="H41" s="318" t="s">
        <v>500</v>
      </c>
      <c r="I41" s="319" t="s">
        <v>500</v>
      </c>
      <c r="J41" s="320" t="s">
        <v>510</v>
      </c>
    </row>
    <row r="42" spans="1:10" ht="14.4" customHeight="1" x14ac:dyDescent="0.3">
      <c r="A42" s="316" t="s">
        <v>520</v>
      </c>
      <c r="B42" s="317" t="s">
        <v>521</v>
      </c>
      <c r="C42" s="318" t="s">
        <v>500</v>
      </c>
      <c r="D42" s="318" t="s">
        <v>500</v>
      </c>
      <c r="E42" s="318"/>
      <c r="F42" s="318" t="s">
        <v>500</v>
      </c>
      <c r="G42" s="318" t="s">
        <v>500</v>
      </c>
      <c r="H42" s="318" t="s">
        <v>500</v>
      </c>
      <c r="I42" s="319" t="s">
        <v>500</v>
      </c>
      <c r="J42" s="320" t="s">
        <v>0</v>
      </c>
    </row>
    <row r="43" spans="1:10" ht="14.4" customHeight="1" x14ac:dyDescent="0.3">
      <c r="A43" s="316" t="s">
        <v>520</v>
      </c>
      <c r="B43" s="317" t="s">
        <v>207</v>
      </c>
      <c r="C43" s="318">
        <v>10.37176</v>
      </c>
      <c r="D43" s="318">
        <v>6.88E-2</v>
      </c>
      <c r="E43" s="318"/>
      <c r="F43" s="318">
        <v>0</v>
      </c>
      <c r="G43" s="318">
        <v>1.9874083932666667E-2</v>
      </c>
      <c r="H43" s="318">
        <v>-1.9874083932666667E-2</v>
      </c>
      <c r="I43" s="319">
        <v>0</v>
      </c>
      <c r="J43" s="320" t="s">
        <v>1</v>
      </c>
    </row>
    <row r="44" spans="1:10" ht="14.4" customHeight="1" x14ac:dyDescent="0.3">
      <c r="A44" s="316" t="s">
        <v>520</v>
      </c>
      <c r="B44" s="317" t="s">
        <v>208</v>
      </c>
      <c r="C44" s="318">
        <v>0</v>
      </c>
      <c r="D44" s="318">
        <v>0</v>
      </c>
      <c r="E44" s="318"/>
      <c r="F44" s="318" t="s">
        <v>500</v>
      </c>
      <c r="G44" s="318" t="s">
        <v>500</v>
      </c>
      <c r="H44" s="318" t="s">
        <v>500</v>
      </c>
      <c r="I44" s="319" t="s">
        <v>500</v>
      </c>
      <c r="J44" s="320" t="s">
        <v>1</v>
      </c>
    </row>
    <row r="45" spans="1:10" ht="14.4" customHeight="1" x14ac:dyDescent="0.3">
      <c r="A45" s="316" t="s">
        <v>520</v>
      </c>
      <c r="B45" s="317" t="s">
        <v>501</v>
      </c>
      <c r="C45" s="318">
        <v>9.2939999999000003E-2</v>
      </c>
      <c r="D45" s="318" t="s">
        <v>500</v>
      </c>
      <c r="E45" s="318"/>
      <c r="F45" s="318" t="s">
        <v>500</v>
      </c>
      <c r="G45" s="318" t="s">
        <v>500</v>
      </c>
      <c r="H45" s="318" t="s">
        <v>500</v>
      </c>
      <c r="I45" s="319" t="s">
        <v>500</v>
      </c>
      <c r="J45" s="320" t="s">
        <v>1</v>
      </c>
    </row>
    <row r="46" spans="1:10" ht="14.4" customHeight="1" x14ac:dyDescent="0.3">
      <c r="A46" s="316" t="s">
        <v>520</v>
      </c>
      <c r="B46" s="317" t="s">
        <v>502</v>
      </c>
      <c r="C46" s="318">
        <v>0</v>
      </c>
      <c r="D46" s="318" t="s">
        <v>500</v>
      </c>
      <c r="E46" s="318"/>
      <c r="F46" s="318" t="s">
        <v>500</v>
      </c>
      <c r="G46" s="318" t="s">
        <v>500</v>
      </c>
      <c r="H46" s="318" t="s">
        <v>500</v>
      </c>
      <c r="I46" s="319" t="s">
        <v>500</v>
      </c>
      <c r="J46" s="320" t="s">
        <v>1</v>
      </c>
    </row>
    <row r="47" spans="1:10" ht="14.4" customHeight="1" x14ac:dyDescent="0.3">
      <c r="A47" s="316" t="s">
        <v>520</v>
      </c>
      <c r="B47" s="317" t="s">
        <v>522</v>
      </c>
      <c r="C47" s="318">
        <v>10.464699999999</v>
      </c>
      <c r="D47" s="318">
        <v>6.88E-2</v>
      </c>
      <c r="E47" s="318"/>
      <c r="F47" s="318">
        <v>0</v>
      </c>
      <c r="G47" s="318">
        <v>1.9874083932666667E-2</v>
      </c>
      <c r="H47" s="318">
        <v>-1.9874083932666667E-2</v>
      </c>
      <c r="I47" s="319">
        <v>0</v>
      </c>
      <c r="J47" s="320" t="s">
        <v>509</v>
      </c>
    </row>
    <row r="48" spans="1:10" ht="14.4" customHeight="1" x14ac:dyDescent="0.3">
      <c r="A48" s="316" t="s">
        <v>500</v>
      </c>
      <c r="B48" s="317" t="s">
        <v>500</v>
      </c>
      <c r="C48" s="318" t="s">
        <v>500</v>
      </c>
      <c r="D48" s="318" t="s">
        <v>500</v>
      </c>
      <c r="E48" s="318"/>
      <c r="F48" s="318" t="s">
        <v>500</v>
      </c>
      <c r="G48" s="318" t="s">
        <v>500</v>
      </c>
      <c r="H48" s="318" t="s">
        <v>500</v>
      </c>
      <c r="I48" s="319" t="s">
        <v>500</v>
      </c>
      <c r="J48" s="320" t="s">
        <v>510</v>
      </c>
    </row>
    <row r="49" spans="1:10" ht="14.4" customHeight="1" x14ac:dyDescent="0.3">
      <c r="A49" s="316" t="s">
        <v>523</v>
      </c>
      <c r="B49" s="317" t="s">
        <v>518</v>
      </c>
      <c r="C49" s="318" t="s">
        <v>500</v>
      </c>
      <c r="D49" s="318" t="s">
        <v>500</v>
      </c>
      <c r="E49" s="318"/>
      <c r="F49" s="318" t="s">
        <v>500</v>
      </c>
      <c r="G49" s="318" t="s">
        <v>500</v>
      </c>
      <c r="H49" s="318" t="s">
        <v>500</v>
      </c>
      <c r="I49" s="319" t="s">
        <v>500</v>
      </c>
      <c r="J49" s="320" t="s">
        <v>0</v>
      </c>
    </row>
    <row r="50" spans="1:10" ht="14.4" customHeight="1" x14ac:dyDescent="0.3">
      <c r="A50" s="316" t="s">
        <v>523</v>
      </c>
      <c r="B50" s="317" t="s">
        <v>207</v>
      </c>
      <c r="C50" s="318">
        <v>0.10201</v>
      </c>
      <c r="D50" s="318">
        <v>0</v>
      </c>
      <c r="E50" s="318"/>
      <c r="F50" s="318" t="s">
        <v>500</v>
      </c>
      <c r="G50" s="318" t="s">
        <v>500</v>
      </c>
      <c r="H50" s="318" t="s">
        <v>500</v>
      </c>
      <c r="I50" s="319" t="s">
        <v>500</v>
      </c>
      <c r="J50" s="320" t="s">
        <v>1</v>
      </c>
    </row>
    <row r="51" spans="1:10" ht="14.4" customHeight="1" x14ac:dyDescent="0.3">
      <c r="A51" s="316" t="s">
        <v>523</v>
      </c>
      <c r="B51" s="317" t="s">
        <v>519</v>
      </c>
      <c r="C51" s="318">
        <v>0.10201</v>
      </c>
      <c r="D51" s="318">
        <v>0</v>
      </c>
      <c r="E51" s="318"/>
      <c r="F51" s="318" t="s">
        <v>500</v>
      </c>
      <c r="G51" s="318" t="s">
        <v>500</v>
      </c>
      <c r="H51" s="318" t="s">
        <v>500</v>
      </c>
      <c r="I51" s="319" t="s">
        <v>500</v>
      </c>
      <c r="J51" s="320" t="s">
        <v>509</v>
      </c>
    </row>
    <row r="52" spans="1:10" ht="14.4" customHeight="1" x14ac:dyDescent="0.3">
      <c r="A52" s="316" t="s">
        <v>500</v>
      </c>
      <c r="B52" s="317" t="s">
        <v>500</v>
      </c>
      <c r="C52" s="318" t="s">
        <v>500</v>
      </c>
      <c r="D52" s="318" t="s">
        <v>500</v>
      </c>
      <c r="E52" s="318"/>
      <c r="F52" s="318" t="s">
        <v>500</v>
      </c>
      <c r="G52" s="318" t="s">
        <v>500</v>
      </c>
      <c r="H52" s="318" t="s">
        <v>500</v>
      </c>
      <c r="I52" s="319" t="s">
        <v>500</v>
      </c>
      <c r="J52" s="320" t="s">
        <v>510</v>
      </c>
    </row>
    <row r="53" spans="1:10" ht="14.4" customHeight="1" x14ac:dyDescent="0.3">
      <c r="A53" s="316" t="s">
        <v>524</v>
      </c>
      <c r="B53" s="317" t="s">
        <v>525</v>
      </c>
      <c r="C53" s="318" t="s">
        <v>500</v>
      </c>
      <c r="D53" s="318" t="s">
        <v>500</v>
      </c>
      <c r="E53" s="318"/>
      <c r="F53" s="318" t="s">
        <v>500</v>
      </c>
      <c r="G53" s="318" t="s">
        <v>500</v>
      </c>
      <c r="H53" s="318" t="s">
        <v>500</v>
      </c>
      <c r="I53" s="319" t="s">
        <v>500</v>
      </c>
      <c r="J53" s="320" t="s">
        <v>0</v>
      </c>
    </row>
    <row r="54" spans="1:10" ht="14.4" customHeight="1" x14ac:dyDescent="0.3">
      <c r="A54" s="316" t="s">
        <v>524</v>
      </c>
      <c r="B54" s="317" t="s">
        <v>207</v>
      </c>
      <c r="C54" s="318" t="s">
        <v>500</v>
      </c>
      <c r="D54" s="318" t="s">
        <v>500</v>
      </c>
      <c r="E54" s="318"/>
      <c r="F54" s="318">
        <v>22.173249999999999</v>
      </c>
      <c r="G54" s="318">
        <v>0</v>
      </c>
      <c r="H54" s="318">
        <v>22.173249999999999</v>
      </c>
      <c r="I54" s="319" t="s">
        <v>500</v>
      </c>
      <c r="J54" s="320" t="s">
        <v>1</v>
      </c>
    </row>
    <row r="55" spans="1:10" ht="14.4" customHeight="1" x14ac:dyDescent="0.3">
      <c r="A55" s="316" t="s">
        <v>524</v>
      </c>
      <c r="B55" s="317" t="s">
        <v>526</v>
      </c>
      <c r="C55" s="318" t="s">
        <v>500</v>
      </c>
      <c r="D55" s="318" t="s">
        <v>500</v>
      </c>
      <c r="E55" s="318"/>
      <c r="F55" s="318">
        <v>22.173249999999999</v>
      </c>
      <c r="G55" s="318">
        <v>0</v>
      </c>
      <c r="H55" s="318">
        <v>22.173249999999999</v>
      </c>
      <c r="I55" s="319" t="s">
        <v>500</v>
      </c>
      <c r="J55" s="320" t="s">
        <v>509</v>
      </c>
    </row>
    <row r="56" spans="1:10" ht="14.4" customHeight="1" x14ac:dyDescent="0.3">
      <c r="A56" s="316" t="s">
        <v>500</v>
      </c>
      <c r="B56" s="317" t="s">
        <v>500</v>
      </c>
      <c r="C56" s="318" t="s">
        <v>500</v>
      </c>
      <c r="D56" s="318" t="s">
        <v>500</v>
      </c>
      <c r="E56" s="318"/>
      <c r="F56" s="318" t="s">
        <v>500</v>
      </c>
      <c r="G56" s="318" t="s">
        <v>500</v>
      </c>
      <c r="H56" s="318" t="s">
        <v>500</v>
      </c>
      <c r="I56" s="319" t="s">
        <v>500</v>
      </c>
      <c r="J56" s="320" t="s">
        <v>510</v>
      </c>
    </row>
    <row r="57" spans="1:10" ht="14.4" customHeight="1" x14ac:dyDescent="0.3">
      <c r="A57" s="316" t="s">
        <v>527</v>
      </c>
      <c r="B57" s="317" t="s">
        <v>528</v>
      </c>
      <c r="C57" s="318" t="s">
        <v>500</v>
      </c>
      <c r="D57" s="318" t="s">
        <v>500</v>
      </c>
      <c r="E57" s="318"/>
      <c r="F57" s="318" t="s">
        <v>500</v>
      </c>
      <c r="G57" s="318" t="s">
        <v>500</v>
      </c>
      <c r="H57" s="318" t="s">
        <v>500</v>
      </c>
      <c r="I57" s="319" t="s">
        <v>500</v>
      </c>
      <c r="J57" s="320" t="s">
        <v>0</v>
      </c>
    </row>
    <row r="58" spans="1:10" ht="14.4" customHeight="1" x14ac:dyDescent="0.3">
      <c r="A58" s="316" t="s">
        <v>527</v>
      </c>
      <c r="B58" s="317" t="s">
        <v>207</v>
      </c>
      <c r="C58" s="318" t="s">
        <v>500</v>
      </c>
      <c r="D58" s="318" t="s">
        <v>500</v>
      </c>
      <c r="E58" s="318"/>
      <c r="F58" s="318">
        <v>1.43106</v>
      </c>
      <c r="G58" s="318">
        <v>0</v>
      </c>
      <c r="H58" s="318">
        <v>1.43106</v>
      </c>
      <c r="I58" s="319" t="s">
        <v>500</v>
      </c>
      <c r="J58" s="320" t="s">
        <v>1</v>
      </c>
    </row>
    <row r="59" spans="1:10" ht="14.4" customHeight="1" x14ac:dyDescent="0.3">
      <c r="A59" s="316" t="s">
        <v>527</v>
      </c>
      <c r="B59" s="317" t="s">
        <v>529</v>
      </c>
      <c r="C59" s="318" t="s">
        <v>500</v>
      </c>
      <c r="D59" s="318" t="s">
        <v>500</v>
      </c>
      <c r="E59" s="318"/>
      <c r="F59" s="318">
        <v>1.43106</v>
      </c>
      <c r="G59" s="318">
        <v>0</v>
      </c>
      <c r="H59" s="318">
        <v>1.43106</v>
      </c>
      <c r="I59" s="319" t="s">
        <v>500</v>
      </c>
      <c r="J59" s="320" t="s">
        <v>509</v>
      </c>
    </row>
    <row r="60" spans="1:10" ht="14.4" customHeight="1" x14ac:dyDescent="0.3">
      <c r="A60" s="316" t="s">
        <v>500</v>
      </c>
      <c r="B60" s="317" t="s">
        <v>500</v>
      </c>
      <c r="C60" s="318" t="s">
        <v>500</v>
      </c>
      <c r="D60" s="318" t="s">
        <v>500</v>
      </c>
      <c r="E60" s="318"/>
      <c r="F60" s="318" t="s">
        <v>500</v>
      </c>
      <c r="G60" s="318" t="s">
        <v>500</v>
      </c>
      <c r="H60" s="318" t="s">
        <v>500</v>
      </c>
      <c r="I60" s="319" t="s">
        <v>500</v>
      </c>
      <c r="J60" s="320" t="s">
        <v>510</v>
      </c>
    </row>
    <row r="61" spans="1:10" ht="14.4" customHeight="1" x14ac:dyDescent="0.3">
      <c r="A61" s="316" t="s">
        <v>530</v>
      </c>
      <c r="B61" s="317" t="s">
        <v>531</v>
      </c>
      <c r="C61" s="318" t="s">
        <v>500</v>
      </c>
      <c r="D61" s="318" t="s">
        <v>500</v>
      </c>
      <c r="E61" s="318"/>
      <c r="F61" s="318" t="s">
        <v>500</v>
      </c>
      <c r="G61" s="318" t="s">
        <v>500</v>
      </c>
      <c r="H61" s="318" t="s">
        <v>500</v>
      </c>
      <c r="I61" s="319" t="s">
        <v>500</v>
      </c>
      <c r="J61" s="320" t="s">
        <v>0</v>
      </c>
    </row>
    <row r="62" spans="1:10" ht="14.4" customHeight="1" x14ac:dyDescent="0.3">
      <c r="A62" s="316" t="s">
        <v>530</v>
      </c>
      <c r="B62" s="317" t="s">
        <v>207</v>
      </c>
      <c r="C62" s="318" t="s">
        <v>500</v>
      </c>
      <c r="D62" s="318" t="s">
        <v>500</v>
      </c>
      <c r="E62" s="318"/>
      <c r="F62" s="318">
        <v>1.1915200000000001</v>
      </c>
      <c r="G62" s="318">
        <v>0</v>
      </c>
      <c r="H62" s="318">
        <v>1.1915200000000001</v>
      </c>
      <c r="I62" s="319" t="s">
        <v>500</v>
      </c>
      <c r="J62" s="320" t="s">
        <v>1</v>
      </c>
    </row>
    <row r="63" spans="1:10" ht="14.4" customHeight="1" x14ac:dyDescent="0.3">
      <c r="A63" s="316" t="s">
        <v>530</v>
      </c>
      <c r="B63" s="317" t="s">
        <v>532</v>
      </c>
      <c r="C63" s="318" t="s">
        <v>500</v>
      </c>
      <c r="D63" s="318" t="s">
        <v>500</v>
      </c>
      <c r="E63" s="318"/>
      <c r="F63" s="318">
        <v>1.1915200000000001</v>
      </c>
      <c r="G63" s="318">
        <v>0</v>
      </c>
      <c r="H63" s="318">
        <v>1.1915200000000001</v>
      </c>
      <c r="I63" s="319" t="s">
        <v>500</v>
      </c>
      <c r="J63" s="320" t="s">
        <v>509</v>
      </c>
    </row>
    <row r="64" spans="1:10" ht="14.4" customHeight="1" x14ac:dyDescent="0.3">
      <c r="A64" s="316" t="s">
        <v>500</v>
      </c>
      <c r="B64" s="317" t="s">
        <v>500</v>
      </c>
      <c r="C64" s="318" t="s">
        <v>500</v>
      </c>
      <c r="D64" s="318" t="s">
        <v>500</v>
      </c>
      <c r="E64" s="318"/>
      <c r="F64" s="318" t="s">
        <v>500</v>
      </c>
      <c r="G64" s="318" t="s">
        <v>500</v>
      </c>
      <c r="H64" s="318" t="s">
        <v>500</v>
      </c>
      <c r="I64" s="319" t="s">
        <v>500</v>
      </c>
      <c r="J64" s="320" t="s">
        <v>510</v>
      </c>
    </row>
    <row r="65" spans="1:10" ht="14.4" customHeight="1" x14ac:dyDescent="0.3">
      <c r="A65" s="316" t="s">
        <v>498</v>
      </c>
      <c r="B65" s="317" t="s">
        <v>504</v>
      </c>
      <c r="C65" s="318">
        <v>77.204369999996999</v>
      </c>
      <c r="D65" s="318">
        <v>24.137409999999999</v>
      </c>
      <c r="E65" s="318"/>
      <c r="F65" s="318">
        <v>24.904729999999997</v>
      </c>
      <c r="G65" s="318">
        <v>25.535703160140663</v>
      </c>
      <c r="H65" s="318">
        <v>-0.63097316014066607</v>
      </c>
      <c r="I65" s="319">
        <v>0.9752905507953441</v>
      </c>
      <c r="J65" s="320" t="s">
        <v>505</v>
      </c>
    </row>
  </sheetData>
  <mergeCells count="3">
    <mergeCell ref="F3:I3"/>
    <mergeCell ref="C4:D4"/>
    <mergeCell ref="A1:I1"/>
  </mergeCells>
  <conditionalFormatting sqref="F13 F66:F65537">
    <cfRule type="cellIs" dxfId="35" priority="18" stopIfTrue="1" operator="greaterThan">
      <formula>1</formula>
    </cfRule>
  </conditionalFormatting>
  <conditionalFormatting sqref="H5:H12">
    <cfRule type="expression" dxfId="34" priority="14">
      <formula>$H5&gt;0</formula>
    </cfRule>
  </conditionalFormatting>
  <conditionalFormatting sqref="I5:I12">
    <cfRule type="expression" dxfId="33" priority="15">
      <formula>$I5&gt;1</formula>
    </cfRule>
  </conditionalFormatting>
  <conditionalFormatting sqref="B5:B12">
    <cfRule type="expression" dxfId="32" priority="11">
      <formula>OR($J5="NS",$J5="SumaNS",$J5="Účet")</formula>
    </cfRule>
  </conditionalFormatting>
  <conditionalFormatting sqref="B5:D12 F5:I12">
    <cfRule type="expression" dxfId="31" priority="17">
      <formula>AND($J5&lt;&gt;"",$J5&lt;&gt;"mezeraKL")</formula>
    </cfRule>
  </conditionalFormatting>
  <conditionalFormatting sqref="B5:D12 F5:I12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29" priority="13">
      <formula>OR($J5="SumaNS",$J5="NS")</formula>
    </cfRule>
  </conditionalFormatting>
  <conditionalFormatting sqref="A5:A12">
    <cfRule type="expression" dxfId="28" priority="9">
      <formula>AND($J5&lt;&gt;"mezeraKL",$J5&lt;&gt;"")</formula>
    </cfRule>
  </conditionalFormatting>
  <conditionalFormatting sqref="A5:A12">
    <cfRule type="expression" dxfId="27" priority="10">
      <formula>AND($J5&lt;&gt;"",$J5&lt;&gt;"mezeraKL")</formula>
    </cfRule>
  </conditionalFormatting>
  <conditionalFormatting sqref="H14:H65">
    <cfRule type="expression" dxfId="26" priority="5">
      <formula>$H14&gt;0</formula>
    </cfRule>
  </conditionalFormatting>
  <conditionalFormatting sqref="A14:A65">
    <cfRule type="expression" dxfId="25" priority="2">
      <formula>AND($J14&lt;&gt;"mezeraKL",$J14&lt;&gt;"")</formula>
    </cfRule>
  </conditionalFormatting>
  <conditionalFormatting sqref="I14:I65">
    <cfRule type="expression" dxfId="24" priority="6">
      <formula>$I14&gt;1</formula>
    </cfRule>
  </conditionalFormatting>
  <conditionalFormatting sqref="B14:B65">
    <cfRule type="expression" dxfId="23" priority="1">
      <formula>OR($J14="NS",$J14="SumaNS",$J14="Účet")</formula>
    </cfRule>
  </conditionalFormatting>
  <conditionalFormatting sqref="A14:D65 F14:I65">
    <cfRule type="expression" dxfId="22" priority="8">
      <formula>AND($J14&lt;&gt;"",$J14&lt;&gt;"mezeraKL")</formula>
    </cfRule>
  </conditionalFormatting>
  <conditionalFormatting sqref="B14:D65 F14:I65">
    <cfRule type="expression" dxfId="21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65 F14:I65">
    <cfRule type="expression" dxfId="20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83" t="s">
        <v>94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14.4" customHeight="1" thickBot="1" x14ac:dyDescent="0.35">
      <c r="A2" s="174" t="s">
        <v>196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79"/>
      <c r="D3" s="280"/>
      <c r="E3" s="280"/>
      <c r="F3" s="280"/>
      <c r="G3" s="280"/>
      <c r="H3" s="280"/>
      <c r="I3" s="280"/>
      <c r="J3" s="281" t="s">
        <v>75</v>
      </c>
      <c r="K3" s="282"/>
      <c r="L3" s="71">
        <f>IF(M3&lt;&gt;0,N3/M3,0)</f>
        <v>4.8362493532194257</v>
      </c>
      <c r="M3" s="71">
        <f>SUBTOTAL(9,M5:M1048576)</f>
        <v>5252</v>
      </c>
      <c r="N3" s="72">
        <f>SUBTOTAL(9,N5:N1048576)</f>
        <v>25399.981603108423</v>
      </c>
    </row>
    <row r="4" spans="1:14" s="164" customFormat="1" ht="14.4" customHeight="1" thickBot="1" x14ac:dyDescent="0.35">
      <c r="A4" s="321" t="s">
        <v>3</v>
      </c>
      <c r="B4" s="322" t="s">
        <v>4</v>
      </c>
      <c r="C4" s="322" t="s">
        <v>0</v>
      </c>
      <c r="D4" s="322" t="s">
        <v>5</v>
      </c>
      <c r="E4" s="322" t="s">
        <v>6</v>
      </c>
      <c r="F4" s="322" t="s">
        <v>1</v>
      </c>
      <c r="G4" s="322" t="s">
        <v>7</v>
      </c>
      <c r="H4" s="322" t="s">
        <v>8</v>
      </c>
      <c r="I4" s="322" t="s">
        <v>9</v>
      </c>
      <c r="J4" s="323" t="s">
        <v>10</v>
      </c>
      <c r="K4" s="323" t="s">
        <v>11</v>
      </c>
      <c r="L4" s="324" t="s">
        <v>81</v>
      </c>
      <c r="M4" s="324" t="s">
        <v>12</v>
      </c>
      <c r="N4" s="325" t="s">
        <v>89</v>
      </c>
    </row>
    <row r="5" spans="1:14" ht="14.4" customHeight="1" x14ac:dyDescent="0.3">
      <c r="A5" s="326" t="s">
        <v>498</v>
      </c>
      <c r="B5" s="327" t="s">
        <v>499</v>
      </c>
      <c r="C5" s="328" t="s">
        <v>506</v>
      </c>
      <c r="D5" s="329" t="s">
        <v>603</v>
      </c>
      <c r="E5" s="328" t="s">
        <v>533</v>
      </c>
      <c r="F5" s="329" t="s">
        <v>607</v>
      </c>
      <c r="G5" s="328" t="s">
        <v>534</v>
      </c>
      <c r="H5" s="328" t="s">
        <v>535</v>
      </c>
      <c r="I5" s="328" t="s">
        <v>96</v>
      </c>
      <c r="J5" s="328" t="s">
        <v>536</v>
      </c>
      <c r="K5" s="328"/>
      <c r="L5" s="330">
        <v>1.0890000000000002</v>
      </c>
      <c r="M5" s="330">
        <v>100</v>
      </c>
      <c r="N5" s="331">
        <v>108.90000000000002</v>
      </c>
    </row>
    <row r="6" spans="1:14" ht="14.4" customHeight="1" x14ac:dyDescent="0.3">
      <c r="A6" s="332" t="s">
        <v>498</v>
      </c>
      <c r="B6" s="333" t="s">
        <v>499</v>
      </c>
      <c r="C6" s="334" t="s">
        <v>524</v>
      </c>
      <c r="D6" s="335" t="s">
        <v>604</v>
      </c>
      <c r="E6" s="334" t="s">
        <v>533</v>
      </c>
      <c r="F6" s="335" t="s">
        <v>607</v>
      </c>
      <c r="G6" s="334" t="s">
        <v>534</v>
      </c>
      <c r="H6" s="334" t="s">
        <v>537</v>
      </c>
      <c r="I6" s="334" t="s">
        <v>96</v>
      </c>
      <c r="J6" s="334" t="s">
        <v>538</v>
      </c>
      <c r="K6" s="334"/>
      <c r="L6" s="336">
        <v>75.165342685452288</v>
      </c>
      <c r="M6" s="336">
        <v>4</v>
      </c>
      <c r="N6" s="337">
        <v>300.66137074180915</v>
      </c>
    </row>
    <row r="7" spans="1:14" ht="14.4" customHeight="1" x14ac:dyDescent="0.3">
      <c r="A7" s="332" t="s">
        <v>498</v>
      </c>
      <c r="B7" s="333" t="s">
        <v>499</v>
      </c>
      <c r="C7" s="334" t="s">
        <v>524</v>
      </c>
      <c r="D7" s="335" t="s">
        <v>604</v>
      </c>
      <c r="E7" s="334" t="s">
        <v>533</v>
      </c>
      <c r="F7" s="335" t="s">
        <v>607</v>
      </c>
      <c r="G7" s="334" t="s">
        <v>534</v>
      </c>
      <c r="H7" s="334" t="s">
        <v>539</v>
      </c>
      <c r="I7" s="334" t="s">
        <v>96</v>
      </c>
      <c r="J7" s="334" t="s">
        <v>540</v>
      </c>
      <c r="K7" s="334"/>
      <c r="L7" s="336">
        <v>481.95578170705704</v>
      </c>
      <c r="M7" s="336">
        <v>40</v>
      </c>
      <c r="N7" s="337">
        <v>19278.231268282281</v>
      </c>
    </row>
    <row r="8" spans="1:14" ht="14.4" customHeight="1" x14ac:dyDescent="0.3">
      <c r="A8" s="332" t="s">
        <v>498</v>
      </c>
      <c r="B8" s="333" t="s">
        <v>499</v>
      </c>
      <c r="C8" s="334" t="s">
        <v>524</v>
      </c>
      <c r="D8" s="335" t="s">
        <v>604</v>
      </c>
      <c r="E8" s="334" t="s">
        <v>533</v>
      </c>
      <c r="F8" s="335" t="s">
        <v>607</v>
      </c>
      <c r="G8" s="334" t="s">
        <v>534</v>
      </c>
      <c r="H8" s="334" t="s">
        <v>541</v>
      </c>
      <c r="I8" s="334" t="s">
        <v>96</v>
      </c>
      <c r="J8" s="334" t="s">
        <v>542</v>
      </c>
      <c r="K8" s="334"/>
      <c r="L8" s="336">
        <v>18.948573345468255</v>
      </c>
      <c r="M8" s="336">
        <v>10</v>
      </c>
      <c r="N8" s="337">
        <v>189.48573345468253</v>
      </c>
    </row>
    <row r="9" spans="1:14" ht="14.4" customHeight="1" x14ac:dyDescent="0.3">
      <c r="A9" s="332" t="s">
        <v>498</v>
      </c>
      <c r="B9" s="333" t="s">
        <v>499</v>
      </c>
      <c r="C9" s="334" t="s">
        <v>524</v>
      </c>
      <c r="D9" s="335" t="s">
        <v>604</v>
      </c>
      <c r="E9" s="334" t="s">
        <v>533</v>
      </c>
      <c r="F9" s="335" t="s">
        <v>607</v>
      </c>
      <c r="G9" s="334" t="s">
        <v>534</v>
      </c>
      <c r="H9" s="334" t="s">
        <v>543</v>
      </c>
      <c r="I9" s="334" t="s">
        <v>96</v>
      </c>
      <c r="J9" s="334" t="s">
        <v>544</v>
      </c>
      <c r="K9" s="334" t="s">
        <v>545</v>
      </c>
      <c r="L9" s="336">
        <v>182.16996109100242</v>
      </c>
      <c r="M9" s="336">
        <v>6</v>
      </c>
      <c r="N9" s="337">
        <v>1093.0197665460146</v>
      </c>
    </row>
    <row r="10" spans="1:14" ht="14.4" customHeight="1" x14ac:dyDescent="0.3">
      <c r="A10" s="332" t="s">
        <v>498</v>
      </c>
      <c r="B10" s="333" t="s">
        <v>499</v>
      </c>
      <c r="C10" s="334" t="s">
        <v>524</v>
      </c>
      <c r="D10" s="335" t="s">
        <v>604</v>
      </c>
      <c r="E10" s="334" t="s">
        <v>533</v>
      </c>
      <c r="F10" s="335" t="s">
        <v>607</v>
      </c>
      <c r="G10" s="334" t="s">
        <v>534</v>
      </c>
      <c r="H10" s="334" t="s">
        <v>546</v>
      </c>
      <c r="I10" s="334" t="s">
        <v>96</v>
      </c>
      <c r="J10" s="334" t="s">
        <v>547</v>
      </c>
      <c r="K10" s="334" t="s">
        <v>545</v>
      </c>
      <c r="L10" s="336">
        <v>25.446956624185287</v>
      </c>
      <c r="M10" s="336">
        <v>12</v>
      </c>
      <c r="N10" s="337">
        <v>305.36347949022343</v>
      </c>
    </row>
    <row r="11" spans="1:14" ht="14.4" customHeight="1" x14ac:dyDescent="0.3">
      <c r="A11" s="332" t="s">
        <v>498</v>
      </c>
      <c r="B11" s="333" t="s">
        <v>499</v>
      </c>
      <c r="C11" s="334" t="s">
        <v>524</v>
      </c>
      <c r="D11" s="335" t="s">
        <v>604</v>
      </c>
      <c r="E11" s="334" t="s">
        <v>533</v>
      </c>
      <c r="F11" s="335" t="s">
        <v>607</v>
      </c>
      <c r="G11" s="334" t="s">
        <v>534</v>
      </c>
      <c r="H11" s="334" t="s">
        <v>548</v>
      </c>
      <c r="I11" s="334" t="s">
        <v>96</v>
      </c>
      <c r="J11" s="334" t="s">
        <v>549</v>
      </c>
      <c r="K11" s="334" t="s">
        <v>545</v>
      </c>
      <c r="L11" s="336">
        <v>22.366542789421743</v>
      </c>
      <c r="M11" s="336">
        <v>45</v>
      </c>
      <c r="N11" s="337">
        <v>1006.4944255239784</v>
      </c>
    </row>
    <row r="12" spans="1:14" ht="14.4" customHeight="1" x14ac:dyDescent="0.3">
      <c r="A12" s="332" t="s">
        <v>498</v>
      </c>
      <c r="B12" s="333" t="s">
        <v>499</v>
      </c>
      <c r="C12" s="334" t="s">
        <v>527</v>
      </c>
      <c r="D12" s="335" t="s">
        <v>605</v>
      </c>
      <c r="E12" s="334" t="s">
        <v>533</v>
      </c>
      <c r="F12" s="335" t="s">
        <v>607</v>
      </c>
      <c r="G12" s="334" t="s">
        <v>534</v>
      </c>
      <c r="H12" s="334" t="s">
        <v>537</v>
      </c>
      <c r="I12" s="334" t="s">
        <v>96</v>
      </c>
      <c r="J12" s="334" t="s">
        <v>538</v>
      </c>
      <c r="K12" s="334"/>
      <c r="L12" s="336">
        <v>75.165214457814628</v>
      </c>
      <c r="M12" s="336">
        <v>1</v>
      </c>
      <c r="N12" s="337">
        <v>75.165214457814628</v>
      </c>
    </row>
    <row r="13" spans="1:14" ht="14.4" customHeight="1" x14ac:dyDescent="0.3">
      <c r="A13" s="332" t="s">
        <v>498</v>
      </c>
      <c r="B13" s="333" t="s">
        <v>499</v>
      </c>
      <c r="C13" s="334" t="s">
        <v>527</v>
      </c>
      <c r="D13" s="335" t="s">
        <v>605</v>
      </c>
      <c r="E13" s="334" t="s">
        <v>533</v>
      </c>
      <c r="F13" s="335" t="s">
        <v>607</v>
      </c>
      <c r="G13" s="334" t="s">
        <v>534</v>
      </c>
      <c r="H13" s="334" t="s">
        <v>550</v>
      </c>
      <c r="I13" s="334" t="s">
        <v>96</v>
      </c>
      <c r="J13" s="334" t="s">
        <v>551</v>
      </c>
      <c r="K13" s="334"/>
      <c r="L13" s="336">
        <v>44.629999999999995</v>
      </c>
      <c r="M13" s="336">
        <v>2</v>
      </c>
      <c r="N13" s="337">
        <v>89.259999999999991</v>
      </c>
    </row>
    <row r="14" spans="1:14" ht="14.4" customHeight="1" x14ac:dyDescent="0.3">
      <c r="A14" s="332" t="s">
        <v>498</v>
      </c>
      <c r="B14" s="333" t="s">
        <v>499</v>
      </c>
      <c r="C14" s="334" t="s">
        <v>527</v>
      </c>
      <c r="D14" s="335" t="s">
        <v>605</v>
      </c>
      <c r="E14" s="334" t="s">
        <v>533</v>
      </c>
      <c r="F14" s="335" t="s">
        <v>607</v>
      </c>
      <c r="G14" s="334" t="s">
        <v>534</v>
      </c>
      <c r="H14" s="334" t="s">
        <v>552</v>
      </c>
      <c r="I14" s="334" t="s">
        <v>553</v>
      </c>
      <c r="J14" s="334" t="s">
        <v>554</v>
      </c>
      <c r="K14" s="334" t="s">
        <v>555</v>
      </c>
      <c r="L14" s="336">
        <v>47.430620615545159</v>
      </c>
      <c r="M14" s="336">
        <v>1</v>
      </c>
      <c r="N14" s="337">
        <v>47.430620615545159</v>
      </c>
    </row>
    <row r="15" spans="1:14" ht="14.4" customHeight="1" x14ac:dyDescent="0.3">
      <c r="A15" s="332" t="s">
        <v>498</v>
      </c>
      <c r="B15" s="333" t="s">
        <v>499</v>
      </c>
      <c r="C15" s="334" t="s">
        <v>527</v>
      </c>
      <c r="D15" s="335" t="s">
        <v>605</v>
      </c>
      <c r="E15" s="334" t="s">
        <v>533</v>
      </c>
      <c r="F15" s="335" t="s">
        <v>607</v>
      </c>
      <c r="G15" s="334" t="s">
        <v>534</v>
      </c>
      <c r="H15" s="334" t="s">
        <v>556</v>
      </c>
      <c r="I15" s="334" t="s">
        <v>557</v>
      </c>
      <c r="J15" s="334" t="s">
        <v>558</v>
      </c>
      <c r="K15" s="334"/>
      <c r="L15" s="336">
        <v>88.97</v>
      </c>
      <c r="M15" s="336">
        <v>1</v>
      </c>
      <c r="N15" s="337">
        <v>88.97</v>
      </c>
    </row>
    <row r="16" spans="1:14" ht="14.4" customHeight="1" x14ac:dyDescent="0.3">
      <c r="A16" s="332" t="s">
        <v>498</v>
      </c>
      <c r="B16" s="333" t="s">
        <v>499</v>
      </c>
      <c r="C16" s="334" t="s">
        <v>527</v>
      </c>
      <c r="D16" s="335" t="s">
        <v>605</v>
      </c>
      <c r="E16" s="334" t="s">
        <v>533</v>
      </c>
      <c r="F16" s="335" t="s">
        <v>607</v>
      </c>
      <c r="G16" s="334" t="s">
        <v>534</v>
      </c>
      <c r="H16" s="334" t="s">
        <v>559</v>
      </c>
      <c r="I16" s="334" t="s">
        <v>96</v>
      </c>
      <c r="J16" s="334" t="s">
        <v>560</v>
      </c>
      <c r="K16" s="334" t="s">
        <v>561</v>
      </c>
      <c r="L16" s="336">
        <v>0.2016</v>
      </c>
      <c r="M16" s="336">
        <v>4000</v>
      </c>
      <c r="N16" s="337">
        <v>806.4</v>
      </c>
    </row>
    <row r="17" spans="1:14" ht="14.4" customHeight="1" x14ac:dyDescent="0.3">
      <c r="A17" s="332" t="s">
        <v>498</v>
      </c>
      <c r="B17" s="333" t="s">
        <v>499</v>
      </c>
      <c r="C17" s="334" t="s">
        <v>527</v>
      </c>
      <c r="D17" s="335" t="s">
        <v>605</v>
      </c>
      <c r="E17" s="334" t="s">
        <v>533</v>
      </c>
      <c r="F17" s="335" t="s">
        <v>607</v>
      </c>
      <c r="G17" s="334" t="s">
        <v>534</v>
      </c>
      <c r="H17" s="334" t="s">
        <v>562</v>
      </c>
      <c r="I17" s="334" t="s">
        <v>96</v>
      </c>
      <c r="J17" s="334" t="s">
        <v>563</v>
      </c>
      <c r="K17" s="334"/>
      <c r="L17" s="336">
        <v>274.7454812943152</v>
      </c>
      <c r="M17" s="336">
        <v>2</v>
      </c>
      <c r="N17" s="337">
        <v>549.4909625886304</v>
      </c>
    </row>
    <row r="18" spans="1:14" ht="14.4" customHeight="1" x14ac:dyDescent="0.3">
      <c r="A18" s="332" t="s">
        <v>498</v>
      </c>
      <c r="B18" s="333" t="s">
        <v>499</v>
      </c>
      <c r="C18" s="334" t="s">
        <v>527</v>
      </c>
      <c r="D18" s="335" t="s">
        <v>605</v>
      </c>
      <c r="E18" s="334" t="s">
        <v>533</v>
      </c>
      <c r="F18" s="335" t="s">
        <v>607</v>
      </c>
      <c r="G18" s="334" t="s">
        <v>534</v>
      </c>
      <c r="H18" s="334" t="s">
        <v>564</v>
      </c>
      <c r="I18" s="334" t="s">
        <v>564</v>
      </c>
      <c r="J18" s="334" t="s">
        <v>565</v>
      </c>
      <c r="K18" s="334" t="s">
        <v>566</v>
      </c>
      <c r="L18" s="336">
        <v>66.850000000000009</v>
      </c>
      <c r="M18" s="336">
        <v>2</v>
      </c>
      <c r="N18" s="337">
        <v>133.70000000000002</v>
      </c>
    </row>
    <row r="19" spans="1:14" ht="14.4" customHeight="1" x14ac:dyDescent="0.3">
      <c r="A19" s="332" t="s">
        <v>498</v>
      </c>
      <c r="B19" s="333" t="s">
        <v>499</v>
      </c>
      <c r="C19" s="334" t="s">
        <v>530</v>
      </c>
      <c r="D19" s="335" t="s">
        <v>606</v>
      </c>
      <c r="E19" s="334" t="s">
        <v>533</v>
      </c>
      <c r="F19" s="335" t="s">
        <v>607</v>
      </c>
      <c r="G19" s="334" t="s">
        <v>534</v>
      </c>
      <c r="H19" s="334" t="s">
        <v>567</v>
      </c>
      <c r="I19" s="334" t="s">
        <v>568</v>
      </c>
      <c r="J19" s="334" t="s">
        <v>569</v>
      </c>
      <c r="K19" s="334" t="s">
        <v>570</v>
      </c>
      <c r="L19" s="336">
        <v>35.929644836032438</v>
      </c>
      <c r="M19" s="336">
        <v>1</v>
      </c>
      <c r="N19" s="337">
        <v>35.929644836032438</v>
      </c>
    </row>
    <row r="20" spans="1:14" ht="14.4" customHeight="1" x14ac:dyDescent="0.3">
      <c r="A20" s="332" t="s">
        <v>498</v>
      </c>
      <c r="B20" s="333" t="s">
        <v>499</v>
      </c>
      <c r="C20" s="334" t="s">
        <v>530</v>
      </c>
      <c r="D20" s="335" t="s">
        <v>606</v>
      </c>
      <c r="E20" s="334" t="s">
        <v>533</v>
      </c>
      <c r="F20" s="335" t="s">
        <v>607</v>
      </c>
      <c r="G20" s="334" t="s">
        <v>534</v>
      </c>
      <c r="H20" s="334" t="s">
        <v>571</v>
      </c>
      <c r="I20" s="334" t="s">
        <v>572</v>
      </c>
      <c r="J20" s="334" t="s">
        <v>573</v>
      </c>
      <c r="K20" s="334" t="s">
        <v>574</v>
      </c>
      <c r="L20" s="336">
        <v>26.910000000000004</v>
      </c>
      <c r="M20" s="336">
        <v>1</v>
      </c>
      <c r="N20" s="337">
        <v>26.910000000000004</v>
      </c>
    </row>
    <row r="21" spans="1:14" ht="14.4" customHeight="1" x14ac:dyDescent="0.3">
      <c r="A21" s="332" t="s">
        <v>498</v>
      </c>
      <c r="B21" s="333" t="s">
        <v>499</v>
      </c>
      <c r="C21" s="334" t="s">
        <v>530</v>
      </c>
      <c r="D21" s="335" t="s">
        <v>606</v>
      </c>
      <c r="E21" s="334" t="s">
        <v>533</v>
      </c>
      <c r="F21" s="335" t="s">
        <v>607</v>
      </c>
      <c r="G21" s="334" t="s">
        <v>534</v>
      </c>
      <c r="H21" s="334" t="s">
        <v>575</v>
      </c>
      <c r="I21" s="334" t="s">
        <v>576</v>
      </c>
      <c r="J21" s="334" t="s">
        <v>577</v>
      </c>
      <c r="K21" s="334" t="s">
        <v>578</v>
      </c>
      <c r="L21" s="336">
        <v>22.08</v>
      </c>
      <c r="M21" s="336">
        <v>12</v>
      </c>
      <c r="N21" s="337">
        <v>264.95999999999998</v>
      </c>
    </row>
    <row r="22" spans="1:14" ht="14.4" customHeight="1" x14ac:dyDescent="0.3">
      <c r="A22" s="332" t="s">
        <v>498</v>
      </c>
      <c r="B22" s="333" t="s">
        <v>499</v>
      </c>
      <c r="C22" s="334" t="s">
        <v>530</v>
      </c>
      <c r="D22" s="335" t="s">
        <v>606</v>
      </c>
      <c r="E22" s="334" t="s">
        <v>533</v>
      </c>
      <c r="F22" s="335" t="s">
        <v>607</v>
      </c>
      <c r="G22" s="334" t="s">
        <v>534</v>
      </c>
      <c r="H22" s="334" t="s">
        <v>579</v>
      </c>
      <c r="I22" s="334" t="s">
        <v>96</v>
      </c>
      <c r="J22" s="334" t="s">
        <v>580</v>
      </c>
      <c r="K22" s="334"/>
      <c r="L22" s="336">
        <v>31.872</v>
      </c>
      <c r="M22" s="336">
        <v>1</v>
      </c>
      <c r="N22" s="337">
        <v>31.872</v>
      </c>
    </row>
    <row r="23" spans="1:14" ht="14.4" customHeight="1" x14ac:dyDescent="0.3">
      <c r="A23" s="332" t="s">
        <v>498</v>
      </c>
      <c r="B23" s="333" t="s">
        <v>499</v>
      </c>
      <c r="C23" s="334" t="s">
        <v>530</v>
      </c>
      <c r="D23" s="335" t="s">
        <v>606</v>
      </c>
      <c r="E23" s="334" t="s">
        <v>533</v>
      </c>
      <c r="F23" s="335" t="s">
        <v>607</v>
      </c>
      <c r="G23" s="334" t="s">
        <v>534</v>
      </c>
      <c r="H23" s="334" t="s">
        <v>581</v>
      </c>
      <c r="I23" s="334" t="s">
        <v>582</v>
      </c>
      <c r="J23" s="334" t="s">
        <v>583</v>
      </c>
      <c r="K23" s="334" t="s">
        <v>584</v>
      </c>
      <c r="L23" s="336">
        <v>136.16999999999999</v>
      </c>
      <c r="M23" s="336">
        <v>1</v>
      </c>
      <c r="N23" s="337">
        <v>136.16999999999999</v>
      </c>
    </row>
    <row r="24" spans="1:14" ht="14.4" customHeight="1" x14ac:dyDescent="0.3">
      <c r="A24" s="332" t="s">
        <v>498</v>
      </c>
      <c r="B24" s="333" t="s">
        <v>499</v>
      </c>
      <c r="C24" s="334" t="s">
        <v>530</v>
      </c>
      <c r="D24" s="335" t="s">
        <v>606</v>
      </c>
      <c r="E24" s="334" t="s">
        <v>533</v>
      </c>
      <c r="F24" s="335" t="s">
        <v>607</v>
      </c>
      <c r="G24" s="334" t="s">
        <v>534</v>
      </c>
      <c r="H24" s="334" t="s">
        <v>585</v>
      </c>
      <c r="I24" s="334" t="s">
        <v>96</v>
      </c>
      <c r="J24" s="334" t="s">
        <v>586</v>
      </c>
      <c r="K24" s="334"/>
      <c r="L24" s="336">
        <v>31.871406689460862</v>
      </c>
      <c r="M24" s="336">
        <v>1</v>
      </c>
      <c r="N24" s="337">
        <v>31.871406689460862</v>
      </c>
    </row>
    <row r="25" spans="1:14" ht="14.4" customHeight="1" x14ac:dyDescent="0.3">
      <c r="A25" s="332" t="s">
        <v>498</v>
      </c>
      <c r="B25" s="333" t="s">
        <v>499</v>
      </c>
      <c r="C25" s="334" t="s">
        <v>530</v>
      </c>
      <c r="D25" s="335" t="s">
        <v>606</v>
      </c>
      <c r="E25" s="334" t="s">
        <v>533</v>
      </c>
      <c r="F25" s="335" t="s">
        <v>607</v>
      </c>
      <c r="G25" s="334" t="s">
        <v>534</v>
      </c>
      <c r="H25" s="334" t="s">
        <v>587</v>
      </c>
      <c r="I25" s="334" t="s">
        <v>96</v>
      </c>
      <c r="J25" s="334" t="s">
        <v>588</v>
      </c>
      <c r="K25" s="334" t="s">
        <v>589</v>
      </c>
      <c r="L25" s="336">
        <v>0.10419968156564577</v>
      </c>
      <c r="M25" s="336">
        <v>239</v>
      </c>
      <c r="N25" s="337">
        <v>24.903723894189337</v>
      </c>
    </row>
    <row r="26" spans="1:14" ht="14.4" customHeight="1" x14ac:dyDescent="0.3">
      <c r="A26" s="332" t="s">
        <v>498</v>
      </c>
      <c r="B26" s="333" t="s">
        <v>499</v>
      </c>
      <c r="C26" s="334" t="s">
        <v>530</v>
      </c>
      <c r="D26" s="335" t="s">
        <v>606</v>
      </c>
      <c r="E26" s="334" t="s">
        <v>533</v>
      </c>
      <c r="F26" s="335" t="s">
        <v>607</v>
      </c>
      <c r="G26" s="334" t="s">
        <v>534</v>
      </c>
      <c r="H26" s="334" t="s">
        <v>590</v>
      </c>
      <c r="I26" s="334" t="s">
        <v>96</v>
      </c>
      <c r="J26" s="334" t="s">
        <v>591</v>
      </c>
      <c r="K26" s="334"/>
      <c r="L26" s="336">
        <v>4.089803191439553</v>
      </c>
      <c r="M26" s="336">
        <v>50</v>
      </c>
      <c r="N26" s="337">
        <v>204.49015957197764</v>
      </c>
    </row>
    <row r="27" spans="1:14" ht="14.4" customHeight="1" x14ac:dyDescent="0.3">
      <c r="A27" s="332" t="s">
        <v>498</v>
      </c>
      <c r="B27" s="333" t="s">
        <v>499</v>
      </c>
      <c r="C27" s="334" t="s">
        <v>530</v>
      </c>
      <c r="D27" s="335" t="s">
        <v>606</v>
      </c>
      <c r="E27" s="334" t="s">
        <v>533</v>
      </c>
      <c r="F27" s="335" t="s">
        <v>607</v>
      </c>
      <c r="G27" s="334" t="s">
        <v>534</v>
      </c>
      <c r="H27" s="334" t="s">
        <v>592</v>
      </c>
      <c r="I27" s="334" t="s">
        <v>96</v>
      </c>
      <c r="J27" s="334" t="s">
        <v>593</v>
      </c>
      <c r="K27" s="334" t="s">
        <v>594</v>
      </c>
      <c r="L27" s="336">
        <v>19.747185760148149</v>
      </c>
      <c r="M27" s="336">
        <v>10</v>
      </c>
      <c r="N27" s="337">
        <v>197.47185760148147</v>
      </c>
    </row>
    <row r="28" spans="1:14" ht="14.4" customHeight="1" x14ac:dyDescent="0.3">
      <c r="A28" s="332" t="s">
        <v>498</v>
      </c>
      <c r="B28" s="333" t="s">
        <v>499</v>
      </c>
      <c r="C28" s="334" t="s">
        <v>530</v>
      </c>
      <c r="D28" s="335" t="s">
        <v>606</v>
      </c>
      <c r="E28" s="334" t="s">
        <v>533</v>
      </c>
      <c r="F28" s="335" t="s">
        <v>607</v>
      </c>
      <c r="G28" s="334" t="s">
        <v>534</v>
      </c>
      <c r="H28" s="334" t="s">
        <v>595</v>
      </c>
      <c r="I28" s="334" t="s">
        <v>96</v>
      </c>
      <c r="J28" s="334" t="s">
        <v>596</v>
      </c>
      <c r="K28" s="334" t="s">
        <v>597</v>
      </c>
      <c r="L28" s="336">
        <v>0.12979990640026076</v>
      </c>
      <c r="M28" s="336">
        <v>600</v>
      </c>
      <c r="N28" s="337">
        <v>77.879943840156457</v>
      </c>
    </row>
    <row r="29" spans="1:14" ht="14.4" customHeight="1" x14ac:dyDescent="0.3">
      <c r="A29" s="332" t="s">
        <v>498</v>
      </c>
      <c r="B29" s="333" t="s">
        <v>499</v>
      </c>
      <c r="C29" s="334" t="s">
        <v>530</v>
      </c>
      <c r="D29" s="335" t="s">
        <v>606</v>
      </c>
      <c r="E29" s="334" t="s">
        <v>533</v>
      </c>
      <c r="F29" s="335" t="s">
        <v>607</v>
      </c>
      <c r="G29" s="334" t="s">
        <v>534</v>
      </c>
      <c r="H29" s="334" t="s">
        <v>598</v>
      </c>
      <c r="I29" s="334" t="s">
        <v>96</v>
      </c>
      <c r="J29" s="334" t="s">
        <v>599</v>
      </c>
      <c r="K29" s="334" t="s">
        <v>600</v>
      </c>
      <c r="L29" s="336">
        <v>4.2060024974143255</v>
      </c>
      <c r="M29" s="336">
        <v>10</v>
      </c>
      <c r="N29" s="337">
        <v>42.060024974143253</v>
      </c>
    </row>
    <row r="30" spans="1:14" ht="14.4" customHeight="1" thickBot="1" x14ac:dyDescent="0.35">
      <c r="A30" s="338" t="s">
        <v>498</v>
      </c>
      <c r="B30" s="339" t="s">
        <v>499</v>
      </c>
      <c r="C30" s="340" t="s">
        <v>530</v>
      </c>
      <c r="D30" s="341" t="s">
        <v>606</v>
      </c>
      <c r="E30" s="340" t="s">
        <v>533</v>
      </c>
      <c r="F30" s="341" t="s">
        <v>607</v>
      </c>
      <c r="G30" s="340" t="s">
        <v>534</v>
      </c>
      <c r="H30" s="340" t="s">
        <v>601</v>
      </c>
      <c r="I30" s="340" t="s">
        <v>96</v>
      </c>
      <c r="J30" s="340" t="s">
        <v>602</v>
      </c>
      <c r="K30" s="340"/>
      <c r="L30" s="342">
        <v>2.5288999999999997</v>
      </c>
      <c r="M30" s="342">
        <v>100</v>
      </c>
      <c r="N30" s="343">
        <v>252.88999999999996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0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78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4" t="s">
        <v>196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2013</v>
      </c>
      <c r="D3" s="233">
        <v>2014</v>
      </c>
      <c r="E3" s="7"/>
      <c r="F3" s="271">
        <v>2015</v>
      </c>
      <c r="G3" s="272"/>
      <c r="H3" s="272"/>
      <c r="I3" s="273"/>
    </row>
    <row r="4" spans="1:10" ht="14.4" customHeight="1" thickBot="1" x14ac:dyDescent="0.35">
      <c r="A4" s="237" t="s">
        <v>0</v>
      </c>
      <c r="B4" s="238" t="s">
        <v>172</v>
      </c>
      <c r="C4" s="274" t="s">
        <v>55</v>
      </c>
      <c r="D4" s="275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16" t="s">
        <v>498</v>
      </c>
      <c r="B5" s="317" t="s">
        <v>499</v>
      </c>
      <c r="C5" s="318" t="s">
        <v>500</v>
      </c>
      <c r="D5" s="318" t="s">
        <v>500</v>
      </c>
      <c r="E5" s="318"/>
      <c r="F5" s="318" t="s">
        <v>500</v>
      </c>
      <c r="G5" s="318" t="s">
        <v>500</v>
      </c>
      <c r="H5" s="318" t="s">
        <v>500</v>
      </c>
      <c r="I5" s="319" t="s">
        <v>500</v>
      </c>
      <c r="J5" s="320" t="s">
        <v>53</v>
      </c>
    </row>
    <row r="6" spans="1:10" ht="14.4" customHeight="1" x14ac:dyDescent="0.3">
      <c r="A6" s="316" t="s">
        <v>498</v>
      </c>
      <c r="B6" s="317" t="s">
        <v>608</v>
      </c>
      <c r="C6" s="318" t="s">
        <v>500</v>
      </c>
      <c r="D6" s="318">
        <v>0</v>
      </c>
      <c r="E6" s="318"/>
      <c r="F6" s="318" t="s">
        <v>500</v>
      </c>
      <c r="G6" s="318" t="s">
        <v>500</v>
      </c>
      <c r="H6" s="318" t="s">
        <v>500</v>
      </c>
      <c r="I6" s="319" t="s">
        <v>500</v>
      </c>
      <c r="J6" s="320" t="s">
        <v>1</v>
      </c>
    </row>
    <row r="7" spans="1:10" ht="14.4" customHeight="1" x14ac:dyDescent="0.3">
      <c r="A7" s="316" t="s">
        <v>498</v>
      </c>
      <c r="B7" s="317" t="s">
        <v>213</v>
      </c>
      <c r="C7" s="318">
        <v>1.9985999999999999</v>
      </c>
      <c r="D7" s="318">
        <v>34.917580000000008</v>
      </c>
      <c r="E7" s="318"/>
      <c r="F7" s="318">
        <v>2.85141</v>
      </c>
      <c r="G7" s="318">
        <v>18.333332755877667</v>
      </c>
      <c r="H7" s="318">
        <v>-15.481922755877667</v>
      </c>
      <c r="I7" s="319">
        <v>0.15553145944431943</v>
      </c>
      <c r="J7" s="320" t="s">
        <v>1</v>
      </c>
    </row>
    <row r="8" spans="1:10" ht="14.4" customHeight="1" x14ac:dyDescent="0.3">
      <c r="A8" s="316" t="s">
        <v>498</v>
      </c>
      <c r="B8" s="317" t="s">
        <v>214</v>
      </c>
      <c r="C8" s="318">
        <v>0</v>
      </c>
      <c r="D8" s="318">
        <v>1.2682199999999999</v>
      </c>
      <c r="E8" s="318"/>
      <c r="F8" s="318">
        <v>1.7818500000000002</v>
      </c>
      <c r="G8" s="318">
        <v>2.6666665826730003</v>
      </c>
      <c r="H8" s="318">
        <v>-0.88481658267300012</v>
      </c>
      <c r="I8" s="319">
        <v>0.66819377104651678</v>
      </c>
      <c r="J8" s="320" t="s">
        <v>1</v>
      </c>
    </row>
    <row r="9" spans="1:10" ht="14.4" customHeight="1" x14ac:dyDescent="0.3">
      <c r="A9" s="316" t="s">
        <v>498</v>
      </c>
      <c r="B9" s="317" t="s">
        <v>215</v>
      </c>
      <c r="C9" s="318">
        <v>5.7913299999989993</v>
      </c>
      <c r="D9" s="318">
        <v>7.2253399999999992</v>
      </c>
      <c r="E9" s="318"/>
      <c r="F9" s="318">
        <v>10.570990000000002</v>
      </c>
      <c r="G9" s="318">
        <v>9.2324357357686679</v>
      </c>
      <c r="H9" s="318">
        <v>1.3385542642313339</v>
      </c>
      <c r="I9" s="319">
        <v>1.1449838701877397</v>
      </c>
      <c r="J9" s="320" t="s">
        <v>1</v>
      </c>
    </row>
    <row r="10" spans="1:10" ht="14.4" customHeight="1" x14ac:dyDescent="0.3">
      <c r="A10" s="316" t="s">
        <v>498</v>
      </c>
      <c r="B10" s="317" t="s">
        <v>216</v>
      </c>
      <c r="C10" s="318">
        <v>491.71120999999903</v>
      </c>
      <c r="D10" s="318">
        <v>433.54266000000098</v>
      </c>
      <c r="E10" s="318"/>
      <c r="F10" s="318">
        <v>570.49477999999999</v>
      </c>
      <c r="G10" s="318">
        <v>404.12917248001935</v>
      </c>
      <c r="H10" s="318">
        <v>166.36560751998064</v>
      </c>
      <c r="I10" s="319">
        <v>1.4116644351583056</v>
      </c>
      <c r="J10" s="320" t="s">
        <v>1</v>
      </c>
    </row>
    <row r="11" spans="1:10" ht="14.4" customHeight="1" x14ac:dyDescent="0.3">
      <c r="A11" s="316" t="s">
        <v>498</v>
      </c>
      <c r="B11" s="317" t="s">
        <v>217</v>
      </c>
      <c r="C11" s="318">
        <v>382.59942000000001</v>
      </c>
      <c r="D11" s="318">
        <v>504.59550000000098</v>
      </c>
      <c r="E11" s="318"/>
      <c r="F11" s="318">
        <v>521.81223</v>
      </c>
      <c r="G11" s="318">
        <v>414.99998692850664</v>
      </c>
      <c r="H11" s="318">
        <v>106.81224307149336</v>
      </c>
      <c r="I11" s="319">
        <v>1.2573789070742651</v>
      </c>
      <c r="J11" s="320" t="s">
        <v>1</v>
      </c>
    </row>
    <row r="12" spans="1:10" ht="14.4" customHeight="1" x14ac:dyDescent="0.3">
      <c r="A12" s="316" t="s">
        <v>498</v>
      </c>
      <c r="B12" s="317" t="s">
        <v>218</v>
      </c>
      <c r="C12" s="318">
        <v>19.328999999998999</v>
      </c>
      <c r="D12" s="318">
        <v>18.510999999999999</v>
      </c>
      <c r="E12" s="318"/>
      <c r="F12" s="318">
        <v>22.526249999999997</v>
      </c>
      <c r="G12" s="318">
        <v>19.716979388481999</v>
      </c>
      <c r="H12" s="318">
        <v>2.8092706115179986</v>
      </c>
      <c r="I12" s="319">
        <v>1.142479766102463</v>
      </c>
      <c r="J12" s="320" t="s">
        <v>1</v>
      </c>
    </row>
    <row r="13" spans="1:10" ht="14.4" customHeight="1" x14ac:dyDescent="0.3">
      <c r="A13" s="316" t="s">
        <v>498</v>
      </c>
      <c r="B13" s="317" t="s">
        <v>219</v>
      </c>
      <c r="C13" s="318">
        <v>51.948409999999001</v>
      </c>
      <c r="D13" s="318">
        <v>69.184229999999999</v>
      </c>
      <c r="E13" s="318"/>
      <c r="F13" s="318">
        <v>87.094989999999996</v>
      </c>
      <c r="G13" s="318">
        <v>66.580500860145662</v>
      </c>
      <c r="H13" s="318">
        <v>20.514489139854334</v>
      </c>
      <c r="I13" s="319">
        <v>1.308115572499907</v>
      </c>
      <c r="J13" s="320" t="s">
        <v>1</v>
      </c>
    </row>
    <row r="14" spans="1:10" ht="14.4" customHeight="1" x14ac:dyDescent="0.3">
      <c r="A14" s="316" t="s">
        <v>498</v>
      </c>
      <c r="B14" s="317" t="s">
        <v>504</v>
      </c>
      <c r="C14" s="318">
        <v>953.37796999999614</v>
      </c>
      <c r="D14" s="318">
        <v>1069.244530000002</v>
      </c>
      <c r="E14" s="318"/>
      <c r="F14" s="318">
        <v>1217.1324999999999</v>
      </c>
      <c r="G14" s="318">
        <v>935.65907473147286</v>
      </c>
      <c r="H14" s="318">
        <v>281.47342526852708</v>
      </c>
      <c r="I14" s="319">
        <v>1.3008290443282537</v>
      </c>
      <c r="J14" s="320" t="s">
        <v>505</v>
      </c>
    </row>
    <row r="16" spans="1:10" ht="14.4" customHeight="1" x14ac:dyDescent="0.3">
      <c r="A16" s="316" t="s">
        <v>498</v>
      </c>
      <c r="B16" s="317" t="s">
        <v>499</v>
      </c>
      <c r="C16" s="318" t="s">
        <v>500</v>
      </c>
      <c r="D16" s="318" t="s">
        <v>500</v>
      </c>
      <c r="E16" s="318"/>
      <c r="F16" s="318" t="s">
        <v>500</v>
      </c>
      <c r="G16" s="318" t="s">
        <v>500</v>
      </c>
      <c r="H16" s="318" t="s">
        <v>500</v>
      </c>
      <c r="I16" s="319" t="s">
        <v>500</v>
      </c>
      <c r="J16" s="320" t="s">
        <v>53</v>
      </c>
    </row>
    <row r="17" spans="1:10" ht="14.4" customHeight="1" x14ac:dyDescent="0.3">
      <c r="A17" s="316" t="s">
        <v>506</v>
      </c>
      <c r="B17" s="317" t="s">
        <v>507</v>
      </c>
      <c r="C17" s="318" t="s">
        <v>500</v>
      </c>
      <c r="D17" s="318" t="s">
        <v>500</v>
      </c>
      <c r="E17" s="318"/>
      <c r="F17" s="318" t="s">
        <v>500</v>
      </c>
      <c r="G17" s="318" t="s">
        <v>500</v>
      </c>
      <c r="H17" s="318" t="s">
        <v>500</v>
      </c>
      <c r="I17" s="319" t="s">
        <v>500</v>
      </c>
      <c r="J17" s="320" t="s">
        <v>0</v>
      </c>
    </row>
    <row r="18" spans="1:10" ht="14.4" customHeight="1" x14ac:dyDescent="0.3">
      <c r="A18" s="316" t="s">
        <v>506</v>
      </c>
      <c r="B18" s="317" t="s">
        <v>213</v>
      </c>
      <c r="C18" s="318">
        <v>0</v>
      </c>
      <c r="D18" s="318" t="s">
        <v>500</v>
      </c>
      <c r="E18" s="318"/>
      <c r="F18" s="318" t="s">
        <v>500</v>
      </c>
      <c r="G18" s="318" t="s">
        <v>500</v>
      </c>
      <c r="H18" s="318" t="s">
        <v>500</v>
      </c>
      <c r="I18" s="319" t="s">
        <v>500</v>
      </c>
      <c r="J18" s="320" t="s">
        <v>1</v>
      </c>
    </row>
    <row r="19" spans="1:10" ht="14.4" customHeight="1" x14ac:dyDescent="0.3">
      <c r="A19" s="316" t="s">
        <v>506</v>
      </c>
      <c r="B19" s="317" t="s">
        <v>214</v>
      </c>
      <c r="C19" s="318">
        <v>0</v>
      </c>
      <c r="D19" s="318">
        <v>0</v>
      </c>
      <c r="E19" s="318"/>
      <c r="F19" s="318" t="s">
        <v>500</v>
      </c>
      <c r="G19" s="318" t="s">
        <v>500</v>
      </c>
      <c r="H19" s="318" t="s">
        <v>500</v>
      </c>
      <c r="I19" s="319" t="s">
        <v>500</v>
      </c>
      <c r="J19" s="320" t="s">
        <v>1</v>
      </c>
    </row>
    <row r="20" spans="1:10" ht="14.4" customHeight="1" x14ac:dyDescent="0.3">
      <c r="A20" s="316" t="s">
        <v>506</v>
      </c>
      <c r="B20" s="317" t="s">
        <v>215</v>
      </c>
      <c r="C20" s="318">
        <v>0</v>
      </c>
      <c r="D20" s="318">
        <v>0</v>
      </c>
      <c r="E20" s="318"/>
      <c r="F20" s="318" t="s">
        <v>500</v>
      </c>
      <c r="G20" s="318" t="s">
        <v>500</v>
      </c>
      <c r="H20" s="318" t="s">
        <v>500</v>
      </c>
      <c r="I20" s="319" t="s">
        <v>500</v>
      </c>
      <c r="J20" s="320" t="s">
        <v>1</v>
      </c>
    </row>
    <row r="21" spans="1:10" ht="14.4" customHeight="1" x14ac:dyDescent="0.3">
      <c r="A21" s="316" t="s">
        <v>506</v>
      </c>
      <c r="B21" s="317" t="s">
        <v>216</v>
      </c>
      <c r="C21" s="318">
        <v>0</v>
      </c>
      <c r="D21" s="318">
        <v>0</v>
      </c>
      <c r="E21" s="318"/>
      <c r="F21" s="318">
        <v>3.7870300000000001</v>
      </c>
      <c r="G21" s="318">
        <v>0</v>
      </c>
      <c r="H21" s="318">
        <v>3.7870300000000001</v>
      </c>
      <c r="I21" s="319" t="s">
        <v>500</v>
      </c>
      <c r="J21" s="320" t="s">
        <v>1</v>
      </c>
    </row>
    <row r="22" spans="1:10" ht="14.4" customHeight="1" x14ac:dyDescent="0.3">
      <c r="A22" s="316" t="s">
        <v>506</v>
      </c>
      <c r="B22" s="317" t="s">
        <v>219</v>
      </c>
      <c r="C22" s="318">
        <v>0</v>
      </c>
      <c r="D22" s="318">
        <v>1.3211999999999999</v>
      </c>
      <c r="E22" s="318"/>
      <c r="F22" s="318">
        <v>0</v>
      </c>
      <c r="G22" s="318">
        <v>0.48660344555733337</v>
      </c>
      <c r="H22" s="318">
        <v>-0.48660344555733337</v>
      </c>
      <c r="I22" s="319">
        <v>0</v>
      </c>
      <c r="J22" s="320" t="s">
        <v>1</v>
      </c>
    </row>
    <row r="23" spans="1:10" ht="14.4" customHeight="1" x14ac:dyDescent="0.3">
      <c r="A23" s="316" t="s">
        <v>506</v>
      </c>
      <c r="B23" s="317" t="s">
        <v>508</v>
      </c>
      <c r="C23" s="318">
        <v>0</v>
      </c>
      <c r="D23" s="318">
        <v>1.3211999999999999</v>
      </c>
      <c r="E23" s="318"/>
      <c r="F23" s="318">
        <v>3.7870300000000001</v>
      </c>
      <c r="G23" s="318">
        <v>0.48660344555733337</v>
      </c>
      <c r="H23" s="318">
        <v>3.3004265544426667</v>
      </c>
      <c r="I23" s="319">
        <v>7.7825794999509483</v>
      </c>
      <c r="J23" s="320" t="s">
        <v>509</v>
      </c>
    </row>
    <row r="24" spans="1:10" ht="14.4" customHeight="1" x14ac:dyDescent="0.3">
      <c r="A24" s="316" t="s">
        <v>500</v>
      </c>
      <c r="B24" s="317" t="s">
        <v>500</v>
      </c>
      <c r="C24" s="318" t="s">
        <v>500</v>
      </c>
      <c r="D24" s="318" t="s">
        <v>500</v>
      </c>
      <c r="E24" s="318"/>
      <c r="F24" s="318" t="s">
        <v>500</v>
      </c>
      <c r="G24" s="318" t="s">
        <v>500</v>
      </c>
      <c r="H24" s="318" t="s">
        <v>500</v>
      </c>
      <c r="I24" s="319" t="s">
        <v>500</v>
      </c>
      <c r="J24" s="320" t="s">
        <v>510</v>
      </c>
    </row>
    <row r="25" spans="1:10" ht="14.4" customHeight="1" x14ac:dyDescent="0.3">
      <c r="A25" s="316" t="s">
        <v>511</v>
      </c>
      <c r="B25" s="317" t="s">
        <v>512</v>
      </c>
      <c r="C25" s="318" t="s">
        <v>500</v>
      </c>
      <c r="D25" s="318" t="s">
        <v>500</v>
      </c>
      <c r="E25" s="318"/>
      <c r="F25" s="318" t="s">
        <v>500</v>
      </c>
      <c r="G25" s="318" t="s">
        <v>500</v>
      </c>
      <c r="H25" s="318" t="s">
        <v>500</v>
      </c>
      <c r="I25" s="319" t="s">
        <v>500</v>
      </c>
      <c r="J25" s="320" t="s">
        <v>0</v>
      </c>
    </row>
    <row r="26" spans="1:10" ht="14.4" customHeight="1" x14ac:dyDescent="0.3">
      <c r="A26" s="316" t="s">
        <v>511</v>
      </c>
      <c r="B26" s="317" t="s">
        <v>214</v>
      </c>
      <c r="C26" s="318">
        <v>0</v>
      </c>
      <c r="D26" s="318">
        <v>0.33604000000000001</v>
      </c>
      <c r="E26" s="318"/>
      <c r="F26" s="318" t="s">
        <v>500</v>
      </c>
      <c r="G26" s="318" t="s">
        <v>500</v>
      </c>
      <c r="H26" s="318" t="s">
        <v>500</v>
      </c>
      <c r="I26" s="319" t="s">
        <v>500</v>
      </c>
      <c r="J26" s="320" t="s">
        <v>1</v>
      </c>
    </row>
    <row r="27" spans="1:10" ht="14.4" customHeight="1" x14ac:dyDescent="0.3">
      <c r="A27" s="316" t="s">
        <v>511</v>
      </c>
      <c r="B27" s="317" t="s">
        <v>215</v>
      </c>
      <c r="C27" s="318">
        <v>0</v>
      </c>
      <c r="D27" s="318">
        <v>0</v>
      </c>
      <c r="E27" s="318"/>
      <c r="F27" s="318">
        <v>6.0139999999999999E-2</v>
      </c>
      <c r="G27" s="318">
        <v>0</v>
      </c>
      <c r="H27" s="318">
        <v>6.0139999999999999E-2</v>
      </c>
      <c r="I27" s="319" t="s">
        <v>500</v>
      </c>
      <c r="J27" s="320" t="s">
        <v>1</v>
      </c>
    </row>
    <row r="28" spans="1:10" ht="14.4" customHeight="1" x14ac:dyDescent="0.3">
      <c r="A28" s="316" t="s">
        <v>511</v>
      </c>
      <c r="B28" s="317" t="s">
        <v>216</v>
      </c>
      <c r="C28" s="318">
        <v>0</v>
      </c>
      <c r="D28" s="318">
        <v>0</v>
      </c>
      <c r="E28" s="318"/>
      <c r="F28" s="318" t="s">
        <v>500</v>
      </c>
      <c r="G28" s="318" t="s">
        <v>500</v>
      </c>
      <c r="H28" s="318" t="s">
        <v>500</v>
      </c>
      <c r="I28" s="319" t="s">
        <v>500</v>
      </c>
      <c r="J28" s="320" t="s">
        <v>1</v>
      </c>
    </row>
    <row r="29" spans="1:10" ht="14.4" customHeight="1" x14ac:dyDescent="0.3">
      <c r="A29" s="316" t="s">
        <v>511</v>
      </c>
      <c r="B29" s="317" t="s">
        <v>219</v>
      </c>
      <c r="C29" s="318">
        <v>0</v>
      </c>
      <c r="D29" s="318" t="s">
        <v>500</v>
      </c>
      <c r="E29" s="318"/>
      <c r="F29" s="318" t="s">
        <v>500</v>
      </c>
      <c r="G29" s="318" t="s">
        <v>500</v>
      </c>
      <c r="H29" s="318" t="s">
        <v>500</v>
      </c>
      <c r="I29" s="319" t="s">
        <v>500</v>
      </c>
      <c r="J29" s="320" t="s">
        <v>1</v>
      </c>
    </row>
    <row r="30" spans="1:10" ht="14.4" customHeight="1" x14ac:dyDescent="0.3">
      <c r="A30" s="316" t="s">
        <v>511</v>
      </c>
      <c r="B30" s="317" t="s">
        <v>513</v>
      </c>
      <c r="C30" s="318">
        <v>0</v>
      </c>
      <c r="D30" s="318">
        <v>0.33604000000000001</v>
      </c>
      <c r="E30" s="318"/>
      <c r="F30" s="318">
        <v>6.0139999999999999E-2</v>
      </c>
      <c r="G30" s="318">
        <v>0</v>
      </c>
      <c r="H30" s="318">
        <v>6.0139999999999999E-2</v>
      </c>
      <c r="I30" s="319" t="s">
        <v>500</v>
      </c>
      <c r="J30" s="320" t="s">
        <v>509</v>
      </c>
    </row>
    <row r="31" spans="1:10" ht="14.4" customHeight="1" x14ac:dyDescent="0.3">
      <c r="A31" s="316" t="s">
        <v>500</v>
      </c>
      <c r="B31" s="317" t="s">
        <v>500</v>
      </c>
      <c r="C31" s="318" t="s">
        <v>500</v>
      </c>
      <c r="D31" s="318" t="s">
        <v>500</v>
      </c>
      <c r="E31" s="318"/>
      <c r="F31" s="318" t="s">
        <v>500</v>
      </c>
      <c r="G31" s="318" t="s">
        <v>500</v>
      </c>
      <c r="H31" s="318" t="s">
        <v>500</v>
      </c>
      <c r="I31" s="319" t="s">
        <v>500</v>
      </c>
      <c r="J31" s="320" t="s">
        <v>510</v>
      </c>
    </row>
    <row r="32" spans="1:10" ht="14.4" customHeight="1" x14ac:dyDescent="0.3">
      <c r="A32" s="316" t="s">
        <v>609</v>
      </c>
      <c r="B32" s="317" t="s">
        <v>610</v>
      </c>
      <c r="C32" s="318" t="s">
        <v>500</v>
      </c>
      <c r="D32" s="318" t="s">
        <v>500</v>
      </c>
      <c r="E32" s="318"/>
      <c r="F32" s="318" t="s">
        <v>500</v>
      </c>
      <c r="G32" s="318" t="s">
        <v>500</v>
      </c>
      <c r="H32" s="318" t="s">
        <v>500</v>
      </c>
      <c r="I32" s="319" t="s">
        <v>500</v>
      </c>
      <c r="J32" s="320" t="s">
        <v>0</v>
      </c>
    </row>
    <row r="33" spans="1:10" ht="14.4" customHeight="1" x14ac:dyDescent="0.3">
      <c r="A33" s="316" t="s">
        <v>609</v>
      </c>
      <c r="B33" s="317" t="s">
        <v>214</v>
      </c>
      <c r="C33" s="318">
        <v>0</v>
      </c>
      <c r="D33" s="318">
        <v>0</v>
      </c>
      <c r="E33" s="318"/>
      <c r="F33" s="318" t="s">
        <v>500</v>
      </c>
      <c r="G33" s="318" t="s">
        <v>500</v>
      </c>
      <c r="H33" s="318" t="s">
        <v>500</v>
      </c>
      <c r="I33" s="319" t="s">
        <v>500</v>
      </c>
      <c r="J33" s="320" t="s">
        <v>1</v>
      </c>
    </row>
    <row r="34" spans="1:10" ht="14.4" customHeight="1" x14ac:dyDescent="0.3">
      <c r="A34" s="316" t="s">
        <v>609</v>
      </c>
      <c r="B34" s="317" t="s">
        <v>219</v>
      </c>
      <c r="C34" s="318">
        <v>0</v>
      </c>
      <c r="D34" s="318" t="s">
        <v>500</v>
      </c>
      <c r="E34" s="318"/>
      <c r="F34" s="318" t="s">
        <v>500</v>
      </c>
      <c r="G34" s="318" t="s">
        <v>500</v>
      </c>
      <c r="H34" s="318" t="s">
        <v>500</v>
      </c>
      <c r="I34" s="319" t="s">
        <v>500</v>
      </c>
      <c r="J34" s="320" t="s">
        <v>1</v>
      </c>
    </row>
    <row r="35" spans="1:10" ht="14.4" customHeight="1" x14ac:dyDescent="0.3">
      <c r="A35" s="316" t="s">
        <v>609</v>
      </c>
      <c r="B35" s="317" t="s">
        <v>611</v>
      </c>
      <c r="C35" s="318">
        <v>0</v>
      </c>
      <c r="D35" s="318">
        <v>0</v>
      </c>
      <c r="E35" s="318"/>
      <c r="F35" s="318" t="s">
        <v>500</v>
      </c>
      <c r="G35" s="318" t="s">
        <v>500</v>
      </c>
      <c r="H35" s="318" t="s">
        <v>500</v>
      </c>
      <c r="I35" s="319" t="s">
        <v>500</v>
      </c>
      <c r="J35" s="320" t="s">
        <v>509</v>
      </c>
    </row>
    <row r="36" spans="1:10" ht="14.4" customHeight="1" x14ac:dyDescent="0.3">
      <c r="A36" s="316" t="s">
        <v>500</v>
      </c>
      <c r="B36" s="317" t="s">
        <v>500</v>
      </c>
      <c r="C36" s="318" t="s">
        <v>500</v>
      </c>
      <c r="D36" s="318" t="s">
        <v>500</v>
      </c>
      <c r="E36" s="318"/>
      <c r="F36" s="318" t="s">
        <v>500</v>
      </c>
      <c r="G36" s="318" t="s">
        <v>500</v>
      </c>
      <c r="H36" s="318" t="s">
        <v>500</v>
      </c>
      <c r="I36" s="319" t="s">
        <v>500</v>
      </c>
      <c r="J36" s="320" t="s">
        <v>510</v>
      </c>
    </row>
    <row r="37" spans="1:10" ht="14.4" customHeight="1" x14ac:dyDescent="0.3">
      <c r="A37" s="316" t="s">
        <v>514</v>
      </c>
      <c r="B37" s="317" t="s">
        <v>515</v>
      </c>
      <c r="C37" s="318" t="s">
        <v>500</v>
      </c>
      <c r="D37" s="318" t="s">
        <v>500</v>
      </c>
      <c r="E37" s="318"/>
      <c r="F37" s="318" t="s">
        <v>500</v>
      </c>
      <c r="G37" s="318" t="s">
        <v>500</v>
      </c>
      <c r="H37" s="318" t="s">
        <v>500</v>
      </c>
      <c r="I37" s="319" t="s">
        <v>500</v>
      </c>
      <c r="J37" s="320" t="s">
        <v>0</v>
      </c>
    </row>
    <row r="38" spans="1:10" ht="14.4" customHeight="1" x14ac:dyDescent="0.3">
      <c r="A38" s="316" t="s">
        <v>514</v>
      </c>
      <c r="B38" s="317" t="s">
        <v>213</v>
      </c>
      <c r="C38" s="318">
        <v>1.9985999999999999</v>
      </c>
      <c r="D38" s="318">
        <v>34.917580000000008</v>
      </c>
      <c r="E38" s="318"/>
      <c r="F38" s="318">
        <v>0</v>
      </c>
      <c r="G38" s="318">
        <v>18.333332755877667</v>
      </c>
      <c r="H38" s="318">
        <v>-18.333332755877667</v>
      </c>
      <c r="I38" s="319">
        <v>0</v>
      </c>
      <c r="J38" s="320" t="s">
        <v>1</v>
      </c>
    </row>
    <row r="39" spans="1:10" ht="14.4" customHeight="1" x14ac:dyDescent="0.3">
      <c r="A39" s="316" t="s">
        <v>514</v>
      </c>
      <c r="B39" s="317" t="s">
        <v>214</v>
      </c>
      <c r="C39" s="318">
        <v>0</v>
      </c>
      <c r="D39" s="318">
        <v>0.59606000000000003</v>
      </c>
      <c r="E39" s="318"/>
      <c r="F39" s="318">
        <v>0</v>
      </c>
      <c r="G39" s="318">
        <v>2.6666665826730003</v>
      </c>
      <c r="H39" s="318">
        <v>-2.6666665826730003</v>
      </c>
      <c r="I39" s="319">
        <v>0</v>
      </c>
      <c r="J39" s="320" t="s">
        <v>1</v>
      </c>
    </row>
    <row r="40" spans="1:10" ht="14.4" customHeight="1" x14ac:dyDescent="0.3">
      <c r="A40" s="316" t="s">
        <v>514</v>
      </c>
      <c r="B40" s="317" t="s">
        <v>215</v>
      </c>
      <c r="C40" s="318">
        <v>0.24004</v>
      </c>
      <c r="D40" s="318">
        <v>2.3939999999999999E-2</v>
      </c>
      <c r="E40" s="318"/>
      <c r="F40" s="318">
        <v>0</v>
      </c>
      <c r="G40" s="318">
        <v>2.2322994820206667</v>
      </c>
      <c r="H40" s="318">
        <v>-2.2322994820206667</v>
      </c>
      <c r="I40" s="319">
        <v>0</v>
      </c>
      <c r="J40" s="320" t="s">
        <v>1</v>
      </c>
    </row>
    <row r="41" spans="1:10" ht="14.4" customHeight="1" x14ac:dyDescent="0.3">
      <c r="A41" s="316" t="s">
        <v>514</v>
      </c>
      <c r="B41" s="317" t="s">
        <v>216</v>
      </c>
      <c r="C41" s="318">
        <v>0</v>
      </c>
      <c r="D41" s="318">
        <v>1.4295800000000001</v>
      </c>
      <c r="E41" s="318"/>
      <c r="F41" s="318">
        <v>0</v>
      </c>
      <c r="G41" s="318">
        <v>0.7958518507093334</v>
      </c>
      <c r="H41" s="318">
        <v>-0.7958518507093334</v>
      </c>
      <c r="I41" s="319">
        <v>0</v>
      </c>
      <c r="J41" s="320" t="s">
        <v>1</v>
      </c>
    </row>
    <row r="42" spans="1:10" ht="14.4" customHeight="1" x14ac:dyDescent="0.3">
      <c r="A42" s="316" t="s">
        <v>514</v>
      </c>
      <c r="B42" s="317" t="s">
        <v>218</v>
      </c>
      <c r="C42" s="318" t="s">
        <v>500</v>
      </c>
      <c r="D42" s="318">
        <v>3.1E-2</v>
      </c>
      <c r="E42" s="318"/>
      <c r="F42" s="318">
        <v>0</v>
      </c>
      <c r="G42" s="318">
        <v>5.0313341267666671E-2</v>
      </c>
      <c r="H42" s="318">
        <v>-5.0313341267666671E-2</v>
      </c>
      <c r="I42" s="319">
        <v>0</v>
      </c>
      <c r="J42" s="320" t="s">
        <v>1</v>
      </c>
    </row>
    <row r="43" spans="1:10" ht="14.4" customHeight="1" x14ac:dyDescent="0.3">
      <c r="A43" s="316" t="s">
        <v>514</v>
      </c>
      <c r="B43" s="317" t="s">
        <v>219</v>
      </c>
      <c r="C43" s="318">
        <v>0.29199999999999998</v>
      </c>
      <c r="D43" s="318">
        <v>0.308</v>
      </c>
      <c r="E43" s="318"/>
      <c r="F43" s="318">
        <v>0.56799999999999995</v>
      </c>
      <c r="G43" s="318">
        <v>0.42723281626266668</v>
      </c>
      <c r="H43" s="318">
        <v>0.14076718373733327</v>
      </c>
      <c r="I43" s="319">
        <v>1.3294858877385212</v>
      </c>
      <c r="J43" s="320" t="s">
        <v>1</v>
      </c>
    </row>
    <row r="44" spans="1:10" ht="14.4" customHeight="1" x14ac:dyDescent="0.3">
      <c r="A44" s="316" t="s">
        <v>514</v>
      </c>
      <c r="B44" s="317" t="s">
        <v>516</v>
      </c>
      <c r="C44" s="318">
        <v>2.5306399999999996</v>
      </c>
      <c r="D44" s="318">
        <v>37.306160000000013</v>
      </c>
      <c r="E44" s="318"/>
      <c r="F44" s="318">
        <v>0.56799999999999995</v>
      </c>
      <c r="G44" s="318">
        <v>24.505696828811001</v>
      </c>
      <c r="H44" s="318">
        <v>-23.937696828810999</v>
      </c>
      <c r="I44" s="319">
        <v>2.3178283970779007E-2</v>
      </c>
      <c r="J44" s="320" t="s">
        <v>509</v>
      </c>
    </row>
    <row r="45" spans="1:10" ht="14.4" customHeight="1" x14ac:dyDescent="0.3">
      <c r="A45" s="316" t="s">
        <v>500</v>
      </c>
      <c r="B45" s="317" t="s">
        <v>500</v>
      </c>
      <c r="C45" s="318" t="s">
        <v>500</v>
      </c>
      <c r="D45" s="318" t="s">
        <v>500</v>
      </c>
      <c r="E45" s="318"/>
      <c r="F45" s="318" t="s">
        <v>500</v>
      </c>
      <c r="G45" s="318" t="s">
        <v>500</v>
      </c>
      <c r="H45" s="318" t="s">
        <v>500</v>
      </c>
      <c r="I45" s="319" t="s">
        <v>500</v>
      </c>
      <c r="J45" s="320" t="s">
        <v>510</v>
      </c>
    </row>
    <row r="46" spans="1:10" ht="14.4" customHeight="1" x14ac:dyDescent="0.3">
      <c r="A46" s="316" t="s">
        <v>517</v>
      </c>
      <c r="B46" s="317" t="s">
        <v>518</v>
      </c>
      <c r="C46" s="318" t="s">
        <v>500</v>
      </c>
      <c r="D46" s="318" t="s">
        <v>500</v>
      </c>
      <c r="E46" s="318"/>
      <c r="F46" s="318" t="s">
        <v>500</v>
      </c>
      <c r="G46" s="318" t="s">
        <v>500</v>
      </c>
      <c r="H46" s="318" t="s">
        <v>500</v>
      </c>
      <c r="I46" s="319" t="s">
        <v>500</v>
      </c>
      <c r="J46" s="320" t="s">
        <v>0</v>
      </c>
    </row>
    <row r="47" spans="1:10" ht="14.4" customHeight="1" x14ac:dyDescent="0.3">
      <c r="A47" s="316" t="s">
        <v>517</v>
      </c>
      <c r="B47" s="317" t="s">
        <v>608</v>
      </c>
      <c r="C47" s="318" t="s">
        <v>500</v>
      </c>
      <c r="D47" s="318">
        <v>0</v>
      </c>
      <c r="E47" s="318"/>
      <c r="F47" s="318" t="s">
        <v>500</v>
      </c>
      <c r="G47" s="318" t="s">
        <v>500</v>
      </c>
      <c r="H47" s="318" t="s">
        <v>500</v>
      </c>
      <c r="I47" s="319" t="s">
        <v>500</v>
      </c>
      <c r="J47" s="320" t="s">
        <v>1</v>
      </c>
    </row>
    <row r="48" spans="1:10" ht="14.4" customHeight="1" x14ac:dyDescent="0.3">
      <c r="A48" s="316" t="s">
        <v>517</v>
      </c>
      <c r="B48" s="317" t="s">
        <v>214</v>
      </c>
      <c r="C48" s="318">
        <v>0</v>
      </c>
      <c r="D48" s="318">
        <v>0</v>
      </c>
      <c r="E48" s="318"/>
      <c r="F48" s="318" t="s">
        <v>500</v>
      </c>
      <c r="G48" s="318" t="s">
        <v>500</v>
      </c>
      <c r="H48" s="318" t="s">
        <v>500</v>
      </c>
      <c r="I48" s="319" t="s">
        <v>500</v>
      </c>
      <c r="J48" s="320" t="s">
        <v>1</v>
      </c>
    </row>
    <row r="49" spans="1:10" ht="14.4" customHeight="1" x14ac:dyDescent="0.3">
      <c r="A49" s="316" t="s">
        <v>517</v>
      </c>
      <c r="B49" s="317" t="s">
        <v>215</v>
      </c>
      <c r="C49" s="318">
        <v>5.4983199999999997</v>
      </c>
      <c r="D49" s="318">
        <v>7.2013999999999996</v>
      </c>
      <c r="E49" s="318"/>
      <c r="F49" s="318" t="s">
        <v>500</v>
      </c>
      <c r="G49" s="318" t="s">
        <v>500</v>
      </c>
      <c r="H49" s="318" t="s">
        <v>500</v>
      </c>
      <c r="I49" s="319" t="s">
        <v>500</v>
      </c>
      <c r="J49" s="320" t="s">
        <v>1</v>
      </c>
    </row>
    <row r="50" spans="1:10" ht="14.4" customHeight="1" x14ac:dyDescent="0.3">
      <c r="A50" s="316" t="s">
        <v>517</v>
      </c>
      <c r="B50" s="317" t="s">
        <v>216</v>
      </c>
      <c r="C50" s="318">
        <v>486.88166000000001</v>
      </c>
      <c r="D50" s="318">
        <v>432.11308000000099</v>
      </c>
      <c r="E50" s="318"/>
      <c r="F50" s="318" t="s">
        <v>500</v>
      </c>
      <c r="G50" s="318" t="s">
        <v>500</v>
      </c>
      <c r="H50" s="318" t="s">
        <v>500</v>
      </c>
      <c r="I50" s="319" t="s">
        <v>500</v>
      </c>
      <c r="J50" s="320" t="s">
        <v>1</v>
      </c>
    </row>
    <row r="51" spans="1:10" ht="14.4" customHeight="1" x14ac:dyDescent="0.3">
      <c r="A51" s="316" t="s">
        <v>517</v>
      </c>
      <c r="B51" s="317" t="s">
        <v>217</v>
      </c>
      <c r="C51" s="318">
        <v>382.59942000000001</v>
      </c>
      <c r="D51" s="318">
        <v>504.59550000000098</v>
      </c>
      <c r="E51" s="318"/>
      <c r="F51" s="318" t="s">
        <v>500</v>
      </c>
      <c r="G51" s="318" t="s">
        <v>500</v>
      </c>
      <c r="H51" s="318" t="s">
        <v>500</v>
      </c>
      <c r="I51" s="319" t="s">
        <v>500</v>
      </c>
      <c r="J51" s="320" t="s">
        <v>1</v>
      </c>
    </row>
    <row r="52" spans="1:10" ht="14.4" customHeight="1" x14ac:dyDescent="0.3">
      <c r="A52" s="316" t="s">
        <v>517</v>
      </c>
      <c r="B52" s="317" t="s">
        <v>218</v>
      </c>
      <c r="C52" s="318">
        <v>19.328999999998999</v>
      </c>
      <c r="D52" s="318">
        <v>18.48</v>
      </c>
      <c r="E52" s="318"/>
      <c r="F52" s="318" t="s">
        <v>500</v>
      </c>
      <c r="G52" s="318" t="s">
        <v>500</v>
      </c>
      <c r="H52" s="318" t="s">
        <v>500</v>
      </c>
      <c r="I52" s="319" t="s">
        <v>500</v>
      </c>
      <c r="J52" s="320" t="s">
        <v>1</v>
      </c>
    </row>
    <row r="53" spans="1:10" ht="14.4" customHeight="1" x14ac:dyDescent="0.3">
      <c r="A53" s="316" t="s">
        <v>517</v>
      </c>
      <c r="B53" s="317" t="s">
        <v>219</v>
      </c>
      <c r="C53" s="318">
        <v>51.656409999998999</v>
      </c>
      <c r="D53" s="318">
        <v>67.555030000000002</v>
      </c>
      <c r="E53" s="318"/>
      <c r="F53" s="318" t="s">
        <v>500</v>
      </c>
      <c r="G53" s="318" t="s">
        <v>500</v>
      </c>
      <c r="H53" s="318" t="s">
        <v>500</v>
      </c>
      <c r="I53" s="319" t="s">
        <v>500</v>
      </c>
      <c r="J53" s="320" t="s">
        <v>1</v>
      </c>
    </row>
    <row r="54" spans="1:10" ht="14.4" customHeight="1" x14ac:dyDescent="0.3">
      <c r="A54" s="316" t="s">
        <v>517</v>
      </c>
      <c r="B54" s="317" t="s">
        <v>519</v>
      </c>
      <c r="C54" s="318">
        <v>945.96480999999801</v>
      </c>
      <c r="D54" s="318">
        <v>1029.945010000002</v>
      </c>
      <c r="E54" s="318"/>
      <c r="F54" s="318" t="s">
        <v>500</v>
      </c>
      <c r="G54" s="318" t="s">
        <v>500</v>
      </c>
      <c r="H54" s="318" t="s">
        <v>500</v>
      </c>
      <c r="I54" s="319" t="s">
        <v>500</v>
      </c>
      <c r="J54" s="320" t="s">
        <v>509</v>
      </c>
    </row>
    <row r="55" spans="1:10" ht="14.4" customHeight="1" x14ac:dyDescent="0.3">
      <c r="A55" s="316" t="s">
        <v>500</v>
      </c>
      <c r="B55" s="317" t="s">
        <v>500</v>
      </c>
      <c r="C55" s="318" t="s">
        <v>500</v>
      </c>
      <c r="D55" s="318" t="s">
        <v>500</v>
      </c>
      <c r="E55" s="318"/>
      <c r="F55" s="318" t="s">
        <v>500</v>
      </c>
      <c r="G55" s="318" t="s">
        <v>500</v>
      </c>
      <c r="H55" s="318" t="s">
        <v>500</v>
      </c>
      <c r="I55" s="319" t="s">
        <v>500</v>
      </c>
      <c r="J55" s="320" t="s">
        <v>510</v>
      </c>
    </row>
    <row r="56" spans="1:10" ht="14.4" customHeight="1" x14ac:dyDescent="0.3">
      <c r="A56" s="316" t="s">
        <v>523</v>
      </c>
      <c r="B56" s="317" t="s">
        <v>518</v>
      </c>
      <c r="C56" s="318" t="s">
        <v>500</v>
      </c>
      <c r="D56" s="318" t="s">
        <v>500</v>
      </c>
      <c r="E56" s="318"/>
      <c r="F56" s="318" t="s">
        <v>500</v>
      </c>
      <c r="G56" s="318" t="s">
        <v>500</v>
      </c>
      <c r="H56" s="318" t="s">
        <v>500</v>
      </c>
      <c r="I56" s="319" t="s">
        <v>500</v>
      </c>
      <c r="J56" s="320" t="s">
        <v>0</v>
      </c>
    </row>
    <row r="57" spans="1:10" ht="14.4" customHeight="1" x14ac:dyDescent="0.3">
      <c r="A57" s="316" t="s">
        <v>523</v>
      </c>
      <c r="B57" s="317" t="s">
        <v>214</v>
      </c>
      <c r="C57" s="318">
        <v>0</v>
      </c>
      <c r="D57" s="318">
        <v>0</v>
      </c>
      <c r="E57" s="318"/>
      <c r="F57" s="318" t="s">
        <v>500</v>
      </c>
      <c r="G57" s="318" t="s">
        <v>500</v>
      </c>
      <c r="H57" s="318" t="s">
        <v>500</v>
      </c>
      <c r="I57" s="319" t="s">
        <v>500</v>
      </c>
      <c r="J57" s="320" t="s">
        <v>1</v>
      </c>
    </row>
    <row r="58" spans="1:10" ht="14.4" customHeight="1" x14ac:dyDescent="0.3">
      <c r="A58" s="316" t="s">
        <v>523</v>
      </c>
      <c r="B58" s="317" t="s">
        <v>215</v>
      </c>
      <c r="C58" s="318">
        <v>5.2969999998999998E-2</v>
      </c>
      <c r="D58" s="318">
        <v>0</v>
      </c>
      <c r="E58" s="318"/>
      <c r="F58" s="318">
        <v>0</v>
      </c>
      <c r="G58" s="318">
        <v>1.3647423133333333E-4</v>
      </c>
      <c r="H58" s="318">
        <v>-1.3647423133333333E-4</v>
      </c>
      <c r="I58" s="319">
        <v>0</v>
      </c>
      <c r="J58" s="320" t="s">
        <v>1</v>
      </c>
    </row>
    <row r="59" spans="1:10" ht="14.4" customHeight="1" x14ac:dyDescent="0.3">
      <c r="A59" s="316" t="s">
        <v>523</v>
      </c>
      <c r="B59" s="317" t="s">
        <v>216</v>
      </c>
      <c r="C59" s="318">
        <v>0.40902999999900003</v>
      </c>
      <c r="D59" s="318">
        <v>0</v>
      </c>
      <c r="E59" s="318"/>
      <c r="F59" s="318" t="s">
        <v>500</v>
      </c>
      <c r="G59" s="318" t="s">
        <v>500</v>
      </c>
      <c r="H59" s="318" t="s">
        <v>500</v>
      </c>
      <c r="I59" s="319" t="s">
        <v>500</v>
      </c>
      <c r="J59" s="320" t="s">
        <v>1</v>
      </c>
    </row>
    <row r="60" spans="1:10" ht="14.4" customHeight="1" x14ac:dyDescent="0.3">
      <c r="A60" s="316" t="s">
        <v>523</v>
      </c>
      <c r="B60" s="317" t="s">
        <v>219</v>
      </c>
      <c r="C60" s="318">
        <v>0</v>
      </c>
      <c r="D60" s="318">
        <v>0</v>
      </c>
      <c r="E60" s="318"/>
      <c r="F60" s="318" t="s">
        <v>500</v>
      </c>
      <c r="G60" s="318" t="s">
        <v>500</v>
      </c>
      <c r="H60" s="318" t="s">
        <v>500</v>
      </c>
      <c r="I60" s="319" t="s">
        <v>500</v>
      </c>
      <c r="J60" s="320" t="s">
        <v>1</v>
      </c>
    </row>
    <row r="61" spans="1:10" ht="14.4" customHeight="1" x14ac:dyDescent="0.3">
      <c r="A61" s="316" t="s">
        <v>523</v>
      </c>
      <c r="B61" s="317" t="s">
        <v>519</v>
      </c>
      <c r="C61" s="318">
        <v>0.46199999999800001</v>
      </c>
      <c r="D61" s="318">
        <v>0</v>
      </c>
      <c r="E61" s="318"/>
      <c r="F61" s="318">
        <v>0</v>
      </c>
      <c r="G61" s="318">
        <v>1.3647423133333333E-4</v>
      </c>
      <c r="H61" s="318">
        <v>-1.3647423133333333E-4</v>
      </c>
      <c r="I61" s="319">
        <v>0</v>
      </c>
      <c r="J61" s="320" t="s">
        <v>509</v>
      </c>
    </row>
    <row r="62" spans="1:10" ht="14.4" customHeight="1" x14ac:dyDescent="0.3">
      <c r="A62" s="316" t="s">
        <v>500</v>
      </c>
      <c r="B62" s="317" t="s">
        <v>500</v>
      </c>
      <c r="C62" s="318" t="s">
        <v>500</v>
      </c>
      <c r="D62" s="318" t="s">
        <v>500</v>
      </c>
      <c r="E62" s="318"/>
      <c r="F62" s="318" t="s">
        <v>500</v>
      </c>
      <c r="G62" s="318" t="s">
        <v>500</v>
      </c>
      <c r="H62" s="318" t="s">
        <v>500</v>
      </c>
      <c r="I62" s="319" t="s">
        <v>500</v>
      </c>
      <c r="J62" s="320" t="s">
        <v>510</v>
      </c>
    </row>
    <row r="63" spans="1:10" ht="14.4" customHeight="1" x14ac:dyDescent="0.3">
      <c r="A63" s="316" t="s">
        <v>520</v>
      </c>
      <c r="B63" s="317" t="s">
        <v>521</v>
      </c>
      <c r="C63" s="318" t="s">
        <v>500</v>
      </c>
      <c r="D63" s="318" t="s">
        <v>500</v>
      </c>
      <c r="E63" s="318"/>
      <c r="F63" s="318" t="s">
        <v>500</v>
      </c>
      <c r="G63" s="318" t="s">
        <v>500</v>
      </c>
      <c r="H63" s="318" t="s">
        <v>500</v>
      </c>
      <c r="I63" s="319" t="s">
        <v>500</v>
      </c>
      <c r="J63" s="320" t="s">
        <v>0</v>
      </c>
    </row>
    <row r="64" spans="1:10" ht="14.4" customHeight="1" x14ac:dyDescent="0.3">
      <c r="A64" s="316" t="s">
        <v>520</v>
      </c>
      <c r="B64" s="317" t="s">
        <v>214</v>
      </c>
      <c r="C64" s="318">
        <v>0</v>
      </c>
      <c r="D64" s="318">
        <v>0.33611999999999997</v>
      </c>
      <c r="E64" s="318"/>
      <c r="F64" s="318" t="s">
        <v>500</v>
      </c>
      <c r="G64" s="318" t="s">
        <v>500</v>
      </c>
      <c r="H64" s="318" t="s">
        <v>500</v>
      </c>
      <c r="I64" s="319" t="s">
        <v>500</v>
      </c>
      <c r="J64" s="320" t="s">
        <v>1</v>
      </c>
    </row>
    <row r="65" spans="1:10" ht="14.4" customHeight="1" x14ac:dyDescent="0.3">
      <c r="A65" s="316" t="s">
        <v>520</v>
      </c>
      <c r="B65" s="317" t="s">
        <v>215</v>
      </c>
      <c r="C65" s="318">
        <v>0</v>
      </c>
      <c r="D65" s="318">
        <v>0</v>
      </c>
      <c r="E65" s="318"/>
      <c r="F65" s="318" t="s">
        <v>500</v>
      </c>
      <c r="G65" s="318" t="s">
        <v>500</v>
      </c>
      <c r="H65" s="318" t="s">
        <v>500</v>
      </c>
      <c r="I65" s="319" t="s">
        <v>500</v>
      </c>
      <c r="J65" s="320" t="s">
        <v>1</v>
      </c>
    </row>
    <row r="66" spans="1:10" ht="14.4" customHeight="1" x14ac:dyDescent="0.3">
      <c r="A66" s="316" t="s">
        <v>520</v>
      </c>
      <c r="B66" s="317" t="s">
        <v>216</v>
      </c>
      <c r="C66" s="318">
        <v>4.4205199999999998</v>
      </c>
      <c r="D66" s="318">
        <v>0</v>
      </c>
      <c r="E66" s="318"/>
      <c r="F66" s="318" t="s">
        <v>500</v>
      </c>
      <c r="G66" s="318" t="s">
        <v>500</v>
      </c>
      <c r="H66" s="318" t="s">
        <v>500</v>
      </c>
      <c r="I66" s="319" t="s">
        <v>500</v>
      </c>
      <c r="J66" s="320" t="s">
        <v>1</v>
      </c>
    </row>
    <row r="67" spans="1:10" ht="14.4" customHeight="1" x14ac:dyDescent="0.3">
      <c r="A67" s="316" t="s">
        <v>520</v>
      </c>
      <c r="B67" s="317" t="s">
        <v>219</v>
      </c>
      <c r="C67" s="318">
        <v>0</v>
      </c>
      <c r="D67" s="318" t="s">
        <v>500</v>
      </c>
      <c r="E67" s="318"/>
      <c r="F67" s="318" t="s">
        <v>500</v>
      </c>
      <c r="G67" s="318" t="s">
        <v>500</v>
      </c>
      <c r="H67" s="318" t="s">
        <v>500</v>
      </c>
      <c r="I67" s="319" t="s">
        <v>500</v>
      </c>
      <c r="J67" s="320" t="s">
        <v>1</v>
      </c>
    </row>
    <row r="68" spans="1:10" ht="14.4" customHeight="1" x14ac:dyDescent="0.3">
      <c r="A68" s="316" t="s">
        <v>520</v>
      </c>
      <c r="B68" s="317" t="s">
        <v>522</v>
      </c>
      <c r="C68" s="318">
        <v>4.4205199999999998</v>
      </c>
      <c r="D68" s="318">
        <v>0.33611999999999997</v>
      </c>
      <c r="E68" s="318"/>
      <c r="F68" s="318" t="s">
        <v>500</v>
      </c>
      <c r="G68" s="318" t="s">
        <v>500</v>
      </c>
      <c r="H68" s="318" t="s">
        <v>500</v>
      </c>
      <c r="I68" s="319" t="s">
        <v>500</v>
      </c>
      <c r="J68" s="320" t="s">
        <v>509</v>
      </c>
    </row>
    <row r="69" spans="1:10" ht="14.4" customHeight="1" x14ac:dyDescent="0.3">
      <c r="A69" s="316" t="s">
        <v>500</v>
      </c>
      <c r="B69" s="317" t="s">
        <v>500</v>
      </c>
      <c r="C69" s="318" t="s">
        <v>500</v>
      </c>
      <c r="D69" s="318" t="s">
        <v>500</v>
      </c>
      <c r="E69" s="318"/>
      <c r="F69" s="318" t="s">
        <v>500</v>
      </c>
      <c r="G69" s="318" t="s">
        <v>500</v>
      </c>
      <c r="H69" s="318" t="s">
        <v>500</v>
      </c>
      <c r="I69" s="319" t="s">
        <v>500</v>
      </c>
      <c r="J69" s="320" t="s">
        <v>510</v>
      </c>
    </row>
    <row r="70" spans="1:10" ht="14.4" customHeight="1" x14ac:dyDescent="0.3">
      <c r="A70" s="316" t="s">
        <v>612</v>
      </c>
      <c r="B70" s="317" t="s">
        <v>518</v>
      </c>
      <c r="C70" s="318" t="s">
        <v>500</v>
      </c>
      <c r="D70" s="318" t="s">
        <v>500</v>
      </c>
      <c r="E70" s="318"/>
      <c r="F70" s="318" t="s">
        <v>500</v>
      </c>
      <c r="G70" s="318" t="s">
        <v>500</v>
      </c>
      <c r="H70" s="318" t="s">
        <v>500</v>
      </c>
      <c r="I70" s="319" t="s">
        <v>500</v>
      </c>
      <c r="J70" s="320" t="s">
        <v>0</v>
      </c>
    </row>
    <row r="71" spans="1:10" ht="14.4" customHeight="1" x14ac:dyDescent="0.3">
      <c r="A71" s="316" t="s">
        <v>612</v>
      </c>
      <c r="B71" s="317" t="s">
        <v>214</v>
      </c>
      <c r="C71" s="318" t="s">
        <v>500</v>
      </c>
      <c r="D71" s="318">
        <v>0</v>
      </c>
      <c r="E71" s="318"/>
      <c r="F71" s="318" t="s">
        <v>500</v>
      </c>
      <c r="G71" s="318" t="s">
        <v>500</v>
      </c>
      <c r="H71" s="318" t="s">
        <v>500</v>
      </c>
      <c r="I71" s="319" t="s">
        <v>500</v>
      </c>
      <c r="J71" s="320" t="s">
        <v>1</v>
      </c>
    </row>
    <row r="72" spans="1:10" ht="14.4" customHeight="1" x14ac:dyDescent="0.3">
      <c r="A72" s="316" t="s">
        <v>612</v>
      </c>
      <c r="B72" s="317" t="s">
        <v>519</v>
      </c>
      <c r="C72" s="318" t="s">
        <v>500</v>
      </c>
      <c r="D72" s="318">
        <v>0</v>
      </c>
      <c r="E72" s="318"/>
      <c r="F72" s="318" t="s">
        <v>500</v>
      </c>
      <c r="G72" s="318" t="s">
        <v>500</v>
      </c>
      <c r="H72" s="318" t="s">
        <v>500</v>
      </c>
      <c r="I72" s="319" t="s">
        <v>500</v>
      </c>
      <c r="J72" s="320" t="s">
        <v>509</v>
      </c>
    </row>
    <row r="73" spans="1:10" ht="14.4" customHeight="1" x14ac:dyDescent="0.3">
      <c r="A73" s="316" t="s">
        <v>500</v>
      </c>
      <c r="B73" s="317" t="s">
        <v>500</v>
      </c>
      <c r="C73" s="318" t="s">
        <v>500</v>
      </c>
      <c r="D73" s="318" t="s">
        <v>500</v>
      </c>
      <c r="E73" s="318"/>
      <c r="F73" s="318" t="s">
        <v>500</v>
      </c>
      <c r="G73" s="318" t="s">
        <v>500</v>
      </c>
      <c r="H73" s="318" t="s">
        <v>500</v>
      </c>
      <c r="I73" s="319" t="s">
        <v>500</v>
      </c>
      <c r="J73" s="320" t="s">
        <v>510</v>
      </c>
    </row>
    <row r="74" spans="1:10" ht="14.4" customHeight="1" x14ac:dyDescent="0.3">
      <c r="A74" s="316" t="s">
        <v>613</v>
      </c>
      <c r="B74" s="317" t="s">
        <v>614</v>
      </c>
      <c r="C74" s="318" t="s">
        <v>500</v>
      </c>
      <c r="D74" s="318" t="s">
        <v>500</v>
      </c>
      <c r="E74" s="318"/>
      <c r="F74" s="318" t="s">
        <v>500</v>
      </c>
      <c r="G74" s="318" t="s">
        <v>500</v>
      </c>
      <c r="H74" s="318" t="s">
        <v>500</v>
      </c>
      <c r="I74" s="319" t="s">
        <v>500</v>
      </c>
      <c r="J74" s="320" t="s">
        <v>0</v>
      </c>
    </row>
    <row r="75" spans="1:10" ht="14.4" customHeight="1" x14ac:dyDescent="0.3">
      <c r="A75" s="316" t="s">
        <v>613</v>
      </c>
      <c r="B75" s="317" t="s">
        <v>214</v>
      </c>
      <c r="C75" s="318" t="s">
        <v>500</v>
      </c>
      <c r="D75" s="318">
        <v>0</v>
      </c>
      <c r="E75" s="318"/>
      <c r="F75" s="318" t="s">
        <v>500</v>
      </c>
      <c r="G75" s="318" t="s">
        <v>500</v>
      </c>
      <c r="H75" s="318" t="s">
        <v>500</v>
      </c>
      <c r="I75" s="319" t="s">
        <v>500</v>
      </c>
      <c r="J75" s="320" t="s">
        <v>1</v>
      </c>
    </row>
    <row r="76" spans="1:10" ht="14.4" customHeight="1" x14ac:dyDescent="0.3">
      <c r="A76" s="316" t="s">
        <v>613</v>
      </c>
      <c r="B76" s="317" t="s">
        <v>615</v>
      </c>
      <c r="C76" s="318" t="s">
        <v>500</v>
      </c>
      <c r="D76" s="318">
        <v>0</v>
      </c>
      <c r="E76" s="318"/>
      <c r="F76" s="318" t="s">
        <v>500</v>
      </c>
      <c r="G76" s="318" t="s">
        <v>500</v>
      </c>
      <c r="H76" s="318" t="s">
        <v>500</v>
      </c>
      <c r="I76" s="319" t="s">
        <v>500</v>
      </c>
      <c r="J76" s="320" t="s">
        <v>509</v>
      </c>
    </row>
    <row r="77" spans="1:10" ht="14.4" customHeight="1" x14ac:dyDescent="0.3">
      <c r="A77" s="316" t="s">
        <v>500</v>
      </c>
      <c r="B77" s="317" t="s">
        <v>500</v>
      </c>
      <c r="C77" s="318" t="s">
        <v>500</v>
      </c>
      <c r="D77" s="318" t="s">
        <v>500</v>
      </c>
      <c r="E77" s="318"/>
      <c r="F77" s="318" t="s">
        <v>500</v>
      </c>
      <c r="G77" s="318" t="s">
        <v>500</v>
      </c>
      <c r="H77" s="318" t="s">
        <v>500</v>
      </c>
      <c r="I77" s="319" t="s">
        <v>500</v>
      </c>
      <c r="J77" s="320" t="s">
        <v>510</v>
      </c>
    </row>
    <row r="78" spans="1:10" ht="14.4" customHeight="1" x14ac:dyDescent="0.3">
      <c r="A78" s="316" t="s">
        <v>616</v>
      </c>
      <c r="B78" s="317" t="s">
        <v>518</v>
      </c>
      <c r="C78" s="318" t="s">
        <v>500</v>
      </c>
      <c r="D78" s="318" t="s">
        <v>500</v>
      </c>
      <c r="E78" s="318"/>
      <c r="F78" s="318" t="s">
        <v>500</v>
      </c>
      <c r="G78" s="318" t="s">
        <v>500</v>
      </c>
      <c r="H78" s="318" t="s">
        <v>500</v>
      </c>
      <c r="I78" s="319" t="s">
        <v>500</v>
      </c>
      <c r="J78" s="320" t="s">
        <v>0</v>
      </c>
    </row>
    <row r="79" spans="1:10" ht="14.4" customHeight="1" x14ac:dyDescent="0.3">
      <c r="A79" s="316" t="s">
        <v>616</v>
      </c>
      <c r="B79" s="317" t="s">
        <v>214</v>
      </c>
      <c r="C79" s="318" t="s">
        <v>500</v>
      </c>
      <c r="D79" s="318">
        <v>0</v>
      </c>
      <c r="E79" s="318"/>
      <c r="F79" s="318" t="s">
        <v>500</v>
      </c>
      <c r="G79" s="318" t="s">
        <v>500</v>
      </c>
      <c r="H79" s="318" t="s">
        <v>500</v>
      </c>
      <c r="I79" s="319" t="s">
        <v>500</v>
      </c>
      <c r="J79" s="320" t="s">
        <v>1</v>
      </c>
    </row>
    <row r="80" spans="1:10" ht="14.4" customHeight="1" x14ac:dyDescent="0.3">
      <c r="A80" s="316" t="s">
        <v>616</v>
      </c>
      <c r="B80" s="317" t="s">
        <v>519</v>
      </c>
      <c r="C80" s="318" t="s">
        <v>500</v>
      </c>
      <c r="D80" s="318">
        <v>0</v>
      </c>
      <c r="E80" s="318"/>
      <c r="F80" s="318" t="s">
        <v>500</v>
      </c>
      <c r="G80" s="318" t="s">
        <v>500</v>
      </c>
      <c r="H80" s="318" t="s">
        <v>500</v>
      </c>
      <c r="I80" s="319" t="s">
        <v>500</v>
      </c>
      <c r="J80" s="320" t="s">
        <v>509</v>
      </c>
    </row>
    <row r="81" spans="1:10" ht="14.4" customHeight="1" x14ac:dyDescent="0.3">
      <c r="A81" s="316" t="s">
        <v>500</v>
      </c>
      <c r="B81" s="317" t="s">
        <v>500</v>
      </c>
      <c r="C81" s="318" t="s">
        <v>500</v>
      </c>
      <c r="D81" s="318" t="s">
        <v>500</v>
      </c>
      <c r="E81" s="318"/>
      <c r="F81" s="318" t="s">
        <v>500</v>
      </c>
      <c r="G81" s="318" t="s">
        <v>500</v>
      </c>
      <c r="H81" s="318" t="s">
        <v>500</v>
      </c>
      <c r="I81" s="319" t="s">
        <v>500</v>
      </c>
      <c r="J81" s="320" t="s">
        <v>510</v>
      </c>
    </row>
    <row r="82" spans="1:10" ht="14.4" customHeight="1" x14ac:dyDescent="0.3">
      <c r="A82" s="316" t="s">
        <v>617</v>
      </c>
      <c r="B82" s="317" t="s">
        <v>518</v>
      </c>
      <c r="C82" s="318" t="s">
        <v>500</v>
      </c>
      <c r="D82" s="318" t="s">
        <v>500</v>
      </c>
      <c r="E82" s="318"/>
      <c r="F82" s="318" t="s">
        <v>500</v>
      </c>
      <c r="G82" s="318" t="s">
        <v>500</v>
      </c>
      <c r="H82" s="318" t="s">
        <v>500</v>
      </c>
      <c r="I82" s="319" t="s">
        <v>500</v>
      </c>
      <c r="J82" s="320" t="s">
        <v>0</v>
      </c>
    </row>
    <row r="83" spans="1:10" ht="14.4" customHeight="1" x14ac:dyDescent="0.3">
      <c r="A83" s="316" t="s">
        <v>617</v>
      </c>
      <c r="B83" s="317" t="s">
        <v>214</v>
      </c>
      <c r="C83" s="318" t="s">
        <v>500</v>
      </c>
      <c r="D83" s="318">
        <v>0</v>
      </c>
      <c r="E83" s="318"/>
      <c r="F83" s="318" t="s">
        <v>500</v>
      </c>
      <c r="G83" s="318" t="s">
        <v>500</v>
      </c>
      <c r="H83" s="318" t="s">
        <v>500</v>
      </c>
      <c r="I83" s="319" t="s">
        <v>500</v>
      </c>
      <c r="J83" s="320" t="s">
        <v>1</v>
      </c>
    </row>
    <row r="84" spans="1:10" ht="14.4" customHeight="1" x14ac:dyDescent="0.3">
      <c r="A84" s="316" t="s">
        <v>617</v>
      </c>
      <c r="B84" s="317" t="s">
        <v>519</v>
      </c>
      <c r="C84" s="318" t="s">
        <v>500</v>
      </c>
      <c r="D84" s="318">
        <v>0</v>
      </c>
      <c r="E84" s="318"/>
      <c r="F84" s="318" t="s">
        <v>500</v>
      </c>
      <c r="G84" s="318" t="s">
        <v>500</v>
      </c>
      <c r="H84" s="318" t="s">
        <v>500</v>
      </c>
      <c r="I84" s="319" t="s">
        <v>500</v>
      </c>
      <c r="J84" s="320" t="s">
        <v>509</v>
      </c>
    </row>
    <row r="85" spans="1:10" ht="14.4" customHeight="1" x14ac:dyDescent="0.3">
      <c r="A85" s="316" t="s">
        <v>500</v>
      </c>
      <c r="B85" s="317" t="s">
        <v>500</v>
      </c>
      <c r="C85" s="318" t="s">
        <v>500</v>
      </c>
      <c r="D85" s="318" t="s">
        <v>500</v>
      </c>
      <c r="E85" s="318"/>
      <c r="F85" s="318" t="s">
        <v>500</v>
      </c>
      <c r="G85" s="318" t="s">
        <v>500</v>
      </c>
      <c r="H85" s="318" t="s">
        <v>500</v>
      </c>
      <c r="I85" s="319" t="s">
        <v>500</v>
      </c>
      <c r="J85" s="320" t="s">
        <v>510</v>
      </c>
    </row>
    <row r="86" spans="1:10" ht="14.4" customHeight="1" x14ac:dyDescent="0.3">
      <c r="A86" s="316" t="s">
        <v>524</v>
      </c>
      <c r="B86" s="317" t="s">
        <v>525</v>
      </c>
      <c r="C86" s="318" t="s">
        <v>500</v>
      </c>
      <c r="D86" s="318" t="s">
        <v>500</v>
      </c>
      <c r="E86" s="318"/>
      <c r="F86" s="318" t="s">
        <v>500</v>
      </c>
      <c r="G86" s="318" t="s">
        <v>500</v>
      </c>
      <c r="H86" s="318" t="s">
        <v>500</v>
      </c>
      <c r="I86" s="319" t="s">
        <v>500</v>
      </c>
      <c r="J86" s="320" t="s">
        <v>0</v>
      </c>
    </row>
    <row r="87" spans="1:10" ht="14.4" customHeight="1" x14ac:dyDescent="0.3">
      <c r="A87" s="316" t="s">
        <v>524</v>
      </c>
      <c r="B87" s="317" t="s">
        <v>215</v>
      </c>
      <c r="C87" s="318" t="s">
        <v>500</v>
      </c>
      <c r="D87" s="318" t="s">
        <v>500</v>
      </c>
      <c r="E87" s="318"/>
      <c r="F87" s="318">
        <v>9.8807900000000011</v>
      </c>
      <c r="G87" s="318">
        <v>6.9999997795166671</v>
      </c>
      <c r="H87" s="318">
        <v>2.880790220483334</v>
      </c>
      <c r="I87" s="319">
        <v>1.4115414730316242</v>
      </c>
      <c r="J87" s="320" t="s">
        <v>1</v>
      </c>
    </row>
    <row r="88" spans="1:10" ht="14.4" customHeight="1" x14ac:dyDescent="0.3">
      <c r="A88" s="316" t="s">
        <v>524</v>
      </c>
      <c r="B88" s="317" t="s">
        <v>216</v>
      </c>
      <c r="C88" s="318" t="s">
        <v>500</v>
      </c>
      <c r="D88" s="318" t="s">
        <v>500</v>
      </c>
      <c r="E88" s="318"/>
      <c r="F88" s="318">
        <v>566.67387000000008</v>
      </c>
      <c r="G88" s="318">
        <v>403.33332062931004</v>
      </c>
      <c r="H88" s="318">
        <v>163.34054937069004</v>
      </c>
      <c r="I88" s="319">
        <v>1.404976581443443</v>
      </c>
      <c r="J88" s="320" t="s">
        <v>1</v>
      </c>
    </row>
    <row r="89" spans="1:10" ht="14.4" customHeight="1" x14ac:dyDescent="0.3">
      <c r="A89" s="316" t="s">
        <v>524</v>
      </c>
      <c r="B89" s="317" t="s">
        <v>217</v>
      </c>
      <c r="C89" s="318" t="s">
        <v>500</v>
      </c>
      <c r="D89" s="318" t="s">
        <v>500</v>
      </c>
      <c r="E89" s="318"/>
      <c r="F89" s="318">
        <v>521.81223</v>
      </c>
      <c r="G89" s="318">
        <v>414.99998692850664</v>
      </c>
      <c r="H89" s="318">
        <v>106.81224307149336</v>
      </c>
      <c r="I89" s="319">
        <v>1.2573789070742651</v>
      </c>
      <c r="J89" s="320" t="s">
        <v>1</v>
      </c>
    </row>
    <row r="90" spans="1:10" ht="14.4" customHeight="1" x14ac:dyDescent="0.3">
      <c r="A90" s="316" t="s">
        <v>524</v>
      </c>
      <c r="B90" s="317" t="s">
        <v>218</v>
      </c>
      <c r="C90" s="318" t="s">
        <v>500</v>
      </c>
      <c r="D90" s="318" t="s">
        <v>500</v>
      </c>
      <c r="E90" s="318"/>
      <c r="F90" s="318">
        <v>22.526249999999997</v>
      </c>
      <c r="G90" s="318">
        <v>19.666666047214331</v>
      </c>
      <c r="H90" s="318">
        <v>2.8595839527856661</v>
      </c>
      <c r="I90" s="319">
        <v>1.1454025784502864</v>
      </c>
      <c r="J90" s="320" t="s">
        <v>1</v>
      </c>
    </row>
    <row r="91" spans="1:10" ht="14.4" customHeight="1" x14ac:dyDescent="0.3">
      <c r="A91" s="316" t="s">
        <v>524</v>
      </c>
      <c r="B91" s="317" t="s">
        <v>219</v>
      </c>
      <c r="C91" s="318" t="s">
        <v>500</v>
      </c>
      <c r="D91" s="318" t="s">
        <v>500</v>
      </c>
      <c r="E91" s="318"/>
      <c r="F91" s="318">
        <v>78.926749999999998</v>
      </c>
      <c r="G91" s="318">
        <v>65.666664598325667</v>
      </c>
      <c r="H91" s="318">
        <v>13.260085401674331</v>
      </c>
      <c r="I91" s="319">
        <v>1.2019302409035775</v>
      </c>
      <c r="J91" s="320" t="s">
        <v>1</v>
      </c>
    </row>
    <row r="92" spans="1:10" ht="14.4" customHeight="1" x14ac:dyDescent="0.3">
      <c r="A92" s="316" t="s">
        <v>524</v>
      </c>
      <c r="B92" s="317" t="s">
        <v>526</v>
      </c>
      <c r="C92" s="318" t="s">
        <v>500</v>
      </c>
      <c r="D92" s="318" t="s">
        <v>500</v>
      </c>
      <c r="E92" s="318"/>
      <c r="F92" s="318">
        <v>1199.8198900000002</v>
      </c>
      <c r="G92" s="318">
        <v>910.66663798287323</v>
      </c>
      <c r="H92" s="318">
        <v>289.15325201712699</v>
      </c>
      <c r="I92" s="319">
        <v>1.317518222318544</v>
      </c>
      <c r="J92" s="320" t="s">
        <v>509</v>
      </c>
    </row>
    <row r="93" spans="1:10" ht="14.4" customHeight="1" x14ac:dyDescent="0.3">
      <c r="A93" s="316" t="s">
        <v>500</v>
      </c>
      <c r="B93" s="317" t="s">
        <v>500</v>
      </c>
      <c r="C93" s="318" t="s">
        <v>500</v>
      </c>
      <c r="D93" s="318" t="s">
        <v>500</v>
      </c>
      <c r="E93" s="318"/>
      <c r="F93" s="318" t="s">
        <v>500</v>
      </c>
      <c r="G93" s="318" t="s">
        <v>500</v>
      </c>
      <c r="H93" s="318" t="s">
        <v>500</v>
      </c>
      <c r="I93" s="319" t="s">
        <v>500</v>
      </c>
      <c r="J93" s="320" t="s">
        <v>510</v>
      </c>
    </row>
    <row r="94" spans="1:10" ht="14.4" customHeight="1" x14ac:dyDescent="0.3">
      <c r="A94" s="316" t="s">
        <v>527</v>
      </c>
      <c r="B94" s="317" t="s">
        <v>528</v>
      </c>
      <c r="C94" s="318" t="s">
        <v>500</v>
      </c>
      <c r="D94" s="318" t="s">
        <v>500</v>
      </c>
      <c r="E94" s="318"/>
      <c r="F94" s="318" t="s">
        <v>500</v>
      </c>
      <c r="G94" s="318" t="s">
        <v>500</v>
      </c>
      <c r="H94" s="318" t="s">
        <v>500</v>
      </c>
      <c r="I94" s="319" t="s">
        <v>500</v>
      </c>
      <c r="J94" s="320" t="s">
        <v>0</v>
      </c>
    </row>
    <row r="95" spans="1:10" ht="14.4" customHeight="1" x14ac:dyDescent="0.3">
      <c r="A95" s="316" t="s">
        <v>527</v>
      </c>
      <c r="B95" s="317" t="s">
        <v>215</v>
      </c>
      <c r="C95" s="318" t="s">
        <v>500</v>
      </c>
      <c r="D95" s="318" t="s">
        <v>500</v>
      </c>
      <c r="E95" s="318"/>
      <c r="F95" s="318">
        <v>0.10946</v>
      </c>
      <c r="G95" s="318">
        <v>0</v>
      </c>
      <c r="H95" s="318">
        <v>0.10946</v>
      </c>
      <c r="I95" s="319" t="s">
        <v>500</v>
      </c>
      <c r="J95" s="320" t="s">
        <v>1</v>
      </c>
    </row>
    <row r="96" spans="1:10" ht="14.4" customHeight="1" x14ac:dyDescent="0.3">
      <c r="A96" s="316" t="s">
        <v>527</v>
      </c>
      <c r="B96" s="317" t="s">
        <v>216</v>
      </c>
      <c r="C96" s="318" t="s">
        <v>500</v>
      </c>
      <c r="D96" s="318" t="s">
        <v>500</v>
      </c>
      <c r="E96" s="318"/>
      <c r="F96" s="318">
        <v>3.388E-2</v>
      </c>
      <c r="G96" s="318">
        <v>0</v>
      </c>
      <c r="H96" s="318">
        <v>3.388E-2</v>
      </c>
      <c r="I96" s="319" t="s">
        <v>500</v>
      </c>
      <c r="J96" s="320" t="s">
        <v>1</v>
      </c>
    </row>
    <row r="97" spans="1:10" ht="14.4" customHeight="1" x14ac:dyDescent="0.3">
      <c r="A97" s="316" t="s">
        <v>527</v>
      </c>
      <c r="B97" s="317" t="s">
        <v>219</v>
      </c>
      <c r="C97" s="318" t="s">
        <v>500</v>
      </c>
      <c r="D97" s="318" t="s">
        <v>500</v>
      </c>
      <c r="E97" s="318"/>
      <c r="F97" s="318">
        <v>7.6002400000000003</v>
      </c>
      <c r="G97" s="318">
        <v>0</v>
      </c>
      <c r="H97" s="318">
        <v>7.6002400000000003</v>
      </c>
      <c r="I97" s="319" t="s">
        <v>500</v>
      </c>
      <c r="J97" s="320" t="s">
        <v>1</v>
      </c>
    </row>
    <row r="98" spans="1:10" ht="14.4" customHeight="1" x14ac:dyDescent="0.3">
      <c r="A98" s="316" t="s">
        <v>527</v>
      </c>
      <c r="B98" s="317" t="s">
        <v>529</v>
      </c>
      <c r="C98" s="318" t="s">
        <v>500</v>
      </c>
      <c r="D98" s="318" t="s">
        <v>500</v>
      </c>
      <c r="E98" s="318"/>
      <c r="F98" s="318">
        <v>7.7435800000000006</v>
      </c>
      <c r="G98" s="318">
        <v>0</v>
      </c>
      <c r="H98" s="318">
        <v>7.7435800000000006</v>
      </c>
      <c r="I98" s="319" t="s">
        <v>500</v>
      </c>
      <c r="J98" s="320" t="s">
        <v>509</v>
      </c>
    </row>
    <row r="99" spans="1:10" ht="14.4" customHeight="1" x14ac:dyDescent="0.3">
      <c r="A99" s="316" t="s">
        <v>500</v>
      </c>
      <c r="B99" s="317" t="s">
        <v>500</v>
      </c>
      <c r="C99" s="318" t="s">
        <v>500</v>
      </c>
      <c r="D99" s="318" t="s">
        <v>500</v>
      </c>
      <c r="E99" s="318"/>
      <c r="F99" s="318" t="s">
        <v>500</v>
      </c>
      <c r="G99" s="318" t="s">
        <v>500</v>
      </c>
      <c r="H99" s="318" t="s">
        <v>500</v>
      </c>
      <c r="I99" s="319" t="s">
        <v>500</v>
      </c>
      <c r="J99" s="320" t="s">
        <v>510</v>
      </c>
    </row>
    <row r="100" spans="1:10" ht="14.4" customHeight="1" x14ac:dyDescent="0.3">
      <c r="A100" s="316" t="s">
        <v>530</v>
      </c>
      <c r="B100" s="317" t="s">
        <v>531</v>
      </c>
      <c r="C100" s="318" t="s">
        <v>500</v>
      </c>
      <c r="D100" s="318" t="s">
        <v>500</v>
      </c>
      <c r="E100" s="318"/>
      <c r="F100" s="318" t="s">
        <v>500</v>
      </c>
      <c r="G100" s="318" t="s">
        <v>500</v>
      </c>
      <c r="H100" s="318" t="s">
        <v>500</v>
      </c>
      <c r="I100" s="319" t="s">
        <v>500</v>
      </c>
      <c r="J100" s="320" t="s">
        <v>0</v>
      </c>
    </row>
    <row r="101" spans="1:10" ht="14.4" customHeight="1" x14ac:dyDescent="0.3">
      <c r="A101" s="316" t="s">
        <v>530</v>
      </c>
      <c r="B101" s="317" t="s">
        <v>213</v>
      </c>
      <c r="C101" s="318" t="s">
        <v>500</v>
      </c>
      <c r="D101" s="318" t="s">
        <v>500</v>
      </c>
      <c r="E101" s="318"/>
      <c r="F101" s="318">
        <v>2.85141</v>
      </c>
      <c r="G101" s="318">
        <v>0</v>
      </c>
      <c r="H101" s="318">
        <v>2.85141</v>
      </c>
      <c r="I101" s="319" t="s">
        <v>500</v>
      </c>
      <c r="J101" s="320" t="s">
        <v>1</v>
      </c>
    </row>
    <row r="102" spans="1:10" ht="14.4" customHeight="1" x14ac:dyDescent="0.3">
      <c r="A102" s="316" t="s">
        <v>530</v>
      </c>
      <c r="B102" s="317" t="s">
        <v>215</v>
      </c>
      <c r="C102" s="318" t="s">
        <v>500</v>
      </c>
      <c r="D102" s="318" t="s">
        <v>500</v>
      </c>
      <c r="E102" s="318"/>
      <c r="F102" s="318">
        <v>0.52059999999999995</v>
      </c>
      <c r="G102" s="318">
        <v>0</v>
      </c>
      <c r="H102" s="318">
        <v>0.52059999999999995</v>
      </c>
      <c r="I102" s="319" t="s">
        <v>500</v>
      </c>
      <c r="J102" s="320" t="s">
        <v>1</v>
      </c>
    </row>
    <row r="103" spans="1:10" ht="14.4" customHeight="1" x14ac:dyDescent="0.3">
      <c r="A103" s="316" t="s">
        <v>530</v>
      </c>
      <c r="B103" s="317" t="s">
        <v>532</v>
      </c>
      <c r="C103" s="318" t="s">
        <v>500</v>
      </c>
      <c r="D103" s="318" t="s">
        <v>500</v>
      </c>
      <c r="E103" s="318"/>
      <c r="F103" s="318">
        <v>3.37201</v>
      </c>
      <c r="G103" s="318">
        <v>0</v>
      </c>
      <c r="H103" s="318">
        <v>3.37201</v>
      </c>
      <c r="I103" s="319" t="s">
        <v>500</v>
      </c>
      <c r="J103" s="320" t="s">
        <v>509</v>
      </c>
    </row>
    <row r="104" spans="1:10" ht="14.4" customHeight="1" x14ac:dyDescent="0.3">
      <c r="A104" s="316" t="s">
        <v>500</v>
      </c>
      <c r="B104" s="317" t="s">
        <v>500</v>
      </c>
      <c r="C104" s="318" t="s">
        <v>500</v>
      </c>
      <c r="D104" s="318" t="s">
        <v>500</v>
      </c>
      <c r="E104" s="318"/>
      <c r="F104" s="318" t="s">
        <v>500</v>
      </c>
      <c r="G104" s="318" t="s">
        <v>500</v>
      </c>
      <c r="H104" s="318" t="s">
        <v>500</v>
      </c>
      <c r="I104" s="319" t="s">
        <v>500</v>
      </c>
      <c r="J104" s="320" t="s">
        <v>510</v>
      </c>
    </row>
    <row r="105" spans="1:10" ht="14.4" customHeight="1" x14ac:dyDescent="0.3">
      <c r="A105" s="316" t="s">
        <v>618</v>
      </c>
      <c r="B105" s="317" t="s">
        <v>619</v>
      </c>
      <c r="C105" s="318" t="s">
        <v>500</v>
      </c>
      <c r="D105" s="318" t="s">
        <v>500</v>
      </c>
      <c r="E105" s="318"/>
      <c r="F105" s="318" t="s">
        <v>500</v>
      </c>
      <c r="G105" s="318" t="s">
        <v>500</v>
      </c>
      <c r="H105" s="318" t="s">
        <v>500</v>
      </c>
      <c r="I105" s="319" t="s">
        <v>500</v>
      </c>
      <c r="J105" s="320" t="s">
        <v>0</v>
      </c>
    </row>
    <row r="106" spans="1:10" ht="14.4" customHeight="1" x14ac:dyDescent="0.3">
      <c r="A106" s="316" t="s">
        <v>618</v>
      </c>
      <c r="B106" s="317" t="s">
        <v>214</v>
      </c>
      <c r="C106" s="318" t="s">
        <v>500</v>
      </c>
      <c r="D106" s="318" t="s">
        <v>500</v>
      </c>
      <c r="E106" s="318"/>
      <c r="F106" s="318">
        <v>1.7818500000000002</v>
      </c>
      <c r="G106" s="318">
        <v>0</v>
      </c>
      <c r="H106" s="318">
        <v>1.7818500000000002</v>
      </c>
      <c r="I106" s="319" t="s">
        <v>500</v>
      </c>
      <c r="J106" s="320" t="s">
        <v>1</v>
      </c>
    </row>
    <row r="107" spans="1:10" ht="14.4" customHeight="1" x14ac:dyDescent="0.3">
      <c r="A107" s="316" t="s">
        <v>618</v>
      </c>
      <c r="B107" s="317" t="s">
        <v>620</v>
      </c>
      <c r="C107" s="318" t="s">
        <v>500</v>
      </c>
      <c r="D107" s="318" t="s">
        <v>500</v>
      </c>
      <c r="E107" s="318"/>
      <c r="F107" s="318">
        <v>1.7818500000000002</v>
      </c>
      <c r="G107" s="318">
        <v>0</v>
      </c>
      <c r="H107" s="318">
        <v>1.7818500000000002</v>
      </c>
      <c r="I107" s="319" t="s">
        <v>500</v>
      </c>
      <c r="J107" s="320" t="s">
        <v>509</v>
      </c>
    </row>
    <row r="108" spans="1:10" ht="14.4" customHeight="1" x14ac:dyDescent="0.3">
      <c r="A108" s="316" t="s">
        <v>500</v>
      </c>
      <c r="B108" s="317" t="s">
        <v>500</v>
      </c>
      <c r="C108" s="318" t="s">
        <v>500</v>
      </c>
      <c r="D108" s="318" t="s">
        <v>500</v>
      </c>
      <c r="E108" s="318"/>
      <c r="F108" s="318" t="s">
        <v>500</v>
      </c>
      <c r="G108" s="318" t="s">
        <v>500</v>
      </c>
      <c r="H108" s="318" t="s">
        <v>500</v>
      </c>
      <c r="I108" s="319" t="s">
        <v>500</v>
      </c>
      <c r="J108" s="320" t="s">
        <v>510</v>
      </c>
    </row>
    <row r="109" spans="1:10" ht="14.4" customHeight="1" x14ac:dyDescent="0.3">
      <c r="A109" s="316" t="s">
        <v>498</v>
      </c>
      <c r="B109" s="317" t="s">
        <v>504</v>
      </c>
      <c r="C109" s="318">
        <v>953.37796999999614</v>
      </c>
      <c r="D109" s="318">
        <v>1069.244530000002</v>
      </c>
      <c r="E109" s="318"/>
      <c r="F109" s="318">
        <v>1217.1324999999999</v>
      </c>
      <c r="G109" s="318">
        <v>935.65907473147308</v>
      </c>
      <c r="H109" s="318">
        <v>281.47342526852685</v>
      </c>
      <c r="I109" s="319">
        <v>1.3008290443282533</v>
      </c>
      <c r="J109" s="320" t="s">
        <v>505</v>
      </c>
    </row>
  </sheetData>
  <mergeCells count="3">
    <mergeCell ref="A1:I1"/>
    <mergeCell ref="F3:I3"/>
    <mergeCell ref="C4:D4"/>
  </mergeCells>
  <conditionalFormatting sqref="F15 F110:F65537">
    <cfRule type="cellIs" dxfId="19" priority="18" stopIfTrue="1" operator="greaterThan">
      <formula>1</formula>
    </cfRule>
  </conditionalFormatting>
  <conditionalFormatting sqref="H5:H14">
    <cfRule type="expression" dxfId="18" priority="14">
      <formula>$H5&gt;0</formula>
    </cfRule>
  </conditionalFormatting>
  <conditionalFormatting sqref="I5:I14">
    <cfRule type="expression" dxfId="17" priority="15">
      <formula>$I5&gt;1</formula>
    </cfRule>
  </conditionalFormatting>
  <conditionalFormatting sqref="B5:B14">
    <cfRule type="expression" dxfId="16" priority="11">
      <formula>OR($J5="NS",$J5="SumaNS",$J5="Účet")</formula>
    </cfRule>
  </conditionalFormatting>
  <conditionalFormatting sqref="F5:I14 B5:D14">
    <cfRule type="expression" dxfId="15" priority="17">
      <formula>AND($J5&lt;&gt;"",$J5&lt;&gt;"mezeraKL")</formula>
    </cfRule>
  </conditionalFormatting>
  <conditionalFormatting sqref="B5:D14 F5:I14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3" priority="13">
      <formula>OR($J5="SumaNS",$J5="NS")</formula>
    </cfRule>
  </conditionalFormatting>
  <conditionalFormatting sqref="A5:A14">
    <cfRule type="expression" dxfId="12" priority="9">
      <formula>AND($J5&lt;&gt;"mezeraKL",$J5&lt;&gt;"")</formula>
    </cfRule>
  </conditionalFormatting>
  <conditionalFormatting sqref="A5:A14">
    <cfRule type="expression" dxfId="11" priority="10">
      <formula>AND($J5&lt;&gt;"",$J5&lt;&gt;"mezeraKL")</formula>
    </cfRule>
  </conditionalFormatting>
  <conditionalFormatting sqref="H16:H109">
    <cfRule type="expression" dxfId="10" priority="5">
      <formula>$H16&gt;0</formula>
    </cfRule>
  </conditionalFormatting>
  <conditionalFormatting sqref="A16:A109">
    <cfRule type="expression" dxfId="9" priority="2">
      <formula>AND($J16&lt;&gt;"mezeraKL",$J16&lt;&gt;"")</formula>
    </cfRule>
  </conditionalFormatting>
  <conditionalFormatting sqref="I16:I109">
    <cfRule type="expression" dxfId="8" priority="6">
      <formula>$I16&gt;1</formula>
    </cfRule>
  </conditionalFormatting>
  <conditionalFormatting sqref="B16:B109">
    <cfRule type="expression" dxfId="7" priority="1">
      <formula>OR($J16="NS",$J16="SumaNS",$J16="Účet")</formula>
    </cfRule>
  </conditionalFormatting>
  <conditionalFormatting sqref="A16:D109 F16:I109">
    <cfRule type="expression" dxfId="6" priority="8">
      <formula>AND($J16&lt;&gt;"",$J16&lt;&gt;"mezeraKL")</formula>
    </cfRule>
  </conditionalFormatting>
  <conditionalFormatting sqref="B16:D109 F16:I109">
    <cfRule type="expression" dxfId="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109 F16:I109">
    <cfRule type="expression" dxfId="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83" t="s">
        <v>783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4" customHeight="1" thickBot="1" x14ac:dyDescent="0.35">
      <c r="A2" s="174" t="s">
        <v>196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79"/>
      <c r="D3" s="280"/>
      <c r="E3" s="280"/>
      <c r="F3" s="280"/>
      <c r="G3" s="280"/>
      <c r="H3" s="108" t="s">
        <v>75</v>
      </c>
      <c r="I3" s="71">
        <f>IF(J3&lt;&gt;0,K3/J3,0)</f>
        <v>14.86704395517507</v>
      </c>
      <c r="J3" s="71">
        <f>SUBTOTAL(9,J5:J1048576)</f>
        <v>81891</v>
      </c>
      <c r="K3" s="72">
        <f>SUBTOTAL(9,K5:K1048576)</f>
        <v>1217477.0965332417</v>
      </c>
    </row>
    <row r="4" spans="1:11" s="164" customFormat="1" ht="14.4" customHeight="1" thickBot="1" x14ac:dyDescent="0.35">
      <c r="A4" s="321" t="s">
        <v>3</v>
      </c>
      <c r="B4" s="322" t="s">
        <v>4</v>
      </c>
      <c r="C4" s="322" t="s">
        <v>0</v>
      </c>
      <c r="D4" s="322" t="s">
        <v>5</v>
      </c>
      <c r="E4" s="322" t="s">
        <v>6</v>
      </c>
      <c r="F4" s="322" t="s">
        <v>1</v>
      </c>
      <c r="G4" s="322" t="s">
        <v>54</v>
      </c>
      <c r="H4" s="323" t="s">
        <v>10</v>
      </c>
      <c r="I4" s="324" t="s">
        <v>81</v>
      </c>
      <c r="J4" s="324" t="s">
        <v>12</v>
      </c>
      <c r="K4" s="325" t="s">
        <v>89</v>
      </c>
    </row>
    <row r="5" spans="1:11" ht="14.4" customHeight="1" x14ac:dyDescent="0.3">
      <c r="A5" s="326" t="s">
        <v>498</v>
      </c>
      <c r="B5" s="327" t="s">
        <v>499</v>
      </c>
      <c r="C5" s="328" t="s">
        <v>517</v>
      </c>
      <c r="D5" s="329" t="s">
        <v>765</v>
      </c>
      <c r="E5" s="328" t="s">
        <v>766</v>
      </c>
      <c r="F5" s="329" t="s">
        <v>767</v>
      </c>
      <c r="G5" s="328" t="s">
        <v>621</v>
      </c>
      <c r="H5" s="328" t="s">
        <v>622</v>
      </c>
      <c r="I5" s="330">
        <v>6.31</v>
      </c>
      <c r="J5" s="330">
        <v>600</v>
      </c>
      <c r="K5" s="331">
        <v>3787.03</v>
      </c>
    </row>
    <row r="6" spans="1:11" ht="14.4" customHeight="1" x14ac:dyDescent="0.3">
      <c r="A6" s="332" t="s">
        <v>498</v>
      </c>
      <c r="B6" s="333" t="s">
        <v>499</v>
      </c>
      <c r="C6" s="334" t="s">
        <v>514</v>
      </c>
      <c r="D6" s="335" t="s">
        <v>768</v>
      </c>
      <c r="E6" s="334" t="s">
        <v>769</v>
      </c>
      <c r="F6" s="335" t="s">
        <v>770</v>
      </c>
      <c r="G6" s="334" t="s">
        <v>623</v>
      </c>
      <c r="H6" s="334" t="s">
        <v>624</v>
      </c>
      <c r="I6" s="336">
        <v>0.71</v>
      </c>
      <c r="J6" s="336">
        <v>800</v>
      </c>
      <c r="K6" s="337">
        <v>568</v>
      </c>
    </row>
    <row r="7" spans="1:11" ht="14.4" customHeight="1" x14ac:dyDescent="0.3">
      <c r="A7" s="332" t="s">
        <v>498</v>
      </c>
      <c r="B7" s="333" t="s">
        <v>499</v>
      </c>
      <c r="C7" s="334" t="s">
        <v>511</v>
      </c>
      <c r="D7" s="335" t="s">
        <v>771</v>
      </c>
      <c r="E7" s="334" t="s">
        <v>772</v>
      </c>
      <c r="F7" s="335" t="s">
        <v>773</v>
      </c>
      <c r="G7" s="334" t="s">
        <v>625</v>
      </c>
      <c r="H7" s="334" t="s">
        <v>626</v>
      </c>
      <c r="I7" s="336">
        <v>14.8</v>
      </c>
      <c r="J7" s="336">
        <v>1</v>
      </c>
      <c r="K7" s="337">
        <v>14.8</v>
      </c>
    </row>
    <row r="8" spans="1:11" ht="14.4" customHeight="1" x14ac:dyDescent="0.3">
      <c r="A8" s="332" t="s">
        <v>498</v>
      </c>
      <c r="B8" s="333" t="s">
        <v>499</v>
      </c>
      <c r="C8" s="334" t="s">
        <v>511</v>
      </c>
      <c r="D8" s="335" t="s">
        <v>771</v>
      </c>
      <c r="E8" s="334" t="s">
        <v>772</v>
      </c>
      <c r="F8" s="335" t="s">
        <v>773</v>
      </c>
      <c r="G8" s="334" t="s">
        <v>627</v>
      </c>
      <c r="H8" s="334" t="s">
        <v>628</v>
      </c>
      <c r="I8" s="336">
        <v>13.02</v>
      </c>
      <c r="J8" s="336">
        <v>1</v>
      </c>
      <c r="K8" s="337">
        <v>13.02</v>
      </c>
    </row>
    <row r="9" spans="1:11" ht="14.4" customHeight="1" x14ac:dyDescent="0.3">
      <c r="A9" s="332" t="s">
        <v>498</v>
      </c>
      <c r="B9" s="333" t="s">
        <v>499</v>
      </c>
      <c r="C9" s="334" t="s">
        <v>511</v>
      </c>
      <c r="D9" s="335" t="s">
        <v>771</v>
      </c>
      <c r="E9" s="334" t="s">
        <v>772</v>
      </c>
      <c r="F9" s="335" t="s">
        <v>773</v>
      </c>
      <c r="G9" s="334" t="s">
        <v>629</v>
      </c>
      <c r="H9" s="334" t="s">
        <v>630</v>
      </c>
      <c r="I9" s="336">
        <v>8.2799999999999994</v>
      </c>
      <c r="J9" s="336">
        <v>1</v>
      </c>
      <c r="K9" s="337">
        <v>8.2799999999999994</v>
      </c>
    </row>
    <row r="10" spans="1:11" ht="14.4" customHeight="1" x14ac:dyDescent="0.3">
      <c r="A10" s="332" t="s">
        <v>498</v>
      </c>
      <c r="B10" s="333" t="s">
        <v>499</v>
      </c>
      <c r="C10" s="334" t="s">
        <v>511</v>
      </c>
      <c r="D10" s="335" t="s">
        <v>771</v>
      </c>
      <c r="E10" s="334" t="s">
        <v>772</v>
      </c>
      <c r="F10" s="335" t="s">
        <v>773</v>
      </c>
      <c r="G10" s="334" t="s">
        <v>631</v>
      </c>
      <c r="H10" s="334" t="s">
        <v>632</v>
      </c>
      <c r="I10" s="336">
        <v>2.67</v>
      </c>
      <c r="J10" s="336">
        <v>9</v>
      </c>
      <c r="K10" s="337">
        <v>24.04</v>
      </c>
    </row>
    <row r="11" spans="1:11" ht="14.4" customHeight="1" x14ac:dyDescent="0.3">
      <c r="A11" s="332" t="s">
        <v>498</v>
      </c>
      <c r="B11" s="333" t="s">
        <v>499</v>
      </c>
      <c r="C11" s="334" t="s">
        <v>530</v>
      </c>
      <c r="D11" s="335" t="s">
        <v>606</v>
      </c>
      <c r="E11" s="334" t="s">
        <v>772</v>
      </c>
      <c r="F11" s="335" t="s">
        <v>773</v>
      </c>
      <c r="G11" s="334" t="s">
        <v>633</v>
      </c>
      <c r="H11" s="334" t="s">
        <v>634</v>
      </c>
      <c r="I11" s="336">
        <v>260.3</v>
      </c>
      <c r="J11" s="336">
        <v>2</v>
      </c>
      <c r="K11" s="337">
        <v>520.6</v>
      </c>
    </row>
    <row r="12" spans="1:11" ht="14.4" customHeight="1" x14ac:dyDescent="0.3">
      <c r="A12" s="332" t="s">
        <v>498</v>
      </c>
      <c r="B12" s="333" t="s">
        <v>499</v>
      </c>
      <c r="C12" s="334" t="s">
        <v>530</v>
      </c>
      <c r="D12" s="335" t="s">
        <v>606</v>
      </c>
      <c r="E12" s="334" t="s">
        <v>774</v>
      </c>
      <c r="F12" s="335" t="s">
        <v>775</v>
      </c>
      <c r="G12" s="334" t="s">
        <v>635</v>
      </c>
      <c r="H12" s="334" t="s">
        <v>636</v>
      </c>
      <c r="I12" s="336">
        <v>50.786533242020838</v>
      </c>
      <c r="J12" s="336">
        <v>1</v>
      </c>
      <c r="K12" s="337">
        <v>50.786533242020838</v>
      </c>
    </row>
    <row r="13" spans="1:11" ht="14.4" customHeight="1" x14ac:dyDescent="0.3">
      <c r="A13" s="332" t="s">
        <v>498</v>
      </c>
      <c r="B13" s="333" t="s">
        <v>499</v>
      </c>
      <c r="C13" s="334" t="s">
        <v>530</v>
      </c>
      <c r="D13" s="335" t="s">
        <v>606</v>
      </c>
      <c r="E13" s="334" t="s">
        <v>774</v>
      </c>
      <c r="F13" s="335" t="s">
        <v>775</v>
      </c>
      <c r="G13" s="334" t="s">
        <v>637</v>
      </c>
      <c r="H13" s="334" t="s">
        <v>638</v>
      </c>
      <c r="I13" s="336">
        <v>62.92</v>
      </c>
      <c r="J13" s="336">
        <v>1</v>
      </c>
      <c r="K13" s="337">
        <v>62.92</v>
      </c>
    </row>
    <row r="14" spans="1:11" ht="14.4" customHeight="1" x14ac:dyDescent="0.3">
      <c r="A14" s="332" t="s">
        <v>498</v>
      </c>
      <c r="B14" s="333" t="s">
        <v>499</v>
      </c>
      <c r="C14" s="334" t="s">
        <v>530</v>
      </c>
      <c r="D14" s="335" t="s">
        <v>606</v>
      </c>
      <c r="E14" s="334" t="s">
        <v>774</v>
      </c>
      <c r="F14" s="335" t="s">
        <v>775</v>
      </c>
      <c r="G14" s="334" t="s">
        <v>639</v>
      </c>
      <c r="H14" s="334" t="s">
        <v>640</v>
      </c>
      <c r="I14" s="336">
        <v>112.53</v>
      </c>
      <c r="J14" s="336">
        <v>1</v>
      </c>
      <c r="K14" s="337">
        <v>112.53</v>
      </c>
    </row>
    <row r="15" spans="1:11" ht="14.4" customHeight="1" x14ac:dyDescent="0.3">
      <c r="A15" s="332" t="s">
        <v>498</v>
      </c>
      <c r="B15" s="333" t="s">
        <v>499</v>
      </c>
      <c r="C15" s="334" t="s">
        <v>530</v>
      </c>
      <c r="D15" s="335" t="s">
        <v>606</v>
      </c>
      <c r="E15" s="334" t="s">
        <v>774</v>
      </c>
      <c r="F15" s="335" t="s">
        <v>775</v>
      </c>
      <c r="G15" s="334" t="s">
        <v>641</v>
      </c>
      <c r="H15" s="334" t="s">
        <v>642</v>
      </c>
      <c r="I15" s="336">
        <v>146.41</v>
      </c>
      <c r="J15" s="336">
        <v>1</v>
      </c>
      <c r="K15" s="337">
        <v>146.41</v>
      </c>
    </row>
    <row r="16" spans="1:11" ht="14.4" customHeight="1" x14ac:dyDescent="0.3">
      <c r="A16" s="332" t="s">
        <v>498</v>
      </c>
      <c r="B16" s="333" t="s">
        <v>499</v>
      </c>
      <c r="C16" s="334" t="s">
        <v>530</v>
      </c>
      <c r="D16" s="335" t="s">
        <v>606</v>
      </c>
      <c r="E16" s="334" t="s">
        <v>774</v>
      </c>
      <c r="F16" s="335" t="s">
        <v>775</v>
      </c>
      <c r="G16" s="334" t="s">
        <v>643</v>
      </c>
      <c r="H16" s="334" t="s">
        <v>644</v>
      </c>
      <c r="I16" s="336">
        <v>250.47</v>
      </c>
      <c r="J16" s="336">
        <v>1</v>
      </c>
      <c r="K16" s="337">
        <v>250.47</v>
      </c>
    </row>
    <row r="17" spans="1:11" ht="14.4" customHeight="1" x14ac:dyDescent="0.3">
      <c r="A17" s="332" t="s">
        <v>498</v>
      </c>
      <c r="B17" s="333" t="s">
        <v>499</v>
      </c>
      <c r="C17" s="334" t="s">
        <v>530</v>
      </c>
      <c r="D17" s="335" t="s">
        <v>606</v>
      </c>
      <c r="E17" s="334" t="s">
        <v>774</v>
      </c>
      <c r="F17" s="335" t="s">
        <v>775</v>
      </c>
      <c r="G17" s="334" t="s">
        <v>645</v>
      </c>
      <c r="H17" s="334" t="s">
        <v>646</v>
      </c>
      <c r="I17" s="336">
        <v>210.54</v>
      </c>
      <c r="J17" s="336">
        <v>1</v>
      </c>
      <c r="K17" s="337">
        <v>210.54</v>
      </c>
    </row>
    <row r="18" spans="1:11" ht="14.4" customHeight="1" x14ac:dyDescent="0.3">
      <c r="A18" s="332" t="s">
        <v>498</v>
      </c>
      <c r="B18" s="333" t="s">
        <v>499</v>
      </c>
      <c r="C18" s="334" t="s">
        <v>530</v>
      </c>
      <c r="D18" s="335" t="s">
        <v>606</v>
      </c>
      <c r="E18" s="334" t="s">
        <v>774</v>
      </c>
      <c r="F18" s="335" t="s">
        <v>775</v>
      </c>
      <c r="G18" s="334" t="s">
        <v>647</v>
      </c>
      <c r="H18" s="334" t="s">
        <v>648</v>
      </c>
      <c r="I18" s="336">
        <v>137.94</v>
      </c>
      <c r="J18" s="336">
        <v>2</v>
      </c>
      <c r="K18" s="337">
        <v>275.88</v>
      </c>
    </row>
    <row r="19" spans="1:11" ht="14.4" customHeight="1" x14ac:dyDescent="0.3">
      <c r="A19" s="332" t="s">
        <v>498</v>
      </c>
      <c r="B19" s="333" t="s">
        <v>499</v>
      </c>
      <c r="C19" s="334" t="s">
        <v>530</v>
      </c>
      <c r="D19" s="335" t="s">
        <v>606</v>
      </c>
      <c r="E19" s="334" t="s">
        <v>774</v>
      </c>
      <c r="F19" s="335" t="s">
        <v>775</v>
      </c>
      <c r="G19" s="334" t="s">
        <v>649</v>
      </c>
      <c r="H19" s="334" t="s">
        <v>650</v>
      </c>
      <c r="I19" s="336">
        <v>183.92</v>
      </c>
      <c r="J19" s="336">
        <v>1</v>
      </c>
      <c r="K19" s="337">
        <v>183.92</v>
      </c>
    </row>
    <row r="20" spans="1:11" ht="14.4" customHeight="1" x14ac:dyDescent="0.3">
      <c r="A20" s="332" t="s">
        <v>498</v>
      </c>
      <c r="B20" s="333" t="s">
        <v>499</v>
      </c>
      <c r="C20" s="334" t="s">
        <v>530</v>
      </c>
      <c r="D20" s="335" t="s">
        <v>606</v>
      </c>
      <c r="E20" s="334" t="s">
        <v>774</v>
      </c>
      <c r="F20" s="335" t="s">
        <v>775</v>
      </c>
      <c r="G20" s="334" t="s">
        <v>651</v>
      </c>
      <c r="H20" s="334" t="s">
        <v>652</v>
      </c>
      <c r="I20" s="336">
        <v>133.1</v>
      </c>
      <c r="J20" s="336">
        <v>1</v>
      </c>
      <c r="K20" s="337">
        <v>133.1</v>
      </c>
    </row>
    <row r="21" spans="1:11" ht="14.4" customHeight="1" x14ac:dyDescent="0.3">
      <c r="A21" s="332" t="s">
        <v>498</v>
      </c>
      <c r="B21" s="333" t="s">
        <v>499</v>
      </c>
      <c r="C21" s="334" t="s">
        <v>530</v>
      </c>
      <c r="D21" s="335" t="s">
        <v>606</v>
      </c>
      <c r="E21" s="334" t="s">
        <v>774</v>
      </c>
      <c r="F21" s="335" t="s">
        <v>775</v>
      </c>
      <c r="G21" s="334" t="s">
        <v>653</v>
      </c>
      <c r="H21" s="334" t="s">
        <v>654</v>
      </c>
      <c r="I21" s="336">
        <v>187.57</v>
      </c>
      <c r="J21" s="336">
        <v>1</v>
      </c>
      <c r="K21" s="337">
        <v>187.57</v>
      </c>
    </row>
    <row r="22" spans="1:11" ht="14.4" customHeight="1" x14ac:dyDescent="0.3">
      <c r="A22" s="332" t="s">
        <v>498</v>
      </c>
      <c r="B22" s="333" t="s">
        <v>499</v>
      </c>
      <c r="C22" s="334" t="s">
        <v>530</v>
      </c>
      <c r="D22" s="335" t="s">
        <v>606</v>
      </c>
      <c r="E22" s="334" t="s">
        <v>774</v>
      </c>
      <c r="F22" s="335" t="s">
        <v>775</v>
      </c>
      <c r="G22" s="334" t="s">
        <v>655</v>
      </c>
      <c r="H22" s="334" t="s">
        <v>656</v>
      </c>
      <c r="I22" s="336">
        <v>229.93</v>
      </c>
      <c r="J22" s="336">
        <v>1</v>
      </c>
      <c r="K22" s="337">
        <v>229.93</v>
      </c>
    </row>
    <row r="23" spans="1:11" ht="14.4" customHeight="1" x14ac:dyDescent="0.3">
      <c r="A23" s="332" t="s">
        <v>498</v>
      </c>
      <c r="B23" s="333" t="s">
        <v>499</v>
      </c>
      <c r="C23" s="334" t="s">
        <v>530</v>
      </c>
      <c r="D23" s="335" t="s">
        <v>606</v>
      </c>
      <c r="E23" s="334" t="s">
        <v>774</v>
      </c>
      <c r="F23" s="335" t="s">
        <v>775</v>
      </c>
      <c r="G23" s="334" t="s">
        <v>657</v>
      </c>
      <c r="H23" s="334" t="s">
        <v>658</v>
      </c>
      <c r="I23" s="336">
        <v>10.35</v>
      </c>
      <c r="J23" s="336">
        <v>100</v>
      </c>
      <c r="K23" s="337">
        <v>1034.55</v>
      </c>
    </row>
    <row r="24" spans="1:11" ht="14.4" customHeight="1" x14ac:dyDescent="0.3">
      <c r="A24" s="332" t="s">
        <v>498</v>
      </c>
      <c r="B24" s="333" t="s">
        <v>499</v>
      </c>
      <c r="C24" s="334" t="s">
        <v>524</v>
      </c>
      <c r="D24" s="335" t="s">
        <v>604</v>
      </c>
      <c r="E24" s="334" t="s">
        <v>772</v>
      </c>
      <c r="F24" s="335" t="s">
        <v>773</v>
      </c>
      <c r="G24" s="334" t="s">
        <v>659</v>
      </c>
      <c r="H24" s="334" t="s">
        <v>660</v>
      </c>
      <c r="I24" s="336">
        <v>0.4</v>
      </c>
      <c r="J24" s="336">
        <v>5000</v>
      </c>
      <c r="K24" s="337">
        <v>2000</v>
      </c>
    </row>
    <row r="25" spans="1:11" ht="14.4" customHeight="1" x14ac:dyDescent="0.3">
      <c r="A25" s="332" t="s">
        <v>498</v>
      </c>
      <c r="B25" s="333" t="s">
        <v>499</v>
      </c>
      <c r="C25" s="334" t="s">
        <v>524</v>
      </c>
      <c r="D25" s="335" t="s">
        <v>604</v>
      </c>
      <c r="E25" s="334" t="s">
        <v>772</v>
      </c>
      <c r="F25" s="335" t="s">
        <v>773</v>
      </c>
      <c r="G25" s="334" t="s">
        <v>661</v>
      </c>
      <c r="H25" s="334" t="s">
        <v>662</v>
      </c>
      <c r="I25" s="336">
        <v>0.49</v>
      </c>
      <c r="J25" s="336">
        <v>16000</v>
      </c>
      <c r="K25" s="337">
        <v>7880.79</v>
      </c>
    </row>
    <row r="26" spans="1:11" ht="14.4" customHeight="1" x14ac:dyDescent="0.3">
      <c r="A26" s="332" t="s">
        <v>498</v>
      </c>
      <c r="B26" s="333" t="s">
        <v>499</v>
      </c>
      <c r="C26" s="334" t="s">
        <v>524</v>
      </c>
      <c r="D26" s="335" t="s">
        <v>604</v>
      </c>
      <c r="E26" s="334" t="s">
        <v>766</v>
      </c>
      <c r="F26" s="335" t="s">
        <v>767</v>
      </c>
      <c r="G26" s="334" t="s">
        <v>663</v>
      </c>
      <c r="H26" s="334" t="s">
        <v>664</v>
      </c>
      <c r="I26" s="336">
        <v>15.92</v>
      </c>
      <c r="J26" s="336">
        <v>300</v>
      </c>
      <c r="K26" s="337">
        <v>4776</v>
      </c>
    </row>
    <row r="27" spans="1:11" ht="14.4" customHeight="1" x14ac:dyDescent="0.3">
      <c r="A27" s="332" t="s">
        <v>498</v>
      </c>
      <c r="B27" s="333" t="s">
        <v>499</v>
      </c>
      <c r="C27" s="334" t="s">
        <v>524</v>
      </c>
      <c r="D27" s="335" t="s">
        <v>604</v>
      </c>
      <c r="E27" s="334" t="s">
        <v>766</v>
      </c>
      <c r="F27" s="335" t="s">
        <v>767</v>
      </c>
      <c r="G27" s="334" t="s">
        <v>665</v>
      </c>
      <c r="H27" s="334" t="s">
        <v>666</v>
      </c>
      <c r="I27" s="336">
        <v>2.75</v>
      </c>
      <c r="J27" s="336">
        <v>200</v>
      </c>
      <c r="K27" s="337">
        <v>550</v>
      </c>
    </row>
    <row r="28" spans="1:11" ht="14.4" customHeight="1" x14ac:dyDescent="0.3">
      <c r="A28" s="332" t="s">
        <v>498</v>
      </c>
      <c r="B28" s="333" t="s">
        <v>499</v>
      </c>
      <c r="C28" s="334" t="s">
        <v>524</v>
      </c>
      <c r="D28" s="335" t="s">
        <v>604</v>
      </c>
      <c r="E28" s="334" t="s">
        <v>766</v>
      </c>
      <c r="F28" s="335" t="s">
        <v>767</v>
      </c>
      <c r="G28" s="334" t="s">
        <v>667</v>
      </c>
      <c r="H28" s="334" t="s">
        <v>668</v>
      </c>
      <c r="I28" s="336">
        <v>7.43</v>
      </c>
      <c r="J28" s="336">
        <v>1700</v>
      </c>
      <c r="K28" s="337">
        <v>12631</v>
      </c>
    </row>
    <row r="29" spans="1:11" ht="14.4" customHeight="1" x14ac:dyDescent="0.3">
      <c r="A29" s="332" t="s">
        <v>498</v>
      </c>
      <c r="B29" s="333" t="s">
        <v>499</v>
      </c>
      <c r="C29" s="334" t="s">
        <v>524</v>
      </c>
      <c r="D29" s="335" t="s">
        <v>604</v>
      </c>
      <c r="E29" s="334" t="s">
        <v>766</v>
      </c>
      <c r="F29" s="335" t="s">
        <v>767</v>
      </c>
      <c r="G29" s="334" t="s">
        <v>621</v>
      </c>
      <c r="H29" s="334" t="s">
        <v>622</v>
      </c>
      <c r="I29" s="336">
        <v>6.31</v>
      </c>
      <c r="J29" s="336">
        <v>2000</v>
      </c>
      <c r="K29" s="337">
        <v>12623.44</v>
      </c>
    </row>
    <row r="30" spans="1:11" ht="14.4" customHeight="1" x14ac:dyDescent="0.3">
      <c r="A30" s="332" t="s">
        <v>498</v>
      </c>
      <c r="B30" s="333" t="s">
        <v>499</v>
      </c>
      <c r="C30" s="334" t="s">
        <v>524</v>
      </c>
      <c r="D30" s="335" t="s">
        <v>604</v>
      </c>
      <c r="E30" s="334" t="s">
        <v>766</v>
      </c>
      <c r="F30" s="335" t="s">
        <v>767</v>
      </c>
      <c r="G30" s="334" t="s">
        <v>669</v>
      </c>
      <c r="H30" s="334" t="s">
        <v>670</v>
      </c>
      <c r="I30" s="336">
        <v>0.48</v>
      </c>
      <c r="J30" s="336">
        <v>300</v>
      </c>
      <c r="K30" s="337">
        <v>144</v>
      </c>
    </row>
    <row r="31" spans="1:11" ht="14.4" customHeight="1" x14ac:dyDescent="0.3">
      <c r="A31" s="332" t="s">
        <v>498</v>
      </c>
      <c r="B31" s="333" t="s">
        <v>499</v>
      </c>
      <c r="C31" s="334" t="s">
        <v>524</v>
      </c>
      <c r="D31" s="335" t="s">
        <v>604</v>
      </c>
      <c r="E31" s="334" t="s">
        <v>766</v>
      </c>
      <c r="F31" s="335" t="s">
        <v>767</v>
      </c>
      <c r="G31" s="334" t="s">
        <v>671</v>
      </c>
      <c r="H31" s="334" t="s">
        <v>672</v>
      </c>
      <c r="I31" s="336">
        <v>94.34</v>
      </c>
      <c r="J31" s="336">
        <v>1</v>
      </c>
      <c r="K31" s="337">
        <v>94.34</v>
      </c>
    </row>
    <row r="32" spans="1:11" ht="14.4" customHeight="1" x14ac:dyDescent="0.3">
      <c r="A32" s="332" t="s">
        <v>498</v>
      </c>
      <c r="B32" s="333" t="s">
        <v>499</v>
      </c>
      <c r="C32" s="334" t="s">
        <v>524</v>
      </c>
      <c r="D32" s="335" t="s">
        <v>604</v>
      </c>
      <c r="E32" s="334" t="s">
        <v>766</v>
      </c>
      <c r="F32" s="335" t="s">
        <v>767</v>
      </c>
      <c r="G32" s="334" t="s">
        <v>673</v>
      </c>
      <c r="H32" s="334" t="s">
        <v>674</v>
      </c>
      <c r="I32" s="336">
        <v>9.15</v>
      </c>
      <c r="J32" s="336">
        <v>5000</v>
      </c>
      <c r="K32" s="337">
        <v>45732.55</v>
      </c>
    </row>
    <row r="33" spans="1:11" ht="14.4" customHeight="1" x14ac:dyDescent="0.3">
      <c r="A33" s="332" t="s">
        <v>498</v>
      </c>
      <c r="B33" s="333" t="s">
        <v>499</v>
      </c>
      <c r="C33" s="334" t="s">
        <v>524</v>
      </c>
      <c r="D33" s="335" t="s">
        <v>604</v>
      </c>
      <c r="E33" s="334" t="s">
        <v>766</v>
      </c>
      <c r="F33" s="335" t="s">
        <v>767</v>
      </c>
      <c r="G33" s="334" t="s">
        <v>675</v>
      </c>
      <c r="H33" s="334" t="s">
        <v>676</v>
      </c>
      <c r="I33" s="336">
        <v>4.3099999999999996</v>
      </c>
      <c r="J33" s="336">
        <v>1300</v>
      </c>
      <c r="K33" s="337">
        <v>5603.82</v>
      </c>
    </row>
    <row r="34" spans="1:11" ht="14.4" customHeight="1" x14ac:dyDescent="0.3">
      <c r="A34" s="332" t="s">
        <v>498</v>
      </c>
      <c r="B34" s="333" t="s">
        <v>499</v>
      </c>
      <c r="C34" s="334" t="s">
        <v>524</v>
      </c>
      <c r="D34" s="335" t="s">
        <v>604</v>
      </c>
      <c r="E34" s="334" t="s">
        <v>766</v>
      </c>
      <c r="F34" s="335" t="s">
        <v>767</v>
      </c>
      <c r="G34" s="334" t="s">
        <v>677</v>
      </c>
      <c r="H34" s="334" t="s">
        <v>678</v>
      </c>
      <c r="I34" s="336">
        <v>14.65</v>
      </c>
      <c r="J34" s="336">
        <v>1600</v>
      </c>
      <c r="K34" s="337">
        <v>23444.18</v>
      </c>
    </row>
    <row r="35" spans="1:11" ht="14.4" customHeight="1" x14ac:dyDescent="0.3">
      <c r="A35" s="332" t="s">
        <v>498</v>
      </c>
      <c r="B35" s="333" t="s">
        <v>499</v>
      </c>
      <c r="C35" s="334" t="s">
        <v>524</v>
      </c>
      <c r="D35" s="335" t="s">
        <v>604</v>
      </c>
      <c r="E35" s="334" t="s">
        <v>766</v>
      </c>
      <c r="F35" s="335" t="s">
        <v>767</v>
      </c>
      <c r="G35" s="334" t="s">
        <v>679</v>
      </c>
      <c r="H35" s="334" t="s">
        <v>680</v>
      </c>
      <c r="I35" s="336">
        <v>8.76</v>
      </c>
      <c r="J35" s="336">
        <v>1200</v>
      </c>
      <c r="K35" s="337">
        <v>10512.32</v>
      </c>
    </row>
    <row r="36" spans="1:11" ht="14.4" customHeight="1" x14ac:dyDescent="0.3">
      <c r="A36" s="332" t="s">
        <v>498</v>
      </c>
      <c r="B36" s="333" t="s">
        <v>499</v>
      </c>
      <c r="C36" s="334" t="s">
        <v>524</v>
      </c>
      <c r="D36" s="335" t="s">
        <v>604</v>
      </c>
      <c r="E36" s="334" t="s">
        <v>766</v>
      </c>
      <c r="F36" s="335" t="s">
        <v>767</v>
      </c>
      <c r="G36" s="334" t="s">
        <v>681</v>
      </c>
      <c r="H36" s="334" t="s">
        <v>682</v>
      </c>
      <c r="I36" s="336">
        <v>5.42</v>
      </c>
      <c r="J36" s="336">
        <v>2100</v>
      </c>
      <c r="K36" s="337">
        <v>11379.11</v>
      </c>
    </row>
    <row r="37" spans="1:11" ht="14.4" customHeight="1" x14ac:dyDescent="0.3">
      <c r="A37" s="332" t="s">
        <v>498</v>
      </c>
      <c r="B37" s="333" t="s">
        <v>499</v>
      </c>
      <c r="C37" s="334" t="s">
        <v>524</v>
      </c>
      <c r="D37" s="335" t="s">
        <v>604</v>
      </c>
      <c r="E37" s="334" t="s">
        <v>766</v>
      </c>
      <c r="F37" s="335" t="s">
        <v>767</v>
      </c>
      <c r="G37" s="334" t="s">
        <v>683</v>
      </c>
      <c r="H37" s="334" t="s">
        <v>684</v>
      </c>
      <c r="I37" s="336">
        <v>12.1</v>
      </c>
      <c r="J37" s="336">
        <v>150</v>
      </c>
      <c r="K37" s="337">
        <v>1815</v>
      </c>
    </row>
    <row r="38" spans="1:11" ht="14.4" customHeight="1" x14ac:dyDescent="0.3">
      <c r="A38" s="332" t="s">
        <v>498</v>
      </c>
      <c r="B38" s="333" t="s">
        <v>499</v>
      </c>
      <c r="C38" s="334" t="s">
        <v>524</v>
      </c>
      <c r="D38" s="335" t="s">
        <v>604</v>
      </c>
      <c r="E38" s="334" t="s">
        <v>766</v>
      </c>
      <c r="F38" s="335" t="s">
        <v>767</v>
      </c>
      <c r="G38" s="334" t="s">
        <v>685</v>
      </c>
      <c r="H38" s="334" t="s">
        <v>686</v>
      </c>
      <c r="I38" s="336">
        <v>124.93</v>
      </c>
      <c r="J38" s="336">
        <v>500</v>
      </c>
      <c r="K38" s="337">
        <v>62466.25</v>
      </c>
    </row>
    <row r="39" spans="1:11" ht="14.4" customHeight="1" x14ac:dyDescent="0.3">
      <c r="A39" s="332" t="s">
        <v>498</v>
      </c>
      <c r="B39" s="333" t="s">
        <v>499</v>
      </c>
      <c r="C39" s="334" t="s">
        <v>524</v>
      </c>
      <c r="D39" s="335" t="s">
        <v>604</v>
      </c>
      <c r="E39" s="334" t="s">
        <v>766</v>
      </c>
      <c r="F39" s="335" t="s">
        <v>767</v>
      </c>
      <c r="G39" s="334" t="s">
        <v>687</v>
      </c>
      <c r="H39" s="334" t="s">
        <v>688</v>
      </c>
      <c r="I39" s="336">
        <v>0.47499999999999998</v>
      </c>
      <c r="J39" s="336">
        <v>4000</v>
      </c>
      <c r="K39" s="337">
        <v>1900</v>
      </c>
    </row>
    <row r="40" spans="1:11" ht="14.4" customHeight="1" x14ac:dyDescent="0.3">
      <c r="A40" s="332" t="s">
        <v>498</v>
      </c>
      <c r="B40" s="333" t="s">
        <v>499</v>
      </c>
      <c r="C40" s="334" t="s">
        <v>524</v>
      </c>
      <c r="D40" s="335" t="s">
        <v>604</v>
      </c>
      <c r="E40" s="334" t="s">
        <v>766</v>
      </c>
      <c r="F40" s="335" t="s">
        <v>767</v>
      </c>
      <c r="G40" s="334" t="s">
        <v>689</v>
      </c>
      <c r="H40" s="334" t="s">
        <v>690</v>
      </c>
      <c r="I40" s="336">
        <v>605</v>
      </c>
      <c r="J40" s="336">
        <v>480</v>
      </c>
      <c r="K40" s="337">
        <v>290400</v>
      </c>
    </row>
    <row r="41" spans="1:11" ht="14.4" customHeight="1" x14ac:dyDescent="0.3">
      <c r="A41" s="332" t="s">
        <v>498</v>
      </c>
      <c r="B41" s="333" t="s">
        <v>499</v>
      </c>
      <c r="C41" s="334" t="s">
        <v>524</v>
      </c>
      <c r="D41" s="335" t="s">
        <v>604</v>
      </c>
      <c r="E41" s="334" t="s">
        <v>766</v>
      </c>
      <c r="F41" s="335" t="s">
        <v>767</v>
      </c>
      <c r="G41" s="334" t="s">
        <v>691</v>
      </c>
      <c r="H41" s="334" t="s">
        <v>692</v>
      </c>
      <c r="I41" s="336">
        <v>54.45000000000001</v>
      </c>
      <c r="J41" s="336">
        <v>500</v>
      </c>
      <c r="K41" s="337">
        <v>27225</v>
      </c>
    </row>
    <row r="42" spans="1:11" ht="14.4" customHeight="1" x14ac:dyDescent="0.3">
      <c r="A42" s="332" t="s">
        <v>498</v>
      </c>
      <c r="B42" s="333" t="s">
        <v>499</v>
      </c>
      <c r="C42" s="334" t="s">
        <v>524</v>
      </c>
      <c r="D42" s="335" t="s">
        <v>604</v>
      </c>
      <c r="E42" s="334" t="s">
        <v>766</v>
      </c>
      <c r="F42" s="335" t="s">
        <v>767</v>
      </c>
      <c r="G42" s="334" t="s">
        <v>693</v>
      </c>
      <c r="H42" s="334" t="s">
        <v>694</v>
      </c>
      <c r="I42" s="336">
        <v>605</v>
      </c>
      <c r="J42" s="336">
        <v>36</v>
      </c>
      <c r="K42" s="337">
        <v>21780</v>
      </c>
    </row>
    <row r="43" spans="1:11" ht="14.4" customHeight="1" x14ac:dyDescent="0.3">
      <c r="A43" s="332" t="s">
        <v>498</v>
      </c>
      <c r="B43" s="333" t="s">
        <v>499</v>
      </c>
      <c r="C43" s="334" t="s">
        <v>524</v>
      </c>
      <c r="D43" s="335" t="s">
        <v>604</v>
      </c>
      <c r="E43" s="334" t="s">
        <v>766</v>
      </c>
      <c r="F43" s="335" t="s">
        <v>767</v>
      </c>
      <c r="G43" s="334" t="s">
        <v>695</v>
      </c>
      <c r="H43" s="334" t="s">
        <v>696</v>
      </c>
      <c r="I43" s="336">
        <v>605</v>
      </c>
      <c r="J43" s="336">
        <v>48</v>
      </c>
      <c r="K43" s="337">
        <v>29040</v>
      </c>
    </row>
    <row r="44" spans="1:11" ht="14.4" customHeight="1" x14ac:dyDescent="0.3">
      <c r="A44" s="332" t="s">
        <v>498</v>
      </c>
      <c r="B44" s="333" t="s">
        <v>499</v>
      </c>
      <c r="C44" s="334" t="s">
        <v>524</v>
      </c>
      <c r="D44" s="335" t="s">
        <v>604</v>
      </c>
      <c r="E44" s="334" t="s">
        <v>766</v>
      </c>
      <c r="F44" s="335" t="s">
        <v>767</v>
      </c>
      <c r="G44" s="334" t="s">
        <v>697</v>
      </c>
      <c r="H44" s="334" t="s">
        <v>698</v>
      </c>
      <c r="I44" s="336">
        <v>34.71</v>
      </c>
      <c r="J44" s="336">
        <v>100</v>
      </c>
      <c r="K44" s="337">
        <v>3471.49</v>
      </c>
    </row>
    <row r="45" spans="1:11" ht="14.4" customHeight="1" x14ac:dyDescent="0.3">
      <c r="A45" s="332" t="s">
        <v>498</v>
      </c>
      <c r="B45" s="333" t="s">
        <v>499</v>
      </c>
      <c r="C45" s="334" t="s">
        <v>524</v>
      </c>
      <c r="D45" s="335" t="s">
        <v>604</v>
      </c>
      <c r="E45" s="334" t="s">
        <v>766</v>
      </c>
      <c r="F45" s="335" t="s">
        <v>767</v>
      </c>
      <c r="G45" s="334" t="s">
        <v>699</v>
      </c>
      <c r="H45" s="334" t="s">
        <v>700</v>
      </c>
      <c r="I45" s="336">
        <v>3.62</v>
      </c>
      <c r="J45" s="336">
        <v>300</v>
      </c>
      <c r="K45" s="337">
        <v>1085.3699999999999</v>
      </c>
    </row>
    <row r="46" spans="1:11" ht="14.4" customHeight="1" x14ac:dyDescent="0.3">
      <c r="A46" s="332" t="s">
        <v>498</v>
      </c>
      <c r="B46" s="333" t="s">
        <v>499</v>
      </c>
      <c r="C46" s="334" t="s">
        <v>524</v>
      </c>
      <c r="D46" s="335" t="s">
        <v>604</v>
      </c>
      <c r="E46" s="334" t="s">
        <v>776</v>
      </c>
      <c r="F46" s="335" t="s">
        <v>777</v>
      </c>
      <c r="G46" s="334" t="s">
        <v>701</v>
      </c>
      <c r="H46" s="334" t="s">
        <v>702</v>
      </c>
      <c r="I46" s="336">
        <v>52.419999999999995</v>
      </c>
      <c r="J46" s="336">
        <v>1600</v>
      </c>
      <c r="K46" s="337">
        <v>83867.489999999991</v>
      </c>
    </row>
    <row r="47" spans="1:11" ht="14.4" customHeight="1" x14ac:dyDescent="0.3">
      <c r="A47" s="332" t="s">
        <v>498</v>
      </c>
      <c r="B47" s="333" t="s">
        <v>499</v>
      </c>
      <c r="C47" s="334" t="s">
        <v>524</v>
      </c>
      <c r="D47" s="335" t="s">
        <v>604</v>
      </c>
      <c r="E47" s="334" t="s">
        <v>776</v>
      </c>
      <c r="F47" s="335" t="s">
        <v>777</v>
      </c>
      <c r="G47" s="334" t="s">
        <v>703</v>
      </c>
      <c r="H47" s="334" t="s">
        <v>704</v>
      </c>
      <c r="I47" s="336">
        <v>8.168000000000001</v>
      </c>
      <c r="J47" s="336">
        <v>9000</v>
      </c>
      <c r="K47" s="337">
        <v>73500</v>
      </c>
    </row>
    <row r="48" spans="1:11" ht="14.4" customHeight="1" x14ac:dyDescent="0.3">
      <c r="A48" s="332" t="s">
        <v>498</v>
      </c>
      <c r="B48" s="333" t="s">
        <v>499</v>
      </c>
      <c r="C48" s="334" t="s">
        <v>524</v>
      </c>
      <c r="D48" s="335" t="s">
        <v>604</v>
      </c>
      <c r="E48" s="334" t="s">
        <v>776</v>
      </c>
      <c r="F48" s="335" t="s">
        <v>777</v>
      </c>
      <c r="G48" s="334" t="s">
        <v>705</v>
      </c>
      <c r="H48" s="334" t="s">
        <v>706</v>
      </c>
      <c r="I48" s="336">
        <v>326.92</v>
      </c>
      <c r="J48" s="336">
        <v>1100</v>
      </c>
      <c r="K48" s="337">
        <v>359609.57999999996</v>
      </c>
    </row>
    <row r="49" spans="1:11" ht="14.4" customHeight="1" x14ac:dyDescent="0.3">
      <c r="A49" s="332" t="s">
        <v>498</v>
      </c>
      <c r="B49" s="333" t="s">
        <v>499</v>
      </c>
      <c r="C49" s="334" t="s">
        <v>524</v>
      </c>
      <c r="D49" s="335" t="s">
        <v>604</v>
      </c>
      <c r="E49" s="334" t="s">
        <v>776</v>
      </c>
      <c r="F49" s="335" t="s">
        <v>777</v>
      </c>
      <c r="G49" s="334" t="s">
        <v>707</v>
      </c>
      <c r="H49" s="334" t="s">
        <v>708</v>
      </c>
      <c r="I49" s="336">
        <v>24.18</v>
      </c>
      <c r="J49" s="336">
        <v>200</v>
      </c>
      <c r="K49" s="337">
        <v>4835.16</v>
      </c>
    </row>
    <row r="50" spans="1:11" ht="14.4" customHeight="1" x14ac:dyDescent="0.3">
      <c r="A50" s="332" t="s">
        <v>498</v>
      </c>
      <c r="B50" s="333" t="s">
        <v>499</v>
      </c>
      <c r="C50" s="334" t="s">
        <v>524</v>
      </c>
      <c r="D50" s="335" t="s">
        <v>604</v>
      </c>
      <c r="E50" s="334" t="s">
        <v>778</v>
      </c>
      <c r="F50" s="335" t="s">
        <v>779</v>
      </c>
      <c r="G50" s="334" t="s">
        <v>709</v>
      </c>
      <c r="H50" s="334" t="s">
        <v>710</v>
      </c>
      <c r="I50" s="336">
        <v>7.87</v>
      </c>
      <c r="J50" s="336">
        <v>2250</v>
      </c>
      <c r="K50" s="337">
        <v>17696.25</v>
      </c>
    </row>
    <row r="51" spans="1:11" ht="14.4" customHeight="1" x14ac:dyDescent="0.3">
      <c r="A51" s="332" t="s">
        <v>498</v>
      </c>
      <c r="B51" s="333" t="s">
        <v>499</v>
      </c>
      <c r="C51" s="334" t="s">
        <v>524</v>
      </c>
      <c r="D51" s="335" t="s">
        <v>604</v>
      </c>
      <c r="E51" s="334" t="s">
        <v>778</v>
      </c>
      <c r="F51" s="335" t="s">
        <v>779</v>
      </c>
      <c r="G51" s="334" t="s">
        <v>711</v>
      </c>
      <c r="H51" s="334" t="s">
        <v>712</v>
      </c>
      <c r="I51" s="336">
        <v>0.48333333333333334</v>
      </c>
      <c r="J51" s="336">
        <v>10000</v>
      </c>
      <c r="K51" s="337">
        <v>4830</v>
      </c>
    </row>
    <row r="52" spans="1:11" ht="14.4" customHeight="1" x14ac:dyDescent="0.3">
      <c r="A52" s="332" t="s">
        <v>498</v>
      </c>
      <c r="B52" s="333" t="s">
        <v>499</v>
      </c>
      <c r="C52" s="334" t="s">
        <v>524</v>
      </c>
      <c r="D52" s="335" t="s">
        <v>604</v>
      </c>
      <c r="E52" s="334" t="s">
        <v>769</v>
      </c>
      <c r="F52" s="335" t="s">
        <v>770</v>
      </c>
      <c r="G52" s="334" t="s">
        <v>713</v>
      </c>
      <c r="H52" s="334" t="s">
        <v>714</v>
      </c>
      <c r="I52" s="336">
        <v>1.81</v>
      </c>
      <c r="J52" s="336">
        <v>2000</v>
      </c>
      <c r="K52" s="337">
        <v>3628</v>
      </c>
    </row>
    <row r="53" spans="1:11" ht="14.4" customHeight="1" x14ac:dyDescent="0.3">
      <c r="A53" s="332" t="s">
        <v>498</v>
      </c>
      <c r="B53" s="333" t="s">
        <v>499</v>
      </c>
      <c r="C53" s="334" t="s">
        <v>524</v>
      </c>
      <c r="D53" s="335" t="s">
        <v>604</v>
      </c>
      <c r="E53" s="334" t="s">
        <v>769</v>
      </c>
      <c r="F53" s="335" t="s">
        <v>770</v>
      </c>
      <c r="G53" s="334" t="s">
        <v>715</v>
      </c>
      <c r="H53" s="334" t="s">
        <v>716</v>
      </c>
      <c r="I53" s="336">
        <v>11.01</v>
      </c>
      <c r="J53" s="336">
        <v>720</v>
      </c>
      <c r="K53" s="337">
        <v>7927.2000000000007</v>
      </c>
    </row>
    <row r="54" spans="1:11" ht="14.4" customHeight="1" x14ac:dyDescent="0.3">
      <c r="A54" s="332" t="s">
        <v>498</v>
      </c>
      <c r="B54" s="333" t="s">
        <v>499</v>
      </c>
      <c r="C54" s="334" t="s">
        <v>524</v>
      </c>
      <c r="D54" s="335" t="s">
        <v>604</v>
      </c>
      <c r="E54" s="334" t="s">
        <v>769</v>
      </c>
      <c r="F54" s="335" t="s">
        <v>770</v>
      </c>
      <c r="G54" s="334" t="s">
        <v>717</v>
      </c>
      <c r="H54" s="334" t="s">
        <v>718</v>
      </c>
      <c r="I54" s="336">
        <v>11.01</v>
      </c>
      <c r="J54" s="336">
        <v>480</v>
      </c>
      <c r="K54" s="337">
        <v>5284.8</v>
      </c>
    </row>
    <row r="55" spans="1:11" ht="14.4" customHeight="1" x14ac:dyDescent="0.3">
      <c r="A55" s="332" t="s">
        <v>498</v>
      </c>
      <c r="B55" s="333" t="s">
        <v>499</v>
      </c>
      <c r="C55" s="334" t="s">
        <v>524</v>
      </c>
      <c r="D55" s="335" t="s">
        <v>604</v>
      </c>
      <c r="E55" s="334" t="s">
        <v>769</v>
      </c>
      <c r="F55" s="335" t="s">
        <v>770</v>
      </c>
      <c r="G55" s="334" t="s">
        <v>719</v>
      </c>
      <c r="H55" s="334" t="s">
        <v>720</v>
      </c>
      <c r="I55" s="336">
        <v>11.01</v>
      </c>
      <c r="J55" s="336">
        <v>80</v>
      </c>
      <c r="K55" s="337">
        <v>880.8</v>
      </c>
    </row>
    <row r="56" spans="1:11" ht="14.4" customHeight="1" x14ac:dyDescent="0.3">
      <c r="A56" s="332" t="s">
        <v>498</v>
      </c>
      <c r="B56" s="333" t="s">
        <v>499</v>
      </c>
      <c r="C56" s="334" t="s">
        <v>524</v>
      </c>
      <c r="D56" s="335" t="s">
        <v>604</v>
      </c>
      <c r="E56" s="334" t="s">
        <v>769</v>
      </c>
      <c r="F56" s="335" t="s">
        <v>770</v>
      </c>
      <c r="G56" s="334" t="s">
        <v>721</v>
      </c>
      <c r="H56" s="334" t="s">
        <v>722</v>
      </c>
      <c r="I56" s="336">
        <v>11.01</v>
      </c>
      <c r="J56" s="336">
        <v>80</v>
      </c>
      <c r="K56" s="337">
        <v>880.8</v>
      </c>
    </row>
    <row r="57" spans="1:11" ht="14.4" customHeight="1" x14ac:dyDescent="0.3">
      <c r="A57" s="332" t="s">
        <v>498</v>
      </c>
      <c r="B57" s="333" t="s">
        <v>499</v>
      </c>
      <c r="C57" s="334" t="s">
        <v>524</v>
      </c>
      <c r="D57" s="335" t="s">
        <v>604</v>
      </c>
      <c r="E57" s="334" t="s">
        <v>769</v>
      </c>
      <c r="F57" s="335" t="s">
        <v>770</v>
      </c>
      <c r="G57" s="334" t="s">
        <v>723</v>
      </c>
      <c r="H57" s="334" t="s">
        <v>724</v>
      </c>
      <c r="I57" s="336">
        <v>1.81</v>
      </c>
      <c r="J57" s="336">
        <v>2000</v>
      </c>
      <c r="K57" s="337">
        <v>3628.5</v>
      </c>
    </row>
    <row r="58" spans="1:11" ht="14.4" customHeight="1" x14ac:dyDescent="0.3">
      <c r="A58" s="332" t="s">
        <v>498</v>
      </c>
      <c r="B58" s="333" t="s">
        <v>499</v>
      </c>
      <c r="C58" s="334" t="s">
        <v>524</v>
      </c>
      <c r="D58" s="335" t="s">
        <v>604</v>
      </c>
      <c r="E58" s="334" t="s">
        <v>769</v>
      </c>
      <c r="F58" s="335" t="s">
        <v>770</v>
      </c>
      <c r="G58" s="334" t="s">
        <v>725</v>
      </c>
      <c r="H58" s="334" t="s">
        <v>726</v>
      </c>
      <c r="I58" s="336">
        <v>20.16</v>
      </c>
      <c r="J58" s="336">
        <v>1440</v>
      </c>
      <c r="K58" s="337">
        <v>29028.379999999997</v>
      </c>
    </row>
    <row r="59" spans="1:11" ht="14.4" customHeight="1" x14ac:dyDescent="0.3">
      <c r="A59" s="332" t="s">
        <v>498</v>
      </c>
      <c r="B59" s="333" t="s">
        <v>499</v>
      </c>
      <c r="C59" s="334" t="s">
        <v>524</v>
      </c>
      <c r="D59" s="335" t="s">
        <v>604</v>
      </c>
      <c r="E59" s="334" t="s">
        <v>769</v>
      </c>
      <c r="F59" s="335" t="s">
        <v>770</v>
      </c>
      <c r="G59" s="334" t="s">
        <v>727</v>
      </c>
      <c r="H59" s="334" t="s">
        <v>728</v>
      </c>
      <c r="I59" s="336">
        <v>20.16</v>
      </c>
      <c r="J59" s="336">
        <v>720</v>
      </c>
      <c r="K59" s="337">
        <v>14514.18</v>
      </c>
    </row>
    <row r="60" spans="1:11" ht="14.4" customHeight="1" x14ac:dyDescent="0.3">
      <c r="A60" s="332" t="s">
        <v>498</v>
      </c>
      <c r="B60" s="333" t="s">
        <v>499</v>
      </c>
      <c r="C60" s="334" t="s">
        <v>524</v>
      </c>
      <c r="D60" s="335" t="s">
        <v>604</v>
      </c>
      <c r="E60" s="334" t="s">
        <v>769</v>
      </c>
      <c r="F60" s="335" t="s">
        <v>770</v>
      </c>
      <c r="G60" s="334" t="s">
        <v>729</v>
      </c>
      <c r="H60" s="334" t="s">
        <v>730</v>
      </c>
      <c r="I60" s="336">
        <v>0.71</v>
      </c>
      <c r="J60" s="336">
        <v>2000</v>
      </c>
      <c r="K60" s="337">
        <v>1420</v>
      </c>
    </row>
    <row r="61" spans="1:11" ht="14.4" customHeight="1" x14ac:dyDescent="0.3">
      <c r="A61" s="332" t="s">
        <v>498</v>
      </c>
      <c r="B61" s="333" t="s">
        <v>499</v>
      </c>
      <c r="C61" s="334" t="s">
        <v>524</v>
      </c>
      <c r="D61" s="335" t="s">
        <v>604</v>
      </c>
      <c r="E61" s="334" t="s">
        <v>769</v>
      </c>
      <c r="F61" s="335" t="s">
        <v>770</v>
      </c>
      <c r="G61" s="334" t="s">
        <v>731</v>
      </c>
      <c r="H61" s="334" t="s">
        <v>732</v>
      </c>
      <c r="I61" s="336">
        <v>1.81</v>
      </c>
      <c r="J61" s="336">
        <v>1000</v>
      </c>
      <c r="K61" s="337">
        <v>1815</v>
      </c>
    </row>
    <row r="62" spans="1:11" ht="14.4" customHeight="1" x14ac:dyDescent="0.3">
      <c r="A62" s="332" t="s">
        <v>498</v>
      </c>
      <c r="B62" s="333" t="s">
        <v>499</v>
      </c>
      <c r="C62" s="334" t="s">
        <v>524</v>
      </c>
      <c r="D62" s="335" t="s">
        <v>604</v>
      </c>
      <c r="E62" s="334" t="s">
        <v>769</v>
      </c>
      <c r="F62" s="335" t="s">
        <v>770</v>
      </c>
      <c r="G62" s="334" t="s">
        <v>733</v>
      </c>
      <c r="H62" s="334" t="s">
        <v>734</v>
      </c>
      <c r="I62" s="336">
        <v>11.01</v>
      </c>
      <c r="J62" s="336">
        <v>480</v>
      </c>
      <c r="K62" s="337">
        <v>5284.8</v>
      </c>
    </row>
    <row r="63" spans="1:11" ht="14.4" customHeight="1" x14ac:dyDescent="0.3">
      <c r="A63" s="332" t="s">
        <v>498</v>
      </c>
      <c r="B63" s="333" t="s">
        <v>499</v>
      </c>
      <c r="C63" s="334" t="s">
        <v>524</v>
      </c>
      <c r="D63" s="335" t="s">
        <v>604</v>
      </c>
      <c r="E63" s="334" t="s">
        <v>769</v>
      </c>
      <c r="F63" s="335" t="s">
        <v>770</v>
      </c>
      <c r="G63" s="334" t="s">
        <v>735</v>
      </c>
      <c r="H63" s="334" t="s">
        <v>736</v>
      </c>
      <c r="I63" s="336">
        <v>12.59</v>
      </c>
      <c r="J63" s="336">
        <v>240</v>
      </c>
      <c r="K63" s="337">
        <v>3021.6</v>
      </c>
    </row>
    <row r="64" spans="1:11" ht="14.4" customHeight="1" x14ac:dyDescent="0.3">
      <c r="A64" s="332" t="s">
        <v>498</v>
      </c>
      <c r="B64" s="333" t="s">
        <v>499</v>
      </c>
      <c r="C64" s="334" t="s">
        <v>524</v>
      </c>
      <c r="D64" s="335" t="s">
        <v>604</v>
      </c>
      <c r="E64" s="334" t="s">
        <v>769</v>
      </c>
      <c r="F64" s="335" t="s">
        <v>770</v>
      </c>
      <c r="G64" s="334" t="s">
        <v>737</v>
      </c>
      <c r="H64" s="334" t="s">
        <v>738</v>
      </c>
      <c r="I64" s="336">
        <v>20.16</v>
      </c>
      <c r="J64" s="336">
        <v>80</v>
      </c>
      <c r="K64" s="337">
        <v>1612.69</v>
      </c>
    </row>
    <row r="65" spans="1:11" ht="14.4" customHeight="1" x14ac:dyDescent="0.3">
      <c r="A65" s="332" t="s">
        <v>498</v>
      </c>
      <c r="B65" s="333" t="s">
        <v>499</v>
      </c>
      <c r="C65" s="334" t="s">
        <v>618</v>
      </c>
      <c r="D65" s="335" t="s">
        <v>780</v>
      </c>
      <c r="E65" s="334" t="s">
        <v>781</v>
      </c>
      <c r="F65" s="335" t="s">
        <v>782</v>
      </c>
      <c r="G65" s="334" t="s">
        <v>739</v>
      </c>
      <c r="H65" s="334" t="s">
        <v>740</v>
      </c>
      <c r="I65" s="336">
        <v>37.51</v>
      </c>
      <c r="J65" s="336">
        <v>10</v>
      </c>
      <c r="K65" s="337">
        <v>375.1</v>
      </c>
    </row>
    <row r="66" spans="1:11" ht="14.4" customHeight="1" x14ac:dyDescent="0.3">
      <c r="A66" s="332" t="s">
        <v>498</v>
      </c>
      <c r="B66" s="333" t="s">
        <v>499</v>
      </c>
      <c r="C66" s="334" t="s">
        <v>618</v>
      </c>
      <c r="D66" s="335" t="s">
        <v>780</v>
      </c>
      <c r="E66" s="334" t="s">
        <v>781</v>
      </c>
      <c r="F66" s="335" t="s">
        <v>782</v>
      </c>
      <c r="G66" s="334" t="s">
        <v>741</v>
      </c>
      <c r="H66" s="334" t="s">
        <v>742</v>
      </c>
      <c r="I66" s="336">
        <v>41.14</v>
      </c>
      <c r="J66" s="336">
        <v>10</v>
      </c>
      <c r="K66" s="337">
        <v>411.4</v>
      </c>
    </row>
    <row r="67" spans="1:11" ht="14.4" customHeight="1" x14ac:dyDescent="0.3">
      <c r="A67" s="332" t="s">
        <v>498</v>
      </c>
      <c r="B67" s="333" t="s">
        <v>499</v>
      </c>
      <c r="C67" s="334" t="s">
        <v>618</v>
      </c>
      <c r="D67" s="335" t="s">
        <v>780</v>
      </c>
      <c r="E67" s="334" t="s">
        <v>781</v>
      </c>
      <c r="F67" s="335" t="s">
        <v>782</v>
      </c>
      <c r="G67" s="334" t="s">
        <v>743</v>
      </c>
      <c r="H67" s="334" t="s">
        <v>744</v>
      </c>
      <c r="I67" s="336">
        <v>37.51</v>
      </c>
      <c r="J67" s="336">
        <v>10</v>
      </c>
      <c r="K67" s="337">
        <v>375.1</v>
      </c>
    </row>
    <row r="68" spans="1:11" ht="14.4" customHeight="1" x14ac:dyDescent="0.3">
      <c r="A68" s="332" t="s">
        <v>498</v>
      </c>
      <c r="B68" s="333" t="s">
        <v>499</v>
      </c>
      <c r="C68" s="334" t="s">
        <v>618</v>
      </c>
      <c r="D68" s="335" t="s">
        <v>780</v>
      </c>
      <c r="E68" s="334" t="s">
        <v>781</v>
      </c>
      <c r="F68" s="335" t="s">
        <v>782</v>
      </c>
      <c r="G68" s="334" t="s">
        <v>745</v>
      </c>
      <c r="H68" s="334" t="s">
        <v>746</v>
      </c>
      <c r="I68" s="336">
        <v>39.93</v>
      </c>
      <c r="J68" s="336">
        <v>10</v>
      </c>
      <c r="K68" s="337">
        <v>399.3</v>
      </c>
    </row>
    <row r="69" spans="1:11" ht="14.4" customHeight="1" x14ac:dyDescent="0.3">
      <c r="A69" s="332" t="s">
        <v>498</v>
      </c>
      <c r="B69" s="333" t="s">
        <v>499</v>
      </c>
      <c r="C69" s="334" t="s">
        <v>618</v>
      </c>
      <c r="D69" s="335" t="s">
        <v>780</v>
      </c>
      <c r="E69" s="334" t="s">
        <v>781</v>
      </c>
      <c r="F69" s="335" t="s">
        <v>782</v>
      </c>
      <c r="G69" s="334" t="s">
        <v>747</v>
      </c>
      <c r="H69" s="334" t="s">
        <v>748</v>
      </c>
      <c r="I69" s="336">
        <v>56.025000000000006</v>
      </c>
      <c r="J69" s="336">
        <v>4</v>
      </c>
      <c r="K69" s="337">
        <v>220.95</v>
      </c>
    </row>
    <row r="70" spans="1:11" ht="14.4" customHeight="1" x14ac:dyDescent="0.3">
      <c r="A70" s="332" t="s">
        <v>498</v>
      </c>
      <c r="B70" s="333" t="s">
        <v>499</v>
      </c>
      <c r="C70" s="334" t="s">
        <v>618</v>
      </c>
      <c r="D70" s="335" t="s">
        <v>780</v>
      </c>
      <c r="E70" s="334" t="s">
        <v>774</v>
      </c>
      <c r="F70" s="335" t="s">
        <v>775</v>
      </c>
      <c r="G70" s="334" t="s">
        <v>749</v>
      </c>
      <c r="H70" s="334" t="s">
        <v>750</v>
      </c>
      <c r="I70" s="336">
        <v>105.8</v>
      </c>
      <c r="J70" s="336">
        <v>3</v>
      </c>
      <c r="K70" s="337">
        <v>317.39999999999998</v>
      </c>
    </row>
    <row r="71" spans="1:11" ht="14.4" customHeight="1" x14ac:dyDescent="0.3">
      <c r="A71" s="332" t="s">
        <v>498</v>
      </c>
      <c r="B71" s="333" t="s">
        <v>499</v>
      </c>
      <c r="C71" s="334" t="s">
        <v>527</v>
      </c>
      <c r="D71" s="335" t="s">
        <v>605</v>
      </c>
      <c r="E71" s="334" t="s">
        <v>772</v>
      </c>
      <c r="F71" s="335" t="s">
        <v>773</v>
      </c>
      <c r="G71" s="334" t="s">
        <v>751</v>
      </c>
      <c r="H71" s="334" t="s">
        <v>752</v>
      </c>
      <c r="I71" s="336">
        <v>8.52</v>
      </c>
      <c r="J71" s="336">
        <v>1</v>
      </c>
      <c r="K71" s="337">
        <v>8.52</v>
      </c>
    </row>
    <row r="72" spans="1:11" ht="14.4" customHeight="1" x14ac:dyDescent="0.3">
      <c r="A72" s="332" t="s">
        <v>498</v>
      </c>
      <c r="B72" s="333" t="s">
        <v>499</v>
      </c>
      <c r="C72" s="334" t="s">
        <v>527</v>
      </c>
      <c r="D72" s="335" t="s">
        <v>605</v>
      </c>
      <c r="E72" s="334" t="s">
        <v>772</v>
      </c>
      <c r="F72" s="335" t="s">
        <v>773</v>
      </c>
      <c r="G72" s="334" t="s">
        <v>625</v>
      </c>
      <c r="H72" s="334" t="s">
        <v>626</v>
      </c>
      <c r="I72" s="336">
        <v>14.8</v>
      </c>
      <c r="J72" s="336">
        <v>1</v>
      </c>
      <c r="K72" s="337">
        <v>14.8</v>
      </c>
    </row>
    <row r="73" spans="1:11" ht="14.4" customHeight="1" x14ac:dyDescent="0.3">
      <c r="A73" s="332" t="s">
        <v>498</v>
      </c>
      <c r="B73" s="333" t="s">
        <v>499</v>
      </c>
      <c r="C73" s="334" t="s">
        <v>527</v>
      </c>
      <c r="D73" s="335" t="s">
        <v>605</v>
      </c>
      <c r="E73" s="334" t="s">
        <v>772</v>
      </c>
      <c r="F73" s="335" t="s">
        <v>773</v>
      </c>
      <c r="G73" s="334" t="s">
        <v>753</v>
      </c>
      <c r="H73" s="334" t="s">
        <v>754</v>
      </c>
      <c r="I73" s="336">
        <v>1.17</v>
      </c>
      <c r="J73" s="336">
        <v>2</v>
      </c>
      <c r="K73" s="337">
        <v>2.34</v>
      </c>
    </row>
    <row r="74" spans="1:11" ht="14.4" customHeight="1" x14ac:dyDescent="0.3">
      <c r="A74" s="332" t="s">
        <v>498</v>
      </c>
      <c r="B74" s="333" t="s">
        <v>499</v>
      </c>
      <c r="C74" s="334" t="s">
        <v>527</v>
      </c>
      <c r="D74" s="335" t="s">
        <v>605</v>
      </c>
      <c r="E74" s="334" t="s">
        <v>772</v>
      </c>
      <c r="F74" s="335" t="s">
        <v>773</v>
      </c>
      <c r="G74" s="334" t="s">
        <v>755</v>
      </c>
      <c r="H74" s="334" t="s">
        <v>756</v>
      </c>
      <c r="I74" s="336">
        <v>0.27</v>
      </c>
      <c r="J74" s="336">
        <v>7</v>
      </c>
      <c r="K74" s="337">
        <v>1.92</v>
      </c>
    </row>
    <row r="75" spans="1:11" ht="14.4" customHeight="1" x14ac:dyDescent="0.3">
      <c r="A75" s="332" t="s">
        <v>498</v>
      </c>
      <c r="B75" s="333" t="s">
        <v>499</v>
      </c>
      <c r="C75" s="334" t="s">
        <v>527</v>
      </c>
      <c r="D75" s="335" t="s">
        <v>605</v>
      </c>
      <c r="E75" s="334" t="s">
        <v>772</v>
      </c>
      <c r="F75" s="335" t="s">
        <v>773</v>
      </c>
      <c r="G75" s="334" t="s">
        <v>757</v>
      </c>
      <c r="H75" s="334" t="s">
        <v>758</v>
      </c>
      <c r="I75" s="336">
        <v>7.1</v>
      </c>
      <c r="J75" s="336">
        <v>2</v>
      </c>
      <c r="K75" s="337">
        <v>14.2</v>
      </c>
    </row>
    <row r="76" spans="1:11" ht="14.4" customHeight="1" x14ac:dyDescent="0.3">
      <c r="A76" s="332" t="s">
        <v>498</v>
      </c>
      <c r="B76" s="333" t="s">
        <v>499</v>
      </c>
      <c r="C76" s="334" t="s">
        <v>527</v>
      </c>
      <c r="D76" s="335" t="s">
        <v>605</v>
      </c>
      <c r="E76" s="334" t="s">
        <v>772</v>
      </c>
      <c r="F76" s="335" t="s">
        <v>773</v>
      </c>
      <c r="G76" s="334" t="s">
        <v>629</v>
      </c>
      <c r="H76" s="334" t="s">
        <v>630</v>
      </c>
      <c r="I76" s="336">
        <v>8.2799999999999994</v>
      </c>
      <c r="J76" s="336">
        <v>2</v>
      </c>
      <c r="K76" s="337">
        <v>16.559999999999999</v>
      </c>
    </row>
    <row r="77" spans="1:11" ht="14.4" customHeight="1" x14ac:dyDescent="0.3">
      <c r="A77" s="332" t="s">
        <v>498</v>
      </c>
      <c r="B77" s="333" t="s">
        <v>499</v>
      </c>
      <c r="C77" s="334" t="s">
        <v>527</v>
      </c>
      <c r="D77" s="335" t="s">
        <v>605</v>
      </c>
      <c r="E77" s="334" t="s">
        <v>772</v>
      </c>
      <c r="F77" s="335" t="s">
        <v>773</v>
      </c>
      <c r="G77" s="334" t="s">
        <v>759</v>
      </c>
      <c r="H77" s="334" t="s">
        <v>760</v>
      </c>
      <c r="I77" s="336">
        <v>5.92</v>
      </c>
      <c r="J77" s="336">
        <v>2</v>
      </c>
      <c r="K77" s="337">
        <v>11.84</v>
      </c>
    </row>
    <row r="78" spans="1:11" ht="14.4" customHeight="1" x14ac:dyDescent="0.3">
      <c r="A78" s="332" t="s">
        <v>498</v>
      </c>
      <c r="B78" s="333" t="s">
        <v>499</v>
      </c>
      <c r="C78" s="334" t="s">
        <v>527</v>
      </c>
      <c r="D78" s="335" t="s">
        <v>605</v>
      </c>
      <c r="E78" s="334" t="s">
        <v>772</v>
      </c>
      <c r="F78" s="335" t="s">
        <v>773</v>
      </c>
      <c r="G78" s="334" t="s">
        <v>631</v>
      </c>
      <c r="H78" s="334" t="s">
        <v>632</v>
      </c>
      <c r="I78" s="336">
        <v>2.6266666666666665</v>
      </c>
      <c r="J78" s="336">
        <v>15</v>
      </c>
      <c r="K78" s="337">
        <v>39.28</v>
      </c>
    </row>
    <row r="79" spans="1:11" ht="14.4" customHeight="1" x14ac:dyDescent="0.3">
      <c r="A79" s="332" t="s">
        <v>498</v>
      </c>
      <c r="B79" s="333" t="s">
        <v>499</v>
      </c>
      <c r="C79" s="334" t="s">
        <v>527</v>
      </c>
      <c r="D79" s="335" t="s">
        <v>605</v>
      </c>
      <c r="E79" s="334" t="s">
        <v>766</v>
      </c>
      <c r="F79" s="335" t="s">
        <v>767</v>
      </c>
      <c r="G79" s="334" t="s">
        <v>761</v>
      </c>
      <c r="H79" s="334" t="s">
        <v>762</v>
      </c>
      <c r="I79" s="336">
        <v>33.880000000000003</v>
      </c>
      <c r="J79" s="336">
        <v>1</v>
      </c>
      <c r="K79" s="337">
        <v>33.880000000000003</v>
      </c>
    </row>
    <row r="80" spans="1:11" ht="14.4" customHeight="1" x14ac:dyDescent="0.3">
      <c r="A80" s="332" t="s">
        <v>498</v>
      </c>
      <c r="B80" s="333" t="s">
        <v>499</v>
      </c>
      <c r="C80" s="334" t="s">
        <v>527</v>
      </c>
      <c r="D80" s="335" t="s">
        <v>605</v>
      </c>
      <c r="E80" s="334" t="s">
        <v>769</v>
      </c>
      <c r="F80" s="335" t="s">
        <v>770</v>
      </c>
      <c r="G80" s="334" t="s">
        <v>715</v>
      </c>
      <c r="H80" s="334" t="s">
        <v>716</v>
      </c>
      <c r="I80" s="336">
        <v>11.01</v>
      </c>
      <c r="J80" s="336">
        <v>240</v>
      </c>
      <c r="K80" s="337">
        <v>2642.4</v>
      </c>
    </row>
    <row r="81" spans="1:11" ht="14.4" customHeight="1" x14ac:dyDescent="0.3">
      <c r="A81" s="332" t="s">
        <v>498</v>
      </c>
      <c r="B81" s="333" t="s">
        <v>499</v>
      </c>
      <c r="C81" s="334" t="s">
        <v>527</v>
      </c>
      <c r="D81" s="335" t="s">
        <v>605</v>
      </c>
      <c r="E81" s="334" t="s">
        <v>769</v>
      </c>
      <c r="F81" s="335" t="s">
        <v>770</v>
      </c>
      <c r="G81" s="334" t="s">
        <v>717</v>
      </c>
      <c r="H81" s="334" t="s">
        <v>718</v>
      </c>
      <c r="I81" s="336">
        <v>11.01</v>
      </c>
      <c r="J81" s="336">
        <v>240</v>
      </c>
      <c r="K81" s="337">
        <v>2642.6400000000003</v>
      </c>
    </row>
    <row r="82" spans="1:11" ht="14.4" customHeight="1" x14ac:dyDescent="0.3">
      <c r="A82" s="332" t="s">
        <v>498</v>
      </c>
      <c r="B82" s="333" t="s">
        <v>499</v>
      </c>
      <c r="C82" s="334" t="s">
        <v>527</v>
      </c>
      <c r="D82" s="335" t="s">
        <v>605</v>
      </c>
      <c r="E82" s="334" t="s">
        <v>769</v>
      </c>
      <c r="F82" s="335" t="s">
        <v>770</v>
      </c>
      <c r="G82" s="334" t="s">
        <v>721</v>
      </c>
      <c r="H82" s="334" t="s">
        <v>722</v>
      </c>
      <c r="I82" s="336">
        <v>11.01</v>
      </c>
      <c r="J82" s="336">
        <v>120</v>
      </c>
      <c r="K82" s="337">
        <v>1321.2</v>
      </c>
    </row>
    <row r="83" spans="1:11" ht="14.4" customHeight="1" x14ac:dyDescent="0.3">
      <c r="A83" s="332" t="s">
        <v>498</v>
      </c>
      <c r="B83" s="333" t="s">
        <v>499</v>
      </c>
      <c r="C83" s="334" t="s">
        <v>527</v>
      </c>
      <c r="D83" s="335" t="s">
        <v>605</v>
      </c>
      <c r="E83" s="334" t="s">
        <v>769</v>
      </c>
      <c r="F83" s="335" t="s">
        <v>770</v>
      </c>
      <c r="G83" s="334" t="s">
        <v>623</v>
      </c>
      <c r="H83" s="334" t="s">
        <v>624</v>
      </c>
      <c r="I83" s="336">
        <v>0.71</v>
      </c>
      <c r="J83" s="336">
        <v>1000</v>
      </c>
      <c r="K83" s="337">
        <v>710</v>
      </c>
    </row>
    <row r="84" spans="1:11" ht="14.4" customHeight="1" x14ac:dyDescent="0.3">
      <c r="A84" s="332" t="s">
        <v>498</v>
      </c>
      <c r="B84" s="333" t="s">
        <v>499</v>
      </c>
      <c r="C84" s="334" t="s">
        <v>527</v>
      </c>
      <c r="D84" s="335" t="s">
        <v>605</v>
      </c>
      <c r="E84" s="334" t="s">
        <v>769</v>
      </c>
      <c r="F84" s="335" t="s">
        <v>770</v>
      </c>
      <c r="G84" s="334" t="s">
        <v>729</v>
      </c>
      <c r="H84" s="334" t="s">
        <v>730</v>
      </c>
      <c r="I84" s="336">
        <v>0.71</v>
      </c>
      <c r="J84" s="336">
        <v>200</v>
      </c>
      <c r="K84" s="337">
        <v>142</v>
      </c>
    </row>
    <row r="85" spans="1:11" ht="14.4" customHeight="1" thickBot="1" x14ac:dyDescent="0.35">
      <c r="A85" s="338" t="s">
        <v>498</v>
      </c>
      <c r="B85" s="339" t="s">
        <v>499</v>
      </c>
      <c r="C85" s="340" t="s">
        <v>527</v>
      </c>
      <c r="D85" s="341" t="s">
        <v>605</v>
      </c>
      <c r="E85" s="340" t="s">
        <v>769</v>
      </c>
      <c r="F85" s="341" t="s">
        <v>770</v>
      </c>
      <c r="G85" s="340" t="s">
        <v>763</v>
      </c>
      <c r="H85" s="340" t="s">
        <v>764</v>
      </c>
      <c r="I85" s="342">
        <v>0.71</v>
      </c>
      <c r="J85" s="342">
        <v>200</v>
      </c>
      <c r="K85" s="343">
        <v>142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2015-05-21T19:52:30Z</dcterms:modified>
</cp:coreProperties>
</file>