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20" r:id="rId10"/>
    <sheet name="MŽ Detail" sheetId="403" r:id="rId11"/>
    <sheet name="Osobní náklady" sheetId="419" r:id="rId12"/>
    <sheet name="ON Data" sheetId="418" state="hidden" r:id="rId13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E18" i="419" s="1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O18" i="419" s="1"/>
  <c r="N16" i="419"/>
  <c r="M16" i="419"/>
  <c r="L16" i="419"/>
  <c r="K16" i="419"/>
  <c r="K18" i="419" s="1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I18" i="419" l="1"/>
  <c r="M18" i="419"/>
  <c r="Q18" i="419"/>
  <c r="U18" i="419"/>
  <c r="Y18" i="419"/>
  <c r="AC18" i="419"/>
  <c r="AG18" i="419"/>
  <c r="K23" i="419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E18" i="419" s="1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23" i="419" l="1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I26" i="419" l="1"/>
  <c r="AI25" i="419"/>
  <c r="A14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G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B25" i="419" l="1"/>
  <c r="B27" i="419" s="1"/>
  <c r="G28" i="419"/>
  <c r="B28" i="419" s="1"/>
  <c r="A7" i="339"/>
  <c r="D3" i="418" l="1"/>
  <c r="AH6" i="419" l="1"/>
  <c r="AD6" i="419"/>
  <c r="Z6" i="419"/>
  <c r="V6" i="419"/>
  <c r="N6" i="419"/>
  <c r="L6" i="419"/>
  <c r="AG6" i="419"/>
  <c r="AC6" i="419"/>
  <c r="Y6" i="419"/>
  <c r="U6" i="419"/>
  <c r="Q6" i="419"/>
  <c r="M6" i="419"/>
  <c r="I6" i="419"/>
  <c r="AI6" i="419"/>
  <c r="AF6" i="419"/>
  <c r="AB6" i="419"/>
  <c r="X6" i="419"/>
  <c r="T6" i="419"/>
  <c r="P6" i="419"/>
  <c r="AE6" i="419"/>
  <c r="AA6" i="419"/>
  <c r="W6" i="419"/>
  <c r="S6" i="419"/>
  <c r="O6" i="419"/>
  <c r="K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C16" i="414"/>
  <c r="D13" i="414"/>
  <c r="D8" i="414" l="1"/>
  <c r="C12" i="414" l="1"/>
  <c r="C7" i="414"/>
  <c r="E12" i="414" l="1"/>
  <c r="E7" i="414"/>
  <c r="E8" i="414"/>
  <c r="A13" i="383" l="1"/>
  <c r="K3" i="403" l="1"/>
  <c r="J3" i="403"/>
  <c r="I3" i="403" l="1"/>
  <c r="M3" i="220"/>
  <c r="E12" i="339" l="1"/>
  <c r="C12" i="339"/>
  <c r="B12" i="339"/>
  <c r="F12" i="339" s="1"/>
  <c r="M3" i="387"/>
  <c r="K3" i="387" s="1"/>
  <c r="L3" i="387"/>
  <c r="J3" i="387"/>
  <c r="I3" i="387"/>
  <c r="G3" i="387"/>
  <c r="F3" i="387"/>
  <c r="N3" i="220"/>
  <c r="L3" i="220" s="1"/>
  <c r="C17" i="414"/>
  <c r="D17" i="414"/>
  <c r="H3" i="387" l="1"/>
  <c r="F13" i="339"/>
  <c r="E13" i="339"/>
  <c r="E15" i="339" s="1"/>
  <c r="H12" i="339"/>
  <c r="G12" i="339"/>
  <c r="A4" i="383"/>
  <c r="A16" i="383"/>
  <c r="A15" i="383"/>
  <c r="A12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<sst xmlns="http://schemas.openxmlformats.org/spreadsheetml/2006/main" count="3228" uniqueCount="867">
  <si>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</si>
  <si>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</si>
  <si>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</si>
  <si>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</si>
  <si>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</si>
  <si>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</si>
  <si>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</si>
  <si>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</si>
  <si>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</si>
  <si>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</si>
  <si>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</si>
  <si>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</si>
  <si>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</si>
  <si>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</si>
  <si>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</si>
  <si>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</si>
  <si>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</si>
  <si>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</si>
  <si>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</si>
  <si>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</si>
  <si>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</si>
  <si>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</si>
  <si>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</si>
  <si>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</si>
  <si>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</si>
  <si>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</si>
  <si>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</si>
  <si>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</si>
  <si>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</si>
  <si>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</si>
  <si>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</si>
  <si>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</si>
  <si>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</si>
  <si>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</si>
  <si>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</si>
  <si>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</si>
  <si>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</si>
  <si>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</si>
  <si>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</si>
  <si>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</si>
  <si>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</si>
  <si>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</si>
  <si>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</si>
  <si>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</si>
  <si>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</si>
  <si>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</si>
  <si>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</si>
  <si>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</si>
  <si>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</si>
  <si>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</si>
  <si>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</si>
  <si>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</si>
  <si>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</si>
  <si>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</si>
  <si>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</si>
  <si>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</si>
  <si>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</si>
  <si>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</si>
  <si>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</si>
  <si>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</si>
  <si>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</si>
  <si>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</si>
  <si>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</si>
  <si>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</si>
  <si>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</si>
  <si>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</si>
  <si>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</si>
  <si>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</si>
  <si>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</si>
  <si>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</si>
  <si>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</si>
  <si>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</si>
  <si>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</si>
  <si>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</si>
  <si>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</si>
  <si>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</si>
  <si>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</si>
  <si>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</si>
  <si>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</si>
  <si>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</si>
  <si>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</si>
  <si>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</si>
  <si>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</si>
  <si>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</si>
  <si>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</si>
  <si>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</si>
  <si>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</si>
  <si>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</si>
  <si>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</si>
  <si>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</si>
  <si>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</si>
  <si>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</si>
  <si>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</si>
  <si>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</si>
  <si>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</si>
  <si>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</si>
  <si>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</si>
  <si>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</si>
  <si>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</si>
  <si>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</si>
  <si>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</si>
  <si>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</si>
  <si>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</si>
  <si>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</si>
  <si>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</si>
  <si>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</si>
  <si>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</si>
  <si>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</si>
  <si>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</si>
  <si>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</si>
  <si>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</si>
  <si>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</si>
  <si>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</si>
  <si>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</si>
  <si>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</si>
  <si>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</si>
  <si>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</si>
  <si>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</si>
  <si>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</si>
  <si>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</si>
  <si>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</si>
  <si>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</si>
  <si>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</si>
  <si>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</si>
  <si>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</si>
  <si>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</si>
  <si>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</si>
  <si>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</si>
  <si>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</si>
  <si>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</si>
  <si>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</si>
  <si>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</si>
  <si>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</si>
  <si>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</si>
  <si>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</si>
  <si>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</si>
  <si>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</si>
  <si>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</si>
  <si>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</si>
  <si>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</si>
  <si>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</si>
  <si>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</si>
  <si>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</si>
  <si>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</si>
  <si>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</si>
  <si>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</si>
  <si>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</si>
  <si>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</si>
  <si>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</si>
  <si>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</si>
  <si>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</si>
  <si>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</si>
  <si>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</si>
  <si>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</si>
  <si>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</si>
  <si>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</si>
  <si>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</si>
  <si>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</si>
  <si>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</si>
  <si>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</si>
  <si>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</si>
  <si>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</si>
  <si>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</si>
  <si>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</si>
  <si>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</si>
  <si>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</si>
  <si>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</si>
  <si>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</si>
  <si>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</si>
  <si>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</si>
  <si>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</si>
  <si>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</si>
  <si>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</si>
  <si>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</si>
  <si>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</si>
  <si>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</si>
  <si>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</si>
  <si>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</si>
  <si>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</si>
  <si>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</si>
  <si>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</si>
  <si>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</si>
  <si>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</si>
  <si>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</si>
  <si>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</si>
  <si>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</si>
  <si>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</si>
  <si>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</si>
  <si>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</si>
  <si>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</si>
  <si>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</si>
  <si>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</si>
  <si>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</si>
  <si>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</si>
  <si>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</si>
  <si>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</si>
  <si>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</si>
  <si>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</si>
  <si>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</si>
  <si>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</si>
  <si>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</si>
  <si>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</si>
  <si>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</si>
  <si>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</si>
  <si>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</si>
  <si>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</si>
  <si>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</si>
  <si>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</si>
  <si>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</si>
  <si>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</si>
  <si>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</si>
  <si>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</si>
  <si>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</si>
  <si>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</si>
  <si>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</si>
  <si>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</si>
  <si>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</si>
  <si>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</si>
  <si>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</si>
  <si>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</si>
  <si>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</si>
  <si>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</si>
  <si>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</si>
  <si>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</si>
  <si>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--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</si>
  <si>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</si>
  <si>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</si>
  <si>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</si>
  <si>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</si>
  <si>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</si>
  <si>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</si>
  <si>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</si>
  <si>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</si>
  <si>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</si>
  <si>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</si>
  <si>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</si>
  <si>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</si>
  <si>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</si>
  <si>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</si>
  <si>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</si>
  <si>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</si>
  <si>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</si>
  <si>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</si>
  <si>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</si>
  <si>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</si>
  <si>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</si>
  <si>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</si>
  <si>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</si>
  <si>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</si>
  <si>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</si>
  <si>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</si>
  <si>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</si>
  <si>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</si>
  <si>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</si>
  <si>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</si>
  <si>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</si>
  <si>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</si>
  <si>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</si>
  <si>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</si>
  <si>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</si>
  <si>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</si>
  <si>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</si>
  <si>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</si>
  <si>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</si>
  <si>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</si>
  <si>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</si>
  <si>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</si>
  <si>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</si>
  <si>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</si>
  <si>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</si>
  <si>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</si>
  <si>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</si>
  <si>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</si>
  <si>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</si>
  <si>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</si>
  <si>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</si>
  <si>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</si>
  <si>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</si>
  <si>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</si>
  <si>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</si>
  <si>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</si>
  <si>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</si>
  <si>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</si>
  <si>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</si>
  <si>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</si>
  <si>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</si>
  <si>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</si>
  <si>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</si>
  <si>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</si>
  <si>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</si>
  <si>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</si>
  <si>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</si>
  <si>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</si>
  <si>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</si>
  <si>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</si>
  <si>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</si>
  <si>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</si>
  <si>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</si>
  <si>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</si>
  <si>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</si>
  <si>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</si>
  <si>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</si>
  <si>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</si>
  <si>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</si>
  <si>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</si>
  <si>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</si>
  <si>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</si>
  <si>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</si>
  <si>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</si>
  <si>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</si>
  <si>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</si>
  <si>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</si>
  <si>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</si>
  <si>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</si>
  <si>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</si>
  <si>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</si>
  <si>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</si>
  <si>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</si>
  <si>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</si>
  <si>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</si>
  <si>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</si>
  <si>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</si>
  <si>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</si>
  <si>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</si>
  <si>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</si>
  <si>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</si>
  <si>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</si>
  <si>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</si>
  <si>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</si>
  <si>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</si>
  <si>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</si>
  <si>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</si>
  <si>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</si>
  <si>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</si>
  <si>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</si>
  <si>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</si>
  <si>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</si>
  <si>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</si>
  <si>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</si>
  <si>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</si>
  <si>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</si>
  <si>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</si>
  <si>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</si>
  <si>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</si>
  <si>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</si>
  <si>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</si>
  <si>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</si>
  <si>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</si>
  <si>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</si>
  <si>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</si>
  <si>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</si>
  <si>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</si>
  <si>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</si>
  <si>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</si>
  <si>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</si>
  <si>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</si>
  <si>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</si>
  <si>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</si>
  <si>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</si>
  <si>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</si>
  <si>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</si>
  <si>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</si>
  <si>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</si>
  <si>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</si>
  <si>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</si>
  <si>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</si>
  <si>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</si>
  <si>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</si>
  <si>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</si>
  <si>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</si>
  <si>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</si>
  <si>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</si>
  <si>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</si>
  <si>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</si>
  <si>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</si>
  <si>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</si>
  <si>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</si>
  <si>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</si>
  <si>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</si>
  <si>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</si>
  <si>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</si>
  <si>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</si>
  <si>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</si>
  <si>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</si>
  <si>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</si>
  <si>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</si>
  <si>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</si>
  <si>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</si>
  <si>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</si>
  <si>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</si>
  <si>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</si>
  <si>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</si>
  <si>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</si>
  <si>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</si>
  <si>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</si>
  <si>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</si>
  <si>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</si>
  <si>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</si>
  <si>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</si>
  <si>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</si>
  <si>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</si>
  <si>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</si>
  <si>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</si>
  <si>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</si>
  <si>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</si>
  <si>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</si>
  <si>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</si>
  <si>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</si>
  <si>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</si>
  <si>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</si>
  <si>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</si>
  <si>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</si>
  <si>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</si>
  <si>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</si>
  <si>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</si>
  <si>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</si>
  <si>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</si>
  <si>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</si>
  <si>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</si>
  <si>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</si>
  <si>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</si>
  <si>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</si>
  <si>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</si>
  <si>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</si>
  <si>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</si>
  <si>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</si>
  <si>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</si>
  <si>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</si>
  <si>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</si>
  <si>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</si>
  <si>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</si>
  <si>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</si>
  <si>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</si>
  <si>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</si>
  <si>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</si>
  <si>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</si>
  <si>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</si>
  <si>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</si>
  <si>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</si>
  <si>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</si>
  <si>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</si>
  <si>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</si>
  <si>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</si>
  <si>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</si>
  <si>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</si>
  <si>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</si>
  <si>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</si>
  <si>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</si>
  <si>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</si>
  <si>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</si>
  <si>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</si>
  <si>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</si>
  <si>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</si>
  <si>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</si>
  <si>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</si>
  <si>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</si>
  <si>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</si>
  <si>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</si>
  <si>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</si>
  <si>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</si>
  <si>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</si>
  <si>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</si>
  <si>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</si>
  <si>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</si>
  <si>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</si>
  <si>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</si>
  <si>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léků zdravotnickým zařízením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</si>
  <si>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</si>
  <si>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</si>
  <si>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</si>
  <si>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</si>
  <si>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</si>
  <si>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</si>
  <si>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</si>
  <si>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</si>
  <si>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</si>
  <si>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</si>
  <si>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</si>
  <si>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</si>
  <si>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</si>
  <si>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</si>
  <si>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</si>
  <si>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</si>
  <si>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</si>
  <si>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64924403     poskytnutí práva na umístění reklamy - konfer.,ples (market.akce)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</si>
  <si>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</si>
  <si>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</si>
  <si>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</si>
  <si>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</si>
  <si>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</si>
  <si>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</si>
  <si>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</si>
  <si>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</si>
  <si>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</si>
  <si>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</si>
  <si>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</si>
  <si>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</si>
  <si>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</si>
  <si>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</si>
  <si>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</si>
  <si>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</si>
  <si>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</si>
  <si>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</si>
  <si>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</si>
  <si>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</si>
  <si>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</si>
  <si>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</si>
  <si>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</si>
  <si>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</si>
  <si>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</si>
  <si>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</si>
  <si>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</si>
  <si>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</si>
  <si>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</si>
  <si>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</si>
  <si>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</si>
  <si>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</si>
  <si>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</si>
  <si>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</si>
  <si>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</si>
  <si>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</si>
  <si>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</si>
  <si>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50113013     léky (paušál) - antibiotika (LEK)</t>
  </si>
  <si>
    <t>50113014     léky (paušál) - antimykotika (LEK)</t>
  </si>
  <si>
    <t>50113016     léky - spotřeba v centrech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</si>
  <si>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</si>
  <si>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</si>
  <si>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</si>
  <si>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</si>
  <si>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</si>
  <si>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</si>
  <si>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</si>
  <si>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</si>
  <si>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</si>
  <si>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</si>
  <si>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</si>
  <si>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</si>
  <si>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</si>
  <si>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</si>
  <si>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</si>
  <si>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</si>
  <si>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</si>
  <si>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lékárna - výdejna léků - Puškinova ul.</t>
  </si>
  <si>
    <t>lékárna - výdejna léků - Puškinova ul. Celkem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</si>
  <si>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</si>
  <si>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</si>
  <si>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</si>
  <si>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</si>
  <si>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</si>
  <si>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</si>
  <si>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</si>
  <si>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</si>
  <si>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</si>
  <si>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</si>
  <si>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</si>
  <si>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</si>
  <si>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501397</t>
  </si>
  <si>
    <t>MO SACEK RYCHLOUZAV. 8x12 cm</t>
  </si>
  <si>
    <t>900240</t>
  </si>
  <si>
    <t>DZ TRIXO LIND 500ML</t>
  </si>
  <si>
    <t>920056</t>
  </si>
  <si>
    <t>KL ETHANOLUM 70% 800 g</t>
  </si>
  <si>
    <t>107812</t>
  </si>
  <si>
    <t>BRUFEN 400</t>
  </si>
  <si>
    <t>POR TBL FLM 100X400MG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</si>
  <si>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</si>
  <si>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</si>
  <si>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</si>
  <si>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</si>
  <si>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</si>
  <si>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</si>
  <si>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</si>
  <si>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</si>
  <si>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</si>
  <si>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</si>
  <si>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</si>
  <si>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</si>
  <si>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</si>
  <si>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</si>
  <si>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</si>
  <si>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</si>
  <si>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169789</t>
  </si>
  <si>
    <t>69789</t>
  </si>
  <si>
    <t>AQUA PRO INJECTIONE ARDEAPHARMA</t>
  </si>
  <si>
    <t>INF 1X500ML</t>
  </si>
  <si>
    <t>841498</t>
  </si>
  <si>
    <t>Carbosorb tbl.20-blistr</t>
  </si>
  <si>
    <t>166503</t>
  </si>
  <si>
    <t>66503</t>
  </si>
  <si>
    <t>SEPTONEX</t>
  </si>
  <si>
    <t>DRM SPR SOL 1X30ML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</si>
  <si>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</si>
  <si>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</si>
  <si>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</si>
  <si>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</si>
  <si>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</si>
  <si>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</si>
  <si>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</si>
  <si>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</si>
  <si>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</si>
  <si>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ENDIARON</t>
  </si>
  <si>
    <t>POR TBL FLM 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</si>
  <si>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</si>
  <si>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</si>
  <si>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</si>
  <si>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</si>
  <si>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</si>
  <si>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</si>
  <si>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</si>
  <si>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</si>
  <si>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930043</t>
  </si>
  <si>
    <t>DZ TRIXO LIND 100 ml</t>
  </si>
  <si>
    <t>130229</t>
  </si>
  <si>
    <t>30229</t>
  </si>
  <si>
    <t>PARALEN PLUS</t>
  </si>
  <si>
    <t>TBL OBD 24</t>
  </si>
  <si>
    <t>920219</t>
  </si>
  <si>
    <t>DZ TRIXO 100 ML</t>
  </si>
  <si>
    <t>57338</t>
  </si>
  <si>
    <t>CARBO MEDICINALIS</t>
  </si>
  <si>
    <t>POR TBL NOB 20X300MG</t>
  </si>
  <si>
    <t>920072</t>
  </si>
  <si>
    <t>MS ETHANOLUM BENZ.DENAT. ZASOB.</t>
  </si>
  <si>
    <t>UN 1170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</si>
  <si>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</si>
  <si>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</si>
  <si>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</si>
  <si>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</si>
  <si>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</si>
  <si>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</si>
  <si>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</si>
  <si>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</si>
  <si>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</si>
  <si>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</si>
  <si>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</si>
  <si>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</si>
  <si>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920275</t>
  </si>
  <si>
    <t>MS KAL.BROMIDUM, ZASOBNI</t>
  </si>
  <si>
    <t>900284</t>
  </si>
  <si>
    <t>MS KAL.PERMANGANAS, ZASOBNI</t>
  </si>
  <si>
    <t>UN 1490</t>
  </si>
  <si>
    <t>153646</t>
  </si>
  <si>
    <t>53646</t>
  </si>
  <si>
    <t>RENNIE</t>
  </si>
  <si>
    <t>POR TBL MND 24</t>
  </si>
  <si>
    <t>501428</t>
  </si>
  <si>
    <t>MS DICHROMAN DRASELNY</t>
  </si>
  <si>
    <t>P</t>
  </si>
  <si>
    <t>112891</t>
  </si>
  <si>
    <t>12891</t>
  </si>
  <si>
    <t>AULIN</t>
  </si>
  <si>
    <t>TBL 15X100MG</t>
  </si>
  <si>
    <t>Lékárna, výdejna Z (hlavní lékárna)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</si>
  <si>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</si>
  <si>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</si>
  <si>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</si>
  <si>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</si>
  <si>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4843 - Lékárna, oddělení přípravy léčiv</t>
  </si>
  <si>
    <t>M01AX17 - Nimesulid</t>
  </si>
  <si>
    <t>M01AX17</t>
  </si>
  <si>
    <t>POR TBL NOB 15X100MG</t>
  </si>
  <si>
    <t>Přehled plnění pozitivního listu - spotřeba léčivých přípravků - orientační přehled</t>
  </si>
  <si>
    <t>50115001     implant.umělé těl.náhr.-kardiostim. (sk.Z_517)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</si>
  <si>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</si>
  <si>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</si>
  <si>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</si>
  <si>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</si>
  <si>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</si>
  <si>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</si>
  <si>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</si>
  <si>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</si>
  <si>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</si>
  <si>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</si>
  <si>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</si>
  <si>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</si>
  <si>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ZA754</t>
  </si>
  <si>
    <t>Stříkačka injekční 3-dílná 10 ml LL Omnifix Solo 4617100V</t>
  </si>
  <si>
    <t>ZM292</t>
  </si>
  <si>
    <t>Rukavice nitril sempercare bez p. M bal. á 200 ks 30803</t>
  </si>
  <si>
    <t>ZA450</t>
  </si>
  <si>
    <t>Náplast omniplast 1,25 cm x 9,1 m 9004520</t>
  </si>
  <si>
    <t>ZB404</t>
  </si>
  <si>
    <t>Náplast cosmos 8 cm x 1 m 5403353</t>
  </si>
  <si>
    <t>ZL997</t>
  </si>
  <si>
    <t>Obinadlo hyrofilní sterilní 10 cm x 5 m  004310174</t>
  </si>
  <si>
    <t>ZL999</t>
  </si>
  <si>
    <t>Rychloobvaz 8 x 4 cm / 3 ks ( pro obj. 1 kus = 3 náplasti) 001445510</t>
  </si>
  <si>
    <t>ZA090</t>
  </si>
  <si>
    <t>Vata buničitá přířezy 37 x 57 cm 2730152</t>
  </si>
  <si>
    <t>804536</t>
  </si>
  <si>
    <t xml:space="preserve">-Diagnostikum připr. </t>
  </si>
  <si>
    <t>DG145</t>
  </si>
  <si>
    <t>kyselina CHLOROVOD.35% P.A.</t>
  </si>
  <si>
    <t>DD659</t>
  </si>
  <si>
    <t>kyselina octová p.a.</t>
  </si>
  <si>
    <t>DD670</t>
  </si>
  <si>
    <t>NORM.CHELATON III 0,05M</t>
  </si>
  <si>
    <t>DD079</t>
  </si>
  <si>
    <t>AMONIAK VODNY ROZTOK 25%</t>
  </si>
  <si>
    <t>DG673</t>
  </si>
  <si>
    <t>Dusičnan draselný</t>
  </si>
  <si>
    <t>DC425</t>
  </si>
  <si>
    <t>CHLORID DRASELNY P.A</t>
  </si>
  <si>
    <t>DE421</t>
  </si>
  <si>
    <t>NORM.THIOSÍRAN SODNÝ 0,1M</t>
  </si>
  <si>
    <t>910093</t>
  </si>
  <si>
    <t>-CHLOROFORM P.A. UN 1888    1000 ML</t>
  </si>
  <si>
    <t>DC212</t>
  </si>
  <si>
    <t>NORM.MANGANISTAN DRASELNÝ  N/10,c=0,02mol/l</t>
  </si>
  <si>
    <t>DF457</t>
  </si>
  <si>
    <t>Silik.pasta Baysoline,35g,pro vakuum</t>
  </si>
  <si>
    <t>DF458</t>
  </si>
  <si>
    <t>Silik.pasta Lukosan, 70g</t>
  </si>
  <si>
    <t>DC028</t>
  </si>
  <si>
    <t>Octan rtutnaty</t>
  </si>
  <si>
    <t>DA134</t>
  </si>
  <si>
    <t>NORM.BROMIČNAN DRASELNÝ 1/60</t>
  </si>
  <si>
    <t>DF853</t>
  </si>
  <si>
    <t>ZRAL Millonovo cinidlo R</t>
  </si>
  <si>
    <t>DF867</t>
  </si>
  <si>
    <t>NORM.DUSICNAN STRIBRNY N/10, c=0,1M</t>
  </si>
  <si>
    <t>DH238</t>
  </si>
  <si>
    <t>JODID RTUTNATY červený  p.a.</t>
  </si>
  <si>
    <t>DB306</t>
  </si>
  <si>
    <t>Kyselina sírová 98% pro stanov. dusíku 500ml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</si>
  <si>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</si>
  <si>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</si>
  <si>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</si>
  <si>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</si>
  <si>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ZC100</t>
  </si>
  <si>
    <t>Vata buničitá dělená 2 role / 500 ks 40 x 50 mm 1230200310</t>
  </si>
  <si>
    <t>ZA737</t>
  </si>
  <si>
    <t>Filtr mini spike modrý 4550234</t>
  </si>
  <si>
    <t>ZA746</t>
  </si>
  <si>
    <t>Stříkačka injekční 3-dílná 1 ml L tuberculin Omnifix Solo 9161406V</t>
  </si>
  <si>
    <t>ZA749</t>
  </si>
  <si>
    <t>Stříkačka injekční 3-dílná 50 ml LL Omnifix Solo 4617509F</t>
  </si>
  <si>
    <t>ZA789</t>
  </si>
  <si>
    <t>Stříkačka injekční 2-dílná 2 ml L Inject Solo 4606027V</t>
  </si>
  <si>
    <t>ZB231</t>
  </si>
  <si>
    <t>Pinzeta anatomická 14 cm P00894</t>
  </si>
  <si>
    <t>ZB384</t>
  </si>
  <si>
    <t>Stříkačka injekční 3-dílná 20 ml LL Omnifix Solo závit bal. á 100 ks 4617207V</t>
  </si>
  <si>
    <t>ZB615</t>
  </si>
  <si>
    <t>Stříkačka injekční 3-dílná 3 ml LL Omnifix Solo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</si>
  <si>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</si>
  <si>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</si>
  <si>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</si>
  <si>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</si>
  <si>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</si>
  <si>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</si>
  <si>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</si>
  <si>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</si>
  <si>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</si>
  <si>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</si>
  <si>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</si>
  <si>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</si>
  <si>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</si>
  <si>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2C1009KP</t>
  </si>
  <si>
    <t>ZK504</t>
  </si>
  <si>
    <t>Filtr mini spike červený 4550340</t>
  </si>
  <si>
    <t>ZK505</t>
  </si>
  <si>
    <t>Infusor LV 2 5 denní 2C1008KP</t>
  </si>
  <si>
    <t>ZK506</t>
  </si>
  <si>
    <t>Infusor LV 1,5 7 denní 2C1087KP</t>
  </si>
  <si>
    <t>ZK507</t>
  </si>
  <si>
    <t>Stříkačka injekční stíněná 50 ml LL perfusion amber bal. á 100 ks 300139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</si>
  <si>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</si>
  <si>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</si>
  <si>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</si>
  <si>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</si>
  <si>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</si>
  <si>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</si>
  <si>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</si>
  <si>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</si>
  <si>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</si>
  <si>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</si>
  <si>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ZB419</t>
  </si>
  <si>
    <t>Set infuzní infusomat 8700036SP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</si>
  <si>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</si>
  <si>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</si>
  <si>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</si>
  <si>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</si>
  <si>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</si>
  <si>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nepud.Moelnl.vel. S 612600-20</t>
  </si>
  <si>
    <t>Rukavice Glads nepud. Moelnl. vel. S 612600-20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</si>
  <si>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</si>
  <si>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</si>
  <si>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</si>
  <si>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</si>
  <si>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</si>
  <si>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</si>
  <si>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</si>
  <si>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</si>
  <si>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ZB157</t>
  </si>
  <si>
    <t>Rukavice Glads nepud.Moelnl.vel. M 612700</t>
  </si>
  <si>
    <t>Rukavice Glads nepud. Moelnl. 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</si>
  <si>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</si>
  <si>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</si>
  <si>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</si>
  <si>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</si>
  <si>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ZM291</t>
  </si>
  <si>
    <t>Rukavice nitril sempercare bez p. S bal. á 200 ks 30802</t>
  </si>
  <si>
    <t>ZM293</t>
  </si>
  <si>
    <t>Rukavice nitril sempercare bez p. L bal. á 200 ks 30804</t>
  </si>
  <si>
    <t>ZC762</t>
  </si>
  <si>
    <t>Rukavice Glads nepud.Moelnl.vel. L 612800</t>
  </si>
  <si>
    <t>ZN041</t>
  </si>
  <si>
    <t>Rukavice operační gammex ansell PF bez pudru 6,5 A351143</t>
  </si>
  <si>
    <t>ZN126</t>
  </si>
  <si>
    <t>Rukavice operační gammex ansell PF bez pudru 7,0 A351144</t>
  </si>
  <si>
    <t>ZK792</t>
  </si>
  <si>
    <t>Rukavice operační gammex PFXP cytostatické vel. 7,5 353115</t>
  </si>
  <si>
    <t>ZC038</t>
  </si>
  <si>
    <t>Kádinka 150 ml vysoká sklo 632417012150</t>
  </si>
  <si>
    <t>ZC039</t>
  </si>
  <si>
    <t>Kádinka 250 ml vysoká sklo 632417012250</t>
  </si>
  <si>
    <t>ZC689</t>
  </si>
  <si>
    <t>Kádinka 100 ml vysoká sklo 632417012100</t>
  </si>
  <si>
    <t>ZM964</t>
  </si>
  <si>
    <t>Baňka erlenmeyera kuželová úzkohrdlá 250 ml Z1636823120206</t>
  </si>
  <si>
    <t>ZM965</t>
  </si>
  <si>
    <t>Baňka erlenmeyera kuželová širokohrdlá 500 ml Z1636823120208</t>
  </si>
  <si>
    <t>DA001</t>
  </si>
  <si>
    <t>PROUZKY DIAPHAN pro samotestování 50ks</t>
  </si>
  <si>
    <t>ZA429</t>
  </si>
  <si>
    <t>Obinadlo elastické idealtex   8 cm x 5 m 931061</t>
  </si>
  <si>
    <t>ZC854</t>
  </si>
  <si>
    <t>Kompresa NT 7,5 x 7,5 cm / 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</si>
  <si>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</si>
  <si>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</si>
  <si>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</si>
  <si>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</si>
  <si>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</si>
  <si>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</si>
  <si>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ZB844</t>
  </si>
  <si>
    <t>Esmarch 60 x 1250 KVS 06125</t>
  </si>
  <si>
    <t>ZD965</t>
  </si>
  <si>
    <t>Kádinka 50 ml vysoká s výlevkou  632411012050</t>
  </si>
  <si>
    <t>ZN207</t>
  </si>
  <si>
    <t>Lžíce s otevřeným ústím nerezová 150 mm miska 15 x 30 mm 397210003370</t>
  </si>
  <si>
    <t>ZN208</t>
  </si>
  <si>
    <t>Lžička zúžená nerezová 150 mm miska 15 x 30 mm 397210003380</t>
  </si>
  <si>
    <t>ZN209</t>
  </si>
  <si>
    <t>Lžička chemická oboustranná nerezová 210 mm miska 22 x 30/29 x 40  mm 397210003463</t>
  </si>
  <si>
    <t>ZN210</t>
  </si>
  <si>
    <t>Kopist nerezová 200 mm délka 200mm lopatka 5 x 45 mm mikrolžička 5 x 9 mm 397210003345</t>
  </si>
  <si>
    <t>Lékárna, lékárna - oddělení ředění cytostatik</t>
  </si>
  <si>
    <t>50115060</t>
  </si>
  <si>
    <t>503 SZM ostatní zdravotnický (112 02 100)</t>
  </si>
  <si>
    <t>Lékárna, výdej HVLP</t>
  </si>
  <si>
    <t>50115067</t>
  </si>
  <si>
    <t>532 SZM Rukavice (112 02 108)</t>
  </si>
  <si>
    <t>Lékárna, výdejna A (monoblok)</t>
  </si>
  <si>
    <t>50115050</t>
  </si>
  <si>
    <t>502 SZM obvazový (112 02 040)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</si>
  <si>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</si>
  <si>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</si>
  <si>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</si>
  <si>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</si>
  <si>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</si>
  <si>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</si>
  <si>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</si>
  <si>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50115040</t>
  </si>
  <si>
    <t>505 SZM laboratorní sklo a materiál (112 02 140)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</si>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</sst>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0" xfId="0" applyNumberFormat="1" applyFont="1" applyFill="1" applyBorder="1" applyAlignment="1">
      <alignment horizontal="center" vertical="center"/>
    </xf>
    <xf numFmtId="0" fontId="39" fillId="2" borderId="61" xfId="0" applyFont="1" applyFill="1" applyBorder="1" applyAlignment="1">
      <alignment horizontal="center" vertical="center"/>
    </xf>
    <xf numFmtId="3" fontId="53" fillId="2" borderId="63" xfId="0" applyNumberFormat="1" applyFont="1" applyFill="1" applyBorder="1" applyAlignment="1">
      <alignment horizontal="center" vertical="center" wrapText="1"/>
    </xf>
    <xf numFmtId="0" fontId="53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3" xfId="0" applyFont="1" applyBorder="1"/>
    <xf numFmtId="3" fontId="32" fillId="0" borderId="83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2" xfId="0" applyNumberFormat="1" applyFont="1" applyFill="1" applyBorder="1" applyAlignment="1">
      <alignment horizontal="center" vertical="center"/>
    </xf>
    <xf numFmtId="3" fontId="53" fillId="2" borderId="80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0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3" xfId="0" applyNumberFormat="1" applyFont="1" applyBorder="1"/>
    <xf numFmtId="173" fontId="32" fillId="0" borderId="71" xfId="0" applyNumberFormat="1" applyFont="1" applyBorder="1"/>
    <xf numFmtId="173" fontId="39" fillId="0" borderId="79" xfId="0" applyNumberFormat="1" applyFont="1" applyBorder="1"/>
    <xf numFmtId="173" fontId="32" fillId="0" borderId="80" xfId="0" applyNumberFormat="1" applyFont="1" applyBorder="1"/>
    <xf numFmtId="173" fontId="32" fillId="0" borderId="64" xfId="0" applyNumberFormat="1" applyFont="1" applyBorder="1"/>
    <xf numFmtId="173" fontId="39" fillId="2" borderId="81" xfId="0" applyNumberFormat="1" applyFont="1" applyFill="1" applyBorder="1" applyAlignment="1"/>
    <xf numFmtId="173" fontId="39" fillId="2" borderId="60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67" xfId="0" applyNumberFormat="1" applyFont="1" applyBorder="1"/>
    <xf numFmtId="173" fontId="32" fillId="0" borderId="82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0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3" xfId="0" applyNumberFormat="1" applyFont="1" applyBorder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89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26" xfId="0" applyNumberFormat="1" applyFont="1" applyFill="1" applyBorder="1"/>
    <xf numFmtId="0" fontId="25" fillId="2" borderId="33" xfId="1" applyFill="1" applyBorder="1" applyAlignment="1">
      <alignment horizontal="left" indent="4"/>
    </xf>
    <xf numFmtId="9" fontId="39" fillId="0" borderId="69" xfId="0" applyNumberFormat="1" applyFont="1" applyBorder="1"/>
    <xf numFmtId="9" fontId="32" fillId="0" borderId="73" xfId="0" applyNumberFormat="1" applyFont="1" applyBorder="1"/>
    <xf numFmtId="9" fontId="32" fillId="0" borderId="71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9" xfId="80" applyFont="1" applyFill="1" applyBorder="1" applyAlignment="1">
      <alignment horizontal="center"/>
    </xf>
    <xf numFmtId="0" fontId="31" fillId="2" borderId="87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0" borderId="102" xfId="0" applyFont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4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2"/>
    </xf>
    <xf numFmtId="0" fontId="38" fillId="10" borderId="95" xfId="0" applyFont="1" applyFill="1" applyBorder="1" applyAlignment="1">
      <alignment vertical="top"/>
    </xf>
    <xf numFmtId="0" fontId="32" fillId="10" borderId="90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4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107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4" xfId="0" applyFont="1" applyFill="1" applyBorder="1"/>
    <xf numFmtId="3" fontId="39" fillId="2" borderId="106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5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4" xfId="0" applyFont="1" applyFill="1" applyBorder="1"/>
    <xf numFmtId="0" fontId="32" fillId="5" borderId="9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173" fontId="39" fillId="4" borderId="108" xfId="0" applyNumberFormat="1" applyFont="1" applyFill="1" applyBorder="1" applyAlignment="1">
      <alignment horizontal="center"/>
    </xf>
    <xf numFmtId="173" fontId="39" fillId="4" borderId="109" xfId="0" applyNumberFormat="1" applyFont="1" applyFill="1" applyBorder="1" applyAlignment="1">
      <alignment horizontal="center"/>
    </xf>
    <xf numFmtId="173" fontId="32" fillId="0" borderId="110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173" fontId="32" fillId="0" borderId="111" xfId="0" applyNumberFormat="1" applyFont="1" applyBorder="1" applyAlignment="1">
      <alignment horizontal="right" wrapText="1"/>
    </xf>
    <xf numFmtId="175" fontId="32" fillId="0" borderId="110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0" fontId="39" fillId="2" borderId="86" xfId="0" applyFont="1" applyFill="1" applyBorder="1" applyAlignment="1">
      <alignment horizontal="center" vertical="center"/>
    </xf>
    <xf numFmtId="0" fontId="53" fillId="2" borderId="85" xfId="0" applyFont="1" applyFill="1" applyBorder="1" applyAlignment="1">
      <alignment horizontal="center" vertical="center" wrapText="1"/>
    </xf>
    <xf numFmtId="174" fontId="32" fillId="2" borderId="86" xfId="0" applyNumberFormat="1" applyFont="1" applyFill="1" applyBorder="1" applyAlignment="1"/>
    <xf numFmtId="174" fontId="32" fillId="0" borderId="84" xfId="0" applyNumberFormat="1" applyFont="1" applyBorder="1"/>
    <xf numFmtId="174" fontId="32" fillId="0" borderId="114" xfId="0" applyNumberFormat="1" applyFont="1" applyBorder="1"/>
    <xf numFmtId="173" fontId="39" fillId="4" borderId="86" xfId="0" applyNumberFormat="1" applyFont="1" applyFill="1" applyBorder="1" applyAlignment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2" borderId="86" xfId="0" applyNumberFormat="1" applyFont="1" applyFill="1" applyBorder="1" applyAlignment="1"/>
    <xf numFmtId="173" fontId="32" fillId="0" borderId="114" xfId="0" applyNumberFormat="1" applyFont="1" applyBorder="1"/>
    <xf numFmtId="173" fontId="32" fillId="0" borderId="86" xfId="0" applyNumberFormat="1" applyFont="1" applyBorder="1"/>
    <xf numFmtId="9" fontId="32" fillId="0" borderId="84" xfId="0" applyNumberFormat="1" applyFont="1" applyBorder="1"/>
    <xf numFmtId="173" fontId="39" fillId="4" borderId="115" xfId="0" applyNumberFormat="1" applyFont="1" applyFill="1" applyBorder="1" applyAlignment="1">
      <alignment horizontal="center"/>
    </xf>
    <xf numFmtId="173" fontId="32" fillId="0" borderId="116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8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62" t="s">
        <v>66</v>
      </c>
      <c r="B1" s="262"/>
    </row>
    <row r="2" spans="1:3" ht="14.4" customHeight="1" thickBot="1" x14ac:dyDescent="0.35">
      <c r="A2" s="187" t="s">
        <v>210</v>
      </c>
      <c r="B2" s="46"/>
    </row>
    <row r="3" spans="1:3" ht="14.4" customHeight="1" thickBot="1" x14ac:dyDescent="0.35">
      <c r="A3" s="258" t="s">
        <v>89</v>
      </c>
      <c r="B3" s="25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212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0" t="s">
        <v>67</v>
      </c>
      <c r="B9" s="25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6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385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661</v>
      </c>
      <c r="C13" s="47" t="s">
        <v>94</v>
      </c>
    </row>
    <row r="14" spans="1:3" ht="14.4" customHeight="1" x14ac:dyDescent="0.3">
      <c r="A14" s="124" t="str">
        <f t="shared" ref="A14" si="3">HYPERLINK("#'"&amp;C14&amp;"'!A1",C14)</f>
        <v>Materiál Žádanky</v>
      </c>
      <c r="B14" s="73" t="s">
        <v>88</v>
      </c>
      <c r="C14" s="47" t="s">
        <v>73</v>
      </c>
    </row>
    <row r="15" spans="1:3" ht="14.4" customHeight="1" x14ac:dyDescent="0.3">
      <c r="A15" s="122" t="str">
        <f t="shared" si="2"/>
        <v>MŽ Detail</v>
      </c>
      <c r="B15" s="73" t="s">
        <v>865</v>
      </c>
      <c r="C15" s="47" t="s">
        <v>74</v>
      </c>
    </row>
    <row r="16" spans="1:3" ht="14.4" customHeight="1" thickBot="1" x14ac:dyDescent="0.35">
      <c r="A16" s="124" t="str">
        <f t="shared" si="2"/>
        <v>Osobní náklady</v>
      </c>
      <c r="B16" s="73" t="s">
        <v>64</v>
      </c>
      <c r="C16" s="47" t="s">
        <v>75</v>
      </c>
    </row>
    <row r="17" spans="1:2" ht="14.4" customHeight="1" thickBot="1" x14ac:dyDescent="0.35">
      <c r="A17" s="76"/>
      <c r="B17" s="76"/>
    </row>
    <row r="18" spans="1:2" ht="14.4" customHeight="1" thickBot="1" x14ac:dyDescent="0.35">
      <c r="A18" s="261" t="s">
        <v>68</v>
      </c>
      <c r="B18" s="259"/>
    </row>
  </sheetData>
  <mergeCells count="4">
    <mergeCell ref="A3:B3"/>
    <mergeCell ref="A9:B9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1" t="s">
        <v>88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6">
        <v>2015</v>
      </c>
      <c r="G3" s="287"/>
      <c r="H3" s="287"/>
      <c r="I3" s="288"/>
    </row>
    <row r="4" spans="1:10" ht="14.4" customHeight="1" thickBot="1" x14ac:dyDescent="0.35">
      <c r="A4" s="250" t="s">
        <v>0</v>
      </c>
      <c r="B4" s="251" t="s">
        <v>186</v>
      </c>
      <c r="C4" s="289" t="s">
        <v>58</v>
      </c>
      <c r="D4" s="290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2" t="s">
        <v>519</v>
      </c>
      <c r="B5" s="343" t="s">
        <v>520</v>
      </c>
      <c r="C5" s="344" t="s">
        <v>521</v>
      </c>
      <c r="D5" s="344" t="s">
        <v>521</v>
      </c>
      <c r="E5" s="344"/>
      <c r="F5" s="344" t="s">
        <v>521</v>
      </c>
      <c r="G5" s="344" t="s">
        <v>521</v>
      </c>
      <c r="H5" s="344" t="s">
        <v>521</v>
      </c>
      <c r="I5" s="345" t="s">
        <v>521</v>
      </c>
      <c r="J5" s="346" t="s">
        <v>56</v>
      </c>
    </row>
    <row r="6" spans="1:10" ht="14.4" customHeight="1" x14ac:dyDescent="0.3">
      <c r="A6" s="342" t="s">
        <v>519</v>
      </c>
      <c r="B6" s="343" t="s">
        <v>662</v>
      </c>
      <c r="C6" s="344" t="s">
        <v>521</v>
      </c>
      <c r="D6" s="344">
        <v>0</v>
      </c>
      <c r="E6" s="344"/>
      <c r="F6" s="344" t="s">
        <v>521</v>
      </c>
      <c r="G6" s="344" t="s">
        <v>521</v>
      </c>
      <c r="H6" s="344" t="s">
        <v>521</v>
      </c>
      <c r="I6" s="345" t="s">
        <v>521</v>
      </c>
      <c r="J6" s="346" t="s">
        <v>1</v>
      </c>
    </row>
    <row r="7" spans="1:10" ht="14.4" customHeight="1" x14ac:dyDescent="0.3">
      <c r="A7" s="342" t="s">
        <v>519</v>
      </c>
      <c r="B7" s="343" t="s">
        <v>227</v>
      </c>
      <c r="C7" s="344">
        <v>2.7258100000000001</v>
      </c>
      <c r="D7" s="344">
        <v>41.441900000000004</v>
      </c>
      <c r="E7" s="344"/>
      <c r="F7" s="344">
        <v>6.0711199999999996</v>
      </c>
      <c r="G7" s="344">
        <v>32.083332322785914</v>
      </c>
      <c r="H7" s="344">
        <v>-26.012212322785913</v>
      </c>
      <c r="I7" s="345">
        <v>0.18922972024599288</v>
      </c>
      <c r="J7" s="346" t="s">
        <v>1</v>
      </c>
    </row>
    <row r="8" spans="1:10" ht="14.4" customHeight="1" x14ac:dyDescent="0.3">
      <c r="A8" s="342" t="s">
        <v>519</v>
      </c>
      <c r="B8" s="343" t="s">
        <v>228</v>
      </c>
      <c r="C8" s="344">
        <v>1.7584</v>
      </c>
      <c r="D8" s="344">
        <v>4.57273</v>
      </c>
      <c r="E8" s="344"/>
      <c r="F8" s="344">
        <v>3.7218499999999999</v>
      </c>
      <c r="G8" s="344">
        <v>4.6666665196777508</v>
      </c>
      <c r="H8" s="344">
        <v>-0.94481651967775093</v>
      </c>
      <c r="I8" s="345">
        <v>0.79753931083487972</v>
      </c>
      <c r="J8" s="346" t="s">
        <v>1</v>
      </c>
    </row>
    <row r="9" spans="1:10" ht="14.4" customHeight="1" x14ac:dyDescent="0.3">
      <c r="A9" s="342" t="s">
        <v>519</v>
      </c>
      <c r="B9" s="343" t="s">
        <v>229</v>
      </c>
      <c r="C9" s="344">
        <v>10.029699999999002</v>
      </c>
      <c r="D9" s="344">
        <v>17.192479999998998</v>
      </c>
      <c r="E9" s="344"/>
      <c r="F9" s="344">
        <v>12.964290000000002</v>
      </c>
      <c r="G9" s="344">
        <v>16.156762537595167</v>
      </c>
      <c r="H9" s="344">
        <v>-3.1924725375951652</v>
      </c>
      <c r="I9" s="345">
        <v>0.80240642083049729</v>
      </c>
      <c r="J9" s="346" t="s">
        <v>1</v>
      </c>
    </row>
    <row r="10" spans="1:10" ht="14.4" customHeight="1" x14ac:dyDescent="0.3">
      <c r="A10" s="342" t="s">
        <v>519</v>
      </c>
      <c r="B10" s="343" t="s">
        <v>230</v>
      </c>
      <c r="C10" s="344">
        <v>776.592569999999</v>
      </c>
      <c r="D10" s="344">
        <v>788.61353000000099</v>
      </c>
      <c r="E10" s="344"/>
      <c r="F10" s="344">
        <v>772.21436999999992</v>
      </c>
      <c r="G10" s="344">
        <v>1222.8927203624355</v>
      </c>
      <c r="H10" s="344">
        <v>-450.67835036243559</v>
      </c>
      <c r="I10" s="345">
        <v>0.63146534208751726</v>
      </c>
      <c r="J10" s="346" t="s">
        <v>1</v>
      </c>
    </row>
    <row r="11" spans="1:10" ht="14.4" customHeight="1" x14ac:dyDescent="0.3">
      <c r="A11" s="342" t="s">
        <v>519</v>
      </c>
      <c r="B11" s="343" t="s">
        <v>231</v>
      </c>
      <c r="C11" s="344">
        <v>619.99103000000014</v>
      </c>
      <c r="D11" s="344">
        <v>804.745910000001</v>
      </c>
      <c r="E11" s="344"/>
      <c r="F11" s="344">
        <v>771.49064999999996</v>
      </c>
      <c r="G11" s="344">
        <v>761.24997903573501</v>
      </c>
      <c r="H11" s="344">
        <v>10.24067096426495</v>
      </c>
      <c r="I11" s="345">
        <v>1.0134524417028381</v>
      </c>
      <c r="J11" s="346" t="s">
        <v>1</v>
      </c>
    </row>
    <row r="12" spans="1:10" ht="14.4" customHeight="1" x14ac:dyDescent="0.3">
      <c r="A12" s="342" t="s">
        <v>519</v>
      </c>
      <c r="B12" s="343" t="s">
        <v>232</v>
      </c>
      <c r="C12" s="344">
        <v>29.023999999998999</v>
      </c>
      <c r="D12" s="344">
        <v>33.708500000000001</v>
      </c>
      <c r="E12" s="344"/>
      <c r="F12" s="344">
        <v>33.271249999999995</v>
      </c>
      <c r="G12" s="344">
        <v>34.504713929843497</v>
      </c>
      <c r="H12" s="344">
        <v>-1.2334639298435022</v>
      </c>
      <c r="I12" s="345">
        <v>0.96425230673259787</v>
      </c>
      <c r="J12" s="346" t="s">
        <v>1</v>
      </c>
    </row>
    <row r="13" spans="1:10" ht="14.4" customHeight="1" x14ac:dyDescent="0.3">
      <c r="A13" s="342" t="s">
        <v>519</v>
      </c>
      <c r="B13" s="343" t="s">
        <v>233</v>
      </c>
      <c r="C13" s="344">
        <v>102.249819999999</v>
      </c>
      <c r="D13" s="344">
        <v>119.85511</v>
      </c>
      <c r="E13" s="344"/>
      <c r="F13" s="344">
        <v>135.21972000000002</v>
      </c>
      <c r="G13" s="344">
        <v>122.34920983858825</v>
      </c>
      <c r="H13" s="344">
        <v>12.870510161411772</v>
      </c>
      <c r="I13" s="345">
        <v>1.105194877665262</v>
      </c>
      <c r="J13" s="346" t="s">
        <v>1</v>
      </c>
    </row>
    <row r="14" spans="1:10" ht="14.4" customHeight="1" x14ac:dyDescent="0.3">
      <c r="A14" s="342" t="s">
        <v>519</v>
      </c>
      <c r="B14" s="343" t="s">
        <v>525</v>
      </c>
      <c r="C14" s="344">
        <v>1542.3713299999963</v>
      </c>
      <c r="D14" s="344">
        <v>1810.1301600000008</v>
      </c>
      <c r="E14" s="344"/>
      <c r="F14" s="344">
        <v>1734.9532499999998</v>
      </c>
      <c r="G14" s="344">
        <v>2193.9033845466611</v>
      </c>
      <c r="H14" s="344">
        <v>-458.95013454666127</v>
      </c>
      <c r="I14" s="345">
        <v>0.79080658802962889</v>
      </c>
      <c r="J14" s="346" t="s">
        <v>526</v>
      </c>
    </row>
    <row r="16" spans="1:10" ht="14.4" customHeight="1" x14ac:dyDescent="0.3">
      <c r="A16" s="342" t="s">
        <v>519</v>
      </c>
      <c r="B16" s="343" t="s">
        <v>520</v>
      </c>
      <c r="C16" s="344" t="s">
        <v>521</v>
      </c>
      <c r="D16" s="344" t="s">
        <v>521</v>
      </c>
      <c r="E16" s="344"/>
      <c r="F16" s="344" t="s">
        <v>521</v>
      </c>
      <c r="G16" s="344" t="s">
        <v>521</v>
      </c>
      <c r="H16" s="344" t="s">
        <v>521</v>
      </c>
      <c r="I16" s="345" t="s">
        <v>521</v>
      </c>
      <c r="J16" s="346" t="s">
        <v>56</v>
      </c>
    </row>
    <row r="17" spans="1:10" ht="14.4" customHeight="1" x14ac:dyDescent="0.3">
      <c r="A17" s="342" t="s">
        <v>527</v>
      </c>
      <c r="B17" s="343" t="s">
        <v>528</v>
      </c>
      <c r="C17" s="344" t="s">
        <v>521</v>
      </c>
      <c r="D17" s="344" t="s">
        <v>521</v>
      </c>
      <c r="E17" s="344"/>
      <c r="F17" s="344" t="s">
        <v>521</v>
      </c>
      <c r="G17" s="344" t="s">
        <v>521</v>
      </c>
      <c r="H17" s="344" t="s">
        <v>521</v>
      </c>
      <c r="I17" s="345" t="s">
        <v>521</v>
      </c>
      <c r="J17" s="346" t="s">
        <v>0</v>
      </c>
    </row>
    <row r="18" spans="1:10" ht="14.4" customHeight="1" x14ac:dyDescent="0.3">
      <c r="A18" s="342" t="s">
        <v>527</v>
      </c>
      <c r="B18" s="343" t="s">
        <v>227</v>
      </c>
      <c r="C18" s="344">
        <v>0</v>
      </c>
      <c r="D18" s="344" t="s">
        <v>521</v>
      </c>
      <c r="E18" s="344"/>
      <c r="F18" s="344" t="s">
        <v>521</v>
      </c>
      <c r="G18" s="344" t="s">
        <v>521</v>
      </c>
      <c r="H18" s="344" t="s">
        <v>521</v>
      </c>
      <c r="I18" s="345" t="s">
        <v>521</v>
      </c>
      <c r="J18" s="346" t="s">
        <v>1</v>
      </c>
    </row>
    <row r="19" spans="1:10" ht="14.4" customHeight="1" x14ac:dyDescent="0.3">
      <c r="A19" s="342" t="s">
        <v>527</v>
      </c>
      <c r="B19" s="343" t="s">
        <v>228</v>
      </c>
      <c r="C19" s="344">
        <v>0</v>
      </c>
      <c r="D19" s="344">
        <v>0</v>
      </c>
      <c r="E19" s="344"/>
      <c r="F19" s="344" t="s">
        <v>521</v>
      </c>
      <c r="G19" s="344" t="s">
        <v>521</v>
      </c>
      <c r="H19" s="344" t="s">
        <v>521</v>
      </c>
      <c r="I19" s="345" t="s">
        <v>521</v>
      </c>
      <c r="J19" s="346" t="s">
        <v>1</v>
      </c>
    </row>
    <row r="20" spans="1:10" ht="14.4" customHeight="1" x14ac:dyDescent="0.3">
      <c r="A20" s="342" t="s">
        <v>527</v>
      </c>
      <c r="B20" s="343" t="s">
        <v>229</v>
      </c>
      <c r="C20" s="344">
        <v>0</v>
      </c>
      <c r="D20" s="344">
        <v>0</v>
      </c>
      <c r="E20" s="344"/>
      <c r="F20" s="344" t="s">
        <v>521</v>
      </c>
      <c r="G20" s="344" t="s">
        <v>521</v>
      </c>
      <c r="H20" s="344" t="s">
        <v>521</v>
      </c>
      <c r="I20" s="345" t="s">
        <v>521</v>
      </c>
      <c r="J20" s="346" t="s">
        <v>1</v>
      </c>
    </row>
    <row r="21" spans="1:10" ht="14.4" customHeight="1" x14ac:dyDescent="0.3">
      <c r="A21" s="342" t="s">
        <v>527</v>
      </c>
      <c r="B21" s="343" t="s">
        <v>230</v>
      </c>
      <c r="C21" s="344">
        <v>0</v>
      </c>
      <c r="D21" s="344">
        <v>0</v>
      </c>
      <c r="E21" s="344"/>
      <c r="F21" s="344">
        <v>3.7870300000000001</v>
      </c>
      <c r="G21" s="344">
        <v>0</v>
      </c>
      <c r="H21" s="344">
        <v>3.7870300000000001</v>
      </c>
      <c r="I21" s="345" t="s">
        <v>521</v>
      </c>
      <c r="J21" s="346" t="s">
        <v>1</v>
      </c>
    </row>
    <row r="22" spans="1:10" ht="14.4" customHeight="1" x14ac:dyDescent="0.3">
      <c r="A22" s="342" t="s">
        <v>527</v>
      </c>
      <c r="B22" s="343" t="s">
        <v>233</v>
      </c>
      <c r="C22" s="344">
        <v>0</v>
      </c>
      <c r="D22" s="344">
        <v>1.3211999999999999</v>
      </c>
      <c r="E22" s="344"/>
      <c r="F22" s="344">
        <v>0</v>
      </c>
      <c r="G22" s="344">
        <v>0.8515560297253334</v>
      </c>
      <c r="H22" s="344">
        <v>-0.8515560297253334</v>
      </c>
      <c r="I22" s="345">
        <v>0</v>
      </c>
      <c r="J22" s="346" t="s">
        <v>1</v>
      </c>
    </row>
    <row r="23" spans="1:10" ht="14.4" customHeight="1" x14ac:dyDescent="0.3">
      <c r="A23" s="342" t="s">
        <v>527</v>
      </c>
      <c r="B23" s="343" t="s">
        <v>529</v>
      </c>
      <c r="C23" s="344">
        <v>0</v>
      </c>
      <c r="D23" s="344">
        <v>1.3211999999999999</v>
      </c>
      <c r="E23" s="344"/>
      <c r="F23" s="344">
        <v>3.7870300000000001</v>
      </c>
      <c r="G23" s="344">
        <v>0.8515560297253334</v>
      </c>
      <c r="H23" s="344">
        <v>2.9354739702746668</v>
      </c>
      <c r="I23" s="345">
        <v>4.4471882856862566</v>
      </c>
      <c r="J23" s="346" t="s">
        <v>530</v>
      </c>
    </row>
    <row r="24" spans="1:10" ht="14.4" customHeight="1" x14ac:dyDescent="0.3">
      <c r="A24" s="342" t="s">
        <v>521</v>
      </c>
      <c r="B24" s="343" t="s">
        <v>521</v>
      </c>
      <c r="C24" s="344" t="s">
        <v>521</v>
      </c>
      <c r="D24" s="344" t="s">
        <v>521</v>
      </c>
      <c r="E24" s="344"/>
      <c r="F24" s="344" t="s">
        <v>521</v>
      </c>
      <c r="G24" s="344" t="s">
        <v>521</v>
      </c>
      <c r="H24" s="344" t="s">
        <v>521</v>
      </c>
      <c r="I24" s="345" t="s">
        <v>521</v>
      </c>
      <c r="J24" s="346" t="s">
        <v>531</v>
      </c>
    </row>
    <row r="25" spans="1:10" ht="14.4" customHeight="1" x14ac:dyDescent="0.3">
      <c r="A25" s="342" t="s">
        <v>532</v>
      </c>
      <c r="B25" s="343" t="s">
        <v>533</v>
      </c>
      <c r="C25" s="344" t="s">
        <v>521</v>
      </c>
      <c r="D25" s="344" t="s">
        <v>521</v>
      </c>
      <c r="E25" s="344"/>
      <c r="F25" s="344" t="s">
        <v>521</v>
      </c>
      <c r="G25" s="344" t="s">
        <v>521</v>
      </c>
      <c r="H25" s="344" t="s">
        <v>521</v>
      </c>
      <c r="I25" s="345" t="s">
        <v>521</v>
      </c>
      <c r="J25" s="346" t="s">
        <v>0</v>
      </c>
    </row>
    <row r="26" spans="1:10" ht="14.4" customHeight="1" x14ac:dyDescent="0.3">
      <c r="A26" s="342" t="s">
        <v>532</v>
      </c>
      <c r="B26" s="343" t="s">
        <v>228</v>
      </c>
      <c r="C26" s="344">
        <v>0</v>
      </c>
      <c r="D26" s="344">
        <v>0.33604000000000001</v>
      </c>
      <c r="E26" s="344"/>
      <c r="F26" s="344" t="s">
        <v>521</v>
      </c>
      <c r="G26" s="344" t="s">
        <v>521</v>
      </c>
      <c r="H26" s="344" t="s">
        <v>521</v>
      </c>
      <c r="I26" s="345" t="s">
        <v>521</v>
      </c>
      <c r="J26" s="346" t="s">
        <v>1</v>
      </c>
    </row>
    <row r="27" spans="1:10" ht="14.4" customHeight="1" x14ac:dyDescent="0.3">
      <c r="A27" s="342" t="s">
        <v>532</v>
      </c>
      <c r="B27" s="343" t="s">
        <v>229</v>
      </c>
      <c r="C27" s="344">
        <v>0</v>
      </c>
      <c r="D27" s="344">
        <v>0</v>
      </c>
      <c r="E27" s="344"/>
      <c r="F27" s="344">
        <v>6.0139999999999999E-2</v>
      </c>
      <c r="G27" s="344">
        <v>0</v>
      </c>
      <c r="H27" s="344">
        <v>6.0139999999999999E-2</v>
      </c>
      <c r="I27" s="345" t="s">
        <v>521</v>
      </c>
      <c r="J27" s="346" t="s">
        <v>1</v>
      </c>
    </row>
    <row r="28" spans="1:10" ht="14.4" customHeight="1" x14ac:dyDescent="0.3">
      <c r="A28" s="342" t="s">
        <v>532</v>
      </c>
      <c r="B28" s="343" t="s">
        <v>230</v>
      </c>
      <c r="C28" s="344">
        <v>0</v>
      </c>
      <c r="D28" s="344">
        <v>0</v>
      </c>
      <c r="E28" s="344"/>
      <c r="F28" s="344" t="s">
        <v>521</v>
      </c>
      <c r="G28" s="344" t="s">
        <v>521</v>
      </c>
      <c r="H28" s="344" t="s">
        <v>521</v>
      </c>
      <c r="I28" s="345" t="s">
        <v>521</v>
      </c>
      <c r="J28" s="346" t="s">
        <v>1</v>
      </c>
    </row>
    <row r="29" spans="1:10" ht="14.4" customHeight="1" x14ac:dyDescent="0.3">
      <c r="A29" s="342" t="s">
        <v>532</v>
      </c>
      <c r="B29" s="343" t="s">
        <v>233</v>
      </c>
      <c r="C29" s="344">
        <v>0</v>
      </c>
      <c r="D29" s="344" t="s">
        <v>521</v>
      </c>
      <c r="E29" s="344"/>
      <c r="F29" s="344" t="s">
        <v>521</v>
      </c>
      <c r="G29" s="344" t="s">
        <v>521</v>
      </c>
      <c r="H29" s="344" t="s">
        <v>521</v>
      </c>
      <c r="I29" s="345" t="s">
        <v>521</v>
      </c>
      <c r="J29" s="346" t="s">
        <v>1</v>
      </c>
    </row>
    <row r="30" spans="1:10" ht="14.4" customHeight="1" x14ac:dyDescent="0.3">
      <c r="A30" s="342" t="s">
        <v>532</v>
      </c>
      <c r="B30" s="343" t="s">
        <v>534</v>
      </c>
      <c r="C30" s="344">
        <v>0</v>
      </c>
      <c r="D30" s="344">
        <v>0.33604000000000001</v>
      </c>
      <c r="E30" s="344"/>
      <c r="F30" s="344">
        <v>6.0139999999999999E-2</v>
      </c>
      <c r="G30" s="344">
        <v>0</v>
      </c>
      <c r="H30" s="344">
        <v>6.0139999999999999E-2</v>
      </c>
      <c r="I30" s="345" t="s">
        <v>521</v>
      </c>
      <c r="J30" s="346" t="s">
        <v>530</v>
      </c>
    </row>
    <row r="31" spans="1:10" ht="14.4" customHeight="1" x14ac:dyDescent="0.3">
      <c r="A31" s="342" t="s">
        <v>521</v>
      </c>
      <c r="B31" s="343" t="s">
        <v>521</v>
      </c>
      <c r="C31" s="344" t="s">
        <v>521</v>
      </c>
      <c r="D31" s="344" t="s">
        <v>521</v>
      </c>
      <c r="E31" s="344"/>
      <c r="F31" s="344" t="s">
        <v>521</v>
      </c>
      <c r="G31" s="344" t="s">
        <v>521</v>
      </c>
      <c r="H31" s="344" t="s">
        <v>521</v>
      </c>
      <c r="I31" s="345" t="s">
        <v>521</v>
      </c>
      <c r="J31" s="346" t="s">
        <v>531</v>
      </c>
    </row>
    <row r="32" spans="1:10" ht="14.4" customHeight="1" x14ac:dyDescent="0.3">
      <c r="A32" s="342" t="s">
        <v>663</v>
      </c>
      <c r="B32" s="343" t="s">
        <v>664</v>
      </c>
      <c r="C32" s="344" t="s">
        <v>521</v>
      </c>
      <c r="D32" s="344" t="s">
        <v>521</v>
      </c>
      <c r="E32" s="344"/>
      <c r="F32" s="344" t="s">
        <v>521</v>
      </c>
      <c r="G32" s="344" t="s">
        <v>521</v>
      </c>
      <c r="H32" s="344" t="s">
        <v>521</v>
      </c>
      <c r="I32" s="345" t="s">
        <v>521</v>
      </c>
      <c r="J32" s="346" t="s">
        <v>0</v>
      </c>
    </row>
    <row r="33" spans="1:10" ht="14.4" customHeight="1" x14ac:dyDescent="0.3">
      <c r="A33" s="342" t="s">
        <v>663</v>
      </c>
      <c r="B33" s="343" t="s">
        <v>228</v>
      </c>
      <c r="C33" s="344">
        <v>0</v>
      </c>
      <c r="D33" s="344">
        <v>0</v>
      </c>
      <c r="E33" s="344"/>
      <c r="F33" s="344" t="s">
        <v>521</v>
      </c>
      <c r="G33" s="344" t="s">
        <v>521</v>
      </c>
      <c r="H33" s="344" t="s">
        <v>521</v>
      </c>
      <c r="I33" s="345" t="s">
        <v>521</v>
      </c>
      <c r="J33" s="346" t="s">
        <v>1</v>
      </c>
    </row>
    <row r="34" spans="1:10" ht="14.4" customHeight="1" x14ac:dyDescent="0.3">
      <c r="A34" s="342" t="s">
        <v>663</v>
      </c>
      <c r="B34" s="343" t="s">
        <v>233</v>
      </c>
      <c r="C34" s="344">
        <v>0</v>
      </c>
      <c r="D34" s="344" t="s">
        <v>521</v>
      </c>
      <c r="E34" s="344"/>
      <c r="F34" s="344" t="s">
        <v>521</v>
      </c>
      <c r="G34" s="344" t="s">
        <v>521</v>
      </c>
      <c r="H34" s="344" t="s">
        <v>521</v>
      </c>
      <c r="I34" s="345" t="s">
        <v>521</v>
      </c>
      <c r="J34" s="346" t="s">
        <v>1</v>
      </c>
    </row>
    <row r="35" spans="1:10" ht="14.4" customHeight="1" x14ac:dyDescent="0.3">
      <c r="A35" s="342" t="s">
        <v>663</v>
      </c>
      <c r="B35" s="343" t="s">
        <v>665</v>
      </c>
      <c r="C35" s="344">
        <v>0</v>
      </c>
      <c r="D35" s="344">
        <v>0</v>
      </c>
      <c r="E35" s="344"/>
      <c r="F35" s="344" t="s">
        <v>521</v>
      </c>
      <c r="G35" s="344" t="s">
        <v>521</v>
      </c>
      <c r="H35" s="344" t="s">
        <v>521</v>
      </c>
      <c r="I35" s="345" t="s">
        <v>521</v>
      </c>
      <c r="J35" s="346" t="s">
        <v>530</v>
      </c>
    </row>
    <row r="36" spans="1:10" ht="14.4" customHeight="1" x14ac:dyDescent="0.3">
      <c r="A36" s="342" t="s">
        <v>521</v>
      </c>
      <c r="B36" s="343" t="s">
        <v>521</v>
      </c>
      <c r="C36" s="344" t="s">
        <v>521</v>
      </c>
      <c r="D36" s="344" t="s">
        <v>521</v>
      </c>
      <c r="E36" s="344"/>
      <c r="F36" s="344" t="s">
        <v>521</v>
      </c>
      <c r="G36" s="344" t="s">
        <v>521</v>
      </c>
      <c r="H36" s="344" t="s">
        <v>521</v>
      </c>
      <c r="I36" s="345" t="s">
        <v>521</v>
      </c>
      <c r="J36" s="346" t="s">
        <v>531</v>
      </c>
    </row>
    <row r="37" spans="1:10" ht="14.4" customHeight="1" x14ac:dyDescent="0.3">
      <c r="A37" s="342" t="s">
        <v>535</v>
      </c>
      <c r="B37" s="343" t="s">
        <v>536</v>
      </c>
      <c r="C37" s="344" t="s">
        <v>521</v>
      </c>
      <c r="D37" s="344" t="s">
        <v>521</v>
      </c>
      <c r="E37" s="344"/>
      <c r="F37" s="344" t="s">
        <v>521</v>
      </c>
      <c r="G37" s="344" t="s">
        <v>521</v>
      </c>
      <c r="H37" s="344" t="s">
        <v>521</v>
      </c>
      <c r="I37" s="345" t="s">
        <v>521</v>
      </c>
      <c r="J37" s="346" t="s">
        <v>0</v>
      </c>
    </row>
    <row r="38" spans="1:10" ht="14.4" customHeight="1" x14ac:dyDescent="0.3">
      <c r="A38" s="342" t="s">
        <v>535</v>
      </c>
      <c r="B38" s="343" t="s">
        <v>227</v>
      </c>
      <c r="C38" s="344">
        <v>2.7258100000000001</v>
      </c>
      <c r="D38" s="344">
        <v>41.441900000000004</v>
      </c>
      <c r="E38" s="344"/>
      <c r="F38" s="344">
        <v>0</v>
      </c>
      <c r="G38" s="344">
        <v>32.083332322785914</v>
      </c>
      <c r="H38" s="344">
        <v>-32.083332322785914</v>
      </c>
      <c r="I38" s="345">
        <v>0</v>
      </c>
      <c r="J38" s="346" t="s">
        <v>1</v>
      </c>
    </row>
    <row r="39" spans="1:10" ht="14.4" customHeight="1" x14ac:dyDescent="0.3">
      <c r="A39" s="342" t="s">
        <v>535</v>
      </c>
      <c r="B39" s="343" t="s">
        <v>228</v>
      </c>
      <c r="C39" s="344">
        <v>1.7584</v>
      </c>
      <c r="D39" s="344">
        <v>3.9005700000000001</v>
      </c>
      <c r="E39" s="344"/>
      <c r="F39" s="344">
        <v>0</v>
      </c>
      <c r="G39" s="344">
        <v>4.6666665196777508</v>
      </c>
      <c r="H39" s="344">
        <v>-4.6666665196777508</v>
      </c>
      <c r="I39" s="345">
        <v>0</v>
      </c>
      <c r="J39" s="346" t="s">
        <v>1</v>
      </c>
    </row>
    <row r="40" spans="1:10" ht="14.4" customHeight="1" x14ac:dyDescent="0.3">
      <c r="A40" s="342" t="s">
        <v>535</v>
      </c>
      <c r="B40" s="343" t="s">
        <v>229</v>
      </c>
      <c r="C40" s="344">
        <v>0.27921000000000001</v>
      </c>
      <c r="D40" s="344">
        <v>2.3939999999999999E-2</v>
      </c>
      <c r="E40" s="344"/>
      <c r="F40" s="344">
        <v>0</v>
      </c>
      <c r="G40" s="344">
        <v>3.9065240935361669</v>
      </c>
      <c r="H40" s="344">
        <v>-3.9065240935361669</v>
      </c>
      <c r="I40" s="345">
        <v>0</v>
      </c>
      <c r="J40" s="346" t="s">
        <v>1</v>
      </c>
    </row>
    <row r="41" spans="1:10" ht="14.4" customHeight="1" x14ac:dyDescent="0.3">
      <c r="A41" s="342" t="s">
        <v>535</v>
      </c>
      <c r="B41" s="343" t="s">
        <v>230</v>
      </c>
      <c r="C41" s="344">
        <v>0.91210000000000002</v>
      </c>
      <c r="D41" s="344">
        <v>1.4295800000000001</v>
      </c>
      <c r="E41" s="344"/>
      <c r="F41" s="344">
        <v>0</v>
      </c>
      <c r="G41" s="344">
        <v>1.3927407387413335</v>
      </c>
      <c r="H41" s="344">
        <v>-1.3927407387413335</v>
      </c>
      <c r="I41" s="345">
        <v>0</v>
      </c>
      <c r="J41" s="346" t="s">
        <v>1</v>
      </c>
    </row>
    <row r="42" spans="1:10" ht="14.4" customHeight="1" x14ac:dyDescent="0.3">
      <c r="A42" s="342" t="s">
        <v>535</v>
      </c>
      <c r="B42" s="343" t="s">
        <v>232</v>
      </c>
      <c r="C42" s="344" t="s">
        <v>521</v>
      </c>
      <c r="D42" s="344">
        <v>3.1E-2</v>
      </c>
      <c r="E42" s="344"/>
      <c r="F42" s="344">
        <v>0</v>
      </c>
      <c r="G42" s="344">
        <v>8.8048347218416673E-2</v>
      </c>
      <c r="H42" s="344">
        <v>-8.8048347218416673E-2</v>
      </c>
      <c r="I42" s="345">
        <v>0</v>
      </c>
      <c r="J42" s="346" t="s">
        <v>1</v>
      </c>
    </row>
    <row r="43" spans="1:10" ht="14.4" customHeight="1" x14ac:dyDescent="0.3">
      <c r="A43" s="342" t="s">
        <v>535</v>
      </c>
      <c r="B43" s="343" t="s">
        <v>233</v>
      </c>
      <c r="C43" s="344">
        <v>0.29199999999999998</v>
      </c>
      <c r="D43" s="344">
        <v>1.1599999999999999</v>
      </c>
      <c r="E43" s="344"/>
      <c r="F43" s="344">
        <v>0.56799999999999995</v>
      </c>
      <c r="G43" s="344">
        <v>0.74765742845966665</v>
      </c>
      <c r="H43" s="344">
        <v>-0.1796574284596667</v>
      </c>
      <c r="I43" s="345">
        <v>0.75970622156486933</v>
      </c>
      <c r="J43" s="346" t="s">
        <v>1</v>
      </c>
    </row>
    <row r="44" spans="1:10" ht="14.4" customHeight="1" x14ac:dyDescent="0.3">
      <c r="A44" s="342" t="s">
        <v>535</v>
      </c>
      <c r="B44" s="343" t="s">
        <v>537</v>
      </c>
      <c r="C44" s="344">
        <v>5.9675199999999995</v>
      </c>
      <c r="D44" s="344">
        <v>47.986990000000006</v>
      </c>
      <c r="E44" s="344"/>
      <c r="F44" s="344">
        <v>0.56799999999999995</v>
      </c>
      <c r="G44" s="344">
        <v>42.884969450419256</v>
      </c>
      <c r="H44" s="344">
        <v>-42.316969450419258</v>
      </c>
      <c r="I44" s="345">
        <v>1.3244733697588003E-2</v>
      </c>
      <c r="J44" s="346" t="s">
        <v>530</v>
      </c>
    </row>
    <row r="45" spans="1:10" ht="14.4" customHeight="1" x14ac:dyDescent="0.3">
      <c r="A45" s="342" t="s">
        <v>521</v>
      </c>
      <c r="B45" s="343" t="s">
        <v>521</v>
      </c>
      <c r="C45" s="344" t="s">
        <v>521</v>
      </c>
      <c r="D45" s="344" t="s">
        <v>521</v>
      </c>
      <c r="E45" s="344"/>
      <c r="F45" s="344" t="s">
        <v>521</v>
      </c>
      <c r="G45" s="344" t="s">
        <v>521</v>
      </c>
      <c r="H45" s="344" t="s">
        <v>521</v>
      </c>
      <c r="I45" s="345" t="s">
        <v>521</v>
      </c>
      <c r="J45" s="346" t="s">
        <v>531</v>
      </c>
    </row>
    <row r="46" spans="1:10" ht="14.4" customHeight="1" x14ac:dyDescent="0.3">
      <c r="A46" s="342" t="s">
        <v>538</v>
      </c>
      <c r="B46" s="343" t="s">
        <v>539</v>
      </c>
      <c r="C46" s="344" t="s">
        <v>521</v>
      </c>
      <c r="D46" s="344" t="s">
        <v>521</v>
      </c>
      <c r="E46" s="344"/>
      <c r="F46" s="344" t="s">
        <v>521</v>
      </c>
      <c r="G46" s="344" t="s">
        <v>521</v>
      </c>
      <c r="H46" s="344" t="s">
        <v>521</v>
      </c>
      <c r="I46" s="345" t="s">
        <v>521</v>
      </c>
      <c r="J46" s="346" t="s">
        <v>0</v>
      </c>
    </row>
    <row r="47" spans="1:10" ht="14.4" customHeight="1" x14ac:dyDescent="0.3">
      <c r="A47" s="342" t="s">
        <v>538</v>
      </c>
      <c r="B47" s="343" t="s">
        <v>662</v>
      </c>
      <c r="C47" s="344" t="s">
        <v>521</v>
      </c>
      <c r="D47" s="344">
        <v>0</v>
      </c>
      <c r="E47" s="344"/>
      <c r="F47" s="344" t="s">
        <v>521</v>
      </c>
      <c r="G47" s="344" t="s">
        <v>521</v>
      </c>
      <c r="H47" s="344" t="s">
        <v>521</v>
      </c>
      <c r="I47" s="345" t="s">
        <v>521</v>
      </c>
      <c r="J47" s="346" t="s">
        <v>1</v>
      </c>
    </row>
    <row r="48" spans="1:10" ht="14.4" customHeight="1" x14ac:dyDescent="0.3">
      <c r="A48" s="342" t="s">
        <v>538</v>
      </c>
      <c r="B48" s="343" t="s">
        <v>228</v>
      </c>
      <c r="C48" s="344">
        <v>0</v>
      </c>
      <c r="D48" s="344">
        <v>0</v>
      </c>
      <c r="E48" s="344"/>
      <c r="F48" s="344" t="s">
        <v>521</v>
      </c>
      <c r="G48" s="344" t="s">
        <v>521</v>
      </c>
      <c r="H48" s="344" t="s">
        <v>521</v>
      </c>
      <c r="I48" s="345" t="s">
        <v>521</v>
      </c>
      <c r="J48" s="346" t="s">
        <v>1</v>
      </c>
    </row>
    <row r="49" spans="1:10" ht="14.4" customHeight="1" x14ac:dyDescent="0.3">
      <c r="A49" s="342" t="s">
        <v>538</v>
      </c>
      <c r="B49" s="343" t="s">
        <v>229</v>
      </c>
      <c r="C49" s="344">
        <v>9.6975200000000008</v>
      </c>
      <c r="D49" s="344">
        <v>17.168109999999999</v>
      </c>
      <c r="E49" s="344"/>
      <c r="F49" s="344" t="s">
        <v>521</v>
      </c>
      <c r="G49" s="344" t="s">
        <v>521</v>
      </c>
      <c r="H49" s="344" t="s">
        <v>521</v>
      </c>
      <c r="I49" s="345" t="s">
        <v>521</v>
      </c>
      <c r="J49" s="346" t="s">
        <v>1</v>
      </c>
    </row>
    <row r="50" spans="1:10" ht="14.4" customHeight="1" x14ac:dyDescent="0.3">
      <c r="A50" s="342" t="s">
        <v>538</v>
      </c>
      <c r="B50" s="343" t="s">
        <v>230</v>
      </c>
      <c r="C50" s="344">
        <v>770.43619999999999</v>
      </c>
      <c r="D50" s="344">
        <v>787.183950000001</v>
      </c>
      <c r="E50" s="344"/>
      <c r="F50" s="344" t="s">
        <v>521</v>
      </c>
      <c r="G50" s="344" t="s">
        <v>521</v>
      </c>
      <c r="H50" s="344" t="s">
        <v>521</v>
      </c>
      <c r="I50" s="345" t="s">
        <v>521</v>
      </c>
      <c r="J50" s="346" t="s">
        <v>1</v>
      </c>
    </row>
    <row r="51" spans="1:10" ht="14.4" customHeight="1" x14ac:dyDescent="0.3">
      <c r="A51" s="342" t="s">
        <v>538</v>
      </c>
      <c r="B51" s="343" t="s">
        <v>231</v>
      </c>
      <c r="C51" s="344">
        <v>619.99103000000014</v>
      </c>
      <c r="D51" s="344">
        <v>804.745910000001</v>
      </c>
      <c r="E51" s="344"/>
      <c r="F51" s="344" t="s">
        <v>521</v>
      </c>
      <c r="G51" s="344" t="s">
        <v>521</v>
      </c>
      <c r="H51" s="344" t="s">
        <v>521</v>
      </c>
      <c r="I51" s="345" t="s">
        <v>521</v>
      </c>
      <c r="J51" s="346" t="s">
        <v>1</v>
      </c>
    </row>
    <row r="52" spans="1:10" ht="14.4" customHeight="1" x14ac:dyDescent="0.3">
      <c r="A52" s="342" t="s">
        <v>538</v>
      </c>
      <c r="B52" s="343" t="s">
        <v>232</v>
      </c>
      <c r="C52" s="344">
        <v>29.023999999998999</v>
      </c>
      <c r="D52" s="344">
        <v>33.677500000000002</v>
      </c>
      <c r="E52" s="344"/>
      <c r="F52" s="344" t="s">
        <v>521</v>
      </c>
      <c r="G52" s="344" t="s">
        <v>521</v>
      </c>
      <c r="H52" s="344" t="s">
        <v>521</v>
      </c>
      <c r="I52" s="345" t="s">
        <v>521</v>
      </c>
      <c r="J52" s="346" t="s">
        <v>1</v>
      </c>
    </row>
    <row r="53" spans="1:10" ht="14.4" customHeight="1" x14ac:dyDescent="0.3">
      <c r="A53" s="342" t="s">
        <v>538</v>
      </c>
      <c r="B53" s="343" t="s">
        <v>233</v>
      </c>
      <c r="C53" s="344">
        <v>101.957819999999</v>
      </c>
      <c r="D53" s="344">
        <v>117.37391</v>
      </c>
      <c r="E53" s="344"/>
      <c r="F53" s="344" t="s">
        <v>521</v>
      </c>
      <c r="G53" s="344" t="s">
        <v>521</v>
      </c>
      <c r="H53" s="344" t="s">
        <v>521</v>
      </c>
      <c r="I53" s="345" t="s">
        <v>521</v>
      </c>
      <c r="J53" s="346" t="s">
        <v>1</v>
      </c>
    </row>
    <row r="54" spans="1:10" ht="14.4" customHeight="1" x14ac:dyDescent="0.3">
      <c r="A54" s="342" t="s">
        <v>538</v>
      </c>
      <c r="B54" s="343" t="s">
        <v>540</v>
      </c>
      <c r="C54" s="344">
        <v>1531.1065699999981</v>
      </c>
      <c r="D54" s="344">
        <v>1760.1493800000021</v>
      </c>
      <c r="E54" s="344"/>
      <c r="F54" s="344" t="s">
        <v>521</v>
      </c>
      <c r="G54" s="344" t="s">
        <v>521</v>
      </c>
      <c r="H54" s="344" t="s">
        <v>521</v>
      </c>
      <c r="I54" s="345" t="s">
        <v>521</v>
      </c>
      <c r="J54" s="346" t="s">
        <v>530</v>
      </c>
    </row>
    <row r="55" spans="1:10" ht="14.4" customHeight="1" x14ac:dyDescent="0.3">
      <c r="A55" s="342" t="s">
        <v>521</v>
      </c>
      <c r="B55" s="343" t="s">
        <v>521</v>
      </c>
      <c r="C55" s="344" t="s">
        <v>521</v>
      </c>
      <c r="D55" s="344" t="s">
        <v>521</v>
      </c>
      <c r="E55" s="344"/>
      <c r="F55" s="344" t="s">
        <v>521</v>
      </c>
      <c r="G55" s="344" t="s">
        <v>521</v>
      </c>
      <c r="H55" s="344" t="s">
        <v>521</v>
      </c>
      <c r="I55" s="345" t="s">
        <v>521</v>
      </c>
      <c r="J55" s="346" t="s">
        <v>531</v>
      </c>
    </row>
    <row r="56" spans="1:10" ht="14.4" customHeight="1" x14ac:dyDescent="0.3">
      <c r="A56" s="342" t="s">
        <v>544</v>
      </c>
      <c r="B56" s="343" t="s">
        <v>539</v>
      </c>
      <c r="C56" s="344" t="s">
        <v>521</v>
      </c>
      <c r="D56" s="344" t="s">
        <v>521</v>
      </c>
      <c r="E56" s="344"/>
      <c r="F56" s="344" t="s">
        <v>521</v>
      </c>
      <c r="G56" s="344" t="s">
        <v>521</v>
      </c>
      <c r="H56" s="344" t="s">
        <v>521</v>
      </c>
      <c r="I56" s="345" t="s">
        <v>521</v>
      </c>
      <c r="J56" s="346" t="s">
        <v>0</v>
      </c>
    </row>
    <row r="57" spans="1:10" ht="14.4" customHeight="1" x14ac:dyDescent="0.3">
      <c r="A57" s="342" t="s">
        <v>544</v>
      </c>
      <c r="B57" s="343" t="s">
        <v>228</v>
      </c>
      <c r="C57" s="344">
        <v>0</v>
      </c>
      <c r="D57" s="344">
        <v>0</v>
      </c>
      <c r="E57" s="344"/>
      <c r="F57" s="344" t="s">
        <v>521</v>
      </c>
      <c r="G57" s="344" t="s">
        <v>521</v>
      </c>
      <c r="H57" s="344" t="s">
        <v>521</v>
      </c>
      <c r="I57" s="345" t="s">
        <v>521</v>
      </c>
      <c r="J57" s="346" t="s">
        <v>1</v>
      </c>
    </row>
    <row r="58" spans="1:10" ht="14.4" customHeight="1" x14ac:dyDescent="0.3">
      <c r="A58" s="342" t="s">
        <v>544</v>
      </c>
      <c r="B58" s="343" t="s">
        <v>229</v>
      </c>
      <c r="C58" s="344">
        <v>5.2969999998999998E-2</v>
      </c>
      <c r="D58" s="344">
        <v>4.2999999899999999E-4</v>
      </c>
      <c r="E58" s="344"/>
      <c r="F58" s="344">
        <v>0</v>
      </c>
      <c r="G58" s="344">
        <v>2.3882990483333334E-4</v>
      </c>
      <c r="H58" s="344">
        <v>-2.3882990483333334E-4</v>
      </c>
      <c r="I58" s="345">
        <v>0</v>
      </c>
      <c r="J58" s="346" t="s">
        <v>1</v>
      </c>
    </row>
    <row r="59" spans="1:10" ht="14.4" customHeight="1" x14ac:dyDescent="0.3">
      <c r="A59" s="342" t="s">
        <v>544</v>
      </c>
      <c r="B59" s="343" t="s">
        <v>230</v>
      </c>
      <c r="C59" s="344">
        <v>0.823749999999</v>
      </c>
      <c r="D59" s="344">
        <v>0</v>
      </c>
      <c r="E59" s="344"/>
      <c r="F59" s="344" t="s">
        <v>521</v>
      </c>
      <c r="G59" s="344" t="s">
        <v>521</v>
      </c>
      <c r="H59" s="344" t="s">
        <v>521</v>
      </c>
      <c r="I59" s="345" t="s">
        <v>521</v>
      </c>
      <c r="J59" s="346" t="s">
        <v>1</v>
      </c>
    </row>
    <row r="60" spans="1:10" ht="14.4" customHeight="1" x14ac:dyDescent="0.3">
      <c r="A60" s="342" t="s">
        <v>544</v>
      </c>
      <c r="B60" s="343" t="s">
        <v>233</v>
      </c>
      <c r="C60" s="344">
        <v>0</v>
      </c>
      <c r="D60" s="344">
        <v>0</v>
      </c>
      <c r="E60" s="344"/>
      <c r="F60" s="344" t="s">
        <v>521</v>
      </c>
      <c r="G60" s="344" t="s">
        <v>521</v>
      </c>
      <c r="H60" s="344" t="s">
        <v>521</v>
      </c>
      <c r="I60" s="345" t="s">
        <v>521</v>
      </c>
      <c r="J60" s="346" t="s">
        <v>1</v>
      </c>
    </row>
    <row r="61" spans="1:10" ht="14.4" customHeight="1" x14ac:dyDescent="0.3">
      <c r="A61" s="342" t="s">
        <v>544</v>
      </c>
      <c r="B61" s="343" t="s">
        <v>540</v>
      </c>
      <c r="C61" s="344">
        <v>0.87671999999799999</v>
      </c>
      <c r="D61" s="344">
        <v>4.2999999899999999E-4</v>
      </c>
      <c r="E61" s="344"/>
      <c r="F61" s="344">
        <v>0</v>
      </c>
      <c r="G61" s="344">
        <v>2.3882990483333334E-4</v>
      </c>
      <c r="H61" s="344">
        <v>-2.3882990483333334E-4</v>
      </c>
      <c r="I61" s="345">
        <v>0</v>
      </c>
      <c r="J61" s="346" t="s">
        <v>530</v>
      </c>
    </row>
    <row r="62" spans="1:10" ht="14.4" customHeight="1" x14ac:dyDescent="0.3">
      <c r="A62" s="342" t="s">
        <v>521</v>
      </c>
      <c r="B62" s="343" t="s">
        <v>521</v>
      </c>
      <c r="C62" s="344" t="s">
        <v>521</v>
      </c>
      <c r="D62" s="344" t="s">
        <v>521</v>
      </c>
      <c r="E62" s="344"/>
      <c r="F62" s="344" t="s">
        <v>521</v>
      </c>
      <c r="G62" s="344" t="s">
        <v>521</v>
      </c>
      <c r="H62" s="344" t="s">
        <v>521</v>
      </c>
      <c r="I62" s="345" t="s">
        <v>521</v>
      </c>
      <c r="J62" s="346" t="s">
        <v>531</v>
      </c>
    </row>
    <row r="63" spans="1:10" ht="14.4" customHeight="1" x14ac:dyDescent="0.3">
      <c r="A63" s="342" t="s">
        <v>541</v>
      </c>
      <c r="B63" s="343" t="s">
        <v>542</v>
      </c>
      <c r="C63" s="344" t="s">
        <v>521</v>
      </c>
      <c r="D63" s="344" t="s">
        <v>521</v>
      </c>
      <c r="E63" s="344"/>
      <c r="F63" s="344" t="s">
        <v>521</v>
      </c>
      <c r="G63" s="344" t="s">
        <v>521</v>
      </c>
      <c r="H63" s="344" t="s">
        <v>521</v>
      </c>
      <c r="I63" s="345" t="s">
        <v>521</v>
      </c>
      <c r="J63" s="346" t="s">
        <v>0</v>
      </c>
    </row>
    <row r="64" spans="1:10" ht="14.4" customHeight="1" x14ac:dyDescent="0.3">
      <c r="A64" s="342" t="s">
        <v>541</v>
      </c>
      <c r="B64" s="343" t="s">
        <v>228</v>
      </c>
      <c r="C64" s="344">
        <v>0</v>
      </c>
      <c r="D64" s="344">
        <v>0.33611999999999997</v>
      </c>
      <c r="E64" s="344"/>
      <c r="F64" s="344" t="s">
        <v>521</v>
      </c>
      <c r="G64" s="344" t="s">
        <v>521</v>
      </c>
      <c r="H64" s="344" t="s">
        <v>521</v>
      </c>
      <c r="I64" s="345" t="s">
        <v>521</v>
      </c>
      <c r="J64" s="346" t="s">
        <v>1</v>
      </c>
    </row>
    <row r="65" spans="1:10" ht="14.4" customHeight="1" x14ac:dyDescent="0.3">
      <c r="A65" s="342" t="s">
        <v>541</v>
      </c>
      <c r="B65" s="343" t="s">
        <v>229</v>
      </c>
      <c r="C65" s="344">
        <v>0</v>
      </c>
      <c r="D65" s="344">
        <v>0</v>
      </c>
      <c r="E65" s="344"/>
      <c r="F65" s="344" t="s">
        <v>521</v>
      </c>
      <c r="G65" s="344" t="s">
        <v>521</v>
      </c>
      <c r="H65" s="344" t="s">
        <v>521</v>
      </c>
      <c r="I65" s="345" t="s">
        <v>521</v>
      </c>
      <c r="J65" s="346" t="s">
        <v>1</v>
      </c>
    </row>
    <row r="66" spans="1:10" ht="14.4" customHeight="1" x14ac:dyDescent="0.3">
      <c r="A66" s="342" t="s">
        <v>541</v>
      </c>
      <c r="B66" s="343" t="s">
        <v>230</v>
      </c>
      <c r="C66" s="344">
        <v>4.4205199999999998</v>
      </c>
      <c r="D66" s="344">
        <v>0</v>
      </c>
      <c r="E66" s="344"/>
      <c r="F66" s="344" t="s">
        <v>521</v>
      </c>
      <c r="G66" s="344" t="s">
        <v>521</v>
      </c>
      <c r="H66" s="344" t="s">
        <v>521</v>
      </c>
      <c r="I66" s="345" t="s">
        <v>521</v>
      </c>
      <c r="J66" s="346" t="s">
        <v>1</v>
      </c>
    </row>
    <row r="67" spans="1:10" ht="14.4" customHeight="1" x14ac:dyDescent="0.3">
      <c r="A67" s="342" t="s">
        <v>541</v>
      </c>
      <c r="B67" s="343" t="s">
        <v>233</v>
      </c>
      <c r="C67" s="344">
        <v>0</v>
      </c>
      <c r="D67" s="344" t="s">
        <v>521</v>
      </c>
      <c r="E67" s="344"/>
      <c r="F67" s="344" t="s">
        <v>521</v>
      </c>
      <c r="G67" s="344" t="s">
        <v>521</v>
      </c>
      <c r="H67" s="344" t="s">
        <v>521</v>
      </c>
      <c r="I67" s="345" t="s">
        <v>521</v>
      </c>
      <c r="J67" s="346" t="s">
        <v>1</v>
      </c>
    </row>
    <row r="68" spans="1:10" ht="14.4" customHeight="1" x14ac:dyDescent="0.3">
      <c r="A68" s="342" t="s">
        <v>541</v>
      </c>
      <c r="B68" s="343" t="s">
        <v>543</v>
      </c>
      <c r="C68" s="344">
        <v>4.4205199999999998</v>
      </c>
      <c r="D68" s="344">
        <v>0.33611999999999997</v>
      </c>
      <c r="E68" s="344"/>
      <c r="F68" s="344" t="s">
        <v>521</v>
      </c>
      <c r="G68" s="344" t="s">
        <v>521</v>
      </c>
      <c r="H68" s="344" t="s">
        <v>521</v>
      </c>
      <c r="I68" s="345" t="s">
        <v>521</v>
      </c>
      <c r="J68" s="346" t="s">
        <v>530</v>
      </c>
    </row>
    <row r="69" spans="1:10" ht="14.4" customHeight="1" x14ac:dyDescent="0.3">
      <c r="A69" s="342" t="s">
        <v>521</v>
      </c>
      <c r="B69" s="343" t="s">
        <v>521</v>
      </c>
      <c r="C69" s="344" t="s">
        <v>521</v>
      </c>
      <c r="D69" s="344" t="s">
        <v>521</v>
      </c>
      <c r="E69" s="344"/>
      <c r="F69" s="344" t="s">
        <v>521</v>
      </c>
      <c r="G69" s="344" t="s">
        <v>521</v>
      </c>
      <c r="H69" s="344" t="s">
        <v>521</v>
      </c>
      <c r="I69" s="345" t="s">
        <v>521</v>
      </c>
      <c r="J69" s="346" t="s">
        <v>531</v>
      </c>
    </row>
    <row r="70" spans="1:10" ht="14.4" customHeight="1" x14ac:dyDescent="0.3">
      <c r="A70" s="342" t="s">
        <v>666</v>
      </c>
      <c r="B70" s="343" t="s">
        <v>539</v>
      </c>
      <c r="C70" s="344" t="s">
        <v>521</v>
      </c>
      <c r="D70" s="344" t="s">
        <v>521</v>
      </c>
      <c r="E70" s="344"/>
      <c r="F70" s="344" t="s">
        <v>521</v>
      </c>
      <c r="G70" s="344" t="s">
        <v>521</v>
      </c>
      <c r="H70" s="344" t="s">
        <v>521</v>
      </c>
      <c r="I70" s="345" t="s">
        <v>521</v>
      </c>
      <c r="J70" s="346" t="s">
        <v>0</v>
      </c>
    </row>
    <row r="71" spans="1:10" ht="14.4" customHeight="1" x14ac:dyDescent="0.3">
      <c r="A71" s="342" t="s">
        <v>666</v>
      </c>
      <c r="B71" s="343" t="s">
        <v>228</v>
      </c>
      <c r="C71" s="344" t="s">
        <v>521</v>
      </c>
      <c r="D71" s="344">
        <v>0</v>
      </c>
      <c r="E71" s="344"/>
      <c r="F71" s="344" t="s">
        <v>521</v>
      </c>
      <c r="G71" s="344" t="s">
        <v>521</v>
      </c>
      <c r="H71" s="344" t="s">
        <v>521</v>
      </c>
      <c r="I71" s="345" t="s">
        <v>521</v>
      </c>
      <c r="J71" s="346" t="s">
        <v>1</v>
      </c>
    </row>
    <row r="72" spans="1:10" ht="14.4" customHeight="1" x14ac:dyDescent="0.3">
      <c r="A72" s="342" t="s">
        <v>666</v>
      </c>
      <c r="B72" s="343" t="s">
        <v>540</v>
      </c>
      <c r="C72" s="344" t="s">
        <v>521</v>
      </c>
      <c r="D72" s="344">
        <v>0</v>
      </c>
      <c r="E72" s="344"/>
      <c r="F72" s="344" t="s">
        <v>521</v>
      </c>
      <c r="G72" s="344" t="s">
        <v>521</v>
      </c>
      <c r="H72" s="344" t="s">
        <v>521</v>
      </c>
      <c r="I72" s="345" t="s">
        <v>521</v>
      </c>
      <c r="J72" s="346" t="s">
        <v>530</v>
      </c>
    </row>
    <row r="73" spans="1:10" ht="14.4" customHeight="1" x14ac:dyDescent="0.3">
      <c r="A73" s="342" t="s">
        <v>521</v>
      </c>
      <c r="B73" s="343" t="s">
        <v>521</v>
      </c>
      <c r="C73" s="344" t="s">
        <v>521</v>
      </c>
      <c r="D73" s="344" t="s">
        <v>521</v>
      </c>
      <c r="E73" s="344"/>
      <c r="F73" s="344" t="s">
        <v>521</v>
      </c>
      <c r="G73" s="344" t="s">
        <v>521</v>
      </c>
      <c r="H73" s="344" t="s">
        <v>521</v>
      </c>
      <c r="I73" s="345" t="s">
        <v>521</v>
      </c>
      <c r="J73" s="346" t="s">
        <v>531</v>
      </c>
    </row>
    <row r="74" spans="1:10" ht="14.4" customHeight="1" x14ac:dyDescent="0.3">
      <c r="A74" s="342" t="s">
        <v>667</v>
      </c>
      <c r="B74" s="343" t="s">
        <v>668</v>
      </c>
      <c r="C74" s="344" t="s">
        <v>521</v>
      </c>
      <c r="D74" s="344" t="s">
        <v>521</v>
      </c>
      <c r="E74" s="344"/>
      <c r="F74" s="344" t="s">
        <v>521</v>
      </c>
      <c r="G74" s="344" t="s">
        <v>521</v>
      </c>
      <c r="H74" s="344" t="s">
        <v>521</v>
      </c>
      <c r="I74" s="345" t="s">
        <v>521</v>
      </c>
      <c r="J74" s="346" t="s">
        <v>0</v>
      </c>
    </row>
    <row r="75" spans="1:10" ht="14.4" customHeight="1" x14ac:dyDescent="0.3">
      <c r="A75" s="342" t="s">
        <v>667</v>
      </c>
      <c r="B75" s="343" t="s">
        <v>228</v>
      </c>
      <c r="C75" s="344" t="s">
        <v>521</v>
      </c>
      <c r="D75" s="344">
        <v>0</v>
      </c>
      <c r="E75" s="344"/>
      <c r="F75" s="344" t="s">
        <v>521</v>
      </c>
      <c r="G75" s="344" t="s">
        <v>521</v>
      </c>
      <c r="H75" s="344" t="s">
        <v>521</v>
      </c>
      <c r="I75" s="345" t="s">
        <v>521</v>
      </c>
      <c r="J75" s="346" t="s">
        <v>1</v>
      </c>
    </row>
    <row r="76" spans="1:10" ht="14.4" customHeight="1" x14ac:dyDescent="0.3">
      <c r="A76" s="342" t="s">
        <v>667</v>
      </c>
      <c r="B76" s="343" t="s">
        <v>669</v>
      </c>
      <c r="C76" s="344" t="s">
        <v>521</v>
      </c>
      <c r="D76" s="344">
        <v>0</v>
      </c>
      <c r="E76" s="344"/>
      <c r="F76" s="344" t="s">
        <v>521</v>
      </c>
      <c r="G76" s="344" t="s">
        <v>521</v>
      </c>
      <c r="H76" s="344" t="s">
        <v>521</v>
      </c>
      <c r="I76" s="345" t="s">
        <v>521</v>
      </c>
      <c r="J76" s="346" t="s">
        <v>530</v>
      </c>
    </row>
    <row r="77" spans="1:10" ht="14.4" customHeight="1" x14ac:dyDescent="0.3">
      <c r="A77" s="342" t="s">
        <v>521</v>
      </c>
      <c r="B77" s="343" t="s">
        <v>521</v>
      </c>
      <c r="C77" s="344" t="s">
        <v>521</v>
      </c>
      <c r="D77" s="344" t="s">
        <v>521</v>
      </c>
      <c r="E77" s="344"/>
      <c r="F77" s="344" t="s">
        <v>521</v>
      </c>
      <c r="G77" s="344" t="s">
        <v>521</v>
      </c>
      <c r="H77" s="344" t="s">
        <v>521</v>
      </c>
      <c r="I77" s="345" t="s">
        <v>521</v>
      </c>
      <c r="J77" s="346" t="s">
        <v>531</v>
      </c>
    </row>
    <row r="78" spans="1:10" ht="14.4" customHeight="1" x14ac:dyDescent="0.3">
      <c r="A78" s="342" t="s">
        <v>670</v>
      </c>
      <c r="B78" s="343" t="s">
        <v>539</v>
      </c>
      <c r="C78" s="344" t="s">
        <v>521</v>
      </c>
      <c r="D78" s="344" t="s">
        <v>521</v>
      </c>
      <c r="E78" s="344"/>
      <c r="F78" s="344" t="s">
        <v>521</v>
      </c>
      <c r="G78" s="344" t="s">
        <v>521</v>
      </c>
      <c r="H78" s="344" t="s">
        <v>521</v>
      </c>
      <c r="I78" s="345" t="s">
        <v>521</v>
      </c>
      <c r="J78" s="346" t="s">
        <v>0</v>
      </c>
    </row>
    <row r="79" spans="1:10" ht="14.4" customHeight="1" x14ac:dyDescent="0.3">
      <c r="A79" s="342" t="s">
        <v>670</v>
      </c>
      <c r="B79" s="343" t="s">
        <v>228</v>
      </c>
      <c r="C79" s="344" t="s">
        <v>521</v>
      </c>
      <c r="D79" s="344">
        <v>0</v>
      </c>
      <c r="E79" s="344"/>
      <c r="F79" s="344" t="s">
        <v>521</v>
      </c>
      <c r="G79" s="344" t="s">
        <v>521</v>
      </c>
      <c r="H79" s="344" t="s">
        <v>521</v>
      </c>
      <c r="I79" s="345" t="s">
        <v>521</v>
      </c>
      <c r="J79" s="346" t="s">
        <v>1</v>
      </c>
    </row>
    <row r="80" spans="1:10" ht="14.4" customHeight="1" x14ac:dyDescent="0.3">
      <c r="A80" s="342" t="s">
        <v>670</v>
      </c>
      <c r="B80" s="343" t="s">
        <v>540</v>
      </c>
      <c r="C80" s="344" t="s">
        <v>521</v>
      </c>
      <c r="D80" s="344">
        <v>0</v>
      </c>
      <c r="E80" s="344"/>
      <c r="F80" s="344" t="s">
        <v>521</v>
      </c>
      <c r="G80" s="344" t="s">
        <v>521</v>
      </c>
      <c r="H80" s="344" t="s">
        <v>521</v>
      </c>
      <c r="I80" s="345" t="s">
        <v>521</v>
      </c>
      <c r="J80" s="346" t="s">
        <v>530</v>
      </c>
    </row>
    <row r="81" spans="1:10" ht="14.4" customHeight="1" x14ac:dyDescent="0.3">
      <c r="A81" s="342" t="s">
        <v>521</v>
      </c>
      <c r="B81" s="343" t="s">
        <v>521</v>
      </c>
      <c r="C81" s="344" t="s">
        <v>521</v>
      </c>
      <c r="D81" s="344" t="s">
        <v>521</v>
      </c>
      <c r="E81" s="344"/>
      <c r="F81" s="344" t="s">
        <v>521</v>
      </c>
      <c r="G81" s="344" t="s">
        <v>521</v>
      </c>
      <c r="H81" s="344" t="s">
        <v>521</v>
      </c>
      <c r="I81" s="345" t="s">
        <v>521</v>
      </c>
      <c r="J81" s="346" t="s">
        <v>531</v>
      </c>
    </row>
    <row r="82" spans="1:10" ht="14.4" customHeight="1" x14ac:dyDescent="0.3">
      <c r="A82" s="342" t="s">
        <v>671</v>
      </c>
      <c r="B82" s="343" t="s">
        <v>539</v>
      </c>
      <c r="C82" s="344" t="s">
        <v>521</v>
      </c>
      <c r="D82" s="344" t="s">
        <v>521</v>
      </c>
      <c r="E82" s="344"/>
      <c r="F82" s="344" t="s">
        <v>521</v>
      </c>
      <c r="G82" s="344" t="s">
        <v>521</v>
      </c>
      <c r="H82" s="344" t="s">
        <v>521</v>
      </c>
      <c r="I82" s="345" t="s">
        <v>521</v>
      </c>
      <c r="J82" s="346" t="s">
        <v>0</v>
      </c>
    </row>
    <row r="83" spans="1:10" ht="14.4" customHeight="1" x14ac:dyDescent="0.3">
      <c r="A83" s="342" t="s">
        <v>671</v>
      </c>
      <c r="B83" s="343" t="s">
        <v>228</v>
      </c>
      <c r="C83" s="344" t="s">
        <v>521</v>
      </c>
      <c r="D83" s="344">
        <v>0</v>
      </c>
      <c r="E83" s="344"/>
      <c r="F83" s="344" t="s">
        <v>521</v>
      </c>
      <c r="G83" s="344" t="s">
        <v>521</v>
      </c>
      <c r="H83" s="344" t="s">
        <v>521</v>
      </c>
      <c r="I83" s="345" t="s">
        <v>521</v>
      </c>
      <c r="J83" s="346" t="s">
        <v>1</v>
      </c>
    </row>
    <row r="84" spans="1:10" ht="14.4" customHeight="1" x14ac:dyDescent="0.3">
      <c r="A84" s="342" t="s">
        <v>671</v>
      </c>
      <c r="B84" s="343" t="s">
        <v>540</v>
      </c>
      <c r="C84" s="344" t="s">
        <v>521</v>
      </c>
      <c r="D84" s="344">
        <v>0</v>
      </c>
      <c r="E84" s="344"/>
      <c r="F84" s="344" t="s">
        <v>521</v>
      </c>
      <c r="G84" s="344" t="s">
        <v>521</v>
      </c>
      <c r="H84" s="344" t="s">
        <v>521</v>
      </c>
      <c r="I84" s="345" t="s">
        <v>521</v>
      </c>
      <c r="J84" s="346" t="s">
        <v>530</v>
      </c>
    </row>
    <row r="85" spans="1:10" ht="14.4" customHeight="1" x14ac:dyDescent="0.3">
      <c r="A85" s="342" t="s">
        <v>521</v>
      </c>
      <c r="B85" s="343" t="s">
        <v>521</v>
      </c>
      <c r="C85" s="344" t="s">
        <v>521</v>
      </c>
      <c r="D85" s="344" t="s">
        <v>521</v>
      </c>
      <c r="E85" s="344"/>
      <c r="F85" s="344" t="s">
        <v>521</v>
      </c>
      <c r="G85" s="344" t="s">
        <v>521</v>
      </c>
      <c r="H85" s="344" t="s">
        <v>521</v>
      </c>
      <c r="I85" s="345" t="s">
        <v>521</v>
      </c>
      <c r="J85" s="346" t="s">
        <v>531</v>
      </c>
    </row>
    <row r="86" spans="1:10" ht="14.4" customHeight="1" x14ac:dyDescent="0.3">
      <c r="A86" s="342" t="s">
        <v>545</v>
      </c>
      <c r="B86" s="343" t="s">
        <v>546</v>
      </c>
      <c r="C86" s="344" t="s">
        <v>521</v>
      </c>
      <c r="D86" s="344" t="s">
        <v>521</v>
      </c>
      <c r="E86" s="344"/>
      <c r="F86" s="344" t="s">
        <v>521</v>
      </c>
      <c r="G86" s="344" t="s">
        <v>521</v>
      </c>
      <c r="H86" s="344" t="s">
        <v>521</v>
      </c>
      <c r="I86" s="345" t="s">
        <v>521</v>
      </c>
      <c r="J86" s="346" t="s">
        <v>0</v>
      </c>
    </row>
    <row r="87" spans="1:10" ht="14.4" customHeight="1" x14ac:dyDescent="0.3">
      <c r="A87" s="342" t="s">
        <v>545</v>
      </c>
      <c r="B87" s="343" t="s">
        <v>229</v>
      </c>
      <c r="C87" s="344" t="s">
        <v>521</v>
      </c>
      <c r="D87" s="344" t="s">
        <v>521</v>
      </c>
      <c r="E87" s="344"/>
      <c r="F87" s="344">
        <v>12.274090000000001</v>
      </c>
      <c r="G87" s="344">
        <v>12.249999614154166</v>
      </c>
      <c r="H87" s="344">
        <v>2.4090385845834561E-2</v>
      </c>
      <c r="I87" s="345">
        <v>1.0019665621718061</v>
      </c>
      <c r="J87" s="346" t="s">
        <v>1</v>
      </c>
    </row>
    <row r="88" spans="1:10" ht="14.4" customHeight="1" x14ac:dyDescent="0.3">
      <c r="A88" s="342" t="s">
        <v>545</v>
      </c>
      <c r="B88" s="343" t="s">
        <v>230</v>
      </c>
      <c r="C88" s="344" t="s">
        <v>521</v>
      </c>
      <c r="D88" s="344" t="s">
        <v>521</v>
      </c>
      <c r="E88" s="344"/>
      <c r="F88" s="344">
        <v>768.39346</v>
      </c>
      <c r="G88" s="344">
        <v>776.41664629036086</v>
      </c>
      <c r="H88" s="344">
        <v>-8.0231862903608544</v>
      </c>
      <c r="I88" s="345">
        <v>0.98966639068250939</v>
      </c>
      <c r="J88" s="346" t="s">
        <v>1</v>
      </c>
    </row>
    <row r="89" spans="1:10" ht="14.4" customHeight="1" x14ac:dyDescent="0.3">
      <c r="A89" s="342" t="s">
        <v>545</v>
      </c>
      <c r="B89" s="343" t="s">
        <v>231</v>
      </c>
      <c r="C89" s="344" t="s">
        <v>521</v>
      </c>
      <c r="D89" s="344" t="s">
        <v>521</v>
      </c>
      <c r="E89" s="344"/>
      <c r="F89" s="344">
        <v>771.49064999999996</v>
      </c>
      <c r="G89" s="344">
        <v>761.24997903573501</v>
      </c>
      <c r="H89" s="344">
        <v>10.24067096426495</v>
      </c>
      <c r="I89" s="345">
        <v>1.0134524417028381</v>
      </c>
      <c r="J89" s="346" t="s">
        <v>1</v>
      </c>
    </row>
    <row r="90" spans="1:10" ht="14.4" customHeight="1" x14ac:dyDescent="0.3">
      <c r="A90" s="342" t="s">
        <v>545</v>
      </c>
      <c r="B90" s="343" t="s">
        <v>232</v>
      </c>
      <c r="C90" s="344" t="s">
        <v>521</v>
      </c>
      <c r="D90" s="344" t="s">
        <v>521</v>
      </c>
      <c r="E90" s="344"/>
      <c r="F90" s="344">
        <v>33.271249999999995</v>
      </c>
      <c r="G90" s="344">
        <v>34.416665582625079</v>
      </c>
      <c r="H90" s="344">
        <v>-1.145415582625084</v>
      </c>
      <c r="I90" s="345">
        <v>0.96671915877860826</v>
      </c>
      <c r="J90" s="346" t="s">
        <v>1</v>
      </c>
    </row>
    <row r="91" spans="1:10" ht="14.4" customHeight="1" x14ac:dyDescent="0.3">
      <c r="A91" s="342" t="s">
        <v>545</v>
      </c>
      <c r="B91" s="343" t="s">
        <v>233</v>
      </c>
      <c r="C91" s="344" t="s">
        <v>521</v>
      </c>
      <c r="D91" s="344" t="s">
        <v>521</v>
      </c>
      <c r="E91" s="344"/>
      <c r="F91" s="344">
        <v>126.19948000000002</v>
      </c>
      <c r="G91" s="344">
        <v>114.91666304706992</v>
      </c>
      <c r="H91" s="344">
        <v>11.282816952930105</v>
      </c>
      <c r="I91" s="345">
        <v>1.0981826016676854</v>
      </c>
      <c r="J91" s="346" t="s">
        <v>1</v>
      </c>
    </row>
    <row r="92" spans="1:10" ht="14.4" customHeight="1" x14ac:dyDescent="0.3">
      <c r="A92" s="342" t="s">
        <v>545</v>
      </c>
      <c r="B92" s="343" t="s">
        <v>547</v>
      </c>
      <c r="C92" s="344" t="s">
        <v>521</v>
      </c>
      <c r="D92" s="344" t="s">
        <v>521</v>
      </c>
      <c r="E92" s="344"/>
      <c r="F92" s="344">
        <v>1711.6289299999999</v>
      </c>
      <c r="G92" s="344">
        <v>1699.2499535699451</v>
      </c>
      <c r="H92" s="344">
        <v>12.378976430054763</v>
      </c>
      <c r="I92" s="345">
        <v>1.0072849649953191</v>
      </c>
      <c r="J92" s="346" t="s">
        <v>530</v>
      </c>
    </row>
    <row r="93" spans="1:10" ht="14.4" customHeight="1" x14ac:dyDescent="0.3">
      <c r="A93" s="342" t="s">
        <v>521</v>
      </c>
      <c r="B93" s="343" t="s">
        <v>521</v>
      </c>
      <c r="C93" s="344" t="s">
        <v>521</v>
      </c>
      <c r="D93" s="344" t="s">
        <v>521</v>
      </c>
      <c r="E93" s="344"/>
      <c r="F93" s="344" t="s">
        <v>521</v>
      </c>
      <c r="G93" s="344" t="s">
        <v>521</v>
      </c>
      <c r="H93" s="344" t="s">
        <v>521</v>
      </c>
      <c r="I93" s="345" t="s">
        <v>521</v>
      </c>
      <c r="J93" s="346" t="s">
        <v>531</v>
      </c>
    </row>
    <row r="94" spans="1:10" ht="14.4" customHeight="1" x14ac:dyDescent="0.3">
      <c r="A94" s="342" t="s">
        <v>548</v>
      </c>
      <c r="B94" s="343" t="s">
        <v>549</v>
      </c>
      <c r="C94" s="344" t="s">
        <v>521</v>
      </c>
      <c r="D94" s="344" t="s">
        <v>521</v>
      </c>
      <c r="E94" s="344"/>
      <c r="F94" s="344" t="s">
        <v>521</v>
      </c>
      <c r="G94" s="344" t="s">
        <v>521</v>
      </c>
      <c r="H94" s="344" t="s">
        <v>521</v>
      </c>
      <c r="I94" s="345" t="s">
        <v>521</v>
      </c>
      <c r="J94" s="346" t="s">
        <v>0</v>
      </c>
    </row>
    <row r="95" spans="1:10" ht="14.4" customHeight="1" x14ac:dyDescent="0.3">
      <c r="A95" s="342" t="s">
        <v>548</v>
      </c>
      <c r="B95" s="343" t="s">
        <v>228</v>
      </c>
      <c r="C95" s="344" t="s">
        <v>521</v>
      </c>
      <c r="D95" s="344" t="s">
        <v>521</v>
      </c>
      <c r="E95" s="344"/>
      <c r="F95" s="344">
        <v>1.94</v>
      </c>
      <c r="G95" s="344">
        <v>0</v>
      </c>
      <c r="H95" s="344">
        <v>1.94</v>
      </c>
      <c r="I95" s="345" t="s">
        <v>521</v>
      </c>
      <c r="J95" s="346" t="s">
        <v>1</v>
      </c>
    </row>
    <row r="96" spans="1:10" ht="14.4" customHeight="1" x14ac:dyDescent="0.3">
      <c r="A96" s="342" t="s">
        <v>548</v>
      </c>
      <c r="B96" s="343" t="s">
        <v>229</v>
      </c>
      <c r="C96" s="344" t="s">
        <v>521</v>
      </c>
      <c r="D96" s="344" t="s">
        <v>521</v>
      </c>
      <c r="E96" s="344"/>
      <c r="F96" s="344">
        <v>0.10946</v>
      </c>
      <c r="G96" s="344">
        <v>0</v>
      </c>
      <c r="H96" s="344">
        <v>0.10946</v>
      </c>
      <c r="I96" s="345" t="s">
        <v>521</v>
      </c>
      <c r="J96" s="346" t="s">
        <v>1</v>
      </c>
    </row>
    <row r="97" spans="1:10" ht="14.4" customHeight="1" x14ac:dyDescent="0.3">
      <c r="A97" s="342" t="s">
        <v>548</v>
      </c>
      <c r="B97" s="343" t="s">
        <v>230</v>
      </c>
      <c r="C97" s="344" t="s">
        <v>521</v>
      </c>
      <c r="D97" s="344" t="s">
        <v>521</v>
      </c>
      <c r="E97" s="344"/>
      <c r="F97" s="344">
        <v>3.388E-2</v>
      </c>
      <c r="G97" s="344">
        <v>445.08333333333337</v>
      </c>
      <c r="H97" s="344">
        <v>-445.04945333333336</v>
      </c>
      <c r="I97" s="345">
        <v>7.6120576671035383E-5</v>
      </c>
      <c r="J97" s="346" t="s">
        <v>1</v>
      </c>
    </row>
    <row r="98" spans="1:10" ht="14.4" customHeight="1" x14ac:dyDescent="0.3">
      <c r="A98" s="342" t="s">
        <v>548</v>
      </c>
      <c r="B98" s="343" t="s">
        <v>233</v>
      </c>
      <c r="C98" s="344" t="s">
        <v>521</v>
      </c>
      <c r="D98" s="344" t="s">
        <v>521</v>
      </c>
      <c r="E98" s="344"/>
      <c r="F98" s="344">
        <v>8.1682400000000008</v>
      </c>
      <c r="G98" s="344">
        <v>5.8333333333333339</v>
      </c>
      <c r="H98" s="344">
        <v>2.3349066666666669</v>
      </c>
      <c r="I98" s="345">
        <v>1.4002697142857143</v>
      </c>
      <c r="J98" s="346" t="s">
        <v>1</v>
      </c>
    </row>
    <row r="99" spans="1:10" ht="14.4" customHeight="1" x14ac:dyDescent="0.3">
      <c r="A99" s="342" t="s">
        <v>548</v>
      </c>
      <c r="B99" s="343" t="s">
        <v>550</v>
      </c>
      <c r="C99" s="344" t="s">
        <v>521</v>
      </c>
      <c r="D99" s="344" t="s">
        <v>521</v>
      </c>
      <c r="E99" s="344"/>
      <c r="F99" s="344">
        <v>10.251580000000001</v>
      </c>
      <c r="G99" s="344">
        <v>450.91666666666669</v>
      </c>
      <c r="H99" s="344">
        <v>-440.6650866666667</v>
      </c>
      <c r="I99" s="345">
        <v>2.2734976898909628E-2</v>
      </c>
      <c r="J99" s="346" t="s">
        <v>530</v>
      </c>
    </row>
    <row r="100" spans="1:10" ht="14.4" customHeight="1" x14ac:dyDescent="0.3">
      <c r="A100" s="342" t="s">
        <v>521</v>
      </c>
      <c r="B100" s="343" t="s">
        <v>521</v>
      </c>
      <c r="C100" s="344" t="s">
        <v>521</v>
      </c>
      <c r="D100" s="344" t="s">
        <v>521</v>
      </c>
      <c r="E100" s="344"/>
      <c r="F100" s="344" t="s">
        <v>521</v>
      </c>
      <c r="G100" s="344" t="s">
        <v>521</v>
      </c>
      <c r="H100" s="344" t="s">
        <v>521</v>
      </c>
      <c r="I100" s="345" t="s">
        <v>521</v>
      </c>
      <c r="J100" s="346" t="s">
        <v>531</v>
      </c>
    </row>
    <row r="101" spans="1:10" ht="14.4" customHeight="1" x14ac:dyDescent="0.3">
      <c r="A101" s="342" t="s">
        <v>551</v>
      </c>
      <c r="B101" s="343" t="s">
        <v>552</v>
      </c>
      <c r="C101" s="344" t="s">
        <v>521</v>
      </c>
      <c r="D101" s="344" t="s">
        <v>521</v>
      </c>
      <c r="E101" s="344"/>
      <c r="F101" s="344" t="s">
        <v>521</v>
      </c>
      <c r="G101" s="344" t="s">
        <v>521</v>
      </c>
      <c r="H101" s="344" t="s">
        <v>521</v>
      </c>
      <c r="I101" s="345" t="s">
        <v>521</v>
      </c>
      <c r="J101" s="346" t="s">
        <v>0</v>
      </c>
    </row>
    <row r="102" spans="1:10" ht="14.4" customHeight="1" x14ac:dyDescent="0.3">
      <c r="A102" s="342" t="s">
        <v>551</v>
      </c>
      <c r="B102" s="343" t="s">
        <v>227</v>
      </c>
      <c r="C102" s="344" t="s">
        <v>521</v>
      </c>
      <c r="D102" s="344" t="s">
        <v>521</v>
      </c>
      <c r="E102" s="344"/>
      <c r="F102" s="344">
        <v>6.0711199999999996</v>
      </c>
      <c r="G102" s="344">
        <v>0</v>
      </c>
      <c r="H102" s="344">
        <v>6.0711199999999996</v>
      </c>
      <c r="I102" s="345" t="s">
        <v>521</v>
      </c>
      <c r="J102" s="346" t="s">
        <v>1</v>
      </c>
    </row>
    <row r="103" spans="1:10" ht="14.4" customHeight="1" x14ac:dyDescent="0.3">
      <c r="A103" s="342" t="s">
        <v>551</v>
      </c>
      <c r="B103" s="343" t="s">
        <v>229</v>
      </c>
      <c r="C103" s="344" t="s">
        <v>521</v>
      </c>
      <c r="D103" s="344" t="s">
        <v>521</v>
      </c>
      <c r="E103" s="344"/>
      <c r="F103" s="344">
        <v>0.52059999999999995</v>
      </c>
      <c r="G103" s="344">
        <v>0</v>
      </c>
      <c r="H103" s="344">
        <v>0.52059999999999995</v>
      </c>
      <c r="I103" s="345" t="s">
        <v>521</v>
      </c>
      <c r="J103" s="346" t="s">
        <v>1</v>
      </c>
    </row>
    <row r="104" spans="1:10" ht="14.4" customHeight="1" x14ac:dyDescent="0.3">
      <c r="A104" s="342" t="s">
        <v>551</v>
      </c>
      <c r="B104" s="343" t="s">
        <v>233</v>
      </c>
      <c r="C104" s="344" t="s">
        <v>521</v>
      </c>
      <c r="D104" s="344" t="s">
        <v>521</v>
      </c>
      <c r="E104" s="344"/>
      <c r="F104" s="344">
        <v>0.28399999999999997</v>
      </c>
      <c r="G104" s="344">
        <v>0</v>
      </c>
      <c r="H104" s="344">
        <v>0.28399999999999997</v>
      </c>
      <c r="I104" s="345" t="s">
        <v>521</v>
      </c>
      <c r="J104" s="346" t="s">
        <v>1</v>
      </c>
    </row>
    <row r="105" spans="1:10" ht="14.4" customHeight="1" x14ac:dyDescent="0.3">
      <c r="A105" s="342" t="s">
        <v>551</v>
      </c>
      <c r="B105" s="343" t="s">
        <v>553</v>
      </c>
      <c r="C105" s="344" t="s">
        <v>521</v>
      </c>
      <c r="D105" s="344" t="s">
        <v>521</v>
      </c>
      <c r="E105" s="344"/>
      <c r="F105" s="344">
        <v>6.8757199999999994</v>
      </c>
      <c r="G105" s="344">
        <v>0</v>
      </c>
      <c r="H105" s="344">
        <v>6.8757199999999994</v>
      </c>
      <c r="I105" s="345" t="s">
        <v>521</v>
      </c>
      <c r="J105" s="346" t="s">
        <v>530</v>
      </c>
    </row>
    <row r="106" spans="1:10" ht="14.4" customHeight="1" x14ac:dyDescent="0.3">
      <c r="A106" s="342" t="s">
        <v>521</v>
      </c>
      <c r="B106" s="343" t="s">
        <v>521</v>
      </c>
      <c r="C106" s="344" t="s">
        <v>521</v>
      </c>
      <c r="D106" s="344" t="s">
        <v>521</v>
      </c>
      <c r="E106" s="344"/>
      <c r="F106" s="344" t="s">
        <v>521</v>
      </c>
      <c r="G106" s="344" t="s">
        <v>521</v>
      </c>
      <c r="H106" s="344" t="s">
        <v>521</v>
      </c>
      <c r="I106" s="345" t="s">
        <v>521</v>
      </c>
      <c r="J106" s="346" t="s">
        <v>531</v>
      </c>
    </row>
    <row r="107" spans="1:10" ht="14.4" customHeight="1" x14ac:dyDescent="0.3">
      <c r="A107" s="342" t="s">
        <v>672</v>
      </c>
      <c r="B107" s="343" t="s">
        <v>673</v>
      </c>
      <c r="C107" s="344" t="s">
        <v>521</v>
      </c>
      <c r="D107" s="344" t="s">
        <v>521</v>
      </c>
      <c r="E107" s="344"/>
      <c r="F107" s="344" t="s">
        <v>521</v>
      </c>
      <c r="G107" s="344" t="s">
        <v>521</v>
      </c>
      <c r="H107" s="344" t="s">
        <v>521</v>
      </c>
      <c r="I107" s="345" t="s">
        <v>521</v>
      </c>
      <c r="J107" s="346" t="s">
        <v>0</v>
      </c>
    </row>
    <row r="108" spans="1:10" ht="14.4" customHeight="1" x14ac:dyDescent="0.3">
      <c r="A108" s="342" t="s">
        <v>672</v>
      </c>
      <c r="B108" s="343" t="s">
        <v>228</v>
      </c>
      <c r="C108" s="344" t="s">
        <v>521</v>
      </c>
      <c r="D108" s="344" t="s">
        <v>521</v>
      </c>
      <c r="E108" s="344"/>
      <c r="F108" s="344">
        <v>1.7818500000000002</v>
      </c>
      <c r="G108" s="344">
        <v>0</v>
      </c>
      <c r="H108" s="344">
        <v>1.7818500000000002</v>
      </c>
      <c r="I108" s="345" t="s">
        <v>521</v>
      </c>
      <c r="J108" s="346" t="s">
        <v>1</v>
      </c>
    </row>
    <row r="109" spans="1:10" ht="14.4" customHeight="1" x14ac:dyDescent="0.3">
      <c r="A109" s="342" t="s">
        <v>672</v>
      </c>
      <c r="B109" s="343" t="s">
        <v>674</v>
      </c>
      <c r="C109" s="344" t="s">
        <v>521</v>
      </c>
      <c r="D109" s="344" t="s">
        <v>521</v>
      </c>
      <c r="E109" s="344"/>
      <c r="F109" s="344">
        <v>1.7818500000000002</v>
      </c>
      <c r="G109" s="344">
        <v>0</v>
      </c>
      <c r="H109" s="344">
        <v>1.7818500000000002</v>
      </c>
      <c r="I109" s="345" t="s">
        <v>521</v>
      </c>
      <c r="J109" s="346" t="s">
        <v>530</v>
      </c>
    </row>
    <row r="110" spans="1:10" ht="14.4" customHeight="1" x14ac:dyDescent="0.3">
      <c r="A110" s="342" t="s">
        <v>521</v>
      </c>
      <c r="B110" s="343" t="s">
        <v>521</v>
      </c>
      <c r="C110" s="344" t="s">
        <v>521</v>
      </c>
      <c r="D110" s="344" t="s">
        <v>521</v>
      </c>
      <c r="E110" s="344"/>
      <c r="F110" s="344" t="s">
        <v>521</v>
      </c>
      <c r="G110" s="344" t="s">
        <v>521</v>
      </c>
      <c r="H110" s="344" t="s">
        <v>521</v>
      </c>
      <c r="I110" s="345" t="s">
        <v>521</v>
      </c>
      <c r="J110" s="346" t="s">
        <v>531</v>
      </c>
    </row>
    <row r="111" spans="1:10" ht="14.4" customHeight="1" x14ac:dyDescent="0.3">
      <c r="A111" s="342" t="s">
        <v>519</v>
      </c>
      <c r="B111" s="343" t="s">
        <v>525</v>
      </c>
      <c r="C111" s="344">
        <v>1542.3713299999961</v>
      </c>
      <c r="D111" s="344">
        <v>1810.1301600000008</v>
      </c>
      <c r="E111" s="344"/>
      <c r="F111" s="344">
        <v>1734.9532500000003</v>
      </c>
      <c r="G111" s="344">
        <v>2193.9033845466611</v>
      </c>
      <c r="H111" s="344">
        <v>-458.95013454666082</v>
      </c>
      <c r="I111" s="345">
        <v>0.79080658802962911</v>
      </c>
      <c r="J111" s="346" t="s">
        <v>526</v>
      </c>
    </row>
  </sheetData>
  <mergeCells count="3">
    <mergeCell ref="A1:I1"/>
    <mergeCell ref="F3:I3"/>
    <mergeCell ref="C4:D4"/>
  </mergeCells>
  <conditionalFormatting sqref="F15 F112:F65537">
    <cfRule type="cellIs" dxfId="19" priority="18" stopIfTrue="1" operator="greaterThan">
      <formula>1</formula>
    </cfRule>
  </conditionalFormatting>
  <conditionalFormatting sqref="H5:H14">
    <cfRule type="expression" dxfId="18" priority="14">
      <formula>$H5&gt;0</formula>
    </cfRule>
  </conditionalFormatting>
  <conditionalFormatting sqref="I5:I14">
    <cfRule type="expression" dxfId="17" priority="15">
      <formula>$I5&gt;1</formula>
    </cfRule>
  </conditionalFormatting>
  <conditionalFormatting sqref="B5:B14">
    <cfRule type="expression" dxfId="16" priority="11">
      <formula>OR($J5="NS",$J5="SumaNS",$J5="Účet")</formula>
    </cfRule>
  </conditionalFormatting>
  <conditionalFormatting sqref="F5:I14 B5:D14">
    <cfRule type="expression" dxfId="15" priority="17">
      <formula>AND($J5&lt;&gt;"",$J5&lt;&gt;"mezeraKL")</formula>
    </cfRule>
  </conditionalFormatting>
  <conditionalFormatting sqref="B5:D14 F5:I14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3" priority="13">
      <formula>OR($J5="SumaNS",$J5="NS")</formula>
    </cfRule>
  </conditionalFormatting>
  <conditionalFormatting sqref="A5:A14">
    <cfRule type="expression" dxfId="12" priority="9">
      <formula>AND($J5&lt;&gt;"mezeraKL",$J5&lt;&gt;"")</formula>
    </cfRule>
  </conditionalFormatting>
  <conditionalFormatting sqref="A5:A14">
    <cfRule type="expression" dxfId="11" priority="10">
      <formula>AND($J5&lt;&gt;"",$J5&lt;&gt;"mezeraKL")</formula>
    </cfRule>
  </conditionalFormatting>
  <conditionalFormatting sqref="H16:H111">
    <cfRule type="expression" dxfId="10" priority="5">
      <formula>$H16&gt;0</formula>
    </cfRule>
  </conditionalFormatting>
  <conditionalFormatting sqref="A16:A111">
    <cfRule type="expression" dxfId="9" priority="2">
      <formula>AND($J16&lt;&gt;"mezeraKL",$J16&lt;&gt;"")</formula>
    </cfRule>
  </conditionalFormatting>
  <conditionalFormatting sqref="I16:I111">
    <cfRule type="expression" dxfId="8" priority="6">
      <formula>$I16&gt;1</formula>
    </cfRule>
  </conditionalFormatting>
  <conditionalFormatting sqref="B16:B111">
    <cfRule type="expression" dxfId="7" priority="1">
      <formula>OR($J16="NS",$J16="SumaNS",$J16="Účet")</formula>
    </cfRule>
  </conditionalFormatting>
  <conditionalFormatting sqref="A16:D111 F16:I111">
    <cfRule type="expression" dxfId="6" priority="8">
      <formula>AND($J16&lt;&gt;"",$J16&lt;&gt;"mezeraKL")</formula>
    </cfRule>
  </conditionalFormatting>
  <conditionalFormatting sqref="B16:D111 F16:I111">
    <cfRule type="expression" dxfId="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1 F16:I111">
    <cfRule type="expression" dxfId="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298" t="s">
        <v>865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294"/>
      <c r="D3" s="295"/>
      <c r="E3" s="295"/>
      <c r="F3" s="295"/>
      <c r="G3" s="295"/>
      <c r="H3" s="119" t="s">
        <v>78</v>
      </c>
      <c r="I3" s="81">
        <f>IF(J3&lt;&gt;0,K3/J3,0)</f>
        <v>14.229234594747501</v>
      </c>
      <c r="J3" s="81">
        <f>SUBTOTAL(9,J5:J1048576)</f>
        <v>121953</v>
      </c>
      <c r="K3" s="82">
        <f>SUBTOTAL(9,K5:K1048576)</f>
        <v>1735297.8465332419</v>
      </c>
    </row>
    <row r="4" spans="1:11" s="175" customFormat="1" ht="14.4" customHeight="1" thickBot="1" x14ac:dyDescent="0.35">
      <c r="A4" s="347" t="s">
        <v>4</v>
      </c>
      <c r="B4" s="348" t="s">
        <v>5</v>
      </c>
      <c r="C4" s="348" t="s">
        <v>0</v>
      </c>
      <c r="D4" s="348" t="s">
        <v>6</v>
      </c>
      <c r="E4" s="348" t="s">
        <v>7</v>
      </c>
      <c r="F4" s="348" t="s">
        <v>1</v>
      </c>
      <c r="G4" s="348" t="s">
        <v>57</v>
      </c>
      <c r="H4" s="349" t="s">
        <v>11</v>
      </c>
      <c r="I4" s="350" t="s">
        <v>91</v>
      </c>
      <c r="J4" s="350" t="s">
        <v>13</v>
      </c>
      <c r="K4" s="351" t="s">
        <v>102</v>
      </c>
    </row>
    <row r="5" spans="1:11" ht="14.4" customHeight="1" x14ac:dyDescent="0.3">
      <c r="A5" s="354" t="s">
        <v>519</v>
      </c>
      <c r="B5" s="355" t="s">
        <v>520</v>
      </c>
      <c r="C5" s="356" t="s">
        <v>538</v>
      </c>
      <c r="D5" s="357" t="s">
        <v>847</v>
      </c>
      <c r="E5" s="356" t="s">
        <v>848</v>
      </c>
      <c r="F5" s="357" t="s">
        <v>849</v>
      </c>
      <c r="G5" s="356" t="s">
        <v>675</v>
      </c>
      <c r="H5" s="356" t="s">
        <v>676</v>
      </c>
      <c r="I5" s="358">
        <v>6.31</v>
      </c>
      <c r="J5" s="358">
        <v>600</v>
      </c>
      <c r="K5" s="359">
        <v>3787.03</v>
      </c>
    </row>
    <row r="6" spans="1:11" ht="14.4" customHeight="1" x14ac:dyDescent="0.3">
      <c r="A6" s="360" t="s">
        <v>519</v>
      </c>
      <c r="B6" s="361" t="s">
        <v>520</v>
      </c>
      <c r="C6" s="362" t="s">
        <v>535</v>
      </c>
      <c r="D6" s="363" t="s">
        <v>850</v>
      </c>
      <c r="E6" s="362" t="s">
        <v>851</v>
      </c>
      <c r="F6" s="363" t="s">
        <v>852</v>
      </c>
      <c r="G6" s="362" t="s">
        <v>677</v>
      </c>
      <c r="H6" s="362" t="s">
        <v>678</v>
      </c>
      <c r="I6" s="364">
        <v>0.71</v>
      </c>
      <c r="J6" s="364">
        <v>800</v>
      </c>
      <c r="K6" s="365">
        <v>568</v>
      </c>
    </row>
    <row r="7" spans="1:11" ht="14.4" customHeight="1" x14ac:dyDescent="0.3">
      <c r="A7" s="360" t="s">
        <v>519</v>
      </c>
      <c r="B7" s="361" t="s">
        <v>520</v>
      </c>
      <c r="C7" s="362" t="s">
        <v>532</v>
      </c>
      <c r="D7" s="363" t="s">
        <v>853</v>
      </c>
      <c r="E7" s="362" t="s">
        <v>854</v>
      </c>
      <c r="F7" s="363" t="s">
        <v>855</v>
      </c>
      <c r="G7" s="362" t="s">
        <v>679</v>
      </c>
      <c r="H7" s="362" t="s">
        <v>680</v>
      </c>
      <c r="I7" s="364">
        <v>14.8</v>
      </c>
      <c r="J7" s="364">
        <v>1</v>
      </c>
      <c r="K7" s="365">
        <v>14.8</v>
      </c>
    </row>
    <row r="8" spans="1:11" ht="14.4" customHeight="1" x14ac:dyDescent="0.3">
      <c r="A8" s="360" t="s">
        <v>519</v>
      </c>
      <c r="B8" s="361" t="s">
        <v>520</v>
      </c>
      <c r="C8" s="362" t="s">
        <v>532</v>
      </c>
      <c r="D8" s="363" t="s">
        <v>853</v>
      </c>
      <c r="E8" s="362" t="s">
        <v>854</v>
      </c>
      <c r="F8" s="363" t="s">
        <v>855</v>
      </c>
      <c r="G8" s="362" t="s">
        <v>681</v>
      </c>
      <c r="H8" s="362" t="s">
        <v>682</v>
      </c>
      <c r="I8" s="364">
        <v>13.02</v>
      </c>
      <c r="J8" s="364">
        <v>1</v>
      </c>
      <c r="K8" s="365">
        <v>13.02</v>
      </c>
    </row>
    <row r="9" spans="1:11" ht="14.4" customHeight="1" x14ac:dyDescent="0.3">
      <c r="A9" s="360" t="s">
        <v>519</v>
      </c>
      <c r="B9" s="361" t="s">
        <v>520</v>
      </c>
      <c r="C9" s="362" t="s">
        <v>532</v>
      </c>
      <c r="D9" s="363" t="s">
        <v>853</v>
      </c>
      <c r="E9" s="362" t="s">
        <v>854</v>
      </c>
      <c r="F9" s="363" t="s">
        <v>855</v>
      </c>
      <c r="G9" s="362" t="s">
        <v>683</v>
      </c>
      <c r="H9" s="362" t="s">
        <v>684</v>
      </c>
      <c r="I9" s="364">
        <v>8.2799999999999994</v>
      </c>
      <c r="J9" s="364">
        <v>1</v>
      </c>
      <c r="K9" s="365">
        <v>8.2799999999999994</v>
      </c>
    </row>
    <row r="10" spans="1:11" ht="14.4" customHeight="1" x14ac:dyDescent="0.3">
      <c r="A10" s="360" t="s">
        <v>519</v>
      </c>
      <c r="B10" s="361" t="s">
        <v>520</v>
      </c>
      <c r="C10" s="362" t="s">
        <v>532</v>
      </c>
      <c r="D10" s="363" t="s">
        <v>853</v>
      </c>
      <c r="E10" s="362" t="s">
        <v>854</v>
      </c>
      <c r="F10" s="363" t="s">
        <v>855</v>
      </c>
      <c r="G10" s="362" t="s">
        <v>685</v>
      </c>
      <c r="H10" s="362" t="s">
        <v>686</v>
      </c>
      <c r="I10" s="364">
        <v>2.67</v>
      </c>
      <c r="J10" s="364">
        <v>9</v>
      </c>
      <c r="K10" s="365">
        <v>24.04</v>
      </c>
    </row>
    <row r="11" spans="1:11" ht="14.4" customHeight="1" x14ac:dyDescent="0.3">
      <c r="A11" s="360" t="s">
        <v>519</v>
      </c>
      <c r="B11" s="361" t="s">
        <v>520</v>
      </c>
      <c r="C11" s="362" t="s">
        <v>551</v>
      </c>
      <c r="D11" s="363" t="s">
        <v>655</v>
      </c>
      <c r="E11" s="362" t="s">
        <v>854</v>
      </c>
      <c r="F11" s="363" t="s">
        <v>855</v>
      </c>
      <c r="G11" s="362" t="s">
        <v>687</v>
      </c>
      <c r="H11" s="362" t="s">
        <v>688</v>
      </c>
      <c r="I11" s="364">
        <v>260.3</v>
      </c>
      <c r="J11" s="364">
        <v>2</v>
      </c>
      <c r="K11" s="365">
        <v>520.6</v>
      </c>
    </row>
    <row r="12" spans="1:11" ht="14.4" customHeight="1" x14ac:dyDescent="0.3">
      <c r="A12" s="360" t="s">
        <v>519</v>
      </c>
      <c r="B12" s="361" t="s">
        <v>520</v>
      </c>
      <c r="C12" s="362" t="s">
        <v>551</v>
      </c>
      <c r="D12" s="363" t="s">
        <v>655</v>
      </c>
      <c r="E12" s="362" t="s">
        <v>851</v>
      </c>
      <c r="F12" s="363" t="s">
        <v>852</v>
      </c>
      <c r="G12" s="362" t="s">
        <v>677</v>
      </c>
      <c r="H12" s="362" t="s">
        <v>678</v>
      </c>
      <c r="I12" s="364">
        <v>0.71</v>
      </c>
      <c r="J12" s="364">
        <v>400</v>
      </c>
      <c r="K12" s="365">
        <v>284</v>
      </c>
    </row>
    <row r="13" spans="1:11" ht="14.4" customHeight="1" x14ac:dyDescent="0.3">
      <c r="A13" s="360" t="s">
        <v>519</v>
      </c>
      <c r="B13" s="361" t="s">
        <v>520</v>
      </c>
      <c r="C13" s="362" t="s">
        <v>551</v>
      </c>
      <c r="D13" s="363" t="s">
        <v>655</v>
      </c>
      <c r="E13" s="362" t="s">
        <v>856</v>
      </c>
      <c r="F13" s="363" t="s">
        <v>857</v>
      </c>
      <c r="G13" s="362" t="s">
        <v>689</v>
      </c>
      <c r="H13" s="362" t="s">
        <v>690</v>
      </c>
      <c r="I13" s="364">
        <v>50.786533242020838</v>
      </c>
      <c r="J13" s="364">
        <v>1</v>
      </c>
      <c r="K13" s="365">
        <v>50.786533242020838</v>
      </c>
    </row>
    <row r="14" spans="1:11" ht="14.4" customHeight="1" x14ac:dyDescent="0.3">
      <c r="A14" s="360" t="s">
        <v>519</v>
      </c>
      <c r="B14" s="361" t="s">
        <v>520</v>
      </c>
      <c r="C14" s="362" t="s">
        <v>551</v>
      </c>
      <c r="D14" s="363" t="s">
        <v>655</v>
      </c>
      <c r="E14" s="362" t="s">
        <v>856</v>
      </c>
      <c r="F14" s="363" t="s">
        <v>857</v>
      </c>
      <c r="G14" s="362" t="s">
        <v>691</v>
      </c>
      <c r="H14" s="362" t="s">
        <v>692</v>
      </c>
      <c r="I14" s="364">
        <v>62.92</v>
      </c>
      <c r="J14" s="364">
        <v>1</v>
      </c>
      <c r="K14" s="365">
        <v>62.92</v>
      </c>
    </row>
    <row r="15" spans="1:11" ht="14.4" customHeight="1" x14ac:dyDescent="0.3">
      <c r="A15" s="360" t="s">
        <v>519</v>
      </c>
      <c r="B15" s="361" t="s">
        <v>520</v>
      </c>
      <c r="C15" s="362" t="s">
        <v>551</v>
      </c>
      <c r="D15" s="363" t="s">
        <v>655</v>
      </c>
      <c r="E15" s="362" t="s">
        <v>856</v>
      </c>
      <c r="F15" s="363" t="s">
        <v>857</v>
      </c>
      <c r="G15" s="362" t="s">
        <v>693</v>
      </c>
      <c r="H15" s="362" t="s">
        <v>694</v>
      </c>
      <c r="I15" s="364">
        <v>112.53</v>
      </c>
      <c r="J15" s="364">
        <v>1</v>
      </c>
      <c r="K15" s="365">
        <v>112.53</v>
      </c>
    </row>
    <row r="16" spans="1:11" ht="14.4" customHeight="1" x14ac:dyDescent="0.3">
      <c r="A16" s="360" t="s">
        <v>519</v>
      </c>
      <c r="B16" s="361" t="s">
        <v>520</v>
      </c>
      <c r="C16" s="362" t="s">
        <v>551</v>
      </c>
      <c r="D16" s="363" t="s">
        <v>655</v>
      </c>
      <c r="E16" s="362" t="s">
        <v>856</v>
      </c>
      <c r="F16" s="363" t="s">
        <v>857</v>
      </c>
      <c r="G16" s="362" t="s">
        <v>695</v>
      </c>
      <c r="H16" s="362" t="s">
        <v>696</v>
      </c>
      <c r="I16" s="364">
        <v>146.41</v>
      </c>
      <c r="J16" s="364">
        <v>2</v>
      </c>
      <c r="K16" s="365">
        <v>292.82</v>
      </c>
    </row>
    <row r="17" spans="1:11" ht="14.4" customHeight="1" x14ac:dyDescent="0.3">
      <c r="A17" s="360" t="s">
        <v>519</v>
      </c>
      <c r="B17" s="361" t="s">
        <v>520</v>
      </c>
      <c r="C17" s="362" t="s">
        <v>551</v>
      </c>
      <c r="D17" s="363" t="s">
        <v>655</v>
      </c>
      <c r="E17" s="362" t="s">
        <v>856</v>
      </c>
      <c r="F17" s="363" t="s">
        <v>857</v>
      </c>
      <c r="G17" s="362" t="s">
        <v>697</v>
      </c>
      <c r="H17" s="362" t="s">
        <v>698</v>
      </c>
      <c r="I17" s="364">
        <v>72.83</v>
      </c>
      <c r="J17" s="364">
        <v>1</v>
      </c>
      <c r="K17" s="365">
        <v>72.83</v>
      </c>
    </row>
    <row r="18" spans="1:11" ht="14.4" customHeight="1" x14ac:dyDescent="0.3">
      <c r="A18" s="360" t="s">
        <v>519</v>
      </c>
      <c r="B18" s="361" t="s">
        <v>520</v>
      </c>
      <c r="C18" s="362" t="s">
        <v>551</v>
      </c>
      <c r="D18" s="363" t="s">
        <v>655</v>
      </c>
      <c r="E18" s="362" t="s">
        <v>856</v>
      </c>
      <c r="F18" s="363" t="s">
        <v>857</v>
      </c>
      <c r="G18" s="362" t="s">
        <v>699</v>
      </c>
      <c r="H18" s="362" t="s">
        <v>700</v>
      </c>
      <c r="I18" s="364">
        <v>250.47</v>
      </c>
      <c r="J18" s="364">
        <v>1</v>
      </c>
      <c r="K18" s="365">
        <v>250.47</v>
      </c>
    </row>
    <row r="19" spans="1:11" ht="14.4" customHeight="1" x14ac:dyDescent="0.3">
      <c r="A19" s="360" t="s">
        <v>519</v>
      </c>
      <c r="B19" s="361" t="s">
        <v>520</v>
      </c>
      <c r="C19" s="362" t="s">
        <v>551</v>
      </c>
      <c r="D19" s="363" t="s">
        <v>655</v>
      </c>
      <c r="E19" s="362" t="s">
        <v>856</v>
      </c>
      <c r="F19" s="363" t="s">
        <v>857</v>
      </c>
      <c r="G19" s="362" t="s">
        <v>701</v>
      </c>
      <c r="H19" s="362" t="s">
        <v>702</v>
      </c>
      <c r="I19" s="364">
        <v>210.54</v>
      </c>
      <c r="J19" s="364">
        <v>1</v>
      </c>
      <c r="K19" s="365">
        <v>210.54</v>
      </c>
    </row>
    <row r="20" spans="1:11" ht="14.4" customHeight="1" x14ac:dyDescent="0.3">
      <c r="A20" s="360" t="s">
        <v>519</v>
      </c>
      <c r="B20" s="361" t="s">
        <v>520</v>
      </c>
      <c r="C20" s="362" t="s">
        <v>551</v>
      </c>
      <c r="D20" s="363" t="s">
        <v>655</v>
      </c>
      <c r="E20" s="362" t="s">
        <v>856</v>
      </c>
      <c r="F20" s="363" t="s">
        <v>857</v>
      </c>
      <c r="G20" s="362" t="s">
        <v>703</v>
      </c>
      <c r="H20" s="362" t="s">
        <v>704</v>
      </c>
      <c r="I20" s="364">
        <v>137.94</v>
      </c>
      <c r="J20" s="364">
        <v>2</v>
      </c>
      <c r="K20" s="365">
        <v>275.88</v>
      </c>
    </row>
    <row r="21" spans="1:11" ht="14.4" customHeight="1" x14ac:dyDescent="0.3">
      <c r="A21" s="360" t="s">
        <v>519</v>
      </c>
      <c r="B21" s="361" t="s">
        <v>520</v>
      </c>
      <c r="C21" s="362" t="s">
        <v>551</v>
      </c>
      <c r="D21" s="363" t="s">
        <v>655</v>
      </c>
      <c r="E21" s="362" t="s">
        <v>856</v>
      </c>
      <c r="F21" s="363" t="s">
        <v>857</v>
      </c>
      <c r="G21" s="362" t="s">
        <v>705</v>
      </c>
      <c r="H21" s="362" t="s">
        <v>706</v>
      </c>
      <c r="I21" s="364">
        <v>183.92</v>
      </c>
      <c r="J21" s="364">
        <v>1</v>
      </c>
      <c r="K21" s="365">
        <v>183.92</v>
      </c>
    </row>
    <row r="22" spans="1:11" ht="14.4" customHeight="1" x14ac:dyDescent="0.3">
      <c r="A22" s="360" t="s">
        <v>519</v>
      </c>
      <c r="B22" s="361" t="s">
        <v>520</v>
      </c>
      <c r="C22" s="362" t="s">
        <v>551</v>
      </c>
      <c r="D22" s="363" t="s">
        <v>655</v>
      </c>
      <c r="E22" s="362" t="s">
        <v>856</v>
      </c>
      <c r="F22" s="363" t="s">
        <v>857</v>
      </c>
      <c r="G22" s="362" t="s">
        <v>707</v>
      </c>
      <c r="H22" s="362" t="s">
        <v>708</v>
      </c>
      <c r="I22" s="364">
        <v>133.1</v>
      </c>
      <c r="J22" s="364">
        <v>1</v>
      </c>
      <c r="K22" s="365">
        <v>133.1</v>
      </c>
    </row>
    <row r="23" spans="1:11" ht="14.4" customHeight="1" x14ac:dyDescent="0.3">
      <c r="A23" s="360" t="s">
        <v>519</v>
      </c>
      <c r="B23" s="361" t="s">
        <v>520</v>
      </c>
      <c r="C23" s="362" t="s">
        <v>551</v>
      </c>
      <c r="D23" s="363" t="s">
        <v>655</v>
      </c>
      <c r="E23" s="362" t="s">
        <v>856</v>
      </c>
      <c r="F23" s="363" t="s">
        <v>857</v>
      </c>
      <c r="G23" s="362" t="s">
        <v>709</v>
      </c>
      <c r="H23" s="362" t="s">
        <v>710</v>
      </c>
      <c r="I23" s="364">
        <v>187.57</v>
      </c>
      <c r="J23" s="364">
        <v>1</v>
      </c>
      <c r="K23" s="365">
        <v>187.57</v>
      </c>
    </row>
    <row r="24" spans="1:11" ht="14.4" customHeight="1" x14ac:dyDescent="0.3">
      <c r="A24" s="360" t="s">
        <v>519</v>
      </c>
      <c r="B24" s="361" t="s">
        <v>520</v>
      </c>
      <c r="C24" s="362" t="s">
        <v>551</v>
      </c>
      <c r="D24" s="363" t="s">
        <v>655</v>
      </c>
      <c r="E24" s="362" t="s">
        <v>856</v>
      </c>
      <c r="F24" s="363" t="s">
        <v>857</v>
      </c>
      <c r="G24" s="362" t="s">
        <v>711</v>
      </c>
      <c r="H24" s="362" t="s">
        <v>712</v>
      </c>
      <c r="I24" s="364">
        <v>229.93</v>
      </c>
      <c r="J24" s="364">
        <v>1</v>
      </c>
      <c r="K24" s="365">
        <v>229.93</v>
      </c>
    </row>
    <row r="25" spans="1:11" ht="14.4" customHeight="1" x14ac:dyDescent="0.3">
      <c r="A25" s="360" t="s">
        <v>519</v>
      </c>
      <c r="B25" s="361" t="s">
        <v>520</v>
      </c>
      <c r="C25" s="362" t="s">
        <v>551</v>
      </c>
      <c r="D25" s="363" t="s">
        <v>655</v>
      </c>
      <c r="E25" s="362" t="s">
        <v>856</v>
      </c>
      <c r="F25" s="363" t="s">
        <v>857</v>
      </c>
      <c r="G25" s="362" t="s">
        <v>713</v>
      </c>
      <c r="H25" s="362" t="s">
        <v>714</v>
      </c>
      <c r="I25" s="364">
        <v>10.35</v>
      </c>
      <c r="J25" s="364">
        <v>100</v>
      </c>
      <c r="K25" s="365">
        <v>1034.55</v>
      </c>
    </row>
    <row r="26" spans="1:11" ht="14.4" customHeight="1" x14ac:dyDescent="0.3">
      <c r="A26" s="360" t="s">
        <v>519</v>
      </c>
      <c r="B26" s="361" t="s">
        <v>520</v>
      </c>
      <c r="C26" s="362" t="s">
        <v>551</v>
      </c>
      <c r="D26" s="363" t="s">
        <v>655</v>
      </c>
      <c r="E26" s="362" t="s">
        <v>856</v>
      </c>
      <c r="F26" s="363" t="s">
        <v>857</v>
      </c>
      <c r="G26" s="362" t="s">
        <v>715</v>
      </c>
      <c r="H26" s="362" t="s">
        <v>716</v>
      </c>
      <c r="I26" s="364">
        <v>175.45</v>
      </c>
      <c r="J26" s="364">
        <v>1</v>
      </c>
      <c r="K26" s="365">
        <v>175.45</v>
      </c>
    </row>
    <row r="27" spans="1:11" ht="14.4" customHeight="1" x14ac:dyDescent="0.3">
      <c r="A27" s="360" t="s">
        <v>519</v>
      </c>
      <c r="B27" s="361" t="s">
        <v>520</v>
      </c>
      <c r="C27" s="362" t="s">
        <v>551</v>
      </c>
      <c r="D27" s="363" t="s">
        <v>655</v>
      </c>
      <c r="E27" s="362" t="s">
        <v>856</v>
      </c>
      <c r="F27" s="363" t="s">
        <v>857</v>
      </c>
      <c r="G27" s="362" t="s">
        <v>717</v>
      </c>
      <c r="H27" s="362" t="s">
        <v>718</v>
      </c>
      <c r="I27" s="364">
        <v>693</v>
      </c>
      <c r="J27" s="364">
        <v>1</v>
      </c>
      <c r="K27" s="365">
        <v>693</v>
      </c>
    </row>
    <row r="28" spans="1:11" ht="14.4" customHeight="1" x14ac:dyDescent="0.3">
      <c r="A28" s="360" t="s">
        <v>519</v>
      </c>
      <c r="B28" s="361" t="s">
        <v>520</v>
      </c>
      <c r="C28" s="362" t="s">
        <v>551</v>
      </c>
      <c r="D28" s="363" t="s">
        <v>655</v>
      </c>
      <c r="E28" s="362" t="s">
        <v>856</v>
      </c>
      <c r="F28" s="363" t="s">
        <v>857</v>
      </c>
      <c r="G28" s="362" t="s">
        <v>719</v>
      </c>
      <c r="H28" s="362" t="s">
        <v>720</v>
      </c>
      <c r="I28" s="364">
        <v>523.92999999999995</v>
      </c>
      <c r="J28" s="364">
        <v>1</v>
      </c>
      <c r="K28" s="365">
        <v>523.92999999999995</v>
      </c>
    </row>
    <row r="29" spans="1:11" ht="14.4" customHeight="1" x14ac:dyDescent="0.3">
      <c r="A29" s="360" t="s">
        <v>519</v>
      </c>
      <c r="B29" s="361" t="s">
        <v>520</v>
      </c>
      <c r="C29" s="362" t="s">
        <v>551</v>
      </c>
      <c r="D29" s="363" t="s">
        <v>655</v>
      </c>
      <c r="E29" s="362" t="s">
        <v>856</v>
      </c>
      <c r="F29" s="363" t="s">
        <v>857</v>
      </c>
      <c r="G29" s="362" t="s">
        <v>721</v>
      </c>
      <c r="H29" s="362" t="s">
        <v>722</v>
      </c>
      <c r="I29" s="364">
        <v>751.41</v>
      </c>
      <c r="J29" s="364">
        <v>1</v>
      </c>
      <c r="K29" s="365">
        <v>751.41</v>
      </c>
    </row>
    <row r="30" spans="1:11" ht="14.4" customHeight="1" x14ac:dyDescent="0.3">
      <c r="A30" s="360" t="s">
        <v>519</v>
      </c>
      <c r="B30" s="361" t="s">
        <v>520</v>
      </c>
      <c r="C30" s="362" t="s">
        <v>551</v>
      </c>
      <c r="D30" s="363" t="s">
        <v>655</v>
      </c>
      <c r="E30" s="362" t="s">
        <v>856</v>
      </c>
      <c r="F30" s="363" t="s">
        <v>857</v>
      </c>
      <c r="G30" s="362" t="s">
        <v>723</v>
      </c>
      <c r="H30" s="362" t="s">
        <v>724</v>
      </c>
      <c r="I30" s="364">
        <v>856.68</v>
      </c>
      <c r="J30" s="364">
        <v>1</v>
      </c>
      <c r="K30" s="365">
        <v>856.68</v>
      </c>
    </row>
    <row r="31" spans="1:11" ht="14.4" customHeight="1" x14ac:dyDescent="0.3">
      <c r="A31" s="360" t="s">
        <v>519</v>
      </c>
      <c r="B31" s="361" t="s">
        <v>520</v>
      </c>
      <c r="C31" s="362" t="s">
        <v>545</v>
      </c>
      <c r="D31" s="363" t="s">
        <v>653</v>
      </c>
      <c r="E31" s="362" t="s">
        <v>854</v>
      </c>
      <c r="F31" s="363" t="s">
        <v>855</v>
      </c>
      <c r="G31" s="362" t="s">
        <v>725</v>
      </c>
      <c r="H31" s="362" t="s">
        <v>726</v>
      </c>
      <c r="I31" s="364">
        <v>0.41333333333333333</v>
      </c>
      <c r="J31" s="364">
        <v>10000</v>
      </c>
      <c r="K31" s="365">
        <v>4100</v>
      </c>
    </row>
    <row r="32" spans="1:11" ht="14.4" customHeight="1" x14ac:dyDescent="0.3">
      <c r="A32" s="360" t="s">
        <v>519</v>
      </c>
      <c r="B32" s="361" t="s">
        <v>520</v>
      </c>
      <c r="C32" s="362" t="s">
        <v>545</v>
      </c>
      <c r="D32" s="363" t="s">
        <v>653</v>
      </c>
      <c r="E32" s="362" t="s">
        <v>854</v>
      </c>
      <c r="F32" s="363" t="s">
        <v>855</v>
      </c>
      <c r="G32" s="362" t="s">
        <v>727</v>
      </c>
      <c r="H32" s="362" t="s">
        <v>728</v>
      </c>
      <c r="I32" s="364">
        <v>0.49</v>
      </c>
      <c r="J32" s="364">
        <v>16000</v>
      </c>
      <c r="K32" s="365">
        <v>7880.79</v>
      </c>
    </row>
    <row r="33" spans="1:11" ht="14.4" customHeight="1" x14ac:dyDescent="0.3">
      <c r="A33" s="360" t="s">
        <v>519</v>
      </c>
      <c r="B33" s="361" t="s">
        <v>520</v>
      </c>
      <c r="C33" s="362" t="s">
        <v>545</v>
      </c>
      <c r="D33" s="363" t="s">
        <v>653</v>
      </c>
      <c r="E33" s="362" t="s">
        <v>854</v>
      </c>
      <c r="F33" s="363" t="s">
        <v>855</v>
      </c>
      <c r="G33" s="362" t="s">
        <v>729</v>
      </c>
      <c r="H33" s="362" t="s">
        <v>730</v>
      </c>
      <c r="I33" s="364">
        <v>29.33</v>
      </c>
      <c r="J33" s="364">
        <v>10</v>
      </c>
      <c r="K33" s="365">
        <v>293.3</v>
      </c>
    </row>
    <row r="34" spans="1:11" ht="14.4" customHeight="1" x14ac:dyDescent="0.3">
      <c r="A34" s="360" t="s">
        <v>519</v>
      </c>
      <c r="B34" s="361" t="s">
        <v>520</v>
      </c>
      <c r="C34" s="362" t="s">
        <v>545</v>
      </c>
      <c r="D34" s="363" t="s">
        <v>653</v>
      </c>
      <c r="E34" s="362" t="s">
        <v>848</v>
      </c>
      <c r="F34" s="363" t="s">
        <v>849</v>
      </c>
      <c r="G34" s="362" t="s">
        <v>731</v>
      </c>
      <c r="H34" s="362" t="s">
        <v>732</v>
      </c>
      <c r="I34" s="364">
        <v>15.92</v>
      </c>
      <c r="J34" s="364">
        <v>700</v>
      </c>
      <c r="K34" s="365">
        <v>11144</v>
      </c>
    </row>
    <row r="35" spans="1:11" ht="14.4" customHeight="1" x14ac:dyDescent="0.3">
      <c r="A35" s="360" t="s">
        <v>519</v>
      </c>
      <c r="B35" s="361" t="s">
        <v>520</v>
      </c>
      <c r="C35" s="362" t="s">
        <v>545</v>
      </c>
      <c r="D35" s="363" t="s">
        <v>653</v>
      </c>
      <c r="E35" s="362" t="s">
        <v>848</v>
      </c>
      <c r="F35" s="363" t="s">
        <v>849</v>
      </c>
      <c r="G35" s="362" t="s">
        <v>733</v>
      </c>
      <c r="H35" s="362" t="s">
        <v>734</v>
      </c>
      <c r="I35" s="364">
        <v>2.75</v>
      </c>
      <c r="J35" s="364">
        <v>200</v>
      </c>
      <c r="K35" s="365">
        <v>550</v>
      </c>
    </row>
    <row r="36" spans="1:11" ht="14.4" customHeight="1" x14ac:dyDescent="0.3">
      <c r="A36" s="360" t="s">
        <v>519</v>
      </c>
      <c r="B36" s="361" t="s">
        <v>520</v>
      </c>
      <c r="C36" s="362" t="s">
        <v>545</v>
      </c>
      <c r="D36" s="363" t="s">
        <v>653</v>
      </c>
      <c r="E36" s="362" t="s">
        <v>848</v>
      </c>
      <c r="F36" s="363" t="s">
        <v>849</v>
      </c>
      <c r="G36" s="362" t="s">
        <v>735</v>
      </c>
      <c r="H36" s="362" t="s">
        <v>736</v>
      </c>
      <c r="I36" s="364">
        <v>7.43</v>
      </c>
      <c r="J36" s="364">
        <v>3200</v>
      </c>
      <c r="K36" s="365">
        <v>23776</v>
      </c>
    </row>
    <row r="37" spans="1:11" ht="14.4" customHeight="1" x14ac:dyDescent="0.3">
      <c r="A37" s="360" t="s">
        <v>519</v>
      </c>
      <c r="B37" s="361" t="s">
        <v>520</v>
      </c>
      <c r="C37" s="362" t="s">
        <v>545</v>
      </c>
      <c r="D37" s="363" t="s">
        <v>653</v>
      </c>
      <c r="E37" s="362" t="s">
        <v>848</v>
      </c>
      <c r="F37" s="363" t="s">
        <v>849</v>
      </c>
      <c r="G37" s="362" t="s">
        <v>675</v>
      </c>
      <c r="H37" s="362" t="s">
        <v>676</v>
      </c>
      <c r="I37" s="364">
        <v>6.31</v>
      </c>
      <c r="J37" s="364">
        <v>3000</v>
      </c>
      <c r="K37" s="365">
        <v>18935.170000000002</v>
      </c>
    </row>
    <row r="38" spans="1:11" ht="14.4" customHeight="1" x14ac:dyDescent="0.3">
      <c r="A38" s="360" t="s">
        <v>519</v>
      </c>
      <c r="B38" s="361" t="s">
        <v>520</v>
      </c>
      <c r="C38" s="362" t="s">
        <v>545</v>
      </c>
      <c r="D38" s="363" t="s">
        <v>653</v>
      </c>
      <c r="E38" s="362" t="s">
        <v>848</v>
      </c>
      <c r="F38" s="363" t="s">
        <v>849</v>
      </c>
      <c r="G38" s="362" t="s">
        <v>737</v>
      </c>
      <c r="H38" s="362" t="s">
        <v>738</v>
      </c>
      <c r="I38" s="364">
        <v>0.48</v>
      </c>
      <c r="J38" s="364">
        <v>500</v>
      </c>
      <c r="K38" s="365">
        <v>240</v>
      </c>
    </row>
    <row r="39" spans="1:11" ht="14.4" customHeight="1" x14ac:dyDescent="0.3">
      <c r="A39" s="360" t="s">
        <v>519</v>
      </c>
      <c r="B39" s="361" t="s">
        <v>520</v>
      </c>
      <c r="C39" s="362" t="s">
        <v>545</v>
      </c>
      <c r="D39" s="363" t="s">
        <v>653</v>
      </c>
      <c r="E39" s="362" t="s">
        <v>848</v>
      </c>
      <c r="F39" s="363" t="s">
        <v>849</v>
      </c>
      <c r="G39" s="362" t="s">
        <v>739</v>
      </c>
      <c r="H39" s="362" t="s">
        <v>740</v>
      </c>
      <c r="I39" s="364">
        <v>94.34</v>
      </c>
      <c r="J39" s="364">
        <v>1</v>
      </c>
      <c r="K39" s="365">
        <v>94.34</v>
      </c>
    </row>
    <row r="40" spans="1:11" ht="14.4" customHeight="1" x14ac:dyDescent="0.3">
      <c r="A40" s="360" t="s">
        <v>519</v>
      </c>
      <c r="B40" s="361" t="s">
        <v>520</v>
      </c>
      <c r="C40" s="362" t="s">
        <v>545</v>
      </c>
      <c r="D40" s="363" t="s">
        <v>653</v>
      </c>
      <c r="E40" s="362" t="s">
        <v>848</v>
      </c>
      <c r="F40" s="363" t="s">
        <v>849</v>
      </c>
      <c r="G40" s="362" t="s">
        <v>741</v>
      </c>
      <c r="H40" s="362" t="s">
        <v>742</v>
      </c>
      <c r="I40" s="364">
        <v>9.15</v>
      </c>
      <c r="J40" s="364">
        <v>5800</v>
      </c>
      <c r="K40" s="365">
        <v>53049.760000000002</v>
      </c>
    </row>
    <row r="41" spans="1:11" ht="14.4" customHeight="1" x14ac:dyDescent="0.3">
      <c r="A41" s="360" t="s">
        <v>519</v>
      </c>
      <c r="B41" s="361" t="s">
        <v>520</v>
      </c>
      <c r="C41" s="362" t="s">
        <v>545</v>
      </c>
      <c r="D41" s="363" t="s">
        <v>653</v>
      </c>
      <c r="E41" s="362" t="s">
        <v>848</v>
      </c>
      <c r="F41" s="363" t="s">
        <v>849</v>
      </c>
      <c r="G41" s="362" t="s">
        <v>743</v>
      </c>
      <c r="H41" s="362" t="s">
        <v>744</v>
      </c>
      <c r="I41" s="364">
        <v>4.3099999999999996</v>
      </c>
      <c r="J41" s="364">
        <v>2100</v>
      </c>
      <c r="K41" s="365">
        <v>9052.32</v>
      </c>
    </row>
    <row r="42" spans="1:11" ht="14.4" customHeight="1" x14ac:dyDescent="0.3">
      <c r="A42" s="360" t="s">
        <v>519</v>
      </c>
      <c r="B42" s="361" t="s">
        <v>520</v>
      </c>
      <c r="C42" s="362" t="s">
        <v>545</v>
      </c>
      <c r="D42" s="363" t="s">
        <v>653</v>
      </c>
      <c r="E42" s="362" t="s">
        <v>848</v>
      </c>
      <c r="F42" s="363" t="s">
        <v>849</v>
      </c>
      <c r="G42" s="362" t="s">
        <v>745</v>
      </c>
      <c r="H42" s="362" t="s">
        <v>746</v>
      </c>
      <c r="I42" s="364">
        <v>14.650000000000002</v>
      </c>
      <c r="J42" s="364">
        <v>2900</v>
      </c>
      <c r="K42" s="365">
        <v>42492.57</v>
      </c>
    </row>
    <row r="43" spans="1:11" ht="14.4" customHeight="1" x14ac:dyDescent="0.3">
      <c r="A43" s="360" t="s">
        <v>519</v>
      </c>
      <c r="B43" s="361" t="s">
        <v>520</v>
      </c>
      <c r="C43" s="362" t="s">
        <v>545</v>
      </c>
      <c r="D43" s="363" t="s">
        <v>653</v>
      </c>
      <c r="E43" s="362" t="s">
        <v>848</v>
      </c>
      <c r="F43" s="363" t="s">
        <v>849</v>
      </c>
      <c r="G43" s="362" t="s">
        <v>747</v>
      </c>
      <c r="H43" s="362" t="s">
        <v>748</v>
      </c>
      <c r="I43" s="364">
        <v>8.76</v>
      </c>
      <c r="J43" s="364">
        <v>1600</v>
      </c>
      <c r="K43" s="365">
        <v>14016.48</v>
      </c>
    </row>
    <row r="44" spans="1:11" ht="14.4" customHeight="1" x14ac:dyDescent="0.3">
      <c r="A44" s="360" t="s">
        <v>519</v>
      </c>
      <c r="B44" s="361" t="s">
        <v>520</v>
      </c>
      <c r="C44" s="362" t="s">
        <v>545</v>
      </c>
      <c r="D44" s="363" t="s">
        <v>653</v>
      </c>
      <c r="E44" s="362" t="s">
        <v>848</v>
      </c>
      <c r="F44" s="363" t="s">
        <v>849</v>
      </c>
      <c r="G44" s="362" t="s">
        <v>749</v>
      </c>
      <c r="H44" s="362" t="s">
        <v>750</v>
      </c>
      <c r="I44" s="364">
        <v>5.4200000000000008</v>
      </c>
      <c r="J44" s="364">
        <v>3300</v>
      </c>
      <c r="K44" s="365">
        <v>17881.46</v>
      </c>
    </row>
    <row r="45" spans="1:11" ht="14.4" customHeight="1" x14ac:dyDescent="0.3">
      <c r="A45" s="360" t="s">
        <v>519</v>
      </c>
      <c r="B45" s="361" t="s">
        <v>520</v>
      </c>
      <c r="C45" s="362" t="s">
        <v>545</v>
      </c>
      <c r="D45" s="363" t="s">
        <v>653</v>
      </c>
      <c r="E45" s="362" t="s">
        <v>848</v>
      </c>
      <c r="F45" s="363" t="s">
        <v>849</v>
      </c>
      <c r="G45" s="362" t="s">
        <v>751</v>
      </c>
      <c r="H45" s="362" t="s">
        <v>752</v>
      </c>
      <c r="I45" s="364">
        <v>12.106</v>
      </c>
      <c r="J45" s="364">
        <v>500</v>
      </c>
      <c r="K45" s="365">
        <v>6053.5</v>
      </c>
    </row>
    <row r="46" spans="1:11" ht="14.4" customHeight="1" x14ac:dyDescent="0.3">
      <c r="A46" s="360" t="s">
        <v>519</v>
      </c>
      <c r="B46" s="361" t="s">
        <v>520</v>
      </c>
      <c r="C46" s="362" t="s">
        <v>545</v>
      </c>
      <c r="D46" s="363" t="s">
        <v>653</v>
      </c>
      <c r="E46" s="362" t="s">
        <v>848</v>
      </c>
      <c r="F46" s="363" t="s">
        <v>849</v>
      </c>
      <c r="G46" s="362" t="s">
        <v>753</v>
      </c>
      <c r="H46" s="362" t="s">
        <v>754</v>
      </c>
      <c r="I46" s="364">
        <v>124.93</v>
      </c>
      <c r="J46" s="364">
        <v>800</v>
      </c>
      <c r="K46" s="365">
        <v>99946</v>
      </c>
    </row>
    <row r="47" spans="1:11" ht="14.4" customHeight="1" x14ac:dyDescent="0.3">
      <c r="A47" s="360" t="s">
        <v>519</v>
      </c>
      <c r="B47" s="361" t="s">
        <v>520</v>
      </c>
      <c r="C47" s="362" t="s">
        <v>545</v>
      </c>
      <c r="D47" s="363" t="s">
        <v>653</v>
      </c>
      <c r="E47" s="362" t="s">
        <v>848</v>
      </c>
      <c r="F47" s="363" t="s">
        <v>849</v>
      </c>
      <c r="G47" s="362" t="s">
        <v>755</v>
      </c>
      <c r="H47" s="362" t="s">
        <v>756</v>
      </c>
      <c r="I47" s="364">
        <v>0.47249999999999998</v>
      </c>
      <c r="J47" s="364">
        <v>8000</v>
      </c>
      <c r="K47" s="365">
        <v>3780</v>
      </c>
    </row>
    <row r="48" spans="1:11" ht="14.4" customHeight="1" x14ac:dyDescent="0.3">
      <c r="A48" s="360" t="s">
        <v>519</v>
      </c>
      <c r="B48" s="361" t="s">
        <v>520</v>
      </c>
      <c r="C48" s="362" t="s">
        <v>545</v>
      </c>
      <c r="D48" s="363" t="s">
        <v>653</v>
      </c>
      <c r="E48" s="362" t="s">
        <v>848</v>
      </c>
      <c r="F48" s="363" t="s">
        <v>849</v>
      </c>
      <c r="G48" s="362" t="s">
        <v>757</v>
      </c>
      <c r="H48" s="362" t="s">
        <v>758</v>
      </c>
      <c r="I48" s="364">
        <v>605</v>
      </c>
      <c r="J48" s="364">
        <v>600</v>
      </c>
      <c r="K48" s="365">
        <v>363000</v>
      </c>
    </row>
    <row r="49" spans="1:11" ht="14.4" customHeight="1" x14ac:dyDescent="0.3">
      <c r="A49" s="360" t="s">
        <v>519</v>
      </c>
      <c r="B49" s="361" t="s">
        <v>520</v>
      </c>
      <c r="C49" s="362" t="s">
        <v>545</v>
      </c>
      <c r="D49" s="363" t="s">
        <v>653</v>
      </c>
      <c r="E49" s="362" t="s">
        <v>848</v>
      </c>
      <c r="F49" s="363" t="s">
        <v>849</v>
      </c>
      <c r="G49" s="362" t="s">
        <v>759</v>
      </c>
      <c r="H49" s="362" t="s">
        <v>760</v>
      </c>
      <c r="I49" s="364">
        <v>54.45</v>
      </c>
      <c r="J49" s="364">
        <v>900</v>
      </c>
      <c r="K49" s="365">
        <v>49005</v>
      </c>
    </row>
    <row r="50" spans="1:11" ht="14.4" customHeight="1" x14ac:dyDescent="0.3">
      <c r="A50" s="360" t="s">
        <v>519</v>
      </c>
      <c r="B50" s="361" t="s">
        <v>520</v>
      </c>
      <c r="C50" s="362" t="s">
        <v>545</v>
      </c>
      <c r="D50" s="363" t="s">
        <v>653</v>
      </c>
      <c r="E50" s="362" t="s">
        <v>848</v>
      </c>
      <c r="F50" s="363" t="s">
        <v>849</v>
      </c>
      <c r="G50" s="362" t="s">
        <v>761</v>
      </c>
      <c r="H50" s="362" t="s">
        <v>762</v>
      </c>
      <c r="I50" s="364">
        <v>605</v>
      </c>
      <c r="J50" s="364">
        <v>36</v>
      </c>
      <c r="K50" s="365">
        <v>21780</v>
      </c>
    </row>
    <row r="51" spans="1:11" ht="14.4" customHeight="1" x14ac:dyDescent="0.3">
      <c r="A51" s="360" t="s">
        <v>519</v>
      </c>
      <c r="B51" s="361" t="s">
        <v>520</v>
      </c>
      <c r="C51" s="362" t="s">
        <v>545</v>
      </c>
      <c r="D51" s="363" t="s">
        <v>653</v>
      </c>
      <c r="E51" s="362" t="s">
        <v>848</v>
      </c>
      <c r="F51" s="363" t="s">
        <v>849</v>
      </c>
      <c r="G51" s="362" t="s">
        <v>763</v>
      </c>
      <c r="H51" s="362" t="s">
        <v>764</v>
      </c>
      <c r="I51" s="364">
        <v>605</v>
      </c>
      <c r="J51" s="364">
        <v>48</v>
      </c>
      <c r="K51" s="365">
        <v>29040</v>
      </c>
    </row>
    <row r="52" spans="1:11" ht="14.4" customHeight="1" x14ac:dyDescent="0.3">
      <c r="A52" s="360" t="s">
        <v>519</v>
      </c>
      <c r="B52" s="361" t="s">
        <v>520</v>
      </c>
      <c r="C52" s="362" t="s">
        <v>545</v>
      </c>
      <c r="D52" s="363" t="s">
        <v>653</v>
      </c>
      <c r="E52" s="362" t="s">
        <v>848</v>
      </c>
      <c r="F52" s="363" t="s">
        <v>849</v>
      </c>
      <c r="G52" s="362" t="s">
        <v>765</v>
      </c>
      <c r="H52" s="362" t="s">
        <v>766</v>
      </c>
      <c r="I52" s="364">
        <v>34.71</v>
      </c>
      <c r="J52" s="364">
        <v>100</v>
      </c>
      <c r="K52" s="365">
        <v>3471.49</v>
      </c>
    </row>
    <row r="53" spans="1:11" ht="14.4" customHeight="1" x14ac:dyDescent="0.3">
      <c r="A53" s="360" t="s">
        <v>519</v>
      </c>
      <c r="B53" s="361" t="s">
        <v>520</v>
      </c>
      <c r="C53" s="362" t="s">
        <v>545</v>
      </c>
      <c r="D53" s="363" t="s">
        <v>653</v>
      </c>
      <c r="E53" s="362" t="s">
        <v>848</v>
      </c>
      <c r="F53" s="363" t="s">
        <v>849</v>
      </c>
      <c r="G53" s="362" t="s">
        <v>767</v>
      </c>
      <c r="H53" s="362" t="s">
        <v>768</v>
      </c>
      <c r="I53" s="364">
        <v>3.62</v>
      </c>
      <c r="J53" s="364">
        <v>300</v>
      </c>
      <c r="K53" s="365">
        <v>1085.3699999999999</v>
      </c>
    </row>
    <row r="54" spans="1:11" ht="14.4" customHeight="1" x14ac:dyDescent="0.3">
      <c r="A54" s="360" t="s">
        <v>519</v>
      </c>
      <c r="B54" s="361" t="s">
        <v>520</v>
      </c>
      <c r="C54" s="362" t="s">
        <v>545</v>
      </c>
      <c r="D54" s="363" t="s">
        <v>653</v>
      </c>
      <c r="E54" s="362" t="s">
        <v>858</v>
      </c>
      <c r="F54" s="363" t="s">
        <v>859</v>
      </c>
      <c r="G54" s="362" t="s">
        <v>769</v>
      </c>
      <c r="H54" s="362" t="s">
        <v>770</v>
      </c>
      <c r="I54" s="364">
        <v>52.42</v>
      </c>
      <c r="J54" s="364">
        <v>2400</v>
      </c>
      <c r="K54" s="365">
        <v>125801.25</v>
      </c>
    </row>
    <row r="55" spans="1:11" ht="14.4" customHeight="1" x14ac:dyDescent="0.3">
      <c r="A55" s="360" t="s">
        <v>519</v>
      </c>
      <c r="B55" s="361" t="s">
        <v>520</v>
      </c>
      <c r="C55" s="362" t="s">
        <v>545</v>
      </c>
      <c r="D55" s="363" t="s">
        <v>653</v>
      </c>
      <c r="E55" s="362" t="s">
        <v>858</v>
      </c>
      <c r="F55" s="363" t="s">
        <v>859</v>
      </c>
      <c r="G55" s="362" t="s">
        <v>771</v>
      </c>
      <c r="H55" s="362" t="s">
        <v>772</v>
      </c>
      <c r="I55" s="364">
        <v>8.1675000000000004</v>
      </c>
      <c r="J55" s="364">
        <v>14000</v>
      </c>
      <c r="K55" s="365">
        <v>114330</v>
      </c>
    </row>
    <row r="56" spans="1:11" ht="14.4" customHeight="1" x14ac:dyDescent="0.3">
      <c r="A56" s="360" t="s">
        <v>519</v>
      </c>
      <c r="B56" s="361" t="s">
        <v>520</v>
      </c>
      <c r="C56" s="362" t="s">
        <v>545</v>
      </c>
      <c r="D56" s="363" t="s">
        <v>653</v>
      </c>
      <c r="E56" s="362" t="s">
        <v>858</v>
      </c>
      <c r="F56" s="363" t="s">
        <v>859</v>
      </c>
      <c r="G56" s="362" t="s">
        <v>773</v>
      </c>
      <c r="H56" s="362" t="s">
        <v>774</v>
      </c>
      <c r="I56" s="364">
        <v>326.92</v>
      </c>
      <c r="J56" s="364">
        <v>1500</v>
      </c>
      <c r="K56" s="365">
        <v>490376.69999999995</v>
      </c>
    </row>
    <row r="57" spans="1:11" ht="14.4" customHeight="1" x14ac:dyDescent="0.3">
      <c r="A57" s="360" t="s">
        <v>519</v>
      </c>
      <c r="B57" s="361" t="s">
        <v>520</v>
      </c>
      <c r="C57" s="362" t="s">
        <v>545</v>
      </c>
      <c r="D57" s="363" t="s">
        <v>653</v>
      </c>
      <c r="E57" s="362" t="s">
        <v>858</v>
      </c>
      <c r="F57" s="363" t="s">
        <v>859</v>
      </c>
      <c r="G57" s="362" t="s">
        <v>775</v>
      </c>
      <c r="H57" s="362" t="s">
        <v>776</v>
      </c>
      <c r="I57" s="364">
        <v>24.18</v>
      </c>
      <c r="J57" s="364">
        <v>200</v>
      </c>
      <c r="K57" s="365">
        <v>4835.16</v>
      </c>
    </row>
    <row r="58" spans="1:11" ht="14.4" customHeight="1" x14ac:dyDescent="0.3">
      <c r="A58" s="360" t="s">
        <v>519</v>
      </c>
      <c r="B58" s="361" t="s">
        <v>520</v>
      </c>
      <c r="C58" s="362" t="s">
        <v>545</v>
      </c>
      <c r="D58" s="363" t="s">
        <v>653</v>
      </c>
      <c r="E58" s="362" t="s">
        <v>858</v>
      </c>
      <c r="F58" s="363" t="s">
        <v>859</v>
      </c>
      <c r="G58" s="362" t="s">
        <v>777</v>
      </c>
      <c r="H58" s="362" t="s">
        <v>778</v>
      </c>
      <c r="I58" s="364">
        <v>60.25</v>
      </c>
      <c r="J58" s="364">
        <v>600</v>
      </c>
      <c r="K58" s="365">
        <v>36147.54</v>
      </c>
    </row>
    <row r="59" spans="1:11" ht="14.4" customHeight="1" x14ac:dyDescent="0.3">
      <c r="A59" s="360" t="s">
        <v>519</v>
      </c>
      <c r="B59" s="361" t="s">
        <v>520</v>
      </c>
      <c r="C59" s="362" t="s">
        <v>545</v>
      </c>
      <c r="D59" s="363" t="s">
        <v>653</v>
      </c>
      <c r="E59" s="362" t="s">
        <v>860</v>
      </c>
      <c r="F59" s="363" t="s">
        <v>861</v>
      </c>
      <c r="G59" s="362" t="s">
        <v>779</v>
      </c>
      <c r="H59" s="362" t="s">
        <v>780</v>
      </c>
      <c r="I59" s="364">
        <v>7.87</v>
      </c>
      <c r="J59" s="364">
        <v>3250</v>
      </c>
      <c r="K59" s="365">
        <v>25561.25</v>
      </c>
    </row>
    <row r="60" spans="1:11" ht="14.4" customHeight="1" x14ac:dyDescent="0.3">
      <c r="A60" s="360" t="s">
        <v>519</v>
      </c>
      <c r="B60" s="361" t="s">
        <v>520</v>
      </c>
      <c r="C60" s="362" t="s">
        <v>545</v>
      </c>
      <c r="D60" s="363" t="s">
        <v>653</v>
      </c>
      <c r="E60" s="362" t="s">
        <v>860</v>
      </c>
      <c r="F60" s="363" t="s">
        <v>861</v>
      </c>
      <c r="G60" s="362" t="s">
        <v>781</v>
      </c>
      <c r="H60" s="362" t="s">
        <v>782</v>
      </c>
      <c r="I60" s="364">
        <v>0.48200000000000004</v>
      </c>
      <c r="J60" s="364">
        <v>16000</v>
      </c>
      <c r="K60" s="365">
        <v>7710</v>
      </c>
    </row>
    <row r="61" spans="1:11" ht="14.4" customHeight="1" x14ac:dyDescent="0.3">
      <c r="A61" s="360" t="s">
        <v>519</v>
      </c>
      <c r="B61" s="361" t="s">
        <v>520</v>
      </c>
      <c r="C61" s="362" t="s">
        <v>545</v>
      </c>
      <c r="D61" s="363" t="s">
        <v>653</v>
      </c>
      <c r="E61" s="362" t="s">
        <v>851</v>
      </c>
      <c r="F61" s="363" t="s">
        <v>852</v>
      </c>
      <c r="G61" s="362" t="s">
        <v>783</v>
      </c>
      <c r="H61" s="362" t="s">
        <v>784</v>
      </c>
      <c r="I61" s="364">
        <v>1.81</v>
      </c>
      <c r="J61" s="364">
        <v>1000</v>
      </c>
      <c r="K61" s="365">
        <v>1815</v>
      </c>
    </row>
    <row r="62" spans="1:11" ht="14.4" customHeight="1" x14ac:dyDescent="0.3">
      <c r="A62" s="360" t="s">
        <v>519</v>
      </c>
      <c r="B62" s="361" t="s">
        <v>520</v>
      </c>
      <c r="C62" s="362" t="s">
        <v>545</v>
      </c>
      <c r="D62" s="363" t="s">
        <v>653</v>
      </c>
      <c r="E62" s="362" t="s">
        <v>851</v>
      </c>
      <c r="F62" s="363" t="s">
        <v>852</v>
      </c>
      <c r="G62" s="362" t="s">
        <v>783</v>
      </c>
      <c r="H62" s="362" t="s">
        <v>785</v>
      </c>
      <c r="I62" s="364">
        <v>1.81</v>
      </c>
      <c r="J62" s="364">
        <v>2000</v>
      </c>
      <c r="K62" s="365">
        <v>3628</v>
      </c>
    </row>
    <row r="63" spans="1:11" ht="14.4" customHeight="1" x14ac:dyDescent="0.3">
      <c r="A63" s="360" t="s">
        <v>519</v>
      </c>
      <c r="B63" s="361" t="s">
        <v>520</v>
      </c>
      <c r="C63" s="362" t="s">
        <v>545</v>
      </c>
      <c r="D63" s="363" t="s">
        <v>653</v>
      </c>
      <c r="E63" s="362" t="s">
        <v>851</v>
      </c>
      <c r="F63" s="363" t="s">
        <v>852</v>
      </c>
      <c r="G63" s="362" t="s">
        <v>786</v>
      </c>
      <c r="H63" s="362" t="s">
        <v>787</v>
      </c>
      <c r="I63" s="364">
        <v>11.01</v>
      </c>
      <c r="J63" s="364">
        <v>720</v>
      </c>
      <c r="K63" s="365">
        <v>7927.2000000000007</v>
      </c>
    </row>
    <row r="64" spans="1:11" ht="14.4" customHeight="1" x14ac:dyDescent="0.3">
      <c r="A64" s="360" t="s">
        <v>519</v>
      </c>
      <c r="B64" s="361" t="s">
        <v>520</v>
      </c>
      <c r="C64" s="362" t="s">
        <v>545</v>
      </c>
      <c r="D64" s="363" t="s">
        <v>653</v>
      </c>
      <c r="E64" s="362" t="s">
        <v>851</v>
      </c>
      <c r="F64" s="363" t="s">
        <v>852</v>
      </c>
      <c r="G64" s="362" t="s">
        <v>788</v>
      </c>
      <c r="H64" s="362" t="s">
        <v>789</v>
      </c>
      <c r="I64" s="364">
        <v>11.01</v>
      </c>
      <c r="J64" s="364">
        <v>480</v>
      </c>
      <c r="K64" s="365">
        <v>5284.8</v>
      </c>
    </row>
    <row r="65" spans="1:11" ht="14.4" customHeight="1" x14ac:dyDescent="0.3">
      <c r="A65" s="360" t="s">
        <v>519</v>
      </c>
      <c r="B65" s="361" t="s">
        <v>520</v>
      </c>
      <c r="C65" s="362" t="s">
        <v>545</v>
      </c>
      <c r="D65" s="363" t="s">
        <v>653</v>
      </c>
      <c r="E65" s="362" t="s">
        <v>851</v>
      </c>
      <c r="F65" s="363" t="s">
        <v>852</v>
      </c>
      <c r="G65" s="362" t="s">
        <v>790</v>
      </c>
      <c r="H65" s="362" t="s">
        <v>791</v>
      </c>
      <c r="I65" s="364">
        <v>11.01</v>
      </c>
      <c r="J65" s="364">
        <v>80</v>
      </c>
      <c r="K65" s="365">
        <v>880.8</v>
      </c>
    </row>
    <row r="66" spans="1:11" ht="14.4" customHeight="1" x14ac:dyDescent="0.3">
      <c r="A66" s="360" t="s">
        <v>519</v>
      </c>
      <c r="B66" s="361" t="s">
        <v>520</v>
      </c>
      <c r="C66" s="362" t="s">
        <v>545</v>
      </c>
      <c r="D66" s="363" t="s">
        <v>653</v>
      </c>
      <c r="E66" s="362" t="s">
        <v>851</v>
      </c>
      <c r="F66" s="363" t="s">
        <v>852</v>
      </c>
      <c r="G66" s="362" t="s">
        <v>792</v>
      </c>
      <c r="H66" s="362" t="s">
        <v>793</v>
      </c>
      <c r="I66" s="364">
        <v>11.01</v>
      </c>
      <c r="J66" s="364">
        <v>80</v>
      </c>
      <c r="K66" s="365">
        <v>880.8</v>
      </c>
    </row>
    <row r="67" spans="1:11" ht="14.4" customHeight="1" x14ac:dyDescent="0.3">
      <c r="A67" s="360" t="s">
        <v>519</v>
      </c>
      <c r="B67" s="361" t="s">
        <v>520</v>
      </c>
      <c r="C67" s="362" t="s">
        <v>545</v>
      </c>
      <c r="D67" s="363" t="s">
        <v>653</v>
      </c>
      <c r="E67" s="362" t="s">
        <v>851</v>
      </c>
      <c r="F67" s="363" t="s">
        <v>852</v>
      </c>
      <c r="G67" s="362" t="s">
        <v>794</v>
      </c>
      <c r="H67" s="362" t="s">
        <v>795</v>
      </c>
      <c r="I67" s="364">
        <v>1.81</v>
      </c>
      <c r="J67" s="364">
        <v>1000</v>
      </c>
      <c r="K67" s="365">
        <v>1815</v>
      </c>
    </row>
    <row r="68" spans="1:11" ht="14.4" customHeight="1" x14ac:dyDescent="0.3">
      <c r="A68" s="360" t="s">
        <v>519</v>
      </c>
      <c r="B68" s="361" t="s">
        <v>520</v>
      </c>
      <c r="C68" s="362" t="s">
        <v>545</v>
      </c>
      <c r="D68" s="363" t="s">
        <v>653</v>
      </c>
      <c r="E68" s="362" t="s">
        <v>851</v>
      </c>
      <c r="F68" s="363" t="s">
        <v>852</v>
      </c>
      <c r="G68" s="362" t="s">
        <v>794</v>
      </c>
      <c r="H68" s="362" t="s">
        <v>796</v>
      </c>
      <c r="I68" s="364">
        <v>1.81</v>
      </c>
      <c r="J68" s="364">
        <v>2000</v>
      </c>
      <c r="K68" s="365">
        <v>3628.5</v>
      </c>
    </row>
    <row r="69" spans="1:11" ht="14.4" customHeight="1" x14ac:dyDescent="0.3">
      <c r="A69" s="360" t="s">
        <v>519</v>
      </c>
      <c r="B69" s="361" t="s">
        <v>520</v>
      </c>
      <c r="C69" s="362" t="s">
        <v>545</v>
      </c>
      <c r="D69" s="363" t="s">
        <v>653</v>
      </c>
      <c r="E69" s="362" t="s">
        <v>851</v>
      </c>
      <c r="F69" s="363" t="s">
        <v>852</v>
      </c>
      <c r="G69" s="362" t="s">
        <v>797</v>
      </c>
      <c r="H69" s="362" t="s">
        <v>798</v>
      </c>
      <c r="I69" s="364">
        <v>20.16</v>
      </c>
      <c r="J69" s="364">
        <v>2640</v>
      </c>
      <c r="K69" s="365">
        <v>53218.7</v>
      </c>
    </row>
    <row r="70" spans="1:11" ht="14.4" customHeight="1" x14ac:dyDescent="0.3">
      <c r="A70" s="360" t="s">
        <v>519</v>
      </c>
      <c r="B70" s="361" t="s">
        <v>520</v>
      </c>
      <c r="C70" s="362" t="s">
        <v>545</v>
      </c>
      <c r="D70" s="363" t="s">
        <v>653</v>
      </c>
      <c r="E70" s="362" t="s">
        <v>851</v>
      </c>
      <c r="F70" s="363" t="s">
        <v>852</v>
      </c>
      <c r="G70" s="362" t="s">
        <v>799</v>
      </c>
      <c r="H70" s="362" t="s">
        <v>800</v>
      </c>
      <c r="I70" s="364">
        <v>20.16</v>
      </c>
      <c r="J70" s="364">
        <v>1200</v>
      </c>
      <c r="K70" s="365">
        <v>24190.300000000003</v>
      </c>
    </row>
    <row r="71" spans="1:11" ht="14.4" customHeight="1" x14ac:dyDescent="0.3">
      <c r="A71" s="360" t="s">
        <v>519</v>
      </c>
      <c r="B71" s="361" t="s">
        <v>520</v>
      </c>
      <c r="C71" s="362" t="s">
        <v>545</v>
      </c>
      <c r="D71" s="363" t="s">
        <v>653</v>
      </c>
      <c r="E71" s="362" t="s">
        <v>851</v>
      </c>
      <c r="F71" s="363" t="s">
        <v>852</v>
      </c>
      <c r="G71" s="362" t="s">
        <v>677</v>
      </c>
      <c r="H71" s="362" t="s">
        <v>678</v>
      </c>
      <c r="I71" s="364">
        <v>0.71</v>
      </c>
      <c r="J71" s="364">
        <v>1000</v>
      </c>
      <c r="K71" s="365">
        <v>710</v>
      </c>
    </row>
    <row r="72" spans="1:11" ht="14.4" customHeight="1" x14ac:dyDescent="0.3">
      <c r="A72" s="360" t="s">
        <v>519</v>
      </c>
      <c r="B72" s="361" t="s">
        <v>520</v>
      </c>
      <c r="C72" s="362" t="s">
        <v>545</v>
      </c>
      <c r="D72" s="363" t="s">
        <v>653</v>
      </c>
      <c r="E72" s="362" t="s">
        <v>851</v>
      </c>
      <c r="F72" s="363" t="s">
        <v>852</v>
      </c>
      <c r="G72" s="362" t="s">
        <v>801</v>
      </c>
      <c r="H72" s="362" t="s">
        <v>802</v>
      </c>
      <c r="I72" s="364">
        <v>0.71</v>
      </c>
      <c r="J72" s="364">
        <v>3000</v>
      </c>
      <c r="K72" s="365">
        <v>2130</v>
      </c>
    </row>
    <row r="73" spans="1:11" ht="14.4" customHeight="1" x14ac:dyDescent="0.3">
      <c r="A73" s="360" t="s">
        <v>519</v>
      </c>
      <c r="B73" s="361" t="s">
        <v>520</v>
      </c>
      <c r="C73" s="362" t="s">
        <v>545</v>
      </c>
      <c r="D73" s="363" t="s">
        <v>653</v>
      </c>
      <c r="E73" s="362" t="s">
        <v>851</v>
      </c>
      <c r="F73" s="363" t="s">
        <v>852</v>
      </c>
      <c r="G73" s="362" t="s">
        <v>803</v>
      </c>
      <c r="H73" s="362" t="s">
        <v>804</v>
      </c>
      <c r="I73" s="364">
        <v>0.71</v>
      </c>
      <c r="J73" s="364">
        <v>1000</v>
      </c>
      <c r="K73" s="365">
        <v>710</v>
      </c>
    </row>
    <row r="74" spans="1:11" ht="14.4" customHeight="1" x14ac:dyDescent="0.3">
      <c r="A74" s="360" t="s">
        <v>519</v>
      </c>
      <c r="B74" s="361" t="s">
        <v>520</v>
      </c>
      <c r="C74" s="362" t="s">
        <v>545</v>
      </c>
      <c r="D74" s="363" t="s">
        <v>653</v>
      </c>
      <c r="E74" s="362" t="s">
        <v>851</v>
      </c>
      <c r="F74" s="363" t="s">
        <v>852</v>
      </c>
      <c r="G74" s="362" t="s">
        <v>805</v>
      </c>
      <c r="H74" s="362" t="s">
        <v>806</v>
      </c>
      <c r="I74" s="364">
        <v>1.81</v>
      </c>
      <c r="J74" s="364">
        <v>1000</v>
      </c>
      <c r="K74" s="365">
        <v>1815</v>
      </c>
    </row>
    <row r="75" spans="1:11" ht="14.4" customHeight="1" x14ac:dyDescent="0.3">
      <c r="A75" s="360" t="s">
        <v>519</v>
      </c>
      <c r="B75" s="361" t="s">
        <v>520</v>
      </c>
      <c r="C75" s="362" t="s">
        <v>545</v>
      </c>
      <c r="D75" s="363" t="s">
        <v>653</v>
      </c>
      <c r="E75" s="362" t="s">
        <v>851</v>
      </c>
      <c r="F75" s="363" t="s">
        <v>852</v>
      </c>
      <c r="G75" s="362" t="s">
        <v>807</v>
      </c>
      <c r="H75" s="362" t="s">
        <v>808</v>
      </c>
      <c r="I75" s="364">
        <v>11.785</v>
      </c>
      <c r="J75" s="364">
        <v>720</v>
      </c>
      <c r="K75" s="365">
        <v>8299.2000000000007</v>
      </c>
    </row>
    <row r="76" spans="1:11" ht="14.4" customHeight="1" x14ac:dyDescent="0.3">
      <c r="A76" s="360" t="s">
        <v>519</v>
      </c>
      <c r="B76" s="361" t="s">
        <v>520</v>
      </c>
      <c r="C76" s="362" t="s">
        <v>545</v>
      </c>
      <c r="D76" s="363" t="s">
        <v>653</v>
      </c>
      <c r="E76" s="362" t="s">
        <v>851</v>
      </c>
      <c r="F76" s="363" t="s">
        <v>852</v>
      </c>
      <c r="G76" s="362" t="s">
        <v>809</v>
      </c>
      <c r="H76" s="362" t="s">
        <v>810</v>
      </c>
      <c r="I76" s="364">
        <v>12.585000000000001</v>
      </c>
      <c r="J76" s="364">
        <v>480</v>
      </c>
      <c r="K76" s="365">
        <v>6040.7999999999993</v>
      </c>
    </row>
    <row r="77" spans="1:11" ht="14.4" customHeight="1" x14ac:dyDescent="0.3">
      <c r="A77" s="360" t="s">
        <v>519</v>
      </c>
      <c r="B77" s="361" t="s">
        <v>520</v>
      </c>
      <c r="C77" s="362" t="s">
        <v>545</v>
      </c>
      <c r="D77" s="363" t="s">
        <v>653</v>
      </c>
      <c r="E77" s="362" t="s">
        <v>851</v>
      </c>
      <c r="F77" s="363" t="s">
        <v>852</v>
      </c>
      <c r="G77" s="362" t="s">
        <v>811</v>
      </c>
      <c r="H77" s="362" t="s">
        <v>812</v>
      </c>
      <c r="I77" s="364">
        <v>20.16</v>
      </c>
      <c r="J77" s="364">
        <v>160</v>
      </c>
      <c r="K77" s="365">
        <v>3225.38</v>
      </c>
    </row>
    <row r="78" spans="1:11" ht="14.4" customHeight="1" x14ac:dyDescent="0.3">
      <c r="A78" s="360" t="s">
        <v>519</v>
      </c>
      <c r="B78" s="361" t="s">
        <v>520</v>
      </c>
      <c r="C78" s="362" t="s">
        <v>672</v>
      </c>
      <c r="D78" s="363" t="s">
        <v>862</v>
      </c>
      <c r="E78" s="362" t="s">
        <v>863</v>
      </c>
      <c r="F78" s="363" t="s">
        <v>864</v>
      </c>
      <c r="G78" s="362" t="s">
        <v>813</v>
      </c>
      <c r="H78" s="362" t="s">
        <v>814</v>
      </c>
      <c r="I78" s="364">
        <v>37.51</v>
      </c>
      <c r="J78" s="364">
        <v>10</v>
      </c>
      <c r="K78" s="365">
        <v>375.1</v>
      </c>
    </row>
    <row r="79" spans="1:11" ht="14.4" customHeight="1" x14ac:dyDescent="0.3">
      <c r="A79" s="360" t="s">
        <v>519</v>
      </c>
      <c r="B79" s="361" t="s">
        <v>520</v>
      </c>
      <c r="C79" s="362" t="s">
        <v>672</v>
      </c>
      <c r="D79" s="363" t="s">
        <v>862</v>
      </c>
      <c r="E79" s="362" t="s">
        <v>863</v>
      </c>
      <c r="F79" s="363" t="s">
        <v>864</v>
      </c>
      <c r="G79" s="362" t="s">
        <v>815</v>
      </c>
      <c r="H79" s="362" t="s">
        <v>816</v>
      </c>
      <c r="I79" s="364">
        <v>41.14</v>
      </c>
      <c r="J79" s="364">
        <v>10</v>
      </c>
      <c r="K79" s="365">
        <v>411.4</v>
      </c>
    </row>
    <row r="80" spans="1:11" ht="14.4" customHeight="1" x14ac:dyDescent="0.3">
      <c r="A80" s="360" t="s">
        <v>519</v>
      </c>
      <c r="B80" s="361" t="s">
        <v>520</v>
      </c>
      <c r="C80" s="362" t="s">
        <v>672</v>
      </c>
      <c r="D80" s="363" t="s">
        <v>862</v>
      </c>
      <c r="E80" s="362" t="s">
        <v>863</v>
      </c>
      <c r="F80" s="363" t="s">
        <v>864</v>
      </c>
      <c r="G80" s="362" t="s">
        <v>817</v>
      </c>
      <c r="H80" s="362" t="s">
        <v>818</v>
      </c>
      <c r="I80" s="364">
        <v>37.51</v>
      </c>
      <c r="J80" s="364">
        <v>10</v>
      </c>
      <c r="K80" s="365">
        <v>375.1</v>
      </c>
    </row>
    <row r="81" spans="1:11" ht="14.4" customHeight="1" x14ac:dyDescent="0.3">
      <c r="A81" s="360" t="s">
        <v>519</v>
      </c>
      <c r="B81" s="361" t="s">
        <v>520</v>
      </c>
      <c r="C81" s="362" t="s">
        <v>672</v>
      </c>
      <c r="D81" s="363" t="s">
        <v>862</v>
      </c>
      <c r="E81" s="362" t="s">
        <v>863</v>
      </c>
      <c r="F81" s="363" t="s">
        <v>864</v>
      </c>
      <c r="G81" s="362" t="s">
        <v>819</v>
      </c>
      <c r="H81" s="362" t="s">
        <v>820</v>
      </c>
      <c r="I81" s="364">
        <v>39.93</v>
      </c>
      <c r="J81" s="364">
        <v>10</v>
      </c>
      <c r="K81" s="365">
        <v>399.3</v>
      </c>
    </row>
    <row r="82" spans="1:11" ht="14.4" customHeight="1" x14ac:dyDescent="0.3">
      <c r="A82" s="360" t="s">
        <v>519</v>
      </c>
      <c r="B82" s="361" t="s">
        <v>520</v>
      </c>
      <c r="C82" s="362" t="s">
        <v>672</v>
      </c>
      <c r="D82" s="363" t="s">
        <v>862</v>
      </c>
      <c r="E82" s="362" t="s">
        <v>863</v>
      </c>
      <c r="F82" s="363" t="s">
        <v>864</v>
      </c>
      <c r="G82" s="362" t="s">
        <v>821</v>
      </c>
      <c r="H82" s="362" t="s">
        <v>822</v>
      </c>
      <c r="I82" s="364">
        <v>56.025000000000006</v>
      </c>
      <c r="J82" s="364">
        <v>4</v>
      </c>
      <c r="K82" s="365">
        <v>220.95</v>
      </c>
    </row>
    <row r="83" spans="1:11" ht="14.4" customHeight="1" x14ac:dyDescent="0.3">
      <c r="A83" s="360" t="s">
        <v>519</v>
      </c>
      <c r="B83" s="361" t="s">
        <v>520</v>
      </c>
      <c r="C83" s="362" t="s">
        <v>672</v>
      </c>
      <c r="D83" s="363" t="s">
        <v>862</v>
      </c>
      <c r="E83" s="362" t="s">
        <v>856</v>
      </c>
      <c r="F83" s="363" t="s">
        <v>857</v>
      </c>
      <c r="G83" s="362" t="s">
        <v>823</v>
      </c>
      <c r="H83" s="362" t="s">
        <v>824</v>
      </c>
      <c r="I83" s="364">
        <v>105.8</v>
      </c>
      <c r="J83" s="364">
        <v>3</v>
      </c>
      <c r="K83" s="365">
        <v>317.39999999999998</v>
      </c>
    </row>
    <row r="84" spans="1:11" ht="14.4" customHeight="1" x14ac:dyDescent="0.3">
      <c r="A84" s="360" t="s">
        <v>519</v>
      </c>
      <c r="B84" s="361" t="s">
        <v>520</v>
      </c>
      <c r="C84" s="362" t="s">
        <v>548</v>
      </c>
      <c r="D84" s="363" t="s">
        <v>654</v>
      </c>
      <c r="E84" s="362" t="s">
        <v>854</v>
      </c>
      <c r="F84" s="363" t="s">
        <v>855</v>
      </c>
      <c r="G84" s="362" t="s">
        <v>825</v>
      </c>
      <c r="H84" s="362" t="s">
        <v>826</v>
      </c>
      <c r="I84" s="364">
        <v>8.52</v>
      </c>
      <c r="J84" s="364">
        <v>1</v>
      </c>
      <c r="K84" s="365">
        <v>8.52</v>
      </c>
    </row>
    <row r="85" spans="1:11" ht="14.4" customHeight="1" x14ac:dyDescent="0.3">
      <c r="A85" s="360" t="s">
        <v>519</v>
      </c>
      <c r="B85" s="361" t="s">
        <v>520</v>
      </c>
      <c r="C85" s="362" t="s">
        <v>548</v>
      </c>
      <c r="D85" s="363" t="s">
        <v>654</v>
      </c>
      <c r="E85" s="362" t="s">
        <v>854</v>
      </c>
      <c r="F85" s="363" t="s">
        <v>855</v>
      </c>
      <c r="G85" s="362" t="s">
        <v>679</v>
      </c>
      <c r="H85" s="362" t="s">
        <v>680</v>
      </c>
      <c r="I85" s="364">
        <v>14.8</v>
      </c>
      <c r="J85" s="364">
        <v>1</v>
      </c>
      <c r="K85" s="365">
        <v>14.8</v>
      </c>
    </row>
    <row r="86" spans="1:11" ht="14.4" customHeight="1" x14ac:dyDescent="0.3">
      <c r="A86" s="360" t="s">
        <v>519</v>
      </c>
      <c r="B86" s="361" t="s">
        <v>520</v>
      </c>
      <c r="C86" s="362" t="s">
        <v>548</v>
      </c>
      <c r="D86" s="363" t="s">
        <v>654</v>
      </c>
      <c r="E86" s="362" t="s">
        <v>854</v>
      </c>
      <c r="F86" s="363" t="s">
        <v>855</v>
      </c>
      <c r="G86" s="362" t="s">
        <v>827</v>
      </c>
      <c r="H86" s="362" t="s">
        <v>828</v>
      </c>
      <c r="I86" s="364">
        <v>1.17</v>
      </c>
      <c r="J86" s="364">
        <v>2</v>
      </c>
      <c r="K86" s="365">
        <v>2.34</v>
      </c>
    </row>
    <row r="87" spans="1:11" ht="14.4" customHeight="1" x14ac:dyDescent="0.3">
      <c r="A87" s="360" t="s">
        <v>519</v>
      </c>
      <c r="B87" s="361" t="s">
        <v>520</v>
      </c>
      <c r="C87" s="362" t="s">
        <v>548</v>
      </c>
      <c r="D87" s="363" t="s">
        <v>654</v>
      </c>
      <c r="E87" s="362" t="s">
        <v>854</v>
      </c>
      <c r="F87" s="363" t="s">
        <v>855</v>
      </c>
      <c r="G87" s="362" t="s">
        <v>829</v>
      </c>
      <c r="H87" s="362" t="s">
        <v>830</v>
      </c>
      <c r="I87" s="364">
        <v>0.27</v>
      </c>
      <c r="J87" s="364">
        <v>7</v>
      </c>
      <c r="K87" s="365">
        <v>1.92</v>
      </c>
    </row>
    <row r="88" spans="1:11" ht="14.4" customHeight="1" x14ac:dyDescent="0.3">
      <c r="A88" s="360" t="s">
        <v>519</v>
      </c>
      <c r="B88" s="361" t="s">
        <v>520</v>
      </c>
      <c r="C88" s="362" t="s">
        <v>548</v>
      </c>
      <c r="D88" s="363" t="s">
        <v>654</v>
      </c>
      <c r="E88" s="362" t="s">
        <v>854</v>
      </c>
      <c r="F88" s="363" t="s">
        <v>855</v>
      </c>
      <c r="G88" s="362" t="s">
        <v>831</v>
      </c>
      <c r="H88" s="362" t="s">
        <v>832</v>
      </c>
      <c r="I88" s="364">
        <v>7.1</v>
      </c>
      <c r="J88" s="364">
        <v>2</v>
      </c>
      <c r="K88" s="365">
        <v>14.2</v>
      </c>
    </row>
    <row r="89" spans="1:11" ht="14.4" customHeight="1" x14ac:dyDescent="0.3">
      <c r="A89" s="360" t="s">
        <v>519</v>
      </c>
      <c r="B89" s="361" t="s">
        <v>520</v>
      </c>
      <c r="C89" s="362" t="s">
        <v>548</v>
      </c>
      <c r="D89" s="363" t="s">
        <v>654</v>
      </c>
      <c r="E89" s="362" t="s">
        <v>854</v>
      </c>
      <c r="F89" s="363" t="s">
        <v>855</v>
      </c>
      <c r="G89" s="362" t="s">
        <v>683</v>
      </c>
      <c r="H89" s="362" t="s">
        <v>684</v>
      </c>
      <c r="I89" s="364">
        <v>8.2799999999999994</v>
      </c>
      <c r="J89" s="364">
        <v>2</v>
      </c>
      <c r="K89" s="365">
        <v>16.559999999999999</v>
      </c>
    </row>
    <row r="90" spans="1:11" ht="14.4" customHeight="1" x14ac:dyDescent="0.3">
      <c r="A90" s="360" t="s">
        <v>519</v>
      </c>
      <c r="B90" s="361" t="s">
        <v>520</v>
      </c>
      <c r="C90" s="362" t="s">
        <v>548</v>
      </c>
      <c r="D90" s="363" t="s">
        <v>654</v>
      </c>
      <c r="E90" s="362" t="s">
        <v>854</v>
      </c>
      <c r="F90" s="363" t="s">
        <v>855</v>
      </c>
      <c r="G90" s="362" t="s">
        <v>833</v>
      </c>
      <c r="H90" s="362" t="s">
        <v>834</v>
      </c>
      <c r="I90" s="364">
        <v>5.92</v>
      </c>
      <c r="J90" s="364">
        <v>2</v>
      </c>
      <c r="K90" s="365">
        <v>11.84</v>
      </c>
    </row>
    <row r="91" spans="1:11" ht="14.4" customHeight="1" x14ac:dyDescent="0.3">
      <c r="A91" s="360" t="s">
        <v>519</v>
      </c>
      <c r="B91" s="361" t="s">
        <v>520</v>
      </c>
      <c r="C91" s="362" t="s">
        <v>548</v>
      </c>
      <c r="D91" s="363" t="s">
        <v>654</v>
      </c>
      <c r="E91" s="362" t="s">
        <v>854</v>
      </c>
      <c r="F91" s="363" t="s">
        <v>855</v>
      </c>
      <c r="G91" s="362" t="s">
        <v>685</v>
      </c>
      <c r="H91" s="362" t="s">
        <v>686</v>
      </c>
      <c r="I91" s="364">
        <v>2.6266666666666665</v>
      </c>
      <c r="J91" s="364">
        <v>15</v>
      </c>
      <c r="K91" s="365">
        <v>39.28</v>
      </c>
    </row>
    <row r="92" spans="1:11" ht="14.4" customHeight="1" x14ac:dyDescent="0.3">
      <c r="A92" s="360" t="s">
        <v>519</v>
      </c>
      <c r="B92" s="361" t="s">
        <v>520</v>
      </c>
      <c r="C92" s="362" t="s">
        <v>548</v>
      </c>
      <c r="D92" s="363" t="s">
        <v>654</v>
      </c>
      <c r="E92" s="362" t="s">
        <v>848</v>
      </c>
      <c r="F92" s="363" t="s">
        <v>849</v>
      </c>
      <c r="G92" s="362" t="s">
        <v>835</v>
      </c>
      <c r="H92" s="362" t="s">
        <v>836</v>
      </c>
      <c r="I92" s="364">
        <v>33.880000000000003</v>
      </c>
      <c r="J92" s="364">
        <v>1</v>
      </c>
      <c r="K92" s="365">
        <v>33.880000000000003</v>
      </c>
    </row>
    <row r="93" spans="1:11" ht="14.4" customHeight="1" x14ac:dyDescent="0.3">
      <c r="A93" s="360" t="s">
        <v>519</v>
      </c>
      <c r="B93" s="361" t="s">
        <v>520</v>
      </c>
      <c r="C93" s="362" t="s">
        <v>548</v>
      </c>
      <c r="D93" s="363" t="s">
        <v>654</v>
      </c>
      <c r="E93" s="362" t="s">
        <v>863</v>
      </c>
      <c r="F93" s="363" t="s">
        <v>864</v>
      </c>
      <c r="G93" s="362" t="s">
        <v>817</v>
      </c>
      <c r="H93" s="362" t="s">
        <v>818</v>
      </c>
      <c r="I93" s="364">
        <v>33.01</v>
      </c>
      <c r="J93" s="364">
        <v>10</v>
      </c>
      <c r="K93" s="365">
        <v>330.09</v>
      </c>
    </row>
    <row r="94" spans="1:11" ht="14.4" customHeight="1" x14ac:dyDescent="0.3">
      <c r="A94" s="360" t="s">
        <v>519</v>
      </c>
      <c r="B94" s="361" t="s">
        <v>520</v>
      </c>
      <c r="C94" s="362" t="s">
        <v>548</v>
      </c>
      <c r="D94" s="363" t="s">
        <v>654</v>
      </c>
      <c r="E94" s="362" t="s">
        <v>863</v>
      </c>
      <c r="F94" s="363" t="s">
        <v>864</v>
      </c>
      <c r="G94" s="362" t="s">
        <v>837</v>
      </c>
      <c r="H94" s="362" t="s">
        <v>838</v>
      </c>
      <c r="I94" s="364">
        <v>33.01</v>
      </c>
      <c r="J94" s="364">
        <v>10</v>
      </c>
      <c r="K94" s="365">
        <v>330.09</v>
      </c>
    </row>
    <row r="95" spans="1:11" ht="14.4" customHeight="1" x14ac:dyDescent="0.3">
      <c r="A95" s="360" t="s">
        <v>519</v>
      </c>
      <c r="B95" s="361" t="s">
        <v>520</v>
      </c>
      <c r="C95" s="362" t="s">
        <v>548</v>
      </c>
      <c r="D95" s="363" t="s">
        <v>654</v>
      </c>
      <c r="E95" s="362" t="s">
        <v>863</v>
      </c>
      <c r="F95" s="363" t="s">
        <v>864</v>
      </c>
      <c r="G95" s="362" t="s">
        <v>839</v>
      </c>
      <c r="H95" s="362" t="s">
        <v>840</v>
      </c>
      <c r="I95" s="364">
        <v>108.9</v>
      </c>
      <c r="J95" s="364">
        <v>5</v>
      </c>
      <c r="K95" s="365">
        <v>544.5</v>
      </c>
    </row>
    <row r="96" spans="1:11" ht="14.4" customHeight="1" x14ac:dyDescent="0.3">
      <c r="A96" s="360" t="s">
        <v>519</v>
      </c>
      <c r="B96" s="361" t="s">
        <v>520</v>
      </c>
      <c r="C96" s="362" t="s">
        <v>548</v>
      </c>
      <c r="D96" s="363" t="s">
        <v>654</v>
      </c>
      <c r="E96" s="362" t="s">
        <v>863</v>
      </c>
      <c r="F96" s="363" t="s">
        <v>864</v>
      </c>
      <c r="G96" s="362" t="s">
        <v>841</v>
      </c>
      <c r="H96" s="362" t="s">
        <v>842</v>
      </c>
      <c r="I96" s="364">
        <v>41.14</v>
      </c>
      <c r="J96" s="364">
        <v>5</v>
      </c>
      <c r="K96" s="365">
        <v>205.7</v>
      </c>
    </row>
    <row r="97" spans="1:11" ht="14.4" customHeight="1" x14ac:dyDescent="0.3">
      <c r="A97" s="360" t="s">
        <v>519</v>
      </c>
      <c r="B97" s="361" t="s">
        <v>520</v>
      </c>
      <c r="C97" s="362" t="s">
        <v>548</v>
      </c>
      <c r="D97" s="363" t="s">
        <v>654</v>
      </c>
      <c r="E97" s="362" t="s">
        <v>863</v>
      </c>
      <c r="F97" s="363" t="s">
        <v>864</v>
      </c>
      <c r="G97" s="362" t="s">
        <v>843</v>
      </c>
      <c r="H97" s="362" t="s">
        <v>844</v>
      </c>
      <c r="I97" s="364">
        <v>134.31</v>
      </c>
      <c r="J97" s="364">
        <v>2</v>
      </c>
      <c r="K97" s="365">
        <v>268.62</v>
      </c>
    </row>
    <row r="98" spans="1:11" ht="14.4" customHeight="1" x14ac:dyDescent="0.3">
      <c r="A98" s="360" t="s">
        <v>519</v>
      </c>
      <c r="B98" s="361" t="s">
        <v>520</v>
      </c>
      <c r="C98" s="362" t="s">
        <v>548</v>
      </c>
      <c r="D98" s="363" t="s">
        <v>654</v>
      </c>
      <c r="E98" s="362" t="s">
        <v>863</v>
      </c>
      <c r="F98" s="363" t="s">
        <v>864</v>
      </c>
      <c r="G98" s="362" t="s">
        <v>845</v>
      </c>
      <c r="H98" s="362" t="s">
        <v>846</v>
      </c>
      <c r="I98" s="364">
        <v>87</v>
      </c>
      <c r="J98" s="364">
        <v>3</v>
      </c>
      <c r="K98" s="365">
        <v>261</v>
      </c>
    </row>
    <row r="99" spans="1:11" ht="14.4" customHeight="1" x14ac:dyDescent="0.3">
      <c r="A99" s="360" t="s">
        <v>519</v>
      </c>
      <c r="B99" s="361" t="s">
        <v>520</v>
      </c>
      <c r="C99" s="362" t="s">
        <v>548</v>
      </c>
      <c r="D99" s="363" t="s">
        <v>654</v>
      </c>
      <c r="E99" s="362" t="s">
        <v>851</v>
      </c>
      <c r="F99" s="363" t="s">
        <v>852</v>
      </c>
      <c r="G99" s="362" t="s">
        <v>786</v>
      </c>
      <c r="H99" s="362" t="s">
        <v>787</v>
      </c>
      <c r="I99" s="364">
        <v>11.01</v>
      </c>
      <c r="J99" s="364">
        <v>240</v>
      </c>
      <c r="K99" s="365">
        <v>2642.4</v>
      </c>
    </row>
    <row r="100" spans="1:11" ht="14.4" customHeight="1" x14ac:dyDescent="0.3">
      <c r="A100" s="360" t="s">
        <v>519</v>
      </c>
      <c r="B100" s="361" t="s">
        <v>520</v>
      </c>
      <c r="C100" s="362" t="s">
        <v>548</v>
      </c>
      <c r="D100" s="363" t="s">
        <v>654</v>
      </c>
      <c r="E100" s="362" t="s">
        <v>851</v>
      </c>
      <c r="F100" s="363" t="s">
        <v>852</v>
      </c>
      <c r="G100" s="362" t="s">
        <v>788</v>
      </c>
      <c r="H100" s="362" t="s">
        <v>789</v>
      </c>
      <c r="I100" s="364">
        <v>11.01</v>
      </c>
      <c r="J100" s="364">
        <v>240</v>
      </c>
      <c r="K100" s="365">
        <v>2642.6400000000003</v>
      </c>
    </row>
    <row r="101" spans="1:11" ht="14.4" customHeight="1" x14ac:dyDescent="0.3">
      <c r="A101" s="360" t="s">
        <v>519</v>
      </c>
      <c r="B101" s="361" t="s">
        <v>520</v>
      </c>
      <c r="C101" s="362" t="s">
        <v>548</v>
      </c>
      <c r="D101" s="363" t="s">
        <v>654</v>
      </c>
      <c r="E101" s="362" t="s">
        <v>851</v>
      </c>
      <c r="F101" s="363" t="s">
        <v>852</v>
      </c>
      <c r="G101" s="362" t="s">
        <v>792</v>
      </c>
      <c r="H101" s="362" t="s">
        <v>793</v>
      </c>
      <c r="I101" s="364">
        <v>11.01</v>
      </c>
      <c r="J101" s="364">
        <v>120</v>
      </c>
      <c r="K101" s="365">
        <v>1321.2</v>
      </c>
    </row>
    <row r="102" spans="1:11" ht="14.4" customHeight="1" x14ac:dyDescent="0.3">
      <c r="A102" s="360" t="s">
        <v>519</v>
      </c>
      <c r="B102" s="361" t="s">
        <v>520</v>
      </c>
      <c r="C102" s="362" t="s">
        <v>548</v>
      </c>
      <c r="D102" s="363" t="s">
        <v>654</v>
      </c>
      <c r="E102" s="362" t="s">
        <v>851</v>
      </c>
      <c r="F102" s="363" t="s">
        <v>852</v>
      </c>
      <c r="G102" s="362" t="s">
        <v>677</v>
      </c>
      <c r="H102" s="362" t="s">
        <v>678</v>
      </c>
      <c r="I102" s="364">
        <v>0.71</v>
      </c>
      <c r="J102" s="364">
        <v>1400</v>
      </c>
      <c r="K102" s="365">
        <v>994</v>
      </c>
    </row>
    <row r="103" spans="1:11" ht="14.4" customHeight="1" x14ac:dyDescent="0.3">
      <c r="A103" s="360" t="s">
        <v>519</v>
      </c>
      <c r="B103" s="361" t="s">
        <v>520</v>
      </c>
      <c r="C103" s="362" t="s">
        <v>548</v>
      </c>
      <c r="D103" s="363" t="s">
        <v>654</v>
      </c>
      <c r="E103" s="362" t="s">
        <v>851</v>
      </c>
      <c r="F103" s="363" t="s">
        <v>852</v>
      </c>
      <c r="G103" s="362" t="s">
        <v>801</v>
      </c>
      <c r="H103" s="362" t="s">
        <v>802</v>
      </c>
      <c r="I103" s="364">
        <v>0.71</v>
      </c>
      <c r="J103" s="364">
        <v>200</v>
      </c>
      <c r="K103" s="365">
        <v>142</v>
      </c>
    </row>
    <row r="104" spans="1:11" ht="14.4" customHeight="1" thickBot="1" x14ac:dyDescent="0.35">
      <c r="A104" s="366" t="s">
        <v>519</v>
      </c>
      <c r="B104" s="367" t="s">
        <v>520</v>
      </c>
      <c r="C104" s="368" t="s">
        <v>548</v>
      </c>
      <c r="D104" s="369" t="s">
        <v>654</v>
      </c>
      <c r="E104" s="368" t="s">
        <v>851</v>
      </c>
      <c r="F104" s="369" t="s">
        <v>852</v>
      </c>
      <c r="G104" s="368" t="s">
        <v>803</v>
      </c>
      <c r="H104" s="368" t="s">
        <v>804</v>
      </c>
      <c r="I104" s="370">
        <v>0.71</v>
      </c>
      <c r="J104" s="370">
        <v>600</v>
      </c>
      <c r="K104" s="371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5" width="13.109375" hidden="1" customWidth="1"/>
    <col min="6" max="6" width="13.109375" customWidth="1"/>
    <col min="7" max="10" width="13.109375" hidden="1" customWidth="1"/>
    <col min="11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310" t="s">
        <v>64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</row>
    <row r="2" spans="1:36" ht="15" thickBot="1" x14ac:dyDescent="0.35">
      <c r="A2" s="187" t="s">
        <v>210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</row>
    <row r="3" spans="1:36" x14ac:dyDescent="0.3">
      <c r="A3" s="206" t="s">
        <v>147</v>
      </c>
      <c r="B3" s="311" t="s">
        <v>127</v>
      </c>
      <c r="C3" s="189">
        <v>0</v>
      </c>
      <c r="D3" s="190">
        <v>101</v>
      </c>
      <c r="E3" s="190">
        <v>102</v>
      </c>
      <c r="F3" s="209">
        <v>203</v>
      </c>
      <c r="G3" s="209">
        <v>305</v>
      </c>
      <c r="H3" s="209">
        <v>306</v>
      </c>
      <c r="I3" s="209">
        <v>407</v>
      </c>
      <c r="J3" s="209">
        <v>408</v>
      </c>
      <c r="K3" s="209">
        <v>409</v>
      </c>
      <c r="L3" s="209">
        <v>410</v>
      </c>
      <c r="M3" s="209">
        <v>415</v>
      </c>
      <c r="N3" s="209">
        <v>416</v>
      </c>
      <c r="O3" s="209">
        <v>418</v>
      </c>
      <c r="P3" s="209">
        <v>419</v>
      </c>
      <c r="Q3" s="209">
        <v>420</v>
      </c>
      <c r="R3" s="209">
        <v>421</v>
      </c>
      <c r="S3" s="209">
        <v>522</v>
      </c>
      <c r="T3" s="209">
        <v>523</v>
      </c>
      <c r="U3" s="209">
        <v>524</v>
      </c>
      <c r="V3" s="209">
        <v>525</v>
      </c>
      <c r="W3" s="209">
        <v>526</v>
      </c>
      <c r="X3" s="209">
        <v>527</v>
      </c>
      <c r="Y3" s="209">
        <v>528</v>
      </c>
      <c r="Z3" s="209">
        <v>629</v>
      </c>
      <c r="AA3" s="209">
        <v>630</v>
      </c>
      <c r="AB3" s="209">
        <v>636</v>
      </c>
      <c r="AC3" s="209">
        <v>637</v>
      </c>
      <c r="AD3" s="209">
        <v>640</v>
      </c>
      <c r="AE3" s="209">
        <v>642</v>
      </c>
      <c r="AF3" s="209">
        <v>743</v>
      </c>
      <c r="AG3" s="190">
        <v>745</v>
      </c>
      <c r="AH3" s="190">
        <v>746</v>
      </c>
      <c r="AI3" s="399">
        <v>930</v>
      </c>
      <c r="AJ3" s="415"/>
    </row>
    <row r="4" spans="1:36" ht="36.6" outlineLevel="1" thickBot="1" x14ac:dyDescent="0.35">
      <c r="A4" s="207">
        <v>2015</v>
      </c>
      <c r="B4" s="312"/>
      <c r="C4" s="191" t="s">
        <v>128</v>
      </c>
      <c r="D4" s="192" t="s">
        <v>129</v>
      </c>
      <c r="E4" s="192" t="s">
        <v>130</v>
      </c>
      <c r="F4" s="210" t="s">
        <v>131</v>
      </c>
      <c r="G4" s="210" t="s">
        <v>159</v>
      </c>
      <c r="H4" s="210" t="s">
        <v>160</v>
      </c>
      <c r="I4" s="210" t="s">
        <v>209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175</v>
      </c>
      <c r="Y4" s="210" t="s">
        <v>184</v>
      </c>
      <c r="Z4" s="210" t="s">
        <v>176</v>
      </c>
      <c r="AA4" s="210" t="s">
        <v>185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210" t="s">
        <v>181</v>
      </c>
      <c r="AG4" s="192" t="s">
        <v>182</v>
      </c>
      <c r="AH4" s="192" t="s">
        <v>183</v>
      </c>
      <c r="AI4" s="400" t="s">
        <v>149</v>
      </c>
      <c r="AJ4" s="415"/>
    </row>
    <row r="5" spans="1:36" x14ac:dyDescent="0.3">
      <c r="A5" s="193" t="s">
        <v>132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401"/>
      <c r="AJ5" s="415"/>
    </row>
    <row r="6" spans="1:3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70.900000000000006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Data'!J:J,'ON Data'!$D:$D,$A$4,'ON Data'!$E:$E,1),SUMIFS('ON Data'!J:J,'ON Data'!$E:$E,1)/'ON Data'!$D$3),1)</f>
        <v>20.100000000000001</v>
      </c>
      <c r="G6" s="234">
        <f xml:space="preserve">
TRUNC(IF($A$4&lt;=12,SUMIFS('ON Data'!K:K,'ON Data'!$D:$D,$A$4,'ON Data'!$E:$E,1),SUMIFS('ON Data'!K:K,'ON Data'!$E:$E,1)/'ON Data'!$D$3),1)</f>
        <v>0</v>
      </c>
      <c r="H6" s="234">
        <f xml:space="preserve">
TRUNC(IF($A$4&lt;=12,SUMIFS('ON Data'!L:L,'ON Data'!$D:$D,$A$4,'ON Data'!$E:$E,1),SUMIFS('ON Data'!L:L,'ON Data'!$E:$E,1)/'ON Data'!$D$3),1)</f>
        <v>0</v>
      </c>
      <c r="I6" s="234">
        <f xml:space="preserve">
TRUNC(IF($A$4&lt;=12,SUMIFS('ON Data'!M:M,'ON Data'!$D:$D,$A$4,'ON Data'!$E:$E,1),SUMIFS('ON Data'!M:M,'ON Data'!$E:$E,1)/'ON Data'!$D$3),1)</f>
        <v>0</v>
      </c>
      <c r="J6" s="234">
        <f xml:space="preserve">
TRUNC(IF($A$4&lt;=12,SUMIFS('ON Data'!N:N,'ON Data'!$D:$D,$A$4,'ON Data'!$E:$E,1),SUMIFS('ON Data'!N:N,'ON Data'!$E:$E,1)/'ON Data'!$D$3),1)</f>
        <v>0</v>
      </c>
      <c r="K6" s="234">
        <f xml:space="preserve">
TRUNC(IF($A$4&lt;=12,SUMIFS('ON Data'!O:O,'ON Data'!$D:$D,$A$4,'ON Data'!$E:$E,1),SUMIFS('ON Data'!O:O,'ON Data'!$E:$E,1)/'ON Data'!$D$3),1)</f>
        <v>0</v>
      </c>
      <c r="L6" s="234">
        <f xml:space="preserve">
TRUNC(IF($A$4&lt;=12,SUMIFS('ON Data'!P:P,'ON Data'!$D:$D,$A$4,'ON Data'!$E:$E,1),SUMIFS('ON Data'!P:P,'ON Data'!$E:$E,1)/'ON Data'!$D$3),1)</f>
        <v>0</v>
      </c>
      <c r="M6" s="234">
        <f xml:space="preserve">
TRUNC(IF($A$4&lt;=12,SUMIFS('ON Data'!Q:Q,'ON Data'!$D:$D,$A$4,'ON Data'!$E:$E,1),SUMIFS('ON Data'!Q:Q,'ON Data'!$E:$E,1)/'ON Data'!$D$3),1)</f>
        <v>0</v>
      </c>
      <c r="N6" s="234">
        <f xml:space="preserve">
TRUNC(IF($A$4&lt;=12,SUMIFS('ON Data'!R:R,'ON Data'!$D:$D,$A$4,'ON Data'!$E:$E,1),SUMIFS('ON Data'!R:R,'ON Data'!$E:$E,1)/'ON Data'!$D$3),1)</f>
        <v>0</v>
      </c>
      <c r="O6" s="234">
        <f xml:space="preserve">
TRUNC(IF($A$4&lt;=12,SUMIFS('ON Data'!S:S,'ON Data'!$D:$D,$A$4,'ON Data'!$E:$E,1),SUMIFS('ON Data'!S:S,'ON Data'!$E:$E,1)/'ON Data'!$D$3),1)</f>
        <v>0</v>
      </c>
      <c r="P6" s="234">
        <f xml:space="preserve">
TRUNC(IF($A$4&lt;=12,SUMIFS('ON Data'!T:T,'ON Data'!$D:$D,$A$4,'ON Data'!$E:$E,1),SUMIFS('ON Data'!T:T,'ON Data'!$E:$E,1)/'ON Data'!$D$3),1)</f>
        <v>25.8</v>
      </c>
      <c r="Q6" s="234">
        <f xml:space="preserve">
TRUNC(IF($A$4&lt;=12,SUMIFS('ON Data'!U:U,'ON Data'!$D:$D,$A$4,'ON Data'!$E:$E,1),SUMIFS('ON Data'!U:U,'ON Data'!$E:$E,1)/'ON Data'!$D$3),1)</f>
        <v>0</v>
      </c>
      <c r="R6" s="234">
        <f xml:space="preserve">
TRUNC(IF($A$4&lt;=12,SUMIFS('ON Data'!V:V,'ON Data'!$D:$D,$A$4,'ON Data'!$E:$E,1),SUMIFS('ON Data'!V:V,'ON Data'!$E:$E,1)/'ON Data'!$D$3),1)</f>
        <v>0</v>
      </c>
      <c r="S6" s="234">
        <f xml:space="preserve">
TRUNC(IF($A$4&lt;=12,SUMIFS('ON Data'!W:W,'ON Data'!$D:$D,$A$4,'ON Data'!$E:$E,1),SUMIFS('ON Data'!W:W,'ON Data'!$E:$E,1)/'ON Data'!$D$3),1)</f>
        <v>0</v>
      </c>
      <c r="T6" s="234">
        <f xml:space="preserve">
TRUNC(IF($A$4&lt;=12,SUMIFS('ON Data'!X:X,'ON Data'!$D:$D,$A$4,'ON Data'!$E:$E,1),SUMIFS('ON Data'!X:X,'ON Data'!$E:$E,1)/'ON Data'!$D$3),1)</f>
        <v>0</v>
      </c>
      <c r="U6" s="234">
        <f xml:space="preserve">
TRUNC(IF($A$4&lt;=12,SUMIFS('ON Data'!Y:Y,'ON Data'!$D:$D,$A$4,'ON Data'!$E:$E,1),SUMIFS('ON Data'!Y:Y,'ON Data'!$E:$E,1)/'ON Data'!$D$3),1)</f>
        <v>0</v>
      </c>
      <c r="V6" s="234">
        <f xml:space="preserve">
TRUNC(IF($A$4&lt;=12,SUMIFS('ON Data'!Z:Z,'ON Data'!$D:$D,$A$4,'ON Data'!$E:$E,1),SUMIFS('ON Data'!Z:Z,'ON Data'!$E:$E,1)/'ON Data'!$D$3),1)</f>
        <v>0</v>
      </c>
      <c r="W6" s="234">
        <f xml:space="preserve">
TRUNC(IF($A$4&lt;=12,SUMIFS('ON Data'!AA:AA,'ON Data'!$D:$D,$A$4,'ON Data'!$E:$E,1),SUMIFS('ON Data'!AA:AA,'ON Data'!$E:$E,1)/'ON Data'!$D$3),1)</f>
        <v>0</v>
      </c>
      <c r="X6" s="234">
        <f xml:space="preserve">
TRUNC(IF($A$4&lt;=12,SUMIFS('ON Data'!AB:AB,'ON Data'!$D:$D,$A$4,'ON Data'!$E:$E,1),SUMIFS('ON Data'!AB:AB,'ON Data'!$E:$E,1)/'ON Data'!$D$3),1)</f>
        <v>0</v>
      </c>
      <c r="Y6" s="234">
        <f xml:space="preserve">
TRUNC(IF($A$4&lt;=12,SUMIFS('ON Data'!AC:AC,'ON Data'!$D:$D,$A$4,'ON Data'!$E:$E,1),SUMIFS('ON Data'!AC:AC,'ON Data'!$E:$E,1)/'ON Data'!$D$3),1)</f>
        <v>0</v>
      </c>
      <c r="Z6" s="234">
        <f xml:space="preserve">
TRUNC(IF($A$4&lt;=12,SUMIFS('ON Data'!AD:AD,'ON Data'!$D:$D,$A$4,'ON Data'!$E:$E,1),SUMIFS('ON Data'!AD:AD,'ON Data'!$E:$E,1)/'ON Data'!$D$3),1)</f>
        <v>0</v>
      </c>
      <c r="AA6" s="234">
        <f xml:space="preserve">
TRUNC(IF($A$4&lt;=12,SUMIFS('ON Data'!AE:AE,'ON Data'!$D:$D,$A$4,'ON Data'!$E:$E,1),SUMIFS('ON Data'!AE:AE,'ON Data'!$E:$E,1)/'ON Data'!$D$3),1)</f>
        <v>0</v>
      </c>
      <c r="AB6" s="234">
        <f xml:space="preserve">
TRUNC(IF($A$4&lt;=12,SUMIFS('ON Data'!AF:AF,'ON Data'!$D:$D,$A$4,'ON Data'!$E:$E,1),SUMIFS('ON Data'!AF:AF,'ON Data'!$E:$E,1)/'ON Data'!$D$3),1)</f>
        <v>0</v>
      </c>
      <c r="AC6" s="234">
        <f xml:space="preserve">
TRUNC(IF($A$4&lt;=12,SUMIFS('ON Data'!AG:AG,'ON Data'!$D:$D,$A$4,'ON Data'!$E:$E,1),SUMIFS('ON Data'!AG:AG,'ON Data'!$E:$E,1)/'ON Data'!$D$3),1)</f>
        <v>0</v>
      </c>
      <c r="AD6" s="234">
        <f xml:space="preserve">
TRUNC(IF($A$4&lt;=12,SUMIFS('ON Data'!AH:AH,'ON Data'!$D:$D,$A$4,'ON Data'!$E:$E,1),SUMIFS('ON Data'!AH:AH,'ON Data'!$E:$E,1)/'ON Data'!$D$3),1)</f>
        <v>0</v>
      </c>
      <c r="AE6" s="234">
        <f xml:space="preserve">
TRUNC(IF($A$4&lt;=12,SUMIFS('ON Data'!AI:AI,'ON Data'!$D:$D,$A$4,'ON Data'!$E:$E,1),SUMIFS('ON Data'!AI:AI,'ON Data'!$E:$E,1)/'ON Data'!$D$3),1)</f>
        <v>23.9</v>
      </c>
      <c r="AF6" s="234">
        <f xml:space="preserve">
TRUNC(IF($A$4&lt;=12,SUMIFS('ON Data'!AJ:AJ,'ON Data'!$D:$D,$A$4,'ON Data'!$E:$E,1),SUMIFS('ON Data'!AJ:AJ,'ON Data'!$E:$E,1)/'ON Data'!$D$3),1)</f>
        <v>0</v>
      </c>
      <c r="AG6" s="234">
        <f xml:space="preserve">
TRUNC(IF($A$4&lt;=12,SUMIFS('ON Data'!AK:AK,'ON Data'!$D:$D,$A$4,'ON Data'!$E:$E,1),SUMIFS('ON Data'!AK:AK,'ON Data'!$E:$E,1)/'ON Data'!$D$3),1)</f>
        <v>0</v>
      </c>
      <c r="AH6" s="234">
        <f xml:space="preserve">
TRUNC(IF($A$4&lt;=12,SUMIFS('ON Data'!AL:AL,'ON Data'!$D:$D,$A$4,'ON Data'!$E:$E,1),SUMIFS('ON Data'!AL:AL,'ON Data'!$E:$E,1)/'ON Data'!$D$3),1)</f>
        <v>0</v>
      </c>
      <c r="AI6" s="402">
        <f xml:space="preserve">
TRUNC(IF($A$4&lt;=12,SUMIFS('ON Data'!AN:AN,'ON Data'!$D:$D,$A$4,'ON Data'!$E:$E,1),SUMIFS('ON Data'!AN:AN,'ON Data'!$E:$E,1)/'ON Data'!$D$3),1)</f>
        <v>1</v>
      </c>
      <c r="AJ6" s="415"/>
    </row>
    <row r="7" spans="1:36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402"/>
      <c r="AJ7" s="415"/>
    </row>
    <row r="8" spans="1:36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402"/>
      <c r="AJ8" s="415"/>
    </row>
    <row r="9" spans="1:36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403"/>
      <c r="AJ9" s="415"/>
    </row>
    <row r="10" spans="1:36" x14ac:dyDescent="0.3">
      <c r="A10" s="196" t="s">
        <v>133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404"/>
      <c r="AJ10" s="415"/>
    </row>
    <row r="11" spans="1:36" x14ac:dyDescent="0.3">
      <c r="A11" s="197" t="s">
        <v>134</v>
      </c>
      <c r="B11" s="214">
        <f xml:space="preserve">
IF($A$4&lt;=12,SUMIFS('ON Data'!F:F,'ON Data'!$D:$D,$A$4,'ON Data'!$E:$E,2),SUMIFS('ON Data'!F:F,'ON Data'!$E:$E,2))</f>
        <v>75498.570000000007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0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Data'!J:J,'ON Data'!$D:$D,$A$4,'ON Data'!$E:$E,2),SUMIFS('ON Data'!J:J,'ON Data'!$E:$E,2))</f>
        <v>21993.37</v>
      </c>
      <c r="G11" s="216">
        <f xml:space="preserve">
IF($A$4&lt;=12,SUMIFS('ON Data'!K:K,'ON Data'!$D:$D,$A$4,'ON Data'!$E:$E,2),SUMIFS('ON Data'!K:K,'ON Data'!$E:$E,2))</f>
        <v>0</v>
      </c>
      <c r="H11" s="216">
        <f xml:space="preserve">
IF($A$4&lt;=12,SUMIFS('ON Data'!L:L,'ON Data'!$D:$D,$A$4,'ON Data'!$E:$E,2),SUMIFS('ON Data'!L:L,'ON Data'!$E:$E,2))</f>
        <v>0</v>
      </c>
      <c r="I11" s="216">
        <f xml:space="preserve">
IF($A$4&lt;=12,SUMIFS('ON Data'!M:M,'ON Data'!$D:$D,$A$4,'ON Data'!$E:$E,2),SUMIFS('ON Data'!M:M,'ON Data'!$E:$E,2))</f>
        <v>0</v>
      </c>
      <c r="J11" s="216">
        <f xml:space="preserve">
IF($A$4&lt;=12,SUMIFS('ON Data'!N:N,'ON Data'!$D:$D,$A$4,'ON Data'!$E:$E,2),SUMIFS('ON Data'!N:N,'ON Data'!$E:$E,2))</f>
        <v>0</v>
      </c>
      <c r="K11" s="216">
        <f xml:space="preserve">
IF($A$4&lt;=12,SUMIFS('ON Data'!O:O,'ON Data'!$D:$D,$A$4,'ON Data'!$E:$E,2),SUMIFS('ON Data'!O:O,'ON Data'!$E:$E,2))</f>
        <v>0</v>
      </c>
      <c r="L11" s="216">
        <f xml:space="preserve">
IF($A$4&lt;=12,SUMIFS('ON Data'!P:P,'ON Data'!$D:$D,$A$4,'ON Data'!$E:$E,2),SUMIFS('ON Data'!P:P,'ON Data'!$E:$E,2))</f>
        <v>0</v>
      </c>
      <c r="M11" s="216">
        <f xml:space="preserve">
IF($A$4&lt;=12,SUMIFS('ON Data'!Q:Q,'ON Data'!$D:$D,$A$4,'ON Data'!$E:$E,2),SUMIFS('ON Data'!Q:Q,'ON Data'!$E:$E,2))</f>
        <v>0</v>
      </c>
      <c r="N11" s="216">
        <f xml:space="preserve">
IF($A$4&lt;=12,SUMIFS('ON Data'!R:R,'ON Data'!$D:$D,$A$4,'ON Data'!$E:$E,2),SUMIFS('ON Data'!R:R,'ON Data'!$E:$E,2))</f>
        <v>0</v>
      </c>
      <c r="O11" s="216">
        <f xml:space="preserve">
IF($A$4&lt;=12,SUMIFS('ON Data'!S:S,'ON Data'!$D:$D,$A$4,'ON Data'!$E:$E,2),SUMIFS('ON Data'!S:S,'ON Data'!$E:$E,2))</f>
        <v>0</v>
      </c>
      <c r="P11" s="216">
        <f xml:space="preserve">
IF($A$4&lt;=12,SUMIFS('ON Data'!T:T,'ON Data'!$D:$D,$A$4,'ON Data'!$E:$E,2),SUMIFS('ON Data'!T:T,'ON Data'!$E:$E,2))</f>
        <v>27264</v>
      </c>
      <c r="Q11" s="216">
        <f xml:space="preserve">
IF($A$4&lt;=12,SUMIFS('ON Data'!U:U,'ON Data'!$D:$D,$A$4,'ON Data'!$E:$E,2),SUMIFS('ON Data'!U:U,'ON Data'!$E:$E,2))</f>
        <v>0</v>
      </c>
      <c r="R11" s="216">
        <f xml:space="preserve">
IF($A$4&lt;=12,SUMIFS('ON Data'!V:V,'ON Data'!$D:$D,$A$4,'ON Data'!$E:$E,2),SUMIFS('ON Data'!V:V,'ON Data'!$E:$E,2))</f>
        <v>0</v>
      </c>
      <c r="S11" s="216">
        <f xml:space="preserve">
IF($A$4&lt;=12,SUMIFS('ON Data'!W:W,'ON Data'!$D:$D,$A$4,'ON Data'!$E:$E,2),SUMIFS('ON Data'!W:W,'ON Data'!$E:$E,2))</f>
        <v>0</v>
      </c>
      <c r="T11" s="216">
        <f xml:space="preserve">
IF($A$4&lt;=12,SUMIFS('ON Data'!X:X,'ON Data'!$D:$D,$A$4,'ON Data'!$E:$E,2),SUMIFS('ON Data'!X:X,'ON Data'!$E:$E,2))</f>
        <v>0</v>
      </c>
      <c r="U11" s="216">
        <f xml:space="preserve">
IF($A$4&lt;=12,SUMIFS('ON Data'!Y:Y,'ON Data'!$D:$D,$A$4,'ON Data'!$E:$E,2),SUMIFS('ON Data'!Y:Y,'ON Data'!$E:$E,2))</f>
        <v>0</v>
      </c>
      <c r="V11" s="216">
        <f xml:space="preserve">
IF($A$4&lt;=12,SUMIFS('ON Data'!Z:Z,'ON Data'!$D:$D,$A$4,'ON Data'!$E:$E,2),SUMIFS('ON Data'!Z:Z,'ON Data'!$E:$E,2))</f>
        <v>0</v>
      </c>
      <c r="W11" s="216">
        <f xml:space="preserve">
IF($A$4&lt;=12,SUMIFS('ON Data'!AA:AA,'ON Data'!$D:$D,$A$4,'ON Data'!$E:$E,2),SUMIFS('ON Data'!AA:AA,'ON Data'!$E:$E,2))</f>
        <v>0</v>
      </c>
      <c r="X11" s="216">
        <f xml:space="preserve">
IF($A$4&lt;=12,SUMIFS('ON Data'!AB:AB,'ON Data'!$D:$D,$A$4,'ON Data'!$E:$E,2),SUMIFS('ON Data'!AB:AB,'ON Data'!$E:$E,2))</f>
        <v>0</v>
      </c>
      <c r="Y11" s="216">
        <f xml:space="preserve">
IF($A$4&lt;=12,SUMIFS('ON Data'!AC:AC,'ON Data'!$D:$D,$A$4,'ON Data'!$E:$E,2),SUMIFS('ON Data'!AC:AC,'ON Data'!$E:$E,2))</f>
        <v>0</v>
      </c>
      <c r="Z11" s="216">
        <f xml:space="preserve">
IF($A$4&lt;=12,SUMIFS('ON Data'!AD:AD,'ON Data'!$D:$D,$A$4,'ON Data'!$E:$E,2),SUMIFS('ON Data'!AD:AD,'ON Data'!$E:$E,2))</f>
        <v>0</v>
      </c>
      <c r="AA11" s="216">
        <f xml:space="preserve">
IF($A$4&lt;=12,SUMIFS('ON Data'!AE:AE,'ON Data'!$D:$D,$A$4,'ON Data'!$E:$E,2),SUMIFS('ON Data'!AE:AE,'ON Data'!$E:$E,2))</f>
        <v>0</v>
      </c>
      <c r="AB11" s="216">
        <f xml:space="preserve">
IF($A$4&lt;=12,SUMIFS('ON Data'!AF:AF,'ON Data'!$D:$D,$A$4,'ON Data'!$E:$E,2),SUMIFS('ON Data'!AF:AF,'ON Data'!$E:$E,2))</f>
        <v>0</v>
      </c>
      <c r="AC11" s="216">
        <f xml:space="preserve">
IF($A$4&lt;=12,SUMIFS('ON Data'!AG:AG,'ON Data'!$D:$D,$A$4,'ON Data'!$E:$E,2),SUMIFS('ON Data'!AG:AG,'ON Data'!$E:$E,2))</f>
        <v>0</v>
      </c>
      <c r="AD11" s="216">
        <f xml:space="preserve">
IF($A$4&lt;=12,SUMIFS('ON Data'!AH:AH,'ON Data'!$D:$D,$A$4,'ON Data'!$E:$E,2),SUMIFS('ON Data'!AH:AH,'ON Data'!$E:$E,2))</f>
        <v>0</v>
      </c>
      <c r="AE11" s="216">
        <f xml:space="preserve">
IF($A$4&lt;=12,SUMIFS('ON Data'!AI:AI,'ON Data'!$D:$D,$A$4,'ON Data'!$E:$E,2),SUMIFS('ON Data'!AI:AI,'ON Data'!$E:$E,2))</f>
        <v>25113.200000000001</v>
      </c>
      <c r="AF11" s="216">
        <f xml:space="preserve">
IF($A$4&lt;=12,SUMIFS('ON Data'!AJ:AJ,'ON Data'!$D:$D,$A$4,'ON Data'!$E:$E,2),SUMIFS('ON Data'!AJ:AJ,'ON Data'!$E:$E,2))</f>
        <v>0</v>
      </c>
      <c r="AG11" s="216">
        <f xml:space="preserve">
IF($A$4&lt;=12,SUMIFS('ON Data'!AK:AK,'ON Data'!$D:$D,$A$4,'ON Data'!$E:$E,2),SUMIFS('ON Data'!AK:AK,'ON Data'!$E:$E,2))</f>
        <v>0</v>
      </c>
      <c r="AH11" s="216">
        <f xml:space="preserve">
IF($A$4&lt;=12,SUMIFS('ON Data'!AL:AL,'ON Data'!$D:$D,$A$4,'ON Data'!$E:$E,2),SUMIFS('ON Data'!AL:AL,'ON Data'!$E:$E,2))</f>
        <v>0</v>
      </c>
      <c r="AI11" s="405">
        <f xml:space="preserve">
IF($A$4&lt;=12,SUMIFS('ON Data'!AN:AN,'ON Data'!$D:$D,$A$4,'ON Data'!$E:$E,2),SUMIFS('ON Data'!AN:AN,'ON Data'!$E:$E,2))</f>
        <v>1128</v>
      </c>
      <c r="AJ11" s="415"/>
    </row>
    <row r="12" spans="1:36" x14ac:dyDescent="0.3">
      <c r="A12" s="197" t="s">
        <v>135</v>
      </c>
      <c r="B12" s="214">
        <f xml:space="preserve">
IF($A$4&lt;=12,SUMIFS('ON Data'!F:F,'ON Data'!$D:$D,$A$4,'ON Data'!$E:$E,3),SUMIFS('ON Data'!F:F,'ON Data'!$E:$E,3))</f>
        <v>0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0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Data'!J:J,'ON Data'!$D:$D,$A$4,'ON Data'!$E:$E,3),SUMIFS('ON Data'!J:J,'ON Data'!$E:$E,3))</f>
        <v>0</v>
      </c>
      <c r="G12" s="216">
        <f xml:space="preserve">
IF($A$4&lt;=12,SUMIFS('ON Data'!K:K,'ON Data'!$D:$D,$A$4,'ON Data'!$E:$E,3),SUMIFS('ON Data'!K:K,'ON Data'!$E:$E,3))</f>
        <v>0</v>
      </c>
      <c r="H12" s="216">
        <f xml:space="preserve">
IF($A$4&lt;=12,SUMIFS('ON Data'!L:L,'ON Data'!$D:$D,$A$4,'ON Data'!$E:$E,3),SUMIFS('ON Data'!L:L,'ON Data'!$E:$E,3))</f>
        <v>0</v>
      </c>
      <c r="I12" s="216">
        <f xml:space="preserve">
IF($A$4&lt;=12,SUMIFS('ON Data'!M:M,'ON Data'!$D:$D,$A$4,'ON Data'!$E:$E,3),SUMIFS('ON Data'!M:M,'ON Data'!$E:$E,3))</f>
        <v>0</v>
      </c>
      <c r="J12" s="216">
        <f xml:space="preserve">
IF($A$4&lt;=12,SUMIFS('ON Data'!N:N,'ON Data'!$D:$D,$A$4,'ON Data'!$E:$E,3),SUMIFS('ON Data'!N:N,'ON Data'!$E:$E,3))</f>
        <v>0</v>
      </c>
      <c r="K12" s="216">
        <f xml:space="preserve">
IF($A$4&lt;=12,SUMIFS('ON Data'!O:O,'ON Data'!$D:$D,$A$4,'ON Data'!$E:$E,3),SUMIFS('ON Data'!O:O,'ON Data'!$E:$E,3))</f>
        <v>0</v>
      </c>
      <c r="L12" s="216">
        <f xml:space="preserve">
IF($A$4&lt;=12,SUMIFS('ON Data'!P:P,'ON Data'!$D:$D,$A$4,'ON Data'!$E:$E,3),SUMIFS('ON Data'!P:P,'ON Data'!$E:$E,3))</f>
        <v>0</v>
      </c>
      <c r="M12" s="216">
        <f xml:space="preserve">
IF($A$4&lt;=12,SUMIFS('ON Data'!Q:Q,'ON Data'!$D:$D,$A$4,'ON Data'!$E:$E,3),SUMIFS('ON Data'!Q:Q,'ON Data'!$E:$E,3))</f>
        <v>0</v>
      </c>
      <c r="N12" s="216">
        <f xml:space="preserve">
IF($A$4&lt;=12,SUMIFS('ON Data'!R:R,'ON Data'!$D:$D,$A$4,'ON Data'!$E:$E,3),SUMIFS('ON Data'!R:R,'ON Data'!$E:$E,3))</f>
        <v>0</v>
      </c>
      <c r="O12" s="216">
        <f xml:space="preserve">
IF($A$4&lt;=12,SUMIFS('ON Data'!S:S,'ON Data'!$D:$D,$A$4,'ON Data'!$E:$E,3),SUMIFS('ON Data'!S:S,'ON Data'!$E:$E,3))</f>
        <v>0</v>
      </c>
      <c r="P12" s="216">
        <f xml:space="preserve">
IF($A$4&lt;=12,SUMIFS('ON Data'!T:T,'ON Data'!$D:$D,$A$4,'ON Data'!$E:$E,3),SUMIFS('ON Data'!T:T,'ON Data'!$E:$E,3))</f>
        <v>0</v>
      </c>
      <c r="Q12" s="216">
        <f xml:space="preserve">
IF($A$4&lt;=12,SUMIFS('ON Data'!U:U,'ON Data'!$D:$D,$A$4,'ON Data'!$E:$E,3),SUMIFS('ON Data'!U:U,'ON Data'!$E:$E,3))</f>
        <v>0</v>
      </c>
      <c r="R12" s="216">
        <f xml:space="preserve">
IF($A$4&lt;=12,SUMIFS('ON Data'!V:V,'ON Data'!$D:$D,$A$4,'ON Data'!$E:$E,3),SUMIFS('ON Data'!V:V,'ON Data'!$E:$E,3))</f>
        <v>0</v>
      </c>
      <c r="S12" s="216">
        <f xml:space="preserve">
IF($A$4&lt;=12,SUMIFS('ON Data'!W:W,'ON Data'!$D:$D,$A$4,'ON Data'!$E:$E,3),SUMIFS('ON Data'!W:W,'ON Data'!$E:$E,3))</f>
        <v>0</v>
      </c>
      <c r="T12" s="216">
        <f xml:space="preserve">
IF($A$4&lt;=12,SUMIFS('ON Data'!X:X,'ON Data'!$D:$D,$A$4,'ON Data'!$E:$E,3),SUMIFS('ON Data'!X:X,'ON Data'!$E:$E,3))</f>
        <v>0</v>
      </c>
      <c r="U12" s="216">
        <f xml:space="preserve">
IF($A$4&lt;=12,SUMIFS('ON Data'!Y:Y,'ON Data'!$D:$D,$A$4,'ON Data'!$E:$E,3),SUMIFS('ON Data'!Y:Y,'ON Data'!$E:$E,3))</f>
        <v>0</v>
      </c>
      <c r="V12" s="216">
        <f xml:space="preserve">
IF($A$4&lt;=12,SUMIFS('ON Data'!Z:Z,'ON Data'!$D:$D,$A$4,'ON Data'!$E:$E,3),SUMIFS('ON Data'!Z:Z,'ON Data'!$E:$E,3))</f>
        <v>0</v>
      </c>
      <c r="W12" s="216">
        <f xml:space="preserve">
IF($A$4&lt;=12,SUMIFS('ON Data'!AA:AA,'ON Data'!$D:$D,$A$4,'ON Data'!$E:$E,3),SUMIFS('ON Data'!AA:AA,'ON Data'!$E:$E,3))</f>
        <v>0</v>
      </c>
      <c r="X12" s="216">
        <f xml:space="preserve">
IF($A$4&lt;=12,SUMIFS('ON Data'!AB:AB,'ON Data'!$D:$D,$A$4,'ON Data'!$E:$E,3),SUMIFS('ON Data'!AB:AB,'ON Data'!$E:$E,3))</f>
        <v>0</v>
      </c>
      <c r="Y12" s="216">
        <f xml:space="preserve">
IF($A$4&lt;=12,SUMIFS('ON Data'!AC:AC,'ON Data'!$D:$D,$A$4,'ON Data'!$E:$E,3),SUMIFS('ON Data'!AC:AC,'ON Data'!$E:$E,3))</f>
        <v>0</v>
      </c>
      <c r="Z12" s="216">
        <f xml:space="preserve">
IF($A$4&lt;=12,SUMIFS('ON Data'!AD:AD,'ON Data'!$D:$D,$A$4,'ON Data'!$E:$E,3),SUMIFS('ON Data'!AD:AD,'ON Data'!$E:$E,3))</f>
        <v>0</v>
      </c>
      <c r="AA12" s="216">
        <f xml:space="preserve">
IF($A$4&lt;=12,SUMIFS('ON Data'!AE:AE,'ON Data'!$D:$D,$A$4,'ON Data'!$E:$E,3),SUMIFS('ON Data'!AE:AE,'ON Data'!$E:$E,3))</f>
        <v>0</v>
      </c>
      <c r="AB12" s="216">
        <f xml:space="preserve">
IF($A$4&lt;=12,SUMIFS('ON Data'!AF:AF,'ON Data'!$D:$D,$A$4,'ON Data'!$E:$E,3),SUMIFS('ON Data'!AF:AF,'ON Data'!$E:$E,3))</f>
        <v>0</v>
      </c>
      <c r="AC12" s="216">
        <f xml:space="preserve">
IF($A$4&lt;=12,SUMIFS('ON Data'!AG:AG,'ON Data'!$D:$D,$A$4,'ON Data'!$E:$E,3),SUMIFS('ON Data'!AG:AG,'ON Data'!$E:$E,3))</f>
        <v>0</v>
      </c>
      <c r="AD12" s="216">
        <f xml:space="preserve">
IF($A$4&lt;=12,SUMIFS('ON Data'!AH:AH,'ON Data'!$D:$D,$A$4,'ON Data'!$E:$E,3),SUMIFS('ON Data'!AH:AH,'ON Data'!$E:$E,3))</f>
        <v>0</v>
      </c>
      <c r="AE12" s="216">
        <f xml:space="preserve">
IF($A$4&lt;=12,SUMIFS('ON Data'!AI:AI,'ON Data'!$D:$D,$A$4,'ON Data'!$E:$E,3),SUMIFS('ON Data'!AI:AI,'ON Data'!$E:$E,3))</f>
        <v>0</v>
      </c>
      <c r="AF12" s="216">
        <f xml:space="preserve">
IF($A$4&lt;=12,SUMIFS('ON Data'!AJ:AJ,'ON Data'!$D:$D,$A$4,'ON Data'!$E:$E,3),SUMIFS('ON Data'!AJ:AJ,'ON Data'!$E:$E,3))</f>
        <v>0</v>
      </c>
      <c r="AG12" s="216">
        <f xml:space="preserve">
IF($A$4&lt;=12,SUMIFS('ON Data'!AK:AK,'ON Data'!$D:$D,$A$4,'ON Data'!$E:$E,3),SUMIFS('ON Data'!AK:AK,'ON Data'!$E:$E,3))</f>
        <v>0</v>
      </c>
      <c r="AH12" s="216">
        <f xml:space="preserve">
IF($A$4&lt;=12,SUMIFS('ON Data'!AL:AL,'ON Data'!$D:$D,$A$4,'ON Data'!$E:$E,3),SUMIFS('ON Data'!AL:AL,'ON Data'!$E:$E,3))</f>
        <v>0</v>
      </c>
      <c r="AI12" s="405">
        <f xml:space="preserve">
IF($A$4&lt;=12,SUMIFS('ON Data'!AN:AN,'ON Data'!$D:$D,$A$4,'ON Data'!$E:$E,3),SUMIFS('ON Data'!AN:AN,'ON Data'!$E:$E,3))</f>
        <v>0</v>
      </c>
      <c r="AJ12" s="415"/>
    </row>
    <row r="13" spans="1:36" x14ac:dyDescent="0.3">
      <c r="A13" s="197" t="s">
        <v>142</v>
      </c>
      <c r="B13" s="214">
        <f xml:space="preserve">
IF($A$4&lt;=12,SUMIFS('ON Data'!F:F,'ON Data'!$D:$D,$A$4,'ON Data'!$E:$E,4),SUMIFS('ON Data'!F:F,'ON Data'!$E:$E,4))</f>
        <v>210.5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Data'!J:J,'ON Data'!$D:$D,$A$4,'ON Data'!$E:$E,4),SUMIFS('ON Data'!J:J,'ON Data'!$E:$E,4))</f>
        <v>147.5</v>
      </c>
      <c r="G13" s="216">
        <f xml:space="preserve">
IF($A$4&lt;=12,SUMIFS('ON Data'!K:K,'ON Data'!$D:$D,$A$4,'ON Data'!$E:$E,4),SUMIFS('ON Data'!K:K,'ON Data'!$E:$E,4))</f>
        <v>0</v>
      </c>
      <c r="H13" s="216">
        <f xml:space="preserve">
IF($A$4&lt;=12,SUMIFS('ON Data'!L:L,'ON Data'!$D:$D,$A$4,'ON Data'!$E:$E,4),SUMIFS('ON Data'!L:L,'ON Data'!$E:$E,4))</f>
        <v>0</v>
      </c>
      <c r="I13" s="216">
        <f xml:space="preserve">
IF($A$4&lt;=12,SUMIFS('ON Data'!M:M,'ON Data'!$D:$D,$A$4,'ON Data'!$E:$E,4),SUMIFS('ON Data'!M:M,'ON Data'!$E:$E,4))</f>
        <v>0</v>
      </c>
      <c r="J13" s="216">
        <f xml:space="preserve">
IF($A$4&lt;=12,SUMIFS('ON Data'!N:N,'ON Data'!$D:$D,$A$4,'ON Data'!$E:$E,4),SUMIFS('ON Data'!N:N,'ON Data'!$E:$E,4))</f>
        <v>0</v>
      </c>
      <c r="K13" s="216">
        <f xml:space="preserve">
IF($A$4&lt;=12,SUMIFS('ON Data'!O:O,'ON Data'!$D:$D,$A$4,'ON Data'!$E:$E,4),SUMIFS('ON Data'!O:O,'ON Data'!$E:$E,4))</f>
        <v>0</v>
      </c>
      <c r="L13" s="216">
        <f xml:space="preserve">
IF($A$4&lt;=12,SUMIFS('ON Data'!P:P,'ON Data'!$D:$D,$A$4,'ON Data'!$E:$E,4),SUMIFS('ON Data'!P:P,'ON Data'!$E:$E,4))</f>
        <v>0</v>
      </c>
      <c r="M13" s="216">
        <f xml:space="preserve">
IF($A$4&lt;=12,SUMIFS('ON Data'!Q:Q,'ON Data'!$D:$D,$A$4,'ON Data'!$E:$E,4),SUMIFS('ON Data'!Q:Q,'ON Data'!$E:$E,4))</f>
        <v>0</v>
      </c>
      <c r="N13" s="216">
        <f xml:space="preserve">
IF($A$4&lt;=12,SUMIFS('ON Data'!R:R,'ON Data'!$D:$D,$A$4,'ON Data'!$E:$E,4),SUMIFS('ON Data'!R:R,'ON Data'!$E:$E,4))</f>
        <v>0</v>
      </c>
      <c r="O13" s="216">
        <f xml:space="preserve">
IF($A$4&lt;=12,SUMIFS('ON Data'!S:S,'ON Data'!$D:$D,$A$4,'ON Data'!$E:$E,4),SUMIFS('ON Data'!S:S,'ON Data'!$E:$E,4))</f>
        <v>0</v>
      </c>
      <c r="P13" s="216">
        <f xml:space="preserve">
IF($A$4&lt;=12,SUMIFS('ON Data'!T:T,'ON Data'!$D:$D,$A$4,'ON Data'!$E:$E,4),SUMIFS('ON Data'!T:T,'ON Data'!$E:$E,4))</f>
        <v>63</v>
      </c>
      <c r="Q13" s="216">
        <f xml:space="preserve">
IF($A$4&lt;=12,SUMIFS('ON Data'!U:U,'ON Data'!$D:$D,$A$4,'ON Data'!$E:$E,4),SUMIFS('ON Data'!U:U,'ON Data'!$E:$E,4))</f>
        <v>0</v>
      </c>
      <c r="R13" s="216">
        <f xml:space="preserve">
IF($A$4&lt;=12,SUMIFS('ON Data'!V:V,'ON Data'!$D:$D,$A$4,'ON Data'!$E:$E,4),SUMIFS('ON Data'!V:V,'ON Data'!$E:$E,4))</f>
        <v>0</v>
      </c>
      <c r="S13" s="216">
        <f xml:space="preserve">
IF($A$4&lt;=12,SUMIFS('ON Data'!W:W,'ON Data'!$D:$D,$A$4,'ON Data'!$E:$E,4),SUMIFS('ON Data'!W:W,'ON Data'!$E:$E,4))</f>
        <v>0</v>
      </c>
      <c r="T13" s="216">
        <f xml:space="preserve">
IF($A$4&lt;=12,SUMIFS('ON Data'!X:X,'ON Data'!$D:$D,$A$4,'ON Data'!$E:$E,4),SUMIFS('ON Data'!X:X,'ON Data'!$E:$E,4))</f>
        <v>0</v>
      </c>
      <c r="U13" s="216">
        <f xml:space="preserve">
IF($A$4&lt;=12,SUMIFS('ON Data'!Y:Y,'ON Data'!$D:$D,$A$4,'ON Data'!$E:$E,4),SUMIFS('ON Data'!Y:Y,'ON Data'!$E:$E,4))</f>
        <v>0</v>
      </c>
      <c r="V13" s="216">
        <f xml:space="preserve">
IF($A$4&lt;=12,SUMIFS('ON Data'!Z:Z,'ON Data'!$D:$D,$A$4,'ON Data'!$E:$E,4),SUMIFS('ON Data'!Z:Z,'ON Data'!$E:$E,4))</f>
        <v>0</v>
      </c>
      <c r="W13" s="216">
        <f xml:space="preserve">
IF($A$4&lt;=12,SUMIFS('ON Data'!AA:AA,'ON Data'!$D:$D,$A$4,'ON Data'!$E:$E,4),SUMIFS('ON Data'!AA:AA,'ON Data'!$E:$E,4))</f>
        <v>0</v>
      </c>
      <c r="X13" s="216">
        <f xml:space="preserve">
IF($A$4&lt;=12,SUMIFS('ON Data'!AB:AB,'ON Data'!$D:$D,$A$4,'ON Data'!$E:$E,4),SUMIFS('ON Data'!AB:AB,'ON Data'!$E:$E,4))</f>
        <v>0</v>
      </c>
      <c r="Y13" s="216">
        <f xml:space="preserve">
IF($A$4&lt;=12,SUMIFS('ON Data'!AC:AC,'ON Data'!$D:$D,$A$4,'ON Data'!$E:$E,4),SUMIFS('ON Data'!AC:AC,'ON Data'!$E:$E,4))</f>
        <v>0</v>
      </c>
      <c r="Z13" s="216">
        <f xml:space="preserve">
IF($A$4&lt;=12,SUMIFS('ON Data'!AD:AD,'ON Data'!$D:$D,$A$4,'ON Data'!$E:$E,4),SUMIFS('ON Data'!AD:AD,'ON Data'!$E:$E,4))</f>
        <v>0</v>
      </c>
      <c r="AA13" s="216">
        <f xml:space="preserve">
IF($A$4&lt;=12,SUMIFS('ON Data'!AE:AE,'ON Data'!$D:$D,$A$4,'ON Data'!$E:$E,4),SUMIFS('ON Data'!AE:AE,'ON Data'!$E:$E,4))</f>
        <v>0</v>
      </c>
      <c r="AB13" s="216">
        <f xml:space="preserve">
IF($A$4&lt;=12,SUMIFS('ON Data'!AF:AF,'ON Data'!$D:$D,$A$4,'ON Data'!$E:$E,4),SUMIFS('ON Data'!AF:AF,'ON Data'!$E:$E,4))</f>
        <v>0</v>
      </c>
      <c r="AC13" s="216">
        <f xml:space="preserve">
IF($A$4&lt;=12,SUMIFS('ON Data'!AG:AG,'ON Data'!$D:$D,$A$4,'ON Data'!$E:$E,4),SUMIFS('ON Data'!AG:AG,'ON Data'!$E:$E,4))</f>
        <v>0</v>
      </c>
      <c r="AD13" s="216">
        <f xml:space="preserve">
IF($A$4&lt;=12,SUMIFS('ON Data'!AH:AH,'ON Data'!$D:$D,$A$4,'ON Data'!$E:$E,4),SUMIFS('ON Data'!AH:AH,'ON Data'!$E:$E,4))</f>
        <v>0</v>
      </c>
      <c r="AE13" s="216">
        <f xml:space="preserve">
IF($A$4&lt;=12,SUMIFS('ON Data'!AI:AI,'ON Data'!$D:$D,$A$4,'ON Data'!$E:$E,4),SUMIFS('ON Data'!AI:AI,'ON Data'!$E:$E,4))</f>
        <v>0</v>
      </c>
      <c r="AF13" s="216">
        <f xml:space="preserve">
IF($A$4&lt;=12,SUMIFS('ON Data'!AJ:AJ,'ON Data'!$D:$D,$A$4,'ON Data'!$E:$E,4),SUMIFS('ON Data'!AJ:AJ,'ON Data'!$E:$E,4))</f>
        <v>0</v>
      </c>
      <c r="AG13" s="216">
        <f xml:space="preserve">
IF($A$4&lt;=12,SUMIFS('ON Data'!AK:AK,'ON Data'!$D:$D,$A$4,'ON Data'!$E:$E,4),SUMIFS('ON Data'!AK:AK,'ON Data'!$E:$E,4))</f>
        <v>0</v>
      </c>
      <c r="AH13" s="216">
        <f xml:space="preserve">
IF($A$4&lt;=12,SUMIFS('ON Data'!AL:AL,'ON Data'!$D:$D,$A$4,'ON Data'!$E:$E,4),SUMIFS('ON Data'!AL:AL,'ON Data'!$E:$E,4))</f>
        <v>0</v>
      </c>
      <c r="AI13" s="405">
        <f xml:space="preserve">
IF($A$4&lt;=12,SUMIFS('ON Data'!AN:AN,'ON Data'!$D:$D,$A$4,'ON Data'!$E:$E,4),SUMIFS('ON Data'!AN:AN,'ON Data'!$E:$E,4))</f>
        <v>0</v>
      </c>
      <c r="AJ13" s="415"/>
    </row>
    <row r="14" spans="1:36" ht="15" thickBot="1" x14ac:dyDescent="0.35">
      <c r="A14" s="198" t="s">
        <v>136</v>
      </c>
      <c r="B14" s="217">
        <f xml:space="preserve">
IF($A$4&lt;=12,SUMIFS('ON Data'!F:F,'ON Data'!$D:$D,$A$4,'ON Data'!$E:$E,5),SUMIFS('ON Data'!F:F,'ON Data'!$E:$E,5))</f>
        <v>279</v>
      </c>
      <c r="C14" s="218">
        <f xml:space="preserve">
IF($A$4&lt;=12,SUMIFS('ON Data'!G:G,'ON Data'!$D:$D,$A$4,'ON Data'!$E:$E,5),SUMIFS('ON Data'!G:G,'ON Data'!$E:$E,5))</f>
        <v>279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Data'!J:J,'ON Data'!$D:$D,$A$4,'ON Data'!$E:$E,5),SUMIFS('ON Data'!J:J,'ON Data'!$E:$E,5))</f>
        <v>0</v>
      </c>
      <c r="G14" s="219">
        <f xml:space="preserve">
IF($A$4&lt;=12,SUMIFS('ON Data'!K:K,'ON Data'!$D:$D,$A$4,'ON Data'!$E:$E,5),SUMIFS('ON Data'!K:K,'ON Data'!$E:$E,5))</f>
        <v>0</v>
      </c>
      <c r="H14" s="219">
        <f xml:space="preserve">
IF($A$4&lt;=12,SUMIFS('ON Data'!L:L,'ON Data'!$D:$D,$A$4,'ON Data'!$E:$E,5),SUMIFS('ON Data'!L:L,'ON Data'!$E:$E,5))</f>
        <v>0</v>
      </c>
      <c r="I14" s="219">
        <f xml:space="preserve">
IF($A$4&lt;=12,SUMIFS('ON Data'!M:M,'ON Data'!$D:$D,$A$4,'ON Data'!$E:$E,5),SUMIFS('ON Data'!M:M,'ON Data'!$E:$E,5))</f>
        <v>0</v>
      </c>
      <c r="J14" s="219">
        <f xml:space="preserve">
IF($A$4&lt;=12,SUMIFS('ON Data'!N:N,'ON Data'!$D:$D,$A$4,'ON Data'!$E:$E,5),SUMIFS('ON Data'!N:N,'ON Data'!$E:$E,5))</f>
        <v>0</v>
      </c>
      <c r="K14" s="219">
        <f xml:space="preserve">
IF($A$4&lt;=12,SUMIFS('ON Data'!O:O,'ON Data'!$D:$D,$A$4,'ON Data'!$E:$E,5),SUMIFS('ON Data'!O:O,'ON Data'!$E:$E,5))</f>
        <v>0</v>
      </c>
      <c r="L14" s="219">
        <f xml:space="preserve">
IF($A$4&lt;=12,SUMIFS('ON Data'!P:P,'ON Data'!$D:$D,$A$4,'ON Data'!$E:$E,5),SUMIFS('ON Data'!P:P,'ON Data'!$E:$E,5))</f>
        <v>0</v>
      </c>
      <c r="M14" s="219">
        <f xml:space="preserve">
IF($A$4&lt;=12,SUMIFS('ON Data'!Q:Q,'ON Data'!$D:$D,$A$4,'ON Data'!$E:$E,5),SUMIFS('ON Data'!Q:Q,'ON Data'!$E:$E,5))</f>
        <v>0</v>
      </c>
      <c r="N14" s="219">
        <f xml:space="preserve">
IF($A$4&lt;=12,SUMIFS('ON Data'!R:R,'ON Data'!$D:$D,$A$4,'ON Data'!$E:$E,5),SUMIFS('ON Data'!R:R,'ON Data'!$E:$E,5))</f>
        <v>0</v>
      </c>
      <c r="O14" s="219">
        <f xml:space="preserve">
IF($A$4&lt;=12,SUMIFS('ON Data'!S:S,'ON Data'!$D:$D,$A$4,'ON Data'!$E:$E,5),SUMIFS('ON Data'!S:S,'ON Data'!$E:$E,5))</f>
        <v>0</v>
      </c>
      <c r="P14" s="219">
        <f xml:space="preserve">
IF($A$4&lt;=12,SUMIFS('ON Data'!T:T,'ON Data'!$D:$D,$A$4,'ON Data'!$E:$E,5),SUMIFS('ON Data'!T:T,'ON Data'!$E:$E,5))</f>
        <v>0</v>
      </c>
      <c r="Q14" s="219">
        <f xml:space="preserve">
IF($A$4&lt;=12,SUMIFS('ON Data'!U:U,'ON Data'!$D:$D,$A$4,'ON Data'!$E:$E,5),SUMIFS('ON Data'!U:U,'ON Data'!$E:$E,5))</f>
        <v>0</v>
      </c>
      <c r="R14" s="219">
        <f xml:space="preserve">
IF($A$4&lt;=12,SUMIFS('ON Data'!V:V,'ON Data'!$D:$D,$A$4,'ON Data'!$E:$E,5),SUMIFS('ON Data'!V:V,'ON Data'!$E:$E,5))</f>
        <v>0</v>
      </c>
      <c r="S14" s="219">
        <f xml:space="preserve">
IF($A$4&lt;=12,SUMIFS('ON Data'!W:W,'ON Data'!$D:$D,$A$4,'ON Data'!$E:$E,5),SUMIFS('ON Data'!W:W,'ON Data'!$E:$E,5))</f>
        <v>0</v>
      </c>
      <c r="T14" s="219">
        <f xml:space="preserve">
IF($A$4&lt;=12,SUMIFS('ON Data'!X:X,'ON Data'!$D:$D,$A$4,'ON Data'!$E:$E,5),SUMIFS('ON Data'!X:X,'ON Data'!$E:$E,5))</f>
        <v>0</v>
      </c>
      <c r="U14" s="219">
        <f xml:space="preserve">
IF($A$4&lt;=12,SUMIFS('ON Data'!Y:Y,'ON Data'!$D:$D,$A$4,'ON Data'!$E:$E,5),SUMIFS('ON Data'!Y:Y,'ON Data'!$E:$E,5))</f>
        <v>0</v>
      </c>
      <c r="V14" s="219">
        <f xml:space="preserve">
IF($A$4&lt;=12,SUMIFS('ON Data'!Z:Z,'ON Data'!$D:$D,$A$4,'ON Data'!$E:$E,5),SUMIFS('ON Data'!Z:Z,'ON Data'!$E:$E,5))</f>
        <v>0</v>
      </c>
      <c r="W14" s="219">
        <f xml:space="preserve">
IF($A$4&lt;=12,SUMIFS('ON Data'!AA:AA,'ON Data'!$D:$D,$A$4,'ON Data'!$E:$E,5),SUMIFS('ON Data'!AA:AA,'ON Data'!$E:$E,5))</f>
        <v>0</v>
      </c>
      <c r="X14" s="219">
        <f xml:space="preserve">
IF($A$4&lt;=12,SUMIFS('ON Data'!AB:AB,'ON Data'!$D:$D,$A$4,'ON Data'!$E:$E,5),SUMIFS('ON Data'!AB:AB,'ON Data'!$E:$E,5))</f>
        <v>0</v>
      </c>
      <c r="Y14" s="219">
        <f xml:space="preserve">
IF($A$4&lt;=12,SUMIFS('ON Data'!AC:AC,'ON Data'!$D:$D,$A$4,'ON Data'!$E:$E,5),SUMIFS('ON Data'!AC:AC,'ON Data'!$E:$E,5))</f>
        <v>0</v>
      </c>
      <c r="Z14" s="219">
        <f xml:space="preserve">
IF($A$4&lt;=12,SUMIFS('ON Data'!AD:AD,'ON Data'!$D:$D,$A$4,'ON Data'!$E:$E,5),SUMIFS('ON Data'!AD:AD,'ON Data'!$E:$E,5))</f>
        <v>0</v>
      </c>
      <c r="AA14" s="219">
        <f xml:space="preserve">
IF($A$4&lt;=12,SUMIFS('ON Data'!AE:AE,'ON Data'!$D:$D,$A$4,'ON Data'!$E:$E,5),SUMIFS('ON Data'!AE:AE,'ON Data'!$E:$E,5))</f>
        <v>0</v>
      </c>
      <c r="AB14" s="219">
        <f xml:space="preserve">
IF($A$4&lt;=12,SUMIFS('ON Data'!AF:AF,'ON Data'!$D:$D,$A$4,'ON Data'!$E:$E,5),SUMIFS('ON Data'!AF:AF,'ON Data'!$E:$E,5))</f>
        <v>0</v>
      </c>
      <c r="AC14" s="219">
        <f xml:space="preserve">
IF($A$4&lt;=12,SUMIFS('ON Data'!AG:AG,'ON Data'!$D:$D,$A$4,'ON Data'!$E:$E,5),SUMIFS('ON Data'!AG:AG,'ON Data'!$E:$E,5))</f>
        <v>0</v>
      </c>
      <c r="AD14" s="219">
        <f xml:space="preserve">
IF($A$4&lt;=12,SUMIFS('ON Data'!AH:AH,'ON Data'!$D:$D,$A$4,'ON Data'!$E:$E,5),SUMIFS('ON Data'!AH:AH,'ON Data'!$E:$E,5))</f>
        <v>0</v>
      </c>
      <c r="AE14" s="219">
        <f xml:space="preserve">
IF($A$4&lt;=12,SUMIFS('ON Data'!AI:AI,'ON Data'!$D:$D,$A$4,'ON Data'!$E:$E,5),SUMIFS('ON Data'!AI:AI,'ON Data'!$E:$E,5))</f>
        <v>0</v>
      </c>
      <c r="AF14" s="219">
        <f xml:space="preserve">
IF($A$4&lt;=12,SUMIFS('ON Data'!AJ:AJ,'ON Data'!$D:$D,$A$4,'ON Data'!$E:$E,5),SUMIFS('ON Data'!AJ:AJ,'ON Data'!$E:$E,5))</f>
        <v>0</v>
      </c>
      <c r="AG14" s="219">
        <f xml:space="preserve">
IF($A$4&lt;=12,SUMIFS('ON Data'!AK:AK,'ON Data'!$D:$D,$A$4,'ON Data'!$E:$E,5),SUMIFS('ON Data'!AK:AK,'ON Data'!$E:$E,5))</f>
        <v>0</v>
      </c>
      <c r="AH14" s="219">
        <f xml:space="preserve">
IF($A$4&lt;=12,SUMIFS('ON Data'!AL:AL,'ON Data'!$D:$D,$A$4,'ON Data'!$E:$E,5),SUMIFS('ON Data'!AL:AL,'ON Data'!$E:$E,5))</f>
        <v>0</v>
      </c>
      <c r="AI14" s="406">
        <f xml:space="preserve">
IF($A$4&lt;=12,SUMIFS('ON Data'!AN:AN,'ON Data'!$D:$D,$A$4,'ON Data'!$E:$E,5),SUMIFS('ON Data'!AN:AN,'ON Data'!$E:$E,5))</f>
        <v>0</v>
      </c>
      <c r="AJ14" s="415"/>
    </row>
    <row r="15" spans="1:36" x14ac:dyDescent="0.3">
      <c r="A15" s="137" t="s">
        <v>146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407"/>
      <c r="AJ15" s="415"/>
    </row>
    <row r="16" spans="1:36" x14ac:dyDescent="0.3">
      <c r="A16" s="199" t="s">
        <v>137</v>
      </c>
      <c r="B16" s="214">
        <f xml:space="preserve">
IF($A$4&lt;=12,SUMIFS('ON Data'!F:F,'ON Data'!$D:$D,$A$4,'ON Data'!$E:$E,7),SUMIFS('ON Data'!F:F,'ON Data'!$E:$E,7))</f>
        <v>437585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Data'!J:J,'ON Data'!$D:$D,$A$4,'ON Data'!$E:$E,7),SUMIFS('ON Data'!J:J,'ON Data'!$E:$E,7))</f>
        <v>395802</v>
      </c>
      <c r="G16" s="216">
        <f xml:space="preserve">
IF($A$4&lt;=12,SUMIFS('ON Data'!K:K,'ON Data'!$D:$D,$A$4,'ON Data'!$E:$E,7),SUMIFS('ON Data'!K:K,'ON Data'!$E:$E,7))</f>
        <v>0</v>
      </c>
      <c r="H16" s="216">
        <f xml:space="preserve">
IF($A$4&lt;=12,SUMIFS('ON Data'!L:L,'ON Data'!$D:$D,$A$4,'ON Data'!$E:$E,7),SUMIFS('ON Data'!L:L,'ON Data'!$E:$E,7))</f>
        <v>0</v>
      </c>
      <c r="I16" s="216">
        <f xml:space="preserve">
IF($A$4&lt;=12,SUMIFS('ON Data'!M:M,'ON Data'!$D:$D,$A$4,'ON Data'!$E:$E,7),SUMIFS('ON Data'!M:M,'ON Data'!$E:$E,7))</f>
        <v>0</v>
      </c>
      <c r="J16" s="216">
        <f xml:space="preserve">
IF($A$4&lt;=12,SUMIFS('ON Data'!N:N,'ON Data'!$D:$D,$A$4,'ON Data'!$E:$E,7),SUMIFS('ON Data'!N:N,'ON Data'!$E:$E,7))</f>
        <v>0</v>
      </c>
      <c r="K16" s="216">
        <f xml:space="preserve">
IF($A$4&lt;=12,SUMIFS('ON Data'!O:O,'ON Data'!$D:$D,$A$4,'ON Data'!$E:$E,7),SUMIFS('ON Data'!O:O,'ON Data'!$E:$E,7))</f>
        <v>3283</v>
      </c>
      <c r="L16" s="216">
        <f xml:space="preserve">
IF($A$4&lt;=12,SUMIFS('ON Data'!P:P,'ON Data'!$D:$D,$A$4,'ON Data'!$E:$E,7),SUMIFS('ON Data'!P:P,'ON Data'!$E:$E,7))</f>
        <v>0</v>
      </c>
      <c r="M16" s="216">
        <f xml:space="preserve">
IF($A$4&lt;=12,SUMIFS('ON Data'!Q:Q,'ON Data'!$D:$D,$A$4,'ON Data'!$E:$E,7),SUMIFS('ON Data'!Q:Q,'ON Data'!$E:$E,7))</f>
        <v>0</v>
      </c>
      <c r="N16" s="216">
        <f xml:space="preserve">
IF($A$4&lt;=12,SUMIFS('ON Data'!R:R,'ON Data'!$D:$D,$A$4,'ON Data'!$E:$E,7),SUMIFS('ON Data'!R:R,'ON Data'!$E:$E,7))</f>
        <v>0</v>
      </c>
      <c r="O16" s="216">
        <f xml:space="preserve">
IF($A$4&lt;=12,SUMIFS('ON Data'!S:S,'ON Data'!$D:$D,$A$4,'ON Data'!$E:$E,7),SUMIFS('ON Data'!S:S,'ON Data'!$E:$E,7))</f>
        <v>0</v>
      </c>
      <c r="P16" s="216">
        <f xml:space="preserve">
IF($A$4&lt;=12,SUMIFS('ON Data'!T:T,'ON Data'!$D:$D,$A$4,'ON Data'!$E:$E,7),SUMIFS('ON Data'!T:T,'ON Data'!$E:$E,7))</f>
        <v>38500</v>
      </c>
      <c r="Q16" s="216">
        <f xml:space="preserve">
IF($A$4&lt;=12,SUMIFS('ON Data'!U:U,'ON Data'!$D:$D,$A$4,'ON Data'!$E:$E,7),SUMIFS('ON Data'!U:U,'ON Data'!$E:$E,7))</f>
        <v>0</v>
      </c>
      <c r="R16" s="216">
        <f xml:space="preserve">
IF($A$4&lt;=12,SUMIFS('ON Data'!V:V,'ON Data'!$D:$D,$A$4,'ON Data'!$E:$E,7),SUMIFS('ON Data'!V:V,'ON Data'!$E:$E,7))</f>
        <v>0</v>
      </c>
      <c r="S16" s="216">
        <f xml:space="preserve">
IF($A$4&lt;=12,SUMIFS('ON Data'!W:W,'ON Data'!$D:$D,$A$4,'ON Data'!$E:$E,7),SUMIFS('ON Data'!W:W,'ON Data'!$E:$E,7))</f>
        <v>0</v>
      </c>
      <c r="T16" s="216">
        <f xml:space="preserve">
IF($A$4&lt;=12,SUMIFS('ON Data'!X:X,'ON Data'!$D:$D,$A$4,'ON Data'!$E:$E,7),SUMIFS('ON Data'!X:X,'ON Data'!$E:$E,7))</f>
        <v>0</v>
      </c>
      <c r="U16" s="216">
        <f xml:space="preserve">
IF($A$4&lt;=12,SUMIFS('ON Data'!Y:Y,'ON Data'!$D:$D,$A$4,'ON Data'!$E:$E,7),SUMIFS('ON Data'!Y:Y,'ON Data'!$E:$E,7))</f>
        <v>0</v>
      </c>
      <c r="V16" s="216">
        <f xml:space="preserve">
IF($A$4&lt;=12,SUMIFS('ON Data'!Z:Z,'ON Data'!$D:$D,$A$4,'ON Data'!$E:$E,7),SUMIFS('ON Data'!Z:Z,'ON Data'!$E:$E,7))</f>
        <v>0</v>
      </c>
      <c r="W16" s="216">
        <f xml:space="preserve">
IF($A$4&lt;=12,SUMIFS('ON Data'!AA:AA,'ON Data'!$D:$D,$A$4,'ON Data'!$E:$E,7),SUMIFS('ON Data'!AA:AA,'ON Data'!$E:$E,7))</f>
        <v>0</v>
      </c>
      <c r="X16" s="216">
        <f xml:space="preserve">
IF($A$4&lt;=12,SUMIFS('ON Data'!AB:AB,'ON Data'!$D:$D,$A$4,'ON Data'!$E:$E,7),SUMIFS('ON Data'!AB:AB,'ON Data'!$E:$E,7))</f>
        <v>0</v>
      </c>
      <c r="Y16" s="216">
        <f xml:space="preserve">
IF($A$4&lt;=12,SUMIFS('ON Data'!AC:AC,'ON Data'!$D:$D,$A$4,'ON Data'!$E:$E,7),SUMIFS('ON Data'!AC:AC,'ON Data'!$E:$E,7))</f>
        <v>0</v>
      </c>
      <c r="Z16" s="216">
        <f xml:space="preserve">
IF($A$4&lt;=12,SUMIFS('ON Data'!AD:AD,'ON Data'!$D:$D,$A$4,'ON Data'!$E:$E,7),SUMIFS('ON Data'!AD:AD,'ON Data'!$E:$E,7))</f>
        <v>0</v>
      </c>
      <c r="AA16" s="216">
        <f xml:space="preserve">
IF($A$4&lt;=12,SUMIFS('ON Data'!AE:AE,'ON Data'!$D:$D,$A$4,'ON Data'!$E:$E,7),SUMIFS('ON Data'!AE:AE,'ON Data'!$E:$E,7))</f>
        <v>0</v>
      </c>
      <c r="AB16" s="216">
        <f xml:space="preserve">
IF($A$4&lt;=12,SUMIFS('ON Data'!AF:AF,'ON Data'!$D:$D,$A$4,'ON Data'!$E:$E,7),SUMIFS('ON Data'!AF:AF,'ON Data'!$E:$E,7))</f>
        <v>0</v>
      </c>
      <c r="AC16" s="216">
        <f xml:space="preserve">
IF($A$4&lt;=12,SUMIFS('ON Data'!AG:AG,'ON Data'!$D:$D,$A$4,'ON Data'!$E:$E,7),SUMIFS('ON Data'!AG:AG,'ON Data'!$E:$E,7))</f>
        <v>0</v>
      </c>
      <c r="AD16" s="216">
        <f xml:space="preserve">
IF($A$4&lt;=12,SUMIFS('ON Data'!AH:AH,'ON Data'!$D:$D,$A$4,'ON Data'!$E:$E,7),SUMIFS('ON Data'!AH:AH,'ON Data'!$E:$E,7))</f>
        <v>0</v>
      </c>
      <c r="AE16" s="216">
        <f xml:space="preserve">
IF($A$4&lt;=12,SUMIFS('ON Data'!AI:AI,'ON Data'!$D:$D,$A$4,'ON Data'!$E:$E,7),SUMIFS('ON Data'!AI:AI,'ON Data'!$E:$E,7))</f>
        <v>0</v>
      </c>
      <c r="AF16" s="216">
        <f xml:space="preserve">
IF($A$4&lt;=12,SUMIFS('ON Data'!AJ:AJ,'ON Data'!$D:$D,$A$4,'ON Data'!$E:$E,7),SUMIFS('ON Data'!AJ:AJ,'ON Data'!$E:$E,7))</f>
        <v>0</v>
      </c>
      <c r="AG16" s="216">
        <f xml:space="preserve">
IF($A$4&lt;=12,SUMIFS('ON Data'!AK:AK,'ON Data'!$D:$D,$A$4,'ON Data'!$E:$E,7),SUMIFS('ON Data'!AK:AK,'ON Data'!$E:$E,7))</f>
        <v>0</v>
      </c>
      <c r="AH16" s="216">
        <f xml:space="preserve">
IF($A$4&lt;=12,SUMIFS('ON Data'!AL:AL,'ON Data'!$D:$D,$A$4,'ON Data'!$E:$E,7),SUMIFS('ON Data'!AL:AL,'ON Data'!$E:$E,7))</f>
        <v>0</v>
      </c>
      <c r="AI16" s="405">
        <f xml:space="preserve">
IF($A$4&lt;=12,SUMIFS('ON Data'!AN:AN,'ON Data'!$D:$D,$A$4,'ON Data'!$E:$E,7),SUMIFS('ON Data'!AN:AN,'ON Data'!$E:$E,7))</f>
        <v>0</v>
      </c>
      <c r="AJ16" s="415"/>
    </row>
    <row r="17" spans="1:36" x14ac:dyDescent="0.3">
      <c r="A17" s="199" t="s">
        <v>138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Data'!J:J,'ON Data'!$D:$D,$A$4,'ON Data'!$E:$E,8),SUMIFS('ON Data'!J:J,'ON Data'!$E:$E,8))</f>
        <v>0</v>
      </c>
      <c r="G17" s="216">
        <f xml:space="preserve">
IF($A$4&lt;=12,SUMIFS('ON Data'!K:K,'ON Data'!$D:$D,$A$4,'ON Data'!$E:$E,8),SUMIFS('ON Data'!K:K,'ON Data'!$E:$E,8))</f>
        <v>0</v>
      </c>
      <c r="H17" s="216">
        <f xml:space="preserve">
IF($A$4&lt;=12,SUMIFS('ON Data'!L:L,'ON Data'!$D:$D,$A$4,'ON Data'!$E:$E,8),SUMIFS('ON Data'!L:L,'ON Data'!$E:$E,8))</f>
        <v>0</v>
      </c>
      <c r="I17" s="216">
        <f xml:space="preserve">
IF($A$4&lt;=12,SUMIFS('ON Data'!M:M,'ON Data'!$D:$D,$A$4,'ON Data'!$E:$E,8),SUMIFS('ON Data'!M:M,'ON Data'!$E:$E,8))</f>
        <v>0</v>
      </c>
      <c r="J17" s="216">
        <f xml:space="preserve">
IF($A$4&lt;=12,SUMIFS('ON Data'!N:N,'ON Data'!$D:$D,$A$4,'ON Data'!$E:$E,8),SUMIFS('ON Data'!N:N,'ON Data'!$E:$E,8))</f>
        <v>0</v>
      </c>
      <c r="K17" s="216">
        <f xml:space="preserve">
IF($A$4&lt;=12,SUMIFS('ON Data'!O:O,'ON Data'!$D:$D,$A$4,'ON Data'!$E:$E,8),SUMIFS('ON Data'!O:O,'ON Data'!$E:$E,8))</f>
        <v>0</v>
      </c>
      <c r="L17" s="216">
        <f xml:space="preserve">
IF($A$4&lt;=12,SUMIFS('ON Data'!P:P,'ON Data'!$D:$D,$A$4,'ON Data'!$E:$E,8),SUMIFS('ON Data'!P:P,'ON Data'!$E:$E,8))</f>
        <v>0</v>
      </c>
      <c r="M17" s="216">
        <f xml:space="preserve">
IF($A$4&lt;=12,SUMIFS('ON Data'!Q:Q,'ON Data'!$D:$D,$A$4,'ON Data'!$E:$E,8),SUMIFS('ON Data'!Q:Q,'ON Data'!$E:$E,8))</f>
        <v>0</v>
      </c>
      <c r="N17" s="216">
        <f xml:space="preserve">
IF($A$4&lt;=12,SUMIFS('ON Data'!R:R,'ON Data'!$D:$D,$A$4,'ON Data'!$E:$E,8),SUMIFS('ON Data'!R:R,'ON Data'!$E:$E,8))</f>
        <v>0</v>
      </c>
      <c r="O17" s="216">
        <f xml:space="preserve">
IF($A$4&lt;=12,SUMIFS('ON Data'!S:S,'ON Data'!$D:$D,$A$4,'ON Data'!$E:$E,8),SUMIFS('ON Data'!S:S,'ON Data'!$E:$E,8))</f>
        <v>0</v>
      </c>
      <c r="P17" s="216">
        <f xml:space="preserve">
IF($A$4&lt;=12,SUMIFS('ON Data'!T:T,'ON Data'!$D:$D,$A$4,'ON Data'!$E:$E,8),SUMIFS('ON Data'!T:T,'ON Data'!$E:$E,8))</f>
        <v>0</v>
      </c>
      <c r="Q17" s="216">
        <f xml:space="preserve">
IF($A$4&lt;=12,SUMIFS('ON Data'!U:U,'ON Data'!$D:$D,$A$4,'ON Data'!$E:$E,8),SUMIFS('ON Data'!U:U,'ON Data'!$E:$E,8))</f>
        <v>0</v>
      </c>
      <c r="R17" s="216">
        <f xml:space="preserve">
IF($A$4&lt;=12,SUMIFS('ON Data'!V:V,'ON Data'!$D:$D,$A$4,'ON Data'!$E:$E,8),SUMIFS('ON Data'!V:V,'ON Data'!$E:$E,8))</f>
        <v>0</v>
      </c>
      <c r="S17" s="216">
        <f xml:space="preserve">
IF($A$4&lt;=12,SUMIFS('ON Data'!W:W,'ON Data'!$D:$D,$A$4,'ON Data'!$E:$E,8),SUMIFS('ON Data'!W:W,'ON Data'!$E:$E,8))</f>
        <v>0</v>
      </c>
      <c r="T17" s="216">
        <f xml:space="preserve">
IF($A$4&lt;=12,SUMIFS('ON Data'!X:X,'ON Data'!$D:$D,$A$4,'ON Data'!$E:$E,8),SUMIFS('ON Data'!X:X,'ON Data'!$E:$E,8))</f>
        <v>0</v>
      </c>
      <c r="U17" s="216">
        <f xml:space="preserve">
IF($A$4&lt;=12,SUMIFS('ON Data'!Y:Y,'ON Data'!$D:$D,$A$4,'ON Data'!$E:$E,8),SUMIFS('ON Data'!Y:Y,'ON Data'!$E:$E,8))</f>
        <v>0</v>
      </c>
      <c r="V17" s="216">
        <f xml:space="preserve">
IF($A$4&lt;=12,SUMIFS('ON Data'!Z:Z,'ON Data'!$D:$D,$A$4,'ON Data'!$E:$E,8),SUMIFS('ON Data'!Z:Z,'ON Data'!$E:$E,8))</f>
        <v>0</v>
      </c>
      <c r="W17" s="216">
        <f xml:space="preserve">
IF($A$4&lt;=12,SUMIFS('ON Data'!AA:AA,'ON Data'!$D:$D,$A$4,'ON Data'!$E:$E,8),SUMIFS('ON Data'!AA:AA,'ON Data'!$E:$E,8))</f>
        <v>0</v>
      </c>
      <c r="X17" s="216">
        <f xml:space="preserve">
IF($A$4&lt;=12,SUMIFS('ON Data'!AB:AB,'ON Data'!$D:$D,$A$4,'ON Data'!$E:$E,8),SUMIFS('ON Data'!AB:AB,'ON Data'!$E:$E,8))</f>
        <v>0</v>
      </c>
      <c r="Y17" s="216">
        <f xml:space="preserve">
IF($A$4&lt;=12,SUMIFS('ON Data'!AC:AC,'ON Data'!$D:$D,$A$4,'ON Data'!$E:$E,8),SUMIFS('ON Data'!AC:AC,'ON Data'!$E:$E,8))</f>
        <v>0</v>
      </c>
      <c r="Z17" s="216">
        <f xml:space="preserve">
IF($A$4&lt;=12,SUMIFS('ON Data'!AD:AD,'ON Data'!$D:$D,$A$4,'ON Data'!$E:$E,8),SUMIFS('ON Data'!AD:AD,'ON Data'!$E:$E,8))</f>
        <v>0</v>
      </c>
      <c r="AA17" s="216">
        <f xml:space="preserve">
IF($A$4&lt;=12,SUMIFS('ON Data'!AE:AE,'ON Data'!$D:$D,$A$4,'ON Data'!$E:$E,8),SUMIFS('ON Data'!AE:AE,'ON Data'!$E:$E,8))</f>
        <v>0</v>
      </c>
      <c r="AB17" s="216">
        <f xml:space="preserve">
IF($A$4&lt;=12,SUMIFS('ON Data'!AF:AF,'ON Data'!$D:$D,$A$4,'ON Data'!$E:$E,8),SUMIFS('ON Data'!AF:AF,'ON Data'!$E:$E,8))</f>
        <v>0</v>
      </c>
      <c r="AC17" s="216">
        <f xml:space="preserve">
IF($A$4&lt;=12,SUMIFS('ON Data'!AG:AG,'ON Data'!$D:$D,$A$4,'ON Data'!$E:$E,8),SUMIFS('ON Data'!AG:AG,'ON Data'!$E:$E,8))</f>
        <v>0</v>
      </c>
      <c r="AD17" s="216">
        <f xml:space="preserve">
IF($A$4&lt;=12,SUMIFS('ON Data'!AH:AH,'ON Data'!$D:$D,$A$4,'ON Data'!$E:$E,8),SUMIFS('ON Data'!AH:AH,'ON Data'!$E:$E,8))</f>
        <v>0</v>
      </c>
      <c r="AE17" s="216">
        <f xml:space="preserve">
IF($A$4&lt;=12,SUMIFS('ON Data'!AI:AI,'ON Data'!$D:$D,$A$4,'ON Data'!$E:$E,8),SUMIFS('ON Data'!AI:AI,'ON Data'!$E:$E,8))</f>
        <v>0</v>
      </c>
      <c r="AF17" s="216">
        <f xml:space="preserve">
IF($A$4&lt;=12,SUMIFS('ON Data'!AJ:AJ,'ON Data'!$D:$D,$A$4,'ON Data'!$E:$E,8),SUMIFS('ON Data'!AJ:AJ,'ON Data'!$E:$E,8))</f>
        <v>0</v>
      </c>
      <c r="AG17" s="216">
        <f xml:space="preserve">
IF($A$4&lt;=12,SUMIFS('ON Data'!AK:AK,'ON Data'!$D:$D,$A$4,'ON Data'!$E:$E,8),SUMIFS('ON Data'!AK:AK,'ON Data'!$E:$E,8))</f>
        <v>0</v>
      </c>
      <c r="AH17" s="216">
        <f xml:space="preserve">
IF($A$4&lt;=12,SUMIFS('ON Data'!AL:AL,'ON Data'!$D:$D,$A$4,'ON Data'!$E:$E,8),SUMIFS('ON Data'!AL:AL,'ON Data'!$E:$E,8))</f>
        <v>0</v>
      </c>
      <c r="AI17" s="405">
        <f xml:space="preserve">
IF($A$4&lt;=12,SUMIFS('ON Data'!AN:AN,'ON Data'!$D:$D,$A$4,'ON Data'!$E:$E,8),SUMIFS('ON Data'!AN:AN,'ON Data'!$E:$E,8))</f>
        <v>0</v>
      </c>
      <c r="AJ17" s="415"/>
    </row>
    <row r="18" spans="1:36" x14ac:dyDescent="0.3">
      <c r="A18" s="199" t="s">
        <v>139</v>
      </c>
      <c r="B18" s="214">
        <f xml:space="preserve">
B19-B16-B17</f>
        <v>993684</v>
      </c>
      <c r="C18" s="215">
        <f t="shared" ref="C18:H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473509</v>
      </c>
      <c r="G18" s="216">
        <f t="shared" si="0"/>
        <v>0</v>
      </c>
      <c r="H18" s="216">
        <f t="shared" si="0"/>
        <v>0</v>
      </c>
      <c r="I18" s="216">
        <f t="shared" ref="I18:AI18" si="1" xml:space="preserve">
I19-I16-I17</f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320929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0</v>
      </c>
      <c r="AE18" s="216">
        <f t="shared" si="1"/>
        <v>191336</v>
      </c>
      <c r="AF18" s="216">
        <f t="shared" si="1"/>
        <v>0</v>
      </c>
      <c r="AG18" s="216">
        <f t="shared" si="1"/>
        <v>0</v>
      </c>
      <c r="AH18" s="216">
        <f t="shared" si="1"/>
        <v>0</v>
      </c>
      <c r="AI18" s="405">
        <f t="shared" si="1"/>
        <v>7910</v>
      </c>
      <c r="AJ18" s="415"/>
    </row>
    <row r="19" spans="1:36" ht="15" thickBot="1" x14ac:dyDescent="0.35">
      <c r="A19" s="200" t="s">
        <v>140</v>
      </c>
      <c r="B19" s="223">
        <f xml:space="preserve">
IF($A$4&lt;=12,SUMIFS('ON Data'!F:F,'ON Data'!$D:$D,$A$4,'ON Data'!$E:$E,9),SUMIFS('ON Data'!F:F,'ON Data'!$E:$E,9))</f>
        <v>1431269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Data'!J:J,'ON Data'!$D:$D,$A$4,'ON Data'!$E:$E,9),SUMIFS('ON Data'!J:J,'ON Data'!$E:$E,9))</f>
        <v>869311</v>
      </c>
      <c r="G19" s="225">
        <f xml:space="preserve">
IF($A$4&lt;=12,SUMIFS('ON Data'!K:K,'ON Data'!$D:$D,$A$4,'ON Data'!$E:$E,9),SUMIFS('ON Data'!K:K,'ON Data'!$E:$E,9))</f>
        <v>0</v>
      </c>
      <c r="H19" s="225">
        <f xml:space="preserve">
IF($A$4&lt;=12,SUMIFS('ON Data'!L:L,'ON Data'!$D:$D,$A$4,'ON Data'!$E:$E,9),SUMIFS('ON Data'!L:L,'ON Data'!$E:$E,9))</f>
        <v>0</v>
      </c>
      <c r="I19" s="225">
        <f xml:space="preserve">
IF($A$4&lt;=12,SUMIFS('ON Data'!M:M,'ON Data'!$D:$D,$A$4,'ON Data'!$E:$E,9),SUMIFS('ON Data'!M:M,'ON Data'!$E:$E,9))</f>
        <v>0</v>
      </c>
      <c r="J19" s="225">
        <f xml:space="preserve">
IF($A$4&lt;=12,SUMIFS('ON Data'!N:N,'ON Data'!$D:$D,$A$4,'ON Data'!$E:$E,9),SUMIFS('ON Data'!N:N,'ON Data'!$E:$E,9))</f>
        <v>0</v>
      </c>
      <c r="K19" s="225">
        <f xml:space="preserve">
IF($A$4&lt;=12,SUMIFS('ON Data'!O:O,'ON Data'!$D:$D,$A$4,'ON Data'!$E:$E,9),SUMIFS('ON Data'!O:O,'ON Data'!$E:$E,9))</f>
        <v>3283</v>
      </c>
      <c r="L19" s="225">
        <f xml:space="preserve">
IF($A$4&lt;=12,SUMIFS('ON Data'!P:P,'ON Data'!$D:$D,$A$4,'ON Data'!$E:$E,9),SUMIFS('ON Data'!P:P,'ON Data'!$E:$E,9))</f>
        <v>0</v>
      </c>
      <c r="M19" s="225">
        <f xml:space="preserve">
IF($A$4&lt;=12,SUMIFS('ON Data'!Q:Q,'ON Data'!$D:$D,$A$4,'ON Data'!$E:$E,9),SUMIFS('ON Data'!Q:Q,'ON Data'!$E:$E,9))</f>
        <v>0</v>
      </c>
      <c r="N19" s="225">
        <f xml:space="preserve">
IF($A$4&lt;=12,SUMIFS('ON Data'!R:R,'ON Data'!$D:$D,$A$4,'ON Data'!$E:$E,9),SUMIFS('ON Data'!R:R,'ON Data'!$E:$E,9))</f>
        <v>0</v>
      </c>
      <c r="O19" s="225">
        <f xml:space="preserve">
IF($A$4&lt;=12,SUMIFS('ON Data'!S:S,'ON Data'!$D:$D,$A$4,'ON Data'!$E:$E,9),SUMIFS('ON Data'!S:S,'ON Data'!$E:$E,9))</f>
        <v>0</v>
      </c>
      <c r="P19" s="225">
        <f xml:space="preserve">
IF($A$4&lt;=12,SUMIFS('ON Data'!T:T,'ON Data'!$D:$D,$A$4,'ON Data'!$E:$E,9),SUMIFS('ON Data'!T:T,'ON Data'!$E:$E,9))</f>
        <v>359429</v>
      </c>
      <c r="Q19" s="225">
        <f xml:space="preserve">
IF($A$4&lt;=12,SUMIFS('ON Data'!U:U,'ON Data'!$D:$D,$A$4,'ON Data'!$E:$E,9),SUMIFS('ON Data'!U:U,'ON Data'!$E:$E,9))</f>
        <v>0</v>
      </c>
      <c r="R19" s="225">
        <f xml:space="preserve">
IF($A$4&lt;=12,SUMIFS('ON Data'!V:V,'ON Data'!$D:$D,$A$4,'ON Data'!$E:$E,9),SUMIFS('ON Data'!V:V,'ON Data'!$E:$E,9))</f>
        <v>0</v>
      </c>
      <c r="S19" s="225">
        <f xml:space="preserve">
IF($A$4&lt;=12,SUMIFS('ON Data'!W:W,'ON Data'!$D:$D,$A$4,'ON Data'!$E:$E,9),SUMIFS('ON Data'!W:W,'ON Data'!$E:$E,9))</f>
        <v>0</v>
      </c>
      <c r="T19" s="225">
        <f xml:space="preserve">
IF($A$4&lt;=12,SUMIFS('ON Data'!X:X,'ON Data'!$D:$D,$A$4,'ON Data'!$E:$E,9),SUMIFS('ON Data'!X:X,'ON Data'!$E:$E,9))</f>
        <v>0</v>
      </c>
      <c r="U19" s="225">
        <f xml:space="preserve">
IF($A$4&lt;=12,SUMIFS('ON Data'!Y:Y,'ON Data'!$D:$D,$A$4,'ON Data'!$E:$E,9),SUMIFS('ON Data'!Y:Y,'ON Data'!$E:$E,9))</f>
        <v>0</v>
      </c>
      <c r="V19" s="225">
        <f xml:space="preserve">
IF($A$4&lt;=12,SUMIFS('ON Data'!Z:Z,'ON Data'!$D:$D,$A$4,'ON Data'!$E:$E,9),SUMIFS('ON Data'!Z:Z,'ON Data'!$E:$E,9))</f>
        <v>0</v>
      </c>
      <c r="W19" s="225">
        <f xml:space="preserve">
IF($A$4&lt;=12,SUMIFS('ON Data'!AA:AA,'ON Data'!$D:$D,$A$4,'ON Data'!$E:$E,9),SUMIFS('ON Data'!AA:AA,'ON Data'!$E:$E,9))</f>
        <v>0</v>
      </c>
      <c r="X19" s="225">
        <f xml:space="preserve">
IF($A$4&lt;=12,SUMIFS('ON Data'!AB:AB,'ON Data'!$D:$D,$A$4,'ON Data'!$E:$E,9),SUMIFS('ON Data'!AB:AB,'ON Data'!$E:$E,9))</f>
        <v>0</v>
      </c>
      <c r="Y19" s="225">
        <f xml:space="preserve">
IF($A$4&lt;=12,SUMIFS('ON Data'!AC:AC,'ON Data'!$D:$D,$A$4,'ON Data'!$E:$E,9),SUMIFS('ON Data'!AC:AC,'ON Data'!$E:$E,9))</f>
        <v>0</v>
      </c>
      <c r="Z19" s="225">
        <f xml:space="preserve">
IF($A$4&lt;=12,SUMIFS('ON Data'!AD:AD,'ON Data'!$D:$D,$A$4,'ON Data'!$E:$E,9),SUMIFS('ON Data'!AD:AD,'ON Data'!$E:$E,9))</f>
        <v>0</v>
      </c>
      <c r="AA19" s="225">
        <f xml:space="preserve">
IF($A$4&lt;=12,SUMIFS('ON Data'!AE:AE,'ON Data'!$D:$D,$A$4,'ON Data'!$E:$E,9),SUMIFS('ON Data'!AE:AE,'ON Data'!$E:$E,9))</f>
        <v>0</v>
      </c>
      <c r="AB19" s="225">
        <f xml:space="preserve">
IF($A$4&lt;=12,SUMIFS('ON Data'!AF:AF,'ON Data'!$D:$D,$A$4,'ON Data'!$E:$E,9),SUMIFS('ON Data'!AF:AF,'ON Data'!$E:$E,9))</f>
        <v>0</v>
      </c>
      <c r="AC19" s="225">
        <f xml:space="preserve">
IF($A$4&lt;=12,SUMIFS('ON Data'!AG:AG,'ON Data'!$D:$D,$A$4,'ON Data'!$E:$E,9),SUMIFS('ON Data'!AG:AG,'ON Data'!$E:$E,9))</f>
        <v>0</v>
      </c>
      <c r="AD19" s="225">
        <f xml:space="preserve">
IF($A$4&lt;=12,SUMIFS('ON Data'!AH:AH,'ON Data'!$D:$D,$A$4,'ON Data'!$E:$E,9),SUMIFS('ON Data'!AH:AH,'ON Data'!$E:$E,9))</f>
        <v>0</v>
      </c>
      <c r="AE19" s="225">
        <f xml:space="preserve">
IF($A$4&lt;=12,SUMIFS('ON Data'!AI:AI,'ON Data'!$D:$D,$A$4,'ON Data'!$E:$E,9),SUMIFS('ON Data'!AI:AI,'ON Data'!$E:$E,9))</f>
        <v>191336</v>
      </c>
      <c r="AF19" s="225">
        <f xml:space="preserve">
IF($A$4&lt;=12,SUMIFS('ON Data'!AJ:AJ,'ON Data'!$D:$D,$A$4,'ON Data'!$E:$E,9),SUMIFS('ON Data'!AJ:AJ,'ON Data'!$E:$E,9))</f>
        <v>0</v>
      </c>
      <c r="AG19" s="225">
        <f xml:space="preserve">
IF($A$4&lt;=12,SUMIFS('ON Data'!AK:AK,'ON Data'!$D:$D,$A$4,'ON Data'!$E:$E,9),SUMIFS('ON Data'!AK:AK,'ON Data'!$E:$E,9))</f>
        <v>0</v>
      </c>
      <c r="AH19" s="225">
        <f xml:space="preserve">
IF($A$4&lt;=12,SUMIFS('ON Data'!AL:AL,'ON Data'!$D:$D,$A$4,'ON Data'!$E:$E,9),SUMIFS('ON Data'!AL:AL,'ON Data'!$E:$E,9))</f>
        <v>0</v>
      </c>
      <c r="AI19" s="408">
        <f xml:space="preserve">
IF($A$4&lt;=12,SUMIFS('ON Data'!AN:AN,'ON Data'!$D:$D,$A$4,'ON Data'!$E:$E,9),SUMIFS('ON Data'!AN:AN,'ON Data'!$E:$E,9))</f>
        <v>7910</v>
      </c>
      <c r="AJ19" s="415"/>
    </row>
    <row r="20" spans="1:3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14226152</v>
      </c>
      <c r="C20" s="227">
        <f xml:space="preserve">
IF($A$4&lt;=12,SUMIFS('ON Data'!G:G,'ON Data'!$D:$D,$A$4,'ON Data'!$E:$E,6),SUMIFS('ON Data'!G:G,'ON Data'!$E:$E,6))</f>
        <v>55800</v>
      </c>
      <c r="D20" s="228">
        <f xml:space="preserve">
IF($A$4&lt;=12,SUMIFS('ON Data'!H:H,'ON Data'!$D:$D,$A$4,'ON Data'!$E:$E,6),SUMIFS('ON Data'!H:H,'ON Data'!$E:$E,6))</f>
        <v>0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Data'!J:J,'ON Data'!$D:$D,$A$4,'ON Data'!$E:$E,6),SUMIFS('ON Data'!J:J,'ON Data'!$E:$E,6))</f>
        <v>6446885</v>
      </c>
      <c r="G20" s="228">
        <f xml:space="preserve">
IF($A$4&lt;=12,SUMIFS('ON Data'!K:K,'ON Data'!$D:$D,$A$4,'ON Data'!$E:$E,6),SUMIFS('ON Data'!K:K,'ON Data'!$E:$E,6))</f>
        <v>0</v>
      </c>
      <c r="H20" s="228">
        <f xml:space="preserve">
IF($A$4&lt;=12,SUMIFS('ON Data'!L:L,'ON Data'!$D:$D,$A$4,'ON Data'!$E:$E,6),SUMIFS('ON Data'!L:L,'ON Data'!$E:$E,6))</f>
        <v>0</v>
      </c>
      <c r="I20" s="228">
        <f xml:space="preserve">
IF($A$4&lt;=12,SUMIFS('ON Data'!M:M,'ON Data'!$D:$D,$A$4,'ON Data'!$E:$E,6),SUMIFS('ON Data'!M:M,'ON Data'!$E:$E,6))</f>
        <v>0</v>
      </c>
      <c r="J20" s="228">
        <f xml:space="preserve">
IF($A$4&lt;=12,SUMIFS('ON Data'!N:N,'ON Data'!$D:$D,$A$4,'ON Data'!$E:$E,6),SUMIFS('ON Data'!N:N,'ON Data'!$E:$E,6))</f>
        <v>0</v>
      </c>
      <c r="K20" s="228">
        <f xml:space="preserve">
IF($A$4&lt;=12,SUMIFS('ON Data'!O:O,'ON Data'!$D:$D,$A$4,'ON Data'!$E:$E,6),SUMIFS('ON Data'!O:O,'ON Data'!$E:$E,6))</f>
        <v>0</v>
      </c>
      <c r="L20" s="228">
        <f xml:space="preserve">
IF($A$4&lt;=12,SUMIFS('ON Data'!P:P,'ON Data'!$D:$D,$A$4,'ON Data'!$E:$E,6),SUMIFS('ON Data'!P:P,'ON Data'!$E:$E,6))</f>
        <v>0</v>
      </c>
      <c r="M20" s="228">
        <f xml:space="preserve">
IF($A$4&lt;=12,SUMIFS('ON Data'!Q:Q,'ON Data'!$D:$D,$A$4,'ON Data'!$E:$E,6),SUMIFS('ON Data'!Q:Q,'ON Data'!$E:$E,6))</f>
        <v>0</v>
      </c>
      <c r="N20" s="228">
        <f xml:space="preserve">
IF($A$4&lt;=12,SUMIFS('ON Data'!R:R,'ON Data'!$D:$D,$A$4,'ON Data'!$E:$E,6),SUMIFS('ON Data'!R:R,'ON Data'!$E:$E,6))</f>
        <v>0</v>
      </c>
      <c r="O20" s="228">
        <f xml:space="preserve">
IF($A$4&lt;=12,SUMIFS('ON Data'!S:S,'ON Data'!$D:$D,$A$4,'ON Data'!$E:$E,6),SUMIFS('ON Data'!S:S,'ON Data'!$E:$E,6))</f>
        <v>0</v>
      </c>
      <c r="P20" s="228">
        <f xml:space="preserve">
IF($A$4&lt;=12,SUMIFS('ON Data'!T:T,'ON Data'!$D:$D,$A$4,'ON Data'!$E:$E,6),SUMIFS('ON Data'!T:T,'ON Data'!$E:$E,6))</f>
        <v>4847519</v>
      </c>
      <c r="Q20" s="228">
        <f xml:space="preserve">
IF($A$4&lt;=12,SUMIFS('ON Data'!U:U,'ON Data'!$D:$D,$A$4,'ON Data'!$E:$E,6),SUMIFS('ON Data'!U:U,'ON Data'!$E:$E,6))</f>
        <v>0</v>
      </c>
      <c r="R20" s="228">
        <f xml:space="preserve">
IF($A$4&lt;=12,SUMIFS('ON Data'!V:V,'ON Data'!$D:$D,$A$4,'ON Data'!$E:$E,6),SUMIFS('ON Data'!V:V,'ON Data'!$E:$E,6))</f>
        <v>0</v>
      </c>
      <c r="S20" s="228">
        <f xml:space="preserve">
IF($A$4&lt;=12,SUMIFS('ON Data'!W:W,'ON Data'!$D:$D,$A$4,'ON Data'!$E:$E,6),SUMIFS('ON Data'!W:W,'ON Data'!$E:$E,6))</f>
        <v>0</v>
      </c>
      <c r="T20" s="228">
        <f xml:space="preserve">
IF($A$4&lt;=12,SUMIFS('ON Data'!X:X,'ON Data'!$D:$D,$A$4,'ON Data'!$E:$E,6),SUMIFS('ON Data'!X:X,'ON Data'!$E:$E,6))</f>
        <v>0</v>
      </c>
      <c r="U20" s="228">
        <f xml:space="preserve">
IF($A$4&lt;=12,SUMIFS('ON Data'!Y:Y,'ON Data'!$D:$D,$A$4,'ON Data'!$E:$E,6),SUMIFS('ON Data'!Y:Y,'ON Data'!$E:$E,6))</f>
        <v>0</v>
      </c>
      <c r="V20" s="228">
        <f xml:space="preserve">
IF($A$4&lt;=12,SUMIFS('ON Data'!Z:Z,'ON Data'!$D:$D,$A$4,'ON Data'!$E:$E,6),SUMIFS('ON Data'!Z:Z,'ON Data'!$E:$E,6))</f>
        <v>0</v>
      </c>
      <c r="W20" s="228">
        <f xml:space="preserve">
IF($A$4&lt;=12,SUMIFS('ON Data'!AA:AA,'ON Data'!$D:$D,$A$4,'ON Data'!$E:$E,6),SUMIFS('ON Data'!AA:AA,'ON Data'!$E:$E,6))</f>
        <v>0</v>
      </c>
      <c r="X20" s="228">
        <f xml:space="preserve">
IF($A$4&lt;=12,SUMIFS('ON Data'!AB:AB,'ON Data'!$D:$D,$A$4,'ON Data'!$E:$E,6),SUMIFS('ON Data'!AB:AB,'ON Data'!$E:$E,6))</f>
        <v>0</v>
      </c>
      <c r="Y20" s="228">
        <f xml:space="preserve">
IF($A$4&lt;=12,SUMIFS('ON Data'!AC:AC,'ON Data'!$D:$D,$A$4,'ON Data'!$E:$E,6),SUMIFS('ON Data'!AC:AC,'ON Data'!$E:$E,6))</f>
        <v>0</v>
      </c>
      <c r="Z20" s="228">
        <f xml:space="preserve">
IF($A$4&lt;=12,SUMIFS('ON Data'!AD:AD,'ON Data'!$D:$D,$A$4,'ON Data'!$E:$E,6),SUMIFS('ON Data'!AD:AD,'ON Data'!$E:$E,6))</f>
        <v>0</v>
      </c>
      <c r="AA20" s="228">
        <f xml:space="preserve">
IF($A$4&lt;=12,SUMIFS('ON Data'!AE:AE,'ON Data'!$D:$D,$A$4,'ON Data'!$E:$E,6),SUMIFS('ON Data'!AE:AE,'ON Data'!$E:$E,6))</f>
        <v>0</v>
      </c>
      <c r="AB20" s="228">
        <f xml:space="preserve">
IF($A$4&lt;=12,SUMIFS('ON Data'!AF:AF,'ON Data'!$D:$D,$A$4,'ON Data'!$E:$E,6),SUMIFS('ON Data'!AF:AF,'ON Data'!$E:$E,6))</f>
        <v>0</v>
      </c>
      <c r="AC20" s="228">
        <f xml:space="preserve">
IF($A$4&lt;=12,SUMIFS('ON Data'!AG:AG,'ON Data'!$D:$D,$A$4,'ON Data'!$E:$E,6),SUMIFS('ON Data'!AG:AG,'ON Data'!$E:$E,6))</f>
        <v>0</v>
      </c>
      <c r="AD20" s="228">
        <f xml:space="preserve">
IF($A$4&lt;=12,SUMIFS('ON Data'!AH:AH,'ON Data'!$D:$D,$A$4,'ON Data'!$E:$E,6),SUMIFS('ON Data'!AH:AH,'ON Data'!$E:$E,6))</f>
        <v>0</v>
      </c>
      <c r="AE20" s="228">
        <f xml:space="preserve">
IF($A$4&lt;=12,SUMIFS('ON Data'!AI:AI,'ON Data'!$D:$D,$A$4,'ON Data'!$E:$E,6),SUMIFS('ON Data'!AI:AI,'ON Data'!$E:$E,6))</f>
        <v>2685698</v>
      </c>
      <c r="AF20" s="228">
        <f xml:space="preserve">
IF($A$4&lt;=12,SUMIFS('ON Data'!AJ:AJ,'ON Data'!$D:$D,$A$4,'ON Data'!$E:$E,6),SUMIFS('ON Data'!AJ:AJ,'ON Data'!$E:$E,6))</f>
        <v>0</v>
      </c>
      <c r="AG20" s="228">
        <f xml:space="preserve">
IF($A$4&lt;=12,SUMIFS('ON Data'!AK:AK,'ON Data'!$D:$D,$A$4,'ON Data'!$E:$E,6),SUMIFS('ON Data'!AK:AK,'ON Data'!$E:$E,6))</f>
        <v>0</v>
      </c>
      <c r="AH20" s="228">
        <f xml:space="preserve">
IF($A$4&lt;=12,SUMIFS('ON Data'!AL:AL,'ON Data'!$D:$D,$A$4,'ON Data'!$E:$E,6),SUMIFS('ON Data'!AL:AL,'ON Data'!$E:$E,6))</f>
        <v>0</v>
      </c>
      <c r="AI20" s="409">
        <f xml:space="preserve">
IF($A$4&lt;=12,SUMIFS('ON Data'!AN:AN,'ON Data'!$D:$D,$A$4,'ON Data'!$E:$E,6),SUMIFS('ON Data'!AN:AN,'ON Data'!$E:$E,6))</f>
        <v>190250</v>
      </c>
      <c r="AJ20" s="415"/>
    </row>
    <row r="21" spans="1:3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Data'!J:J,'ON Data'!$D:$D,$A$4,'ON Data'!$E:$E,12),SUMIFS('ON Data'!J:J,'ON Data'!$E:$E,12))</f>
        <v>0</v>
      </c>
      <c r="G21" s="216">
        <f xml:space="preserve">
IF($A$4&lt;=12,SUMIFS('ON Data'!K:K,'ON Data'!$D:$D,$A$4,'ON Data'!$E:$E,12),SUMIFS('ON Data'!K:K,'ON Data'!$E:$E,12))</f>
        <v>0</v>
      </c>
      <c r="H21" s="216">
        <f xml:space="preserve">
IF($A$4&lt;=12,SUMIFS('ON Data'!L:L,'ON Data'!$D:$D,$A$4,'ON Data'!$E:$E,12),SUMIFS('ON Data'!L:L,'ON Data'!$E:$E,12))</f>
        <v>0</v>
      </c>
      <c r="I21" s="216">
        <f xml:space="preserve">
IF($A$4&lt;=12,SUMIFS('ON Data'!M:M,'ON Data'!$D:$D,$A$4,'ON Data'!$E:$E,12),SUMIFS('ON Data'!M:M,'ON Data'!$E:$E,12))</f>
        <v>0</v>
      </c>
      <c r="J21" s="216">
        <f xml:space="preserve">
IF($A$4&lt;=12,SUMIFS('ON Data'!N:N,'ON Data'!$D:$D,$A$4,'ON Data'!$E:$E,12),SUMIFS('ON Data'!N:N,'ON Data'!$E:$E,12))</f>
        <v>0</v>
      </c>
      <c r="K21" s="216">
        <f xml:space="preserve">
IF($A$4&lt;=12,SUMIFS('ON Data'!O:O,'ON Data'!$D:$D,$A$4,'ON Data'!$E:$E,12),SUMIFS('ON Data'!O:O,'ON Data'!$E:$E,12))</f>
        <v>0</v>
      </c>
      <c r="L21" s="216">
        <f xml:space="preserve">
IF($A$4&lt;=12,SUMIFS('ON Data'!P:P,'ON Data'!$D:$D,$A$4,'ON Data'!$E:$E,12),SUMIFS('ON Data'!P:P,'ON Data'!$E:$E,12))</f>
        <v>0</v>
      </c>
      <c r="M21" s="216">
        <f xml:space="preserve">
IF($A$4&lt;=12,SUMIFS('ON Data'!Q:Q,'ON Data'!$D:$D,$A$4,'ON Data'!$E:$E,12),SUMIFS('ON Data'!Q:Q,'ON Data'!$E:$E,12))</f>
        <v>0</v>
      </c>
      <c r="N21" s="216">
        <f xml:space="preserve">
IF($A$4&lt;=12,SUMIFS('ON Data'!R:R,'ON Data'!$D:$D,$A$4,'ON Data'!$E:$E,12),SUMIFS('ON Data'!R:R,'ON Data'!$E:$E,12))</f>
        <v>0</v>
      </c>
      <c r="O21" s="216">
        <f xml:space="preserve">
IF($A$4&lt;=12,SUMIFS('ON Data'!S:S,'ON Data'!$D:$D,$A$4,'ON Data'!$E:$E,12),SUMIFS('ON Data'!S:S,'ON Data'!$E:$E,12))</f>
        <v>0</v>
      </c>
      <c r="P21" s="216">
        <f xml:space="preserve">
IF($A$4&lt;=12,SUMIFS('ON Data'!T:T,'ON Data'!$D:$D,$A$4,'ON Data'!$E:$E,12),SUMIFS('ON Data'!T:T,'ON Data'!$E:$E,12))</f>
        <v>0</v>
      </c>
      <c r="Q21" s="216">
        <f xml:space="preserve">
IF($A$4&lt;=12,SUMIFS('ON Data'!U:U,'ON Data'!$D:$D,$A$4,'ON Data'!$E:$E,12),SUMIFS('ON Data'!U:U,'ON Data'!$E:$E,12))</f>
        <v>0</v>
      </c>
      <c r="R21" s="216">
        <f xml:space="preserve">
IF($A$4&lt;=12,SUMIFS('ON Data'!V:V,'ON Data'!$D:$D,$A$4,'ON Data'!$E:$E,12),SUMIFS('ON Data'!V:V,'ON Data'!$E:$E,12))</f>
        <v>0</v>
      </c>
      <c r="S21" s="216">
        <f xml:space="preserve">
IF($A$4&lt;=12,SUMIFS('ON Data'!W:W,'ON Data'!$D:$D,$A$4,'ON Data'!$E:$E,12),SUMIFS('ON Data'!W:W,'ON Data'!$E:$E,12))</f>
        <v>0</v>
      </c>
      <c r="T21" s="216">
        <f xml:space="preserve">
IF($A$4&lt;=12,SUMIFS('ON Data'!X:X,'ON Data'!$D:$D,$A$4,'ON Data'!$E:$E,12),SUMIFS('ON Data'!X:X,'ON Data'!$E:$E,12))</f>
        <v>0</v>
      </c>
      <c r="U21" s="216">
        <f xml:space="preserve">
IF($A$4&lt;=12,SUMIFS('ON Data'!Y:Y,'ON Data'!$D:$D,$A$4,'ON Data'!$E:$E,12),SUMIFS('ON Data'!Y:Y,'ON Data'!$E:$E,12))</f>
        <v>0</v>
      </c>
      <c r="V21" s="216">
        <f xml:space="preserve">
IF($A$4&lt;=12,SUMIFS('ON Data'!Z:Z,'ON Data'!$D:$D,$A$4,'ON Data'!$E:$E,12),SUMIFS('ON Data'!Z:Z,'ON Data'!$E:$E,12))</f>
        <v>0</v>
      </c>
      <c r="W21" s="216">
        <f xml:space="preserve">
IF($A$4&lt;=12,SUMIFS('ON Data'!AA:AA,'ON Data'!$D:$D,$A$4,'ON Data'!$E:$E,12),SUMIFS('ON Data'!AA:AA,'ON Data'!$E:$E,12))</f>
        <v>0</v>
      </c>
      <c r="X21" s="216">
        <f xml:space="preserve">
IF($A$4&lt;=12,SUMIFS('ON Data'!AB:AB,'ON Data'!$D:$D,$A$4,'ON Data'!$E:$E,12),SUMIFS('ON Data'!AB:AB,'ON Data'!$E:$E,12))</f>
        <v>0</v>
      </c>
      <c r="Y21" s="216">
        <f xml:space="preserve">
IF($A$4&lt;=12,SUMIFS('ON Data'!AC:AC,'ON Data'!$D:$D,$A$4,'ON Data'!$E:$E,12),SUMIFS('ON Data'!AC:AC,'ON Data'!$E:$E,12))</f>
        <v>0</v>
      </c>
      <c r="Z21" s="216">
        <f xml:space="preserve">
IF($A$4&lt;=12,SUMIFS('ON Data'!AD:AD,'ON Data'!$D:$D,$A$4,'ON Data'!$E:$E,12),SUMIFS('ON Data'!AD:AD,'ON Data'!$E:$E,12))</f>
        <v>0</v>
      </c>
      <c r="AA21" s="216">
        <f xml:space="preserve">
IF($A$4&lt;=12,SUMIFS('ON Data'!AE:AE,'ON Data'!$D:$D,$A$4,'ON Data'!$E:$E,12),SUMIFS('ON Data'!AE:AE,'ON Data'!$E:$E,12))</f>
        <v>0</v>
      </c>
      <c r="AB21" s="216">
        <f xml:space="preserve">
IF($A$4&lt;=12,SUMIFS('ON Data'!AF:AF,'ON Data'!$D:$D,$A$4,'ON Data'!$E:$E,12),SUMIFS('ON Data'!AF:AF,'ON Data'!$E:$E,12))</f>
        <v>0</v>
      </c>
      <c r="AC21" s="216">
        <f xml:space="preserve">
IF($A$4&lt;=12,SUMIFS('ON Data'!AG:AG,'ON Data'!$D:$D,$A$4,'ON Data'!$E:$E,12),SUMIFS('ON Data'!AG:AG,'ON Data'!$E:$E,12))</f>
        <v>0</v>
      </c>
      <c r="AD21" s="216">
        <f xml:space="preserve">
IF($A$4&lt;=12,SUMIFS('ON Data'!AH:AH,'ON Data'!$D:$D,$A$4,'ON Data'!$E:$E,12),SUMIFS('ON Data'!AH:AH,'ON Data'!$E:$E,12))</f>
        <v>0</v>
      </c>
      <c r="AE21" s="216">
        <f xml:space="preserve">
IF($A$4&lt;=12,SUMIFS('ON Data'!AI:AI,'ON Data'!$D:$D,$A$4,'ON Data'!$E:$E,12),SUMIFS('ON Data'!AI:AI,'ON Data'!$E:$E,12))</f>
        <v>0</v>
      </c>
      <c r="AF21" s="216">
        <f xml:space="preserve">
IF($A$4&lt;=12,SUMIFS('ON Data'!AJ:AJ,'ON Data'!$D:$D,$A$4,'ON Data'!$E:$E,12),SUMIFS('ON Data'!AJ:AJ,'ON Data'!$E:$E,12))</f>
        <v>0</v>
      </c>
      <c r="AG21" s="216">
        <f xml:space="preserve">
IF($A$4&lt;=12,SUMIFS('ON Data'!AK:AK,'ON Data'!$D:$D,$A$4,'ON Data'!$E:$E,12),SUMIFS('ON Data'!AK:AK,'ON Data'!$E:$E,12))</f>
        <v>0</v>
      </c>
      <c r="AH21" s="216">
        <f xml:space="preserve">
IF($A$4&lt;=12,SUMIFS('ON Data'!AL:AL,'ON Data'!$D:$D,$A$4,'ON Data'!$E:$E,12),SUMIFS('ON Data'!AL:AL,'ON Data'!$E:$E,12))</f>
        <v>0</v>
      </c>
      <c r="AI21" s="405">
        <f xml:space="preserve">
IF($A$4&lt;=12,SUMIFS('ON Data'!AN:AN,'ON Data'!$D:$D,$A$4,'ON Data'!$E:$E,12),SUMIFS('ON Data'!AN:AN,'ON Data'!$E:$E,12))</f>
        <v>0</v>
      </c>
      <c r="AJ21" s="415"/>
    </row>
    <row r="22" spans="1:36" ht="15" hidden="1" outlineLevel="1" thickBot="1" x14ac:dyDescent="0.35">
      <c r="A22" s="194" t="s">
        <v>60</v>
      </c>
      <c r="B22" s="255" t="str">
        <f xml:space="preserve">
IF(OR(B21="",B21=0),"",B20/B21)</f>
        <v/>
      </c>
      <c r="C22" s="256" t="str">
        <f t="shared" ref="C22:H22" si="2" xml:space="preserve">
IF(OR(C21="",C21=0),"",C20/C21)</f>
        <v/>
      </c>
      <c r="D22" s="257" t="str">
        <f t="shared" si="2"/>
        <v/>
      </c>
      <c r="E22" s="257" t="str">
        <f t="shared" si="2"/>
        <v/>
      </c>
      <c r="F22" s="257" t="str">
        <f t="shared" si="2"/>
        <v/>
      </c>
      <c r="G22" s="257" t="str">
        <f t="shared" si="2"/>
        <v/>
      </c>
      <c r="H22" s="257" t="str">
        <f t="shared" si="2"/>
        <v/>
      </c>
      <c r="I22" s="257" t="str">
        <f t="shared" ref="I22:AI22" si="3" xml:space="preserve">
IF(OR(I21="",I21=0),"",I20/I21)</f>
        <v/>
      </c>
      <c r="J22" s="257" t="str">
        <f t="shared" si="3"/>
        <v/>
      </c>
      <c r="K22" s="257" t="str">
        <f t="shared" si="3"/>
        <v/>
      </c>
      <c r="L22" s="257" t="str">
        <f t="shared" si="3"/>
        <v/>
      </c>
      <c r="M22" s="257" t="str">
        <f t="shared" si="3"/>
        <v/>
      </c>
      <c r="N22" s="257" t="str">
        <f t="shared" si="3"/>
        <v/>
      </c>
      <c r="O22" s="257" t="str">
        <f t="shared" si="3"/>
        <v/>
      </c>
      <c r="P22" s="257" t="str">
        <f t="shared" si="3"/>
        <v/>
      </c>
      <c r="Q22" s="257" t="str">
        <f t="shared" si="3"/>
        <v/>
      </c>
      <c r="R22" s="257" t="str">
        <f t="shared" si="3"/>
        <v/>
      </c>
      <c r="S22" s="257" t="str">
        <f t="shared" si="3"/>
        <v/>
      </c>
      <c r="T22" s="257" t="str">
        <f t="shared" si="3"/>
        <v/>
      </c>
      <c r="U22" s="257" t="str">
        <f t="shared" si="3"/>
        <v/>
      </c>
      <c r="V22" s="257" t="str">
        <f t="shared" si="3"/>
        <v/>
      </c>
      <c r="W22" s="257" t="str">
        <f t="shared" si="3"/>
        <v/>
      </c>
      <c r="X22" s="257" t="str">
        <f t="shared" si="3"/>
        <v/>
      </c>
      <c r="Y22" s="257" t="str">
        <f t="shared" si="3"/>
        <v/>
      </c>
      <c r="Z22" s="257" t="str">
        <f t="shared" si="3"/>
        <v/>
      </c>
      <c r="AA22" s="257" t="str">
        <f t="shared" si="3"/>
        <v/>
      </c>
      <c r="AB22" s="257" t="str">
        <f t="shared" si="3"/>
        <v/>
      </c>
      <c r="AC22" s="257" t="str">
        <f t="shared" si="3"/>
        <v/>
      </c>
      <c r="AD22" s="257" t="str">
        <f t="shared" si="3"/>
        <v/>
      </c>
      <c r="AE22" s="257" t="str">
        <f t="shared" si="3"/>
        <v/>
      </c>
      <c r="AF22" s="257" t="str">
        <f t="shared" si="3"/>
        <v/>
      </c>
      <c r="AG22" s="257" t="str">
        <f t="shared" si="3"/>
        <v/>
      </c>
      <c r="AH22" s="257" t="str">
        <f t="shared" si="3"/>
        <v/>
      </c>
      <c r="AI22" s="410" t="str">
        <f t="shared" si="3"/>
        <v/>
      </c>
      <c r="AJ22" s="415"/>
    </row>
    <row r="23" spans="1:36" ht="15" hidden="1" outlineLevel="1" thickBot="1" x14ac:dyDescent="0.35">
      <c r="A23" s="202" t="s">
        <v>55</v>
      </c>
      <c r="B23" s="217">
        <f xml:space="preserve">
IF(B21="","",B20-B21)</f>
        <v>14226152</v>
      </c>
      <c r="C23" s="218">
        <f t="shared" ref="C23:H23" si="4" xml:space="preserve">
IF(C21="","",C20-C21)</f>
        <v>55800</v>
      </c>
      <c r="D23" s="219">
        <f t="shared" si="4"/>
        <v>0</v>
      </c>
      <c r="E23" s="219">
        <f t="shared" si="4"/>
        <v>0</v>
      </c>
      <c r="F23" s="219">
        <f t="shared" si="4"/>
        <v>6446885</v>
      </c>
      <c r="G23" s="219">
        <f t="shared" si="4"/>
        <v>0</v>
      </c>
      <c r="H23" s="219">
        <f t="shared" si="4"/>
        <v>0</v>
      </c>
      <c r="I23" s="219">
        <f t="shared" ref="I23:AI23" si="5" xml:space="preserve">
IF(I21="","",I20-I21)</f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4847519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0</v>
      </c>
      <c r="AE23" s="219">
        <f t="shared" si="5"/>
        <v>2685698</v>
      </c>
      <c r="AF23" s="219">
        <f t="shared" si="5"/>
        <v>0</v>
      </c>
      <c r="AG23" s="219">
        <f t="shared" si="5"/>
        <v>0</v>
      </c>
      <c r="AH23" s="219">
        <f t="shared" si="5"/>
        <v>0</v>
      </c>
      <c r="AI23" s="406">
        <f t="shared" si="5"/>
        <v>190250</v>
      </c>
      <c r="AJ23" s="415"/>
    </row>
    <row r="24" spans="1:36" x14ac:dyDescent="0.3">
      <c r="A24" s="196" t="s">
        <v>141</v>
      </c>
      <c r="B24" s="243" t="s">
        <v>3</v>
      </c>
      <c r="C24" s="416" t="s">
        <v>152</v>
      </c>
      <c r="D24" s="390"/>
      <c r="E24" s="391"/>
      <c r="F24" s="391"/>
      <c r="G24" s="391" t="s">
        <v>153</v>
      </c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411" t="s">
        <v>154</v>
      </c>
      <c r="AJ24" s="415"/>
    </row>
    <row r="25" spans="1:36" x14ac:dyDescent="0.3">
      <c r="A25" s="197" t="s">
        <v>58</v>
      </c>
      <c r="B25" s="214">
        <f xml:space="preserve">
SUM(C25:AI25)</f>
        <v>21550</v>
      </c>
      <c r="C25" s="417">
        <f xml:space="preserve">
IF($A$4&lt;=12,SUMIFS('ON Data'!H:H,'ON Data'!$D:$D,$A$4,'ON Data'!$E:$E,10),SUMIFS('ON Data'!H:H,'ON Data'!$E:$E,10))</f>
        <v>14950</v>
      </c>
      <c r="D25" s="392"/>
      <c r="E25" s="393"/>
      <c r="F25" s="393"/>
      <c r="G25" s="393">
        <f xml:space="preserve">
IF($A$4&lt;=12,SUMIFS('ON Data'!K:K,'ON Data'!$D:$D,$A$4,'ON Data'!$E:$E,10),SUMIFS('ON Data'!K:K,'ON Data'!$E:$E,10))</f>
        <v>6600</v>
      </c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412">
        <f xml:space="preserve">
IF($A$4&lt;=12,SUMIFS('ON Data'!AN:AN,'ON Data'!$D:$D,$A$4,'ON Data'!$E:$E,10),SUMIFS('ON Data'!AN:AN,'ON Data'!$E:$E,10))</f>
        <v>0</v>
      </c>
      <c r="AJ25" s="415"/>
    </row>
    <row r="26" spans="1:36" x14ac:dyDescent="0.3">
      <c r="A26" s="203" t="s">
        <v>151</v>
      </c>
      <c r="B26" s="223">
        <f xml:space="preserve">
SUM(C26:AI26)</f>
        <v>43947.059912383535</v>
      </c>
      <c r="C26" s="417">
        <f xml:space="preserve">
IF($A$4&lt;=12,SUMIFS('ON Data'!H:H,'ON Data'!$D:$D,$A$4,'ON Data'!$E:$E,11),SUMIFS('ON Data'!H:H,'ON Data'!$E:$E,11))</f>
        <v>43947.059912383535</v>
      </c>
      <c r="D26" s="392"/>
      <c r="E26" s="393"/>
      <c r="F26" s="393"/>
      <c r="G26" s="394">
        <f xml:space="preserve">
IF($A$4&lt;=12,SUMIFS('ON Data'!K:K,'ON Data'!$D:$D,$A$4,'ON Data'!$E:$E,11),SUMIFS('ON Data'!K:K,'ON Data'!$E:$E,11))</f>
        <v>0</v>
      </c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412">
        <f xml:space="preserve">
IF($A$4&lt;=12,SUMIFS('ON Data'!AN:AN,'ON Data'!$D:$D,$A$4,'ON Data'!$E:$E,11),SUMIFS('ON Data'!AN:AN,'ON Data'!$E:$E,11))</f>
        <v>0</v>
      </c>
      <c r="AJ26" s="415"/>
    </row>
    <row r="27" spans="1:36" x14ac:dyDescent="0.3">
      <c r="A27" s="203" t="s">
        <v>60</v>
      </c>
      <c r="B27" s="244">
        <f xml:space="preserve">
IF(B26=0,0,B25/B26)</f>
        <v>0.49036272376272377</v>
      </c>
      <c r="C27" s="418">
        <f xml:space="preserve">
IF(C26=0,0,C25/C26)</f>
        <v>0.3401820287820288</v>
      </c>
      <c r="D27" s="395"/>
      <c r="E27" s="396"/>
      <c r="F27" s="396"/>
      <c r="G27" s="396">
        <f xml:space="preserve">
IF(G26=0,0,G25/G26)</f>
        <v>0</v>
      </c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413">
        <f xml:space="preserve">
IF(AI26=0,0,AI25/AI26)</f>
        <v>0</v>
      </c>
      <c r="AJ27" s="415"/>
    </row>
    <row r="28" spans="1:36" ht="15" thickBot="1" x14ac:dyDescent="0.35">
      <c r="A28" s="203" t="s">
        <v>150</v>
      </c>
      <c r="B28" s="223">
        <f xml:space="preserve">
SUM(C28:AI28)</f>
        <v>22397.059912383535</v>
      </c>
      <c r="C28" s="419">
        <f xml:space="preserve">
C26-C25</f>
        <v>28997.059912383535</v>
      </c>
      <c r="D28" s="397"/>
      <c r="E28" s="398"/>
      <c r="F28" s="398"/>
      <c r="G28" s="398">
        <f xml:space="preserve">
G26-G25</f>
        <v>-6600</v>
      </c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414">
        <f xml:space="preserve">
AI26-AI25</f>
        <v>0</v>
      </c>
      <c r="AJ28" s="415"/>
    </row>
    <row r="29" spans="1:36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4"/>
      <c r="AH29" s="204"/>
      <c r="AI29" s="204"/>
    </row>
    <row r="30" spans="1:36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25"/>
    </row>
    <row r="31" spans="1:36" x14ac:dyDescent="0.3">
      <c r="A31" s="91" t="s">
        <v>148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25"/>
    </row>
    <row r="32" spans="1:36" ht="14.4" customHeight="1" x14ac:dyDescent="0.3">
      <c r="A32" s="240" t="s">
        <v>145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</row>
    <row r="33" spans="1:1" x14ac:dyDescent="0.3">
      <c r="A33" s="242" t="s">
        <v>155</v>
      </c>
    </row>
    <row r="34" spans="1:1" x14ac:dyDescent="0.3">
      <c r="A34" s="242" t="s">
        <v>156</v>
      </c>
    </row>
    <row r="35" spans="1:1" x14ac:dyDescent="0.3">
      <c r="A35" s="242" t="s">
        <v>157</v>
      </c>
    </row>
    <row r="36" spans="1:1" x14ac:dyDescent="0.3">
      <c r="A36" s="242" t="s">
        <v>158</v>
      </c>
    </row>
  </sheetData>
  <mergeCells count="12">
    <mergeCell ref="A1:AI1"/>
    <mergeCell ref="B3:B4"/>
    <mergeCell ref="C24:F24"/>
    <mergeCell ref="C25:F25"/>
    <mergeCell ref="C26:F26"/>
    <mergeCell ref="G24:AH24"/>
    <mergeCell ref="G25:AH25"/>
    <mergeCell ref="G26:AH26"/>
    <mergeCell ref="C28:F28"/>
    <mergeCell ref="C27:F27"/>
    <mergeCell ref="G27:AH27"/>
    <mergeCell ref="G28:AH28"/>
  </mergeCells>
  <conditionalFormatting sqref="C27 AI27 G27">
    <cfRule type="cellIs" dxfId="3" priority="4" operator="greaterThan">
      <formula>1</formula>
    </cfRule>
  </conditionalFormatting>
  <conditionalFormatting sqref="C28 AI28 G28">
    <cfRule type="cellIs" dxfId="2" priority="3" operator="lessThan">
      <formula>0</formula>
    </cfRule>
  </conditionalFormatting>
  <conditionalFormatting sqref="B22:AI22">
    <cfRule type="cellIs" dxfId="1" priority="2" operator="greaterThan">
      <formula>1</formula>
    </cfRule>
  </conditionalFormatting>
  <conditionalFormatting sqref="B23:AI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2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866</v>
      </c>
    </row>
    <row r="2" spans="1:41" x14ac:dyDescent="0.3">
      <c r="A2" s="187" t="s">
        <v>210</v>
      </c>
    </row>
    <row r="3" spans="1:41" x14ac:dyDescent="0.3">
      <c r="A3" s="183" t="s">
        <v>114</v>
      </c>
      <c r="B3" s="208">
        <v>2015</v>
      </c>
      <c r="D3" s="184">
        <f>MAX(D5:D1048576)</f>
        <v>7</v>
      </c>
      <c r="F3" s="184">
        <f>SUMIF($E5:$E1048576,"&lt;10",F5:F1048576)</f>
        <v>16171490.66</v>
      </c>
      <c r="G3" s="184">
        <f t="shared" ref="G3:AO3" si="0">SUMIF($E5:$E1048576,"&lt;10",G5:G1048576)</f>
        <v>56079</v>
      </c>
      <c r="H3" s="184">
        <f t="shared" si="0"/>
        <v>0</v>
      </c>
      <c r="I3" s="184">
        <f t="shared" si="0"/>
        <v>0</v>
      </c>
      <c r="J3" s="184">
        <f t="shared" si="0"/>
        <v>7734279.8099999987</v>
      </c>
      <c r="K3" s="184">
        <f t="shared" si="0"/>
        <v>0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6566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5272956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2902314.85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199295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48</v>
      </c>
      <c r="D5" s="183">
        <v>1</v>
      </c>
      <c r="E5" s="183">
        <v>1</v>
      </c>
      <c r="F5" s="183">
        <v>71.12</v>
      </c>
      <c r="G5" s="183">
        <v>0</v>
      </c>
      <c r="H5" s="183">
        <v>0</v>
      </c>
      <c r="I5" s="183">
        <v>0</v>
      </c>
      <c r="J5" s="183">
        <v>19.170000000000002</v>
      </c>
      <c r="K5" s="183">
        <v>0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27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23.95</v>
      </c>
      <c r="AJ5" s="183">
        <v>0</v>
      </c>
      <c r="AK5" s="183">
        <v>0</v>
      </c>
      <c r="AL5" s="183">
        <v>0</v>
      </c>
      <c r="AM5" s="183">
        <v>0</v>
      </c>
      <c r="AN5" s="183">
        <v>1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48</v>
      </c>
      <c r="D6" s="183">
        <v>1</v>
      </c>
      <c r="E6" s="183">
        <v>2</v>
      </c>
      <c r="F6" s="183">
        <v>11522.97</v>
      </c>
      <c r="G6" s="183">
        <v>0</v>
      </c>
      <c r="H6" s="183">
        <v>0</v>
      </c>
      <c r="I6" s="183">
        <v>0</v>
      </c>
      <c r="J6" s="183">
        <v>3355.77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4200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3791.2</v>
      </c>
      <c r="AJ6" s="183">
        <v>0</v>
      </c>
      <c r="AK6" s="183">
        <v>0</v>
      </c>
      <c r="AL6" s="183">
        <v>0</v>
      </c>
      <c r="AM6" s="183">
        <v>0</v>
      </c>
      <c r="AN6" s="183">
        <v>176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48</v>
      </c>
      <c r="D7" s="183">
        <v>1</v>
      </c>
      <c r="E7" s="183">
        <v>4</v>
      </c>
      <c r="F7" s="183">
        <v>28</v>
      </c>
      <c r="G7" s="183">
        <v>0</v>
      </c>
      <c r="H7" s="183">
        <v>0</v>
      </c>
      <c r="I7" s="183">
        <v>0</v>
      </c>
      <c r="J7" s="183">
        <v>24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4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48</v>
      </c>
      <c r="D8" s="183">
        <v>1</v>
      </c>
      <c r="E8" s="183">
        <v>5</v>
      </c>
      <c r="F8" s="183">
        <v>44</v>
      </c>
      <c r="G8" s="183">
        <v>44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48</v>
      </c>
      <c r="D9" s="183">
        <v>1</v>
      </c>
      <c r="E9" s="183">
        <v>6</v>
      </c>
      <c r="F9" s="183">
        <v>1977306</v>
      </c>
      <c r="G9" s="183">
        <v>8800</v>
      </c>
      <c r="H9" s="183">
        <v>0</v>
      </c>
      <c r="I9" s="183">
        <v>0</v>
      </c>
      <c r="J9" s="183">
        <v>881135</v>
      </c>
      <c r="K9" s="183">
        <v>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707049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354397</v>
      </c>
      <c r="AJ9" s="183">
        <v>0</v>
      </c>
      <c r="AK9" s="183">
        <v>0</v>
      </c>
      <c r="AL9" s="183">
        <v>0</v>
      </c>
      <c r="AM9" s="183">
        <v>0</v>
      </c>
      <c r="AN9" s="183">
        <v>25925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48</v>
      </c>
      <c r="D10" s="183">
        <v>1</v>
      </c>
      <c r="E10" s="183">
        <v>7</v>
      </c>
      <c r="F10" s="183">
        <v>76000</v>
      </c>
      <c r="G10" s="183">
        <v>0</v>
      </c>
      <c r="H10" s="183">
        <v>0</v>
      </c>
      <c r="I10" s="183">
        <v>0</v>
      </c>
      <c r="J10" s="183">
        <v>76000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48</v>
      </c>
      <c r="D11" s="183">
        <v>1</v>
      </c>
      <c r="E11" s="183">
        <v>9</v>
      </c>
      <c r="F11" s="183">
        <v>125872</v>
      </c>
      <c r="G11" s="183">
        <v>0</v>
      </c>
      <c r="H11" s="183">
        <v>0</v>
      </c>
      <c r="I11" s="183">
        <v>0</v>
      </c>
      <c r="J11" s="183">
        <v>96000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28372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1500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48</v>
      </c>
      <c r="D12" s="183">
        <v>1</v>
      </c>
      <c r="E12" s="183">
        <v>10</v>
      </c>
      <c r="F12" s="183">
        <v>2500</v>
      </c>
      <c r="G12" s="183">
        <v>0</v>
      </c>
      <c r="H12" s="183">
        <v>2500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48</v>
      </c>
      <c r="D13" s="183">
        <v>1</v>
      </c>
      <c r="E13" s="183">
        <v>11</v>
      </c>
      <c r="F13" s="183">
        <v>6278.1514160547913</v>
      </c>
      <c r="G13" s="183">
        <v>0</v>
      </c>
      <c r="H13" s="183">
        <v>6278.1514160547913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48</v>
      </c>
      <c r="D14" s="183">
        <v>2</v>
      </c>
      <c r="E14" s="183">
        <v>1</v>
      </c>
      <c r="F14" s="183">
        <v>71.12</v>
      </c>
      <c r="G14" s="183">
        <v>0</v>
      </c>
      <c r="H14" s="183">
        <v>0</v>
      </c>
      <c r="I14" s="183">
        <v>0</v>
      </c>
      <c r="J14" s="183">
        <v>20.170000000000002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26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23.95</v>
      </c>
      <c r="AJ14" s="183">
        <v>0</v>
      </c>
      <c r="AK14" s="183">
        <v>0</v>
      </c>
      <c r="AL14" s="183">
        <v>0</v>
      </c>
      <c r="AM14" s="183">
        <v>0</v>
      </c>
      <c r="AN14" s="183">
        <v>1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48</v>
      </c>
      <c r="D15" s="183">
        <v>2</v>
      </c>
      <c r="E15" s="183">
        <v>2</v>
      </c>
      <c r="F15" s="183">
        <v>10052</v>
      </c>
      <c r="G15" s="183">
        <v>0</v>
      </c>
      <c r="H15" s="183">
        <v>0</v>
      </c>
      <c r="I15" s="183">
        <v>0</v>
      </c>
      <c r="J15" s="183">
        <v>3043.6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3760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3088.4</v>
      </c>
      <c r="AJ15" s="183">
        <v>0</v>
      </c>
      <c r="AK15" s="183">
        <v>0</v>
      </c>
      <c r="AL15" s="183">
        <v>0</v>
      </c>
      <c r="AM15" s="183">
        <v>0</v>
      </c>
      <c r="AN15" s="183">
        <v>160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48</v>
      </c>
      <c r="D16" s="183">
        <v>2</v>
      </c>
      <c r="E16" s="183">
        <v>4</v>
      </c>
      <c r="F16" s="183">
        <v>34.5</v>
      </c>
      <c r="G16" s="183">
        <v>0</v>
      </c>
      <c r="H16" s="183">
        <v>0</v>
      </c>
      <c r="I16" s="183">
        <v>0</v>
      </c>
      <c r="J16" s="183">
        <v>23.5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11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48</v>
      </c>
      <c r="D17" s="183">
        <v>2</v>
      </c>
      <c r="E17" s="183">
        <v>5</v>
      </c>
      <c r="F17" s="183">
        <v>40</v>
      </c>
      <c r="G17" s="183">
        <v>40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48</v>
      </c>
      <c r="D18" s="183">
        <v>2</v>
      </c>
      <c r="E18" s="183">
        <v>6</v>
      </c>
      <c r="F18" s="183">
        <v>1903197</v>
      </c>
      <c r="G18" s="183">
        <v>8000</v>
      </c>
      <c r="H18" s="183">
        <v>0</v>
      </c>
      <c r="I18" s="183">
        <v>0</v>
      </c>
      <c r="J18" s="183">
        <v>878852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656313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334107</v>
      </c>
      <c r="AJ18" s="183">
        <v>0</v>
      </c>
      <c r="AK18" s="183">
        <v>0</v>
      </c>
      <c r="AL18" s="183">
        <v>0</v>
      </c>
      <c r="AM18" s="183">
        <v>0</v>
      </c>
      <c r="AN18" s="183">
        <v>25925</v>
      </c>
      <c r="AO18" s="183">
        <v>0</v>
      </c>
    </row>
    <row r="19" spans="3:41" x14ac:dyDescent="0.3">
      <c r="C19" s="183">
        <v>48</v>
      </c>
      <c r="D19" s="183">
        <v>2</v>
      </c>
      <c r="E19" s="183">
        <v>9</v>
      </c>
      <c r="F19" s="183">
        <v>5756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2878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2878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48</v>
      </c>
      <c r="D20" s="183">
        <v>2</v>
      </c>
      <c r="E20" s="183">
        <v>10</v>
      </c>
      <c r="F20" s="183">
        <v>1150</v>
      </c>
      <c r="G20" s="183">
        <v>0</v>
      </c>
      <c r="H20" s="183">
        <v>1150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48</v>
      </c>
      <c r="D21" s="183">
        <v>2</v>
      </c>
      <c r="E21" s="183">
        <v>11</v>
      </c>
      <c r="F21" s="183">
        <v>6278.1514160547913</v>
      </c>
      <c r="G21" s="183">
        <v>0</v>
      </c>
      <c r="H21" s="183">
        <v>6278.1514160547913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48</v>
      </c>
      <c r="D22" s="183">
        <v>3</v>
      </c>
      <c r="E22" s="183">
        <v>1</v>
      </c>
      <c r="F22" s="183">
        <v>70.97</v>
      </c>
      <c r="G22" s="183">
        <v>0</v>
      </c>
      <c r="H22" s="183">
        <v>0</v>
      </c>
      <c r="I22" s="183">
        <v>0</v>
      </c>
      <c r="J22" s="183">
        <v>20.02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26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23.95</v>
      </c>
      <c r="AJ22" s="183">
        <v>0</v>
      </c>
      <c r="AK22" s="183">
        <v>0</v>
      </c>
      <c r="AL22" s="183">
        <v>0</v>
      </c>
      <c r="AM22" s="183">
        <v>0</v>
      </c>
      <c r="AN22" s="183">
        <v>1</v>
      </c>
      <c r="AO22" s="183">
        <v>0</v>
      </c>
    </row>
    <row r="23" spans="3:41" x14ac:dyDescent="0.3">
      <c r="C23" s="183">
        <v>48</v>
      </c>
      <c r="D23" s="183">
        <v>3</v>
      </c>
      <c r="E23" s="183">
        <v>2</v>
      </c>
      <c r="F23" s="183">
        <v>11313.4</v>
      </c>
      <c r="G23" s="183">
        <v>0</v>
      </c>
      <c r="H23" s="183">
        <v>0</v>
      </c>
      <c r="I23" s="183">
        <v>0</v>
      </c>
      <c r="J23" s="183">
        <v>3321.4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4032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3792</v>
      </c>
      <c r="AJ23" s="183">
        <v>0</v>
      </c>
      <c r="AK23" s="183">
        <v>0</v>
      </c>
      <c r="AL23" s="183">
        <v>0</v>
      </c>
      <c r="AM23" s="183">
        <v>0</v>
      </c>
      <c r="AN23" s="183">
        <v>168</v>
      </c>
      <c r="AO23" s="183">
        <v>0</v>
      </c>
    </row>
    <row r="24" spans="3:41" x14ac:dyDescent="0.3">
      <c r="C24" s="183">
        <v>48</v>
      </c>
      <c r="D24" s="183">
        <v>3</v>
      </c>
      <c r="E24" s="183">
        <v>4</v>
      </c>
      <c r="F24" s="183">
        <v>30</v>
      </c>
      <c r="G24" s="183">
        <v>0</v>
      </c>
      <c r="H24" s="183">
        <v>0</v>
      </c>
      <c r="I24" s="183">
        <v>0</v>
      </c>
      <c r="J24" s="183">
        <v>22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8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48</v>
      </c>
      <c r="D25" s="183">
        <v>3</v>
      </c>
      <c r="E25" s="183">
        <v>6</v>
      </c>
      <c r="F25" s="183">
        <v>1894624</v>
      </c>
      <c r="G25" s="183">
        <v>0</v>
      </c>
      <c r="H25" s="183">
        <v>0</v>
      </c>
      <c r="I25" s="183">
        <v>0</v>
      </c>
      <c r="J25" s="183">
        <v>853012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657952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357591</v>
      </c>
      <c r="AJ25" s="183">
        <v>0</v>
      </c>
      <c r="AK25" s="183">
        <v>0</v>
      </c>
      <c r="AL25" s="183">
        <v>0</v>
      </c>
      <c r="AM25" s="183">
        <v>0</v>
      </c>
      <c r="AN25" s="183">
        <v>26069</v>
      </c>
      <c r="AO25" s="183">
        <v>0</v>
      </c>
    </row>
    <row r="26" spans="3:41" x14ac:dyDescent="0.3">
      <c r="C26" s="183">
        <v>48</v>
      </c>
      <c r="D26" s="183">
        <v>3</v>
      </c>
      <c r="E26" s="183">
        <v>9</v>
      </c>
      <c r="F26" s="183">
        <v>32640</v>
      </c>
      <c r="G26" s="183">
        <v>0</v>
      </c>
      <c r="H26" s="183">
        <v>0</v>
      </c>
      <c r="I26" s="183">
        <v>0</v>
      </c>
      <c r="J26" s="183">
        <v>21128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5756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5756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48</v>
      </c>
      <c r="D27" s="183">
        <v>3</v>
      </c>
      <c r="E27" s="183">
        <v>10</v>
      </c>
      <c r="F27" s="183">
        <v>1900</v>
      </c>
      <c r="G27" s="183">
        <v>0</v>
      </c>
      <c r="H27" s="183">
        <v>700</v>
      </c>
      <c r="I27" s="183">
        <v>0</v>
      </c>
      <c r="J27" s="183">
        <v>0</v>
      </c>
      <c r="K27" s="183">
        <v>1200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48</v>
      </c>
      <c r="D28" s="183">
        <v>3</v>
      </c>
      <c r="E28" s="183">
        <v>11</v>
      </c>
      <c r="F28" s="183">
        <v>6278.1514160547913</v>
      </c>
      <c r="G28" s="183">
        <v>0</v>
      </c>
      <c r="H28" s="183">
        <v>6278.1514160547913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48</v>
      </c>
      <c r="D29" s="183">
        <v>4</v>
      </c>
      <c r="E29" s="183">
        <v>1</v>
      </c>
      <c r="F29" s="183">
        <v>71.47</v>
      </c>
      <c r="G29" s="183">
        <v>0</v>
      </c>
      <c r="H29" s="183">
        <v>0</v>
      </c>
      <c r="I29" s="183">
        <v>0</v>
      </c>
      <c r="J29" s="183">
        <v>20.52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26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23.95</v>
      </c>
      <c r="AJ29" s="183">
        <v>0</v>
      </c>
      <c r="AK29" s="183">
        <v>0</v>
      </c>
      <c r="AL29" s="183">
        <v>0</v>
      </c>
      <c r="AM29" s="183">
        <v>0</v>
      </c>
      <c r="AN29" s="183">
        <v>1</v>
      </c>
      <c r="AO29" s="183">
        <v>0</v>
      </c>
    </row>
    <row r="30" spans="3:41" x14ac:dyDescent="0.3">
      <c r="C30" s="183">
        <v>48</v>
      </c>
      <c r="D30" s="183">
        <v>4</v>
      </c>
      <c r="E30" s="183">
        <v>2</v>
      </c>
      <c r="F30" s="183">
        <v>11307.2</v>
      </c>
      <c r="G30" s="183">
        <v>0</v>
      </c>
      <c r="H30" s="183">
        <v>0</v>
      </c>
      <c r="I30" s="183">
        <v>0</v>
      </c>
      <c r="J30" s="183">
        <v>3328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4140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3671.2</v>
      </c>
      <c r="AJ30" s="183">
        <v>0</v>
      </c>
      <c r="AK30" s="183">
        <v>0</v>
      </c>
      <c r="AL30" s="183">
        <v>0</v>
      </c>
      <c r="AM30" s="183">
        <v>0</v>
      </c>
      <c r="AN30" s="183">
        <v>168</v>
      </c>
      <c r="AO30" s="183">
        <v>0</v>
      </c>
    </row>
    <row r="31" spans="3:41" x14ac:dyDescent="0.3">
      <c r="C31" s="183">
        <v>48</v>
      </c>
      <c r="D31" s="183">
        <v>4</v>
      </c>
      <c r="E31" s="183">
        <v>4</v>
      </c>
      <c r="F31" s="183">
        <v>24</v>
      </c>
      <c r="G31" s="183">
        <v>0</v>
      </c>
      <c r="H31" s="183">
        <v>0</v>
      </c>
      <c r="I31" s="183">
        <v>0</v>
      </c>
      <c r="J31" s="183">
        <v>22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2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48</v>
      </c>
      <c r="D32" s="183">
        <v>4</v>
      </c>
      <c r="E32" s="183">
        <v>5</v>
      </c>
      <c r="F32" s="183">
        <v>89</v>
      </c>
      <c r="G32" s="183">
        <v>89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48</v>
      </c>
      <c r="D33" s="183">
        <v>4</v>
      </c>
      <c r="E33" s="183">
        <v>6</v>
      </c>
      <c r="F33" s="183">
        <v>1896107</v>
      </c>
      <c r="G33" s="183">
        <v>17800</v>
      </c>
      <c r="H33" s="183">
        <v>0</v>
      </c>
      <c r="I33" s="183">
        <v>0</v>
      </c>
      <c r="J33" s="183">
        <v>842223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650814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359248</v>
      </c>
      <c r="AJ33" s="183">
        <v>0</v>
      </c>
      <c r="AK33" s="183">
        <v>0</v>
      </c>
      <c r="AL33" s="183">
        <v>0</v>
      </c>
      <c r="AM33" s="183">
        <v>0</v>
      </c>
      <c r="AN33" s="183">
        <v>26022</v>
      </c>
      <c r="AO33" s="183">
        <v>0</v>
      </c>
    </row>
    <row r="34" spans="3:41" x14ac:dyDescent="0.3">
      <c r="C34" s="183">
        <v>48</v>
      </c>
      <c r="D34" s="183">
        <v>4</v>
      </c>
      <c r="E34" s="183">
        <v>7</v>
      </c>
      <c r="F34" s="183">
        <v>137310</v>
      </c>
      <c r="G34" s="183">
        <v>0</v>
      </c>
      <c r="H34" s="183">
        <v>0</v>
      </c>
      <c r="I34" s="183">
        <v>0</v>
      </c>
      <c r="J34" s="183">
        <v>128310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9000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48</v>
      </c>
      <c r="D35" s="183">
        <v>4</v>
      </c>
      <c r="E35" s="183">
        <v>9</v>
      </c>
      <c r="F35" s="183">
        <v>161690</v>
      </c>
      <c r="G35" s="183">
        <v>0</v>
      </c>
      <c r="H35" s="183">
        <v>0</v>
      </c>
      <c r="I35" s="183">
        <v>0</v>
      </c>
      <c r="J35" s="183">
        <v>133378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15100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13212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48</v>
      </c>
      <c r="D36" s="183">
        <v>4</v>
      </c>
      <c r="E36" s="183">
        <v>10</v>
      </c>
      <c r="F36" s="183">
        <v>15200</v>
      </c>
      <c r="G36" s="183">
        <v>0</v>
      </c>
      <c r="H36" s="183">
        <v>10600</v>
      </c>
      <c r="I36" s="183">
        <v>0</v>
      </c>
      <c r="J36" s="183">
        <v>0</v>
      </c>
      <c r="K36" s="183">
        <v>4600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48</v>
      </c>
      <c r="D37" s="183">
        <v>4</v>
      </c>
      <c r="E37" s="183">
        <v>11</v>
      </c>
      <c r="F37" s="183">
        <v>6278.1514160547913</v>
      </c>
      <c r="G37" s="183">
        <v>0</v>
      </c>
      <c r="H37" s="183">
        <v>6278.1514160547913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48</v>
      </c>
      <c r="D38" s="183">
        <v>5</v>
      </c>
      <c r="E38" s="183">
        <v>1</v>
      </c>
      <c r="F38" s="183">
        <v>71.47</v>
      </c>
      <c r="G38" s="183">
        <v>0</v>
      </c>
      <c r="H38" s="183">
        <v>0</v>
      </c>
      <c r="I38" s="183">
        <v>0</v>
      </c>
      <c r="J38" s="183">
        <v>20.52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26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23.95</v>
      </c>
      <c r="AJ38" s="183">
        <v>0</v>
      </c>
      <c r="AK38" s="183">
        <v>0</v>
      </c>
      <c r="AL38" s="183">
        <v>0</v>
      </c>
      <c r="AM38" s="183">
        <v>0</v>
      </c>
      <c r="AN38" s="183">
        <v>1</v>
      </c>
      <c r="AO38" s="183">
        <v>0</v>
      </c>
    </row>
    <row r="39" spans="3:41" x14ac:dyDescent="0.3">
      <c r="C39" s="183">
        <v>48</v>
      </c>
      <c r="D39" s="183">
        <v>5</v>
      </c>
      <c r="E39" s="183">
        <v>2</v>
      </c>
      <c r="F39" s="183">
        <v>10700.6</v>
      </c>
      <c r="G39" s="183">
        <v>0</v>
      </c>
      <c r="H39" s="183">
        <v>0</v>
      </c>
      <c r="I39" s="183">
        <v>0</v>
      </c>
      <c r="J39" s="183">
        <v>3028.2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3704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3808.4</v>
      </c>
      <c r="AJ39" s="183">
        <v>0</v>
      </c>
      <c r="AK39" s="183">
        <v>0</v>
      </c>
      <c r="AL39" s="183">
        <v>0</v>
      </c>
      <c r="AM39" s="183">
        <v>0</v>
      </c>
      <c r="AN39" s="183">
        <v>160</v>
      </c>
      <c r="AO39" s="183">
        <v>0</v>
      </c>
    </row>
    <row r="40" spans="3:41" x14ac:dyDescent="0.3">
      <c r="C40" s="183">
        <v>48</v>
      </c>
      <c r="D40" s="183">
        <v>5</v>
      </c>
      <c r="E40" s="183">
        <v>4</v>
      </c>
      <c r="F40" s="183">
        <v>26</v>
      </c>
      <c r="G40" s="183">
        <v>0</v>
      </c>
      <c r="H40" s="183">
        <v>0</v>
      </c>
      <c r="I40" s="183">
        <v>0</v>
      </c>
      <c r="J40" s="183">
        <v>24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2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48</v>
      </c>
      <c r="D41" s="183">
        <v>5</v>
      </c>
      <c r="E41" s="183">
        <v>5</v>
      </c>
      <c r="F41" s="183">
        <v>41</v>
      </c>
      <c r="G41" s="183">
        <v>41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48</v>
      </c>
      <c r="D42" s="183">
        <v>5</v>
      </c>
      <c r="E42" s="183">
        <v>6</v>
      </c>
      <c r="F42" s="183">
        <v>1866375</v>
      </c>
      <c r="G42" s="183">
        <v>8200</v>
      </c>
      <c r="H42" s="183">
        <v>0</v>
      </c>
      <c r="I42" s="183">
        <v>0</v>
      </c>
      <c r="J42" s="183">
        <v>832683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628131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371395</v>
      </c>
      <c r="AJ42" s="183">
        <v>0</v>
      </c>
      <c r="AK42" s="183">
        <v>0</v>
      </c>
      <c r="AL42" s="183">
        <v>0</v>
      </c>
      <c r="AM42" s="183">
        <v>0</v>
      </c>
      <c r="AN42" s="183">
        <v>25966</v>
      </c>
      <c r="AO42" s="183">
        <v>0</v>
      </c>
    </row>
    <row r="43" spans="3:41" x14ac:dyDescent="0.3">
      <c r="C43" s="183">
        <v>48</v>
      </c>
      <c r="D43" s="183">
        <v>5</v>
      </c>
      <c r="E43" s="183">
        <v>7</v>
      </c>
      <c r="F43" s="183">
        <v>58490</v>
      </c>
      <c r="G43" s="183">
        <v>0</v>
      </c>
      <c r="H43" s="183">
        <v>0</v>
      </c>
      <c r="I43" s="183">
        <v>0</v>
      </c>
      <c r="J43" s="183">
        <v>40707</v>
      </c>
      <c r="K43" s="183">
        <v>0</v>
      </c>
      <c r="L43" s="183">
        <v>0</v>
      </c>
      <c r="M43" s="183">
        <v>0</v>
      </c>
      <c r="N43" s="183">
        <v>0</v>
      </c>
      <c r="O43" s="183">
        <v>3283</v>
      </c>
      <c r="P43" s="183">
        <v>0</v>
      </c>
      <c r="Q43" s="183">
        <v>0</v>
      </c>
      <c r="R43" s="183">
        <v>0</v>
      </c>
      <c r="S43" s="183">
        <v>0</v>
      </c>
      <c r="T43" s="183">
        <v>14500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48</v>
      </c>
      <c r="D44" s="183">
        <v>5</v>
      </c>
      <c r="E44" s="183">
        <v>9</v>
      </c>
      <c r="F44" s="183">
        <v>66218</v>
      </c>
      <c r="G44" s="183">
        <v>0</v>
      </c>
      <c r="H44" s="183">
        <v>0</v>
      </c>
      <c r="I44" s="183">
        <v>0</v>
      </c>
      <c r="J44" s="183">
        <v>40707</v>
      </c>
      <c r="K44" s="183">
        <v>0</v>
      </c>
      <c r="L44" s="183">
        <v>0</v>
      </c>
      <c r="M44" s="183">
        <v>0</v>
      </c>
      <c r="N44" s="183">
        <v>0</v>
      </c>
      <c r="O44" s="183">
        <v>3283</v>
      </c>
      <c r="P44" s="183">
        <v>0</v>
      </c>
      <c r="Q44" s="183">
        <v>0</v>
      </c>
      <c r="R44" s="183">
        <v>0</v>
      </c>
      <c r="S44" s="183">
        <v>0</v>
      </c>
      <c r="T44" s="183">
        <v>20228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2000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48</v>
      </c>
      <c r="D45" s="183">
        <v>5</v>
      </c>
      <c r="E45" s="183">
        <v>11</v>
      </c>
      <c r="F45" s="183">
        <v>6278.1514160547913</v>
      </c>
      <c r="G45" s="183">
        <v>0</v>
      </c>
      <c r="H45" s="183">
        <v>6278.1514160547913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48</v>
      </c>
      <c r="D46" s="183">
        <v>6</v>
      </c>
      <c r="E46" s="183">
        <v>1</v>
      </c>
      <c r="F46" s="183">
        <v>69.47</v>
      </c>
      <c r="G46" s="183">
        <v>0</v>
      </c>
      <c r="H46" s="183">
        <v>0</v>
      </c>
      <c r="I46" s="183">
        <v>0</v>
      </c>
      <c r="J46" s="183">
        <v>19.52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25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23.95</v>
      </c>
      <c r="AJ46" s="183">
        <v>0</v>
      </c>
      <c r="AK46" s="183">
        <v>0</v>
      </c>
      <c r="AL46" s="183">
        <v>0</v>
      </c>
      <c r="AM46" s="183">
        <v>0</v>
      </c>
      <c r="AN46" s="183">
        <v>1</v>
      </c>
      <c r="AO46" s="183">
        <v>0</v>
      </c>
    </row>
    <row r="47" spans="3:41" x14ac:dyDescent="0.3">
      <c r="C47" s="183">
        <v>48</v>
      </c>
      <c r="D47" s="183">
        <v>6</v>
      </c>
      <c r="E47" s="183">
        <v>2</v>
      </c>
      <c r="F47" s="183">
        <v>10608.2</v>
      </c>
      <c r="G47" s="183">
        <v>0</v>
      </c>
      <c r="H47" s="183">
        <v>0</v>
      </c>
      <c r="I47" s="183">
        <v>0</v>
      </c>
      <c r="J47" s="183">
        <v>2900.6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3836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3703.6</v>
      </c>
      <c r="AJ47" s="183">
        <v>0</v>
      </c>
      <c r="AK47" s="183">
        <v>0</v>
      </c>
      <c r="AL47" s="183">
        <v>0</v>
      </c>
      <c r="AM47" s="183">
        <v>0</v>
      </c>
      <c r="AN47" s="183">
        <v>168</v>
      </c>
      <c r="AO47" s="183">
        <v>0</v>
      </c>
    </row>
    <row r="48" spans="3:41" x14ac:dyDescent="0.3">
      <c r="C48" s="183">
        <v>48</v>
      </c>
      <c r="D48" s="183">
        <v>6</v>
      </c>
      <c r="E48" s="183">
        <v>4</v>
      </c>
      <c r="F48" s="183">
        <v>36</v>
      </c>
      <c r="G48" s="183">
        <v>0</v>
      </c>
      <c r="H48" s="183">
        <v>0</v>
      </c>
      <c r="I48" s="183">
        <v>0</v>
      </c>
      <c r="J48" s="183">
        <v>16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20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48</v>
      </c>
      <c r="D49" s="183">
        <v>6</v>
      </c>
      <c r="E49" s="183">
        <v>5</v>
      </c>
      <c r="F49" s="183">
        <v>40</v>
      </c>
      <c r="G49" s="183">
        <v>40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48</v>
      </c>
      <c r="D50" s="183">
        <v>6</v>
      </c>
      <c r="E50" s="183">
        <v>6</v>
      </c>
      <c r="F50" s="183">
        <v>1939107</v>
      </c>
      <c r="G50" s="183">
        <v>8000</v>
      </c>
      <c r="H50" s="183">
        <v>0</v>
      </c>
      <c r="I50" s="183">
        <v>0</v>
      </c>
      <c r="J50" s="183">
        <v>889346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642691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373048</v>
      </c>
      <c r="AJ50" s="183">
        <v>0</v>
      </c>
      <c r="AK50" s="183">
        <v>0</v>
      </c>
      <c r="AL50" s="183">
        <v>0</v>
      </c>
      <c r="AM50" s="183">
        <v>0</v>
      </c>
      <c r="AN50" s="183">
        <v>26022</v>
      </c>
      <c r="AO50" s="183">
        <v>0</v>
      </c>
    </row>
    <row r="51" spans="3:41" x14ac:dyDescent="0.3">
      <c r="C51" s="183">
        <v>48</v>
      </c>
      <c r="D51" s="183">
        <v>6</v>
      </c>
      <c r="E51" s="183">
        <v>7</v>
      </c>
      <c r="F51" s="183">
        <v>106273</v>
      </c>
      <c r="G51" s="183">
        <v>0</v>
      </c>
      <c r="H51" s="183">
        <v>0</v>
      </c>
      <c r="I51" s="183">
        <v>0</v>
      </c>
      <c r="J51" s="183">
        <v>96273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10000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48</v>
      </c>
      <c r="D52" s="183">
        <v>6</v>
      </c>
      <c r="E52" s="183">
        <v>9</v>
      </c>
      <c r="F52" s="183">
        <v>154660</v>
      </c>
      <c r="G52" s="183">
        <v>0</v>
      </c>
      <c r="H52" s="183">
        <v>0</v>
      </c>
      <c r="I52" s="183">
        <v>0</v>
      </c>
      <c r="J52" s="183">
        <v>140660</v>
      </c>
      <c r="K52" s="183">
        <v>0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10000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4000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48</v>
      </c>
      <c r="D53" s="183">
        <v>6</v>
      </c>
      <c r="E53" s="183">
        <v>10</v>
      </c>
      <c r="F53" s="183">
        <v>800</v>
      </c>
      <c r="G53" s="183">
        <v>0</v>
      </c>
      <c r="H53" s="183">
        <v>0</v>
      </c>
      <c r="I53" s="183">
        <v>0</v>
      </c>
      <c r="J53" s="183">
        <v>0</v>
      </c>
      <c r="K53" s="183">
        <v>800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48</v>
      </c>
      <c r="D54" s="183">
        <v>6</v>
      </c>
      <c r="E54" s="183">
        <v>11</v>
      </c>
      <c r="F54" s="183">
        <v>6278.1514160547913</v>
      </c>
      <c r="G54" s="183">
        <v>0</v>
      </c>
      <c r="H54" s="183">
        <v>6278.1514160547913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48</v>
      </c>
      <c r="D55" s="183">
        <v>7</v>
      </c>
      <c r="E55" s="183">
        <v>1</v>
      </c>
      <c r="F55" s="183">
        <v>70.97</v>
      </c>
      <c r="G55" s="183">
        <v>0</v>
      </c>
      <c r="H55" s="183">
        <v>0</v>
      </c>
      <c r="I55" s="183">
        <v>0</v>
      </c>
      <c r="J55" s="183">
        <v>21.02</v>
      </c>
      <c r="K55" s="183">
        <v>0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25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23.95</v>
      </c>
      <c r="AJ55" s="183">
        <v>0</v>
      </c>
      <c r="AK55" s="183">
        <v>0</v>
      </c>
      <c r="AL55" s="183">
        <v>0</v>
      </c>
      <c r="AM55" s="183">
        <v>0</v>
      </c>
      <c r="AN55" s="183">
        <v>1</v>
      </c>
      <c r="AO55" s="183">
        <v>0</v>
      </c>
    </row>
    <row r="56" spans="3:41" x14ac:dyDescent="0.3">
      <c r="C56" s="183">
        <v>48</v>
      </c>
      <c r="D56" s="183">
        <v>7</v>
      </c>
      <c r="E56" s="183">
        <v>2</v>
      </c>
      <c r="F56" s="183">
        <v>9994.2000000000007</v>
      </c>
      <c r="G56" s="183">
        <v>0</v>
      </c>
      <c r="H56" s="183">
        <v>0</v>
      </c>
      <c r="I56" s="183">
        <v>0</v>
      </c>
      <c r="J56" s="183">
        <v>3015.8</v>
      </c>
      <c r="K56" s="183">
        <v>0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3592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3258.4</v>
      </c>
      <c r="AJ56" s="183">
        <v>0</v>
      </c>
      <c r="AK56" s="183">
        <v>0</v>
      </c>
      <c r="AL56" s="183">
        <v>0</v>
      </c>
      <c r="AM56" s="183">
        <v>0</v>
      </c>
      <c r="AN56" s="183">
        <v>128</v>
      </c>
      <c r="AO56" s="183">
        <v>0</v>
      </c>
    </row>
    <row r="57" spans="3:41" x14ac:dyDescent="0.3">
      <c r="C57" s="183">
        <v>48</v>
      </c>
      <c r="D57" s="183">
        <v>7</v>
      </c>
      <c r="E57" s="183">
        <v>4</v>
      </c>
      <c r="F57" s="183">
        <v>32</v>
      </c>
      <c r="G57" s="183">
        <v>0</v>
      </c>
      <c r="H57" s="183">
        <v>0</v>
      </c>
      <c r="I57" s="183">
        <v>0</v>
      </c>
      <c r="J57" s="183">
        <v>16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16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48</v>
      </c>
      <c r="D58" s="183">
        <v>7</v>
      </c>
      <c r="E58" s="183">
        <v>5</v>
      </c>
      <c r="F58" s="183">
        <v>25</v>
      </c>
      <c r="G58" s="183">
        <v>25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48</v>
      </c>
      <c r="D59" s="183">
        <v>7</v>
      </c>
      <c r="E59" s="183">
        <v>6</v>
      </c>
      <c r="F59" s="183">
        <v>2749436</v>
      </c>
      <c r="G59" s="183">
        <v>5000</v>
      </c>
      <c r="H59" s="183">
        <v>0</v>
      </c>
      <c r="I59" s="183">
        <v>0</v>
      </c>
      <c r="J59" s="183">
        <v>1269634</v>
      </c>
      <c r="K59" s="183">
        <v>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904569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535912</v>
      </c>
      <c r="AJ59" s="183">
        <v>0</v>
      </c>
      <c r="AK59" s="183">
        <v>0</v>
      </c>
      <c r="AL59" s="183">
        <v>0</v>
      </c>
      <c r="AM59" s="183">
        <v>0</v>
      </c>
      <c r="AN59" s="183">
        <v>34321</v>
      </c>
      <c r="AO59" s="183">
        <v>0</v>
      </c>
    </row>
    <row r="60" spans="3:41" x14ac:dyDescent="0.3">
      <c r="C60" s="183">
        <v>48</v>
      </c>
      <c r="D60" s="183">
        <v>7</v>
      </c>
      <c r="E60" s="183">
        <v>7</v>
      </c>
      <c r="F60" s="183">
        <v>59512</v>
      </c>
      <c r="G60" s="183">
        <v>0</v>
      </c>
      <c r="H60" s="183">
        <v>0</v>
      </c>
      <c r="I60" s="183">
        <v>0</v>
      </c>
      <c r="J60" s="183">
        <v>54512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5000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  <row r="61" spans="3:41" x14ac:dyDescent="0.3">
      <c r="C61" s="183">
        <v>48</v>
      </c>
      <c r="D61" s="183">
        <v>7</v>
      </c>
      <c r="E61" s="183">
        <v>9</v>
      </c>
      <c r="F61" s="183">
        <v>884433</v>
      </c>
      <c r="G61" s="183">
        <v>0</v>
      </c>
      <c r="H61" s="183">
        <v>0</v>
      </c>
      <c r="I61" s="183">
        <v>0</v>
      </c>
      <c r="J61" s="183">
        <v>437438</v>
      </c>
      <c r="K61" s="183">
        <v>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277095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161990</v>
      </c>
      <c r="AJ61" s="183">
        <v>0</v>
      </c>
      <c r="AK61" s="183">
        <v>0</v>
      </c>
      <c r="AL61" s="183">
        <v>0</v>
      </c>
      <c r="AM61" s="183">
        <v>0</v>
      </c>
      <c r="AN61" s="183">
        <v>7910</v>
      </c>
      <c r="AO61" s="183">
        <v>0</v>
      </c>
    </row>
    <row r="62" spans="3:41" x14ac:dyDescent="0.3">
      <c r="C62" s="183">
        <v>48</v>
      </c>
      <c r="D62" s="183">
        <v>7</v>
      </c>
      <c r="E62" s="183">
        <v>11</v>
      </c>
      <c r="F62" s="183">
        <v>6278.1514160547913</v>
      </c>
      <c r="G62" s="183">
        <v>0</v>
      </c>
      <c r="H62" s="183">
        <v>6278.1514160547913</v>
      </c>
      <c r="I62" s="183">
        <v>0</v>
      </c>
      <c r="J62" s="183">
        <v>0</v>
      </c>
      <c r="K62" s="183">
        <v>0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62" t="s">
        <v>76</v>
      </c>
      <c r="B1" s="262"/>
      <c r="C1" s="263"/>
      <c r="D1" s="263"/>
      <c r="E1" s="263"/>
    </row>
    <row r="2" spans="1:5" ht="14.4" customHeight="1" thickBot="1" x14ac:dyDescent="0.35">
      <c r="A2" s="187" t="s">
        <v>210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169748.29950622018</v>
      </c>
      <c r="D4" s="135">
        <f ca="1">IF(ISERROR(VLOOKUP("Náklady celkem",INDIRECT("HI!$A:$G"),5,0)),0,VLOOKUP("Náklady celkem",INDIRECT("HI!$A:$G"),5,0))</f>
        <v>191283.75528000004</v>
      </c>
      <c r="E4" s="136">
        <f ca="1">IF(C4=0,0,D4/C4)</f>
        <v>1.1268669897514392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44.687480530246155</v>
      </c>
      <c r="D7" s="143">
        <f>IF(ISERROR(HI!E5),"",HI!E5)</f>
        <v>38.371589999999998</v>
      </c>
      <c r="E7" s="140">
        <f t="shared" ref="E7:E12" si="0">IF(C7=0,0,D7/C7)</f>
        <v>0.85866532515809824</v>
      </c>
    </row>
    <row r="8" spans="1:5" ht="14.4" customHeight="1" x14ac:dyDescent="0.3">
      <c r="A8" s="254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145" t="s">
        <v>96</v>
      </c>
      <c r="B9" s="142"/>
      <c r="C9" s="143"/>
      <c r="D9" s="143"/>
      <c r="E9" s="140"/>
    </row>
    <row r="10" spans="1:5" ht="14.4" customHeight="1" x14ac:dyDescent="0.3">
      <c r="A10" s="145" t="s">
        <v>97</v>
      </c>
      <c r="B10" s="142"/>
      <c r="C10" s="143"/>
      <c r="D10" s="143"/>
      <c r="E10" s="140"/>
    </row>
    <row r="11" spans="1:5" ht="14.4" customHeight="1" x14ac:dyDescent="0.3">
      <c r="A11" s="146" t="s">
        <v>101</v>
      </c>
      <c r="B11" s="142"/>
      <c r="C11" s="139"/>
      <c r="D11" s="139"/>
      <c r="E11" s="140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2" t="s">
        <v>69</v>
      </c>
      <c r="C12" s="143">
        <f>IF(ISERROR(HI!F6),"",HI!F6)</f>
        <v>2193.903384546662</v>
      </c>
      <c r="D12" s="143">
        <f>IF(ISERROR(HI!E6),"",HI!E6)</f>
        <v>1734.9532500000012</v>
      </c>
      <c r="E12" s="140">
        <f t="shared" si="0"/>
        <v>0.79080658802962911</v>
      </c>
    </row>
    <row r="13" spans="1:5" ht="14.4" customHeight="1" thickBot="1" x14ac:dyDescent="0.35">
      <c r="A13" s="148" t="str">
        <f>HYPERLINK("#HI!A1","Osobní náklady")</f>
        <v>Osobní náklady</v>
      </c>
      <c r="B13" s="142"/>
      <c r="C13" s="139">
        <f ca="1">IF(ISERROR(VLOOKUP("Osobní náklady (Kč) *",INDIRECT("HI!$A:$G"),6,0)),0,VLOOKUP("Osobní náklady (Kč) *",INDIRECT("HI!$A:$G"),6,0))</f>
        <v>20585.832684929483</v>
      </c>
      <c r="D13" s="139">
        <f ca="1">IF(ISERROR(VLOOKUP("Osobní náklady (Kč) *",INDIRECT("HI!$A:$G"),5,0)),0,VLOOKUP("Osobní náklady (Kč) *",INDIRECT("HI!$A:$G"),5,0))</f>
        <v>19185.141910000006</v>
      </c>
      <c r="E13" s="140">
        <f ca="1">IF(C13=0,0,D13/C13)</f>
        <v>0.93195850775786704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0</v>
      </c>
      <c r="D15" s="158">
        <f ca="1">IF(ISERROR(VLOOKUP("Výnosy celkem",INDIRECT("HI!$A:$G"),5,0)),0,VLOOKUP("Výnosy celkem",INDIRECT("HI!$A:$G"),5,0))</f>
        <v>0</v>
      </c>
      <c r="E15" s="159">
        <f t="shared" ref="E15:E16" ca="1" si="1">IF(C15=0,0,D15/C15)</f>
        <v>0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8"/>
      <c r="C16" s="139">
        <f ca="1">IF(ISERROR(VLOOKUP("Ambulance *",INDIRECT("HI!$A:$G"),6,0)),0,VLOOKUP("Ambulance *",INDIRECT("HI!$A:$G"),6,0))</f>
        <v>0</v>
      </c>
      <c r="D16" s="139">
        <f ca="1">IF(ISERROR(VLOOKUP("Ambulance *",INDIRECT("HI!$A:$G"),5,0)),0,VLOOKUP("Ambulance *",INDIRECT("HI!$A:$G"),5,0))</f>
        <v>0</v>
      </c>
      <c r="E16" s="140">
        <f t="shared" ca="1" si="1"/>
        <v>0</v>
      </c>
    </row>
    <row r="17" spans="1:5" ht="14.4" customHeight="1" x14ac:dyDescent="0.3">
      <c r="A17" s="161" t="str">
        <f>HYPERLINK("#HI!A1","Hospitalizace (casemix * 30000)")</f>
        <v>Hospitalizace (casemix * 30000)</v>
      </c>
      <c r="B17" s="142"/>
      <c r="C17" s="139">
        <f ca="1">IF(ISERROR(VLOOKUP("Hospitalizace *",INDIRECT("HI!$A:$G"),6,0)),0,VLOOKUP("Hospitalizace *",INDIRECT("HI!$A:$G"),6,0))</f>
        <v>0</v>
      </c>
      <c r="D17" s="139">
        <f ca="1">IF(ISERROR(VLOOKUP("Hospitalizace *",INDIRECT("HI!$A:$G"),5,0)),0,VLOOKUP("Hospitalizace *",INDIRECT("HI!$A:$G"),5,0))</f>
        <v>0</v>
      </c>
      <c r="E17" s="140">
        <f ca="1">IF(C17=0,0,D17/C17)</f>
        <v>0</v>
      </c>
    </row>
    <row r="18" spans="1:5" ht="14.4" customHeight="1" thickBot="1" x14ac:dyDescent="0.35">
      <c r="A18" s="162" t="s">
        <v>98</v>
      </c>
      <c r="B18" s="149"/>
      <c r="C18" s="150"/>
      <c r="D18" s="150"/>
      <c r="E18" s="151"/>
    </row>
    <row r="19" spans="1:5" ht="14.4" customHeight="1" thickBot="1" x14ac:dyDescent="0.35">
      <c r="A19" s="163"/>
      <c r="B19" s="164"/>
      <c r="C19" s="165"/>
      <c r="D19" s="165"/>
      <c r="E19" s="166"/>
    </row>
    <row r="20" spans="1:5" ht="14.4" customHeight="1" thickBot="1" x14ac:dyDescent="0.35">
      <c r="A20" s="167" t="s">
        <v>99</v>
      </c>
      <c r="B20" s="168"/>
      <c r="C20" s="169"/>
      <c r="D20" s="169"/>
      <c r="E20" s="170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0" operator="lessThan">
      <formula>1</formula>
    </cfRule>
  </conditionalFormatting>
  <conditionalFormatting sqref="E15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62" t="s">
        <v>86</v>
      </c>
      <c r="B1" s="262"/>
      <c r="C1" s="262"/>
      <c r="D1" s="262"/>
      <c r="E1" s="262"/>
      <c r="F1" s="262"/>
      <c r="G1" s="263"/>
      <c r="H1" s="263"/>
    </row>
    <row r="2" spans="1:8" ht="14.4" customHeight="1" thickBot="1" x14ac:dyDescent="0.35">
      <c r="A2" s="187" t="s">
        <v>210</v>
      </c>
      <c r="B2" s="88"/>
      <c r="C2" s="88"/>
      <c r="D2" s="88"/>
      <c r="E2" s="88"/>
      <c r="F2" s="88"/>
    </row>
    <row r="3" spans="1:8" ht="14.4" customHeight="1" x14ac:dyDescent="0.3">
      <c r="A3" s="264"/>
      <c r="B3" s="84">
        <v>2013</v>
      </c>
      <c r="C3" s="40">
        <v>2014</v>
      </c>
      <c r="D3" s="7"/>
      <c r="E3" s="268">
        <v>2015</v>
      </c>
      <c r="F3" s="269"/>
      <c r="G3" s="269"/>
      <c r="H3" s="270"/>
    </row>
    <row r="4" spans="1:8" ht="14.4" customHeight="1" thickBot="1" x14ac:dyDescent="0.35">
      <c r="A4" s="265"/>
      <c r="B4" s="266" t="s">
        <v>58</v>
      </c>
      <c r="C4" s="26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184.50744999999688</v>
      </c>
      <c r="C5" s="29">
        <v>54.682420000000207</v>
      </c>
      <c r="D5" s="8"/>
      <c r="E5" s="94">
        <v>38.371589999999998</v>
      </c>
      <c r="F5" s="28">
        <v>44.687480530246155</v>
      </c>
      <c r="G5" s="93">
        <f>E5-F5</f>
        <v>-6.3158905302461577</v>
      </c>
      <c r="H5" s="99">
        <f>IF(F5&lt;0.00000001,"",E5/F5)</f>
        <v>0.85866532515809824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1542.3713299999988</v>
      </c>
      <c r="C6" s="31">
        <v>1810.1301600000008</v>
      </c>
      <c r="D6" s="8"/>
      <c r="E6" s="95">
        <v>1734.9532500000012</v>
      </c>
      <c r="F6" s="30">
        <v>2193.903384546662</v>
      </c>
      <c r="G6" s="96">
        <f>E6-F6</f>
        <v>-458.95013454666082</v>
      </c>
      <c r="H6" s="100">
        <f>IF(F6&lt;0.00000001,"",E6/F6)</f>
        <v>0.79080658802962911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19577.736279999997</v>
      </c>
      <c r="C7" s="31">
        <v>19459.440250000014</v>
      </c>
      <c r="D7" s="8"/>
      <c r="E7" s="95">
        <v>19185.141910000006</v>
      </c>
      <c r="F7" s="30">
        <v>20585.832684929483</v>
      </c>
      <c r="G7" s="96">
        <f>E7-F7</f>
        <v>-1400.6907749294769</v>
      </c>
      <c r="H7" s="100">
        <f>IF(F7&lt;0.00000001,"",E7/F7)</f>
        <v>0.93195850775786704</v>
      </c>
    </row>
    <row r="8" spans="1:8" ht="14.4" customHeight="1" thickBot="1" x14ac:dyDescent="0.35">
      <c r="A8" s="1" t="s">
        <v>61</v>
      </c>
      <c r="B8" s="11">
        <v>149582.36149999997</v>
      </c>
      <c r="C8" s="33">
        <v>142671.7355500001</v>
      </c>
      <c r="D8" s="8"/>
      <c r="E8" s="97">
        <v>170325.28853000002</v>
      </c>
      <c r="F8" s="32">
        <v>146923.8759562138</v>
      </c>
      <c r="G8" s="98">
        <f>E8-F8</f>
        <v>23401.41257378622</v>
      </c>
      <c r="H8" s="101">
        <f>IF(F8&lt;0.00000001,"",E8/F8)</f>
        <v>1.1592757638708109</v>
      </c>
    </row>
    <row r="9" spans="1:8" ht="14.4" customHeight="1" thickBot="1" x14ac:dyDescent="0.35">
      <c r="A9" s="2" t="s">
        <v>62</v>
      </c>
      <c r="B9" s="3">
        <v>170886.97655999995</v>
      </c>
      <c r="C9" s="35">
        <v>163995.98838000011</v>
      </c>
      <c r="D9" s="8"/>
      <c r="E9" s="3">
        <v>191283.75528000004</v>
      </c>
      <c r="F9" s="34">
        <v>169748.29950622018</v>
      </c>
      <c r="G9" s="34">
        <f>E9-F9</f>
        <v>21535.45577377986</v>
      </c>
      <c r="H9" s="102">
        <f>IF(F9&lt;0.00000001,"",E9/F9)</f>
        <v>1.1268669897514392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144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143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187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71" t="s">
        <v>212</v>
      </c>
      <c r="B1" s="271"/>
      <c r="C1" s="271"/>
      <c r="D1" s="271"/>
      <c r="E1" s="271"/>
      <c r="F1" s="271"/>
      <c r="G1" s="271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s="171" customFormat="1" ht="14.4" customHeight="1" thickBot="1" x14ac:dyDescent="0.3">
      <c r="A2" s="187" t="s">
        <v>210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72" t="s">
        <v>16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188</v>
      </c>
      <c r="E4" s="106" t="s">
        <v>189</v>
      </c>
      <c r="F4" s="106" t="s">
        <v>190</v>
      </c>
      <c r="G4" s="106" t="s">
        <v>191</v>
      </c>
      <c r="H4" s="106" t="s">
        <v>192</v>
      </c>
      <c r="I4" s="106" t="s">
        <v>193</v>
      </c>
      <c r="J4" s="106" t="s">
        <v>194</v>
      </c>
      <c r="K4" s="106" t="s">
        <v>195</v>
      </c>
      <c r="L4" s="106" t="s">
        <v>196</v>
      </c>
      <c r="M4" s="106" t="s">
        <v>197</v>
      </c>
      <c r="N4" s="106" t="s">
        <v>198</v>
      </c>
      <c r="O4" s="106" t="s">
        <v>199</v>
      </c>
      <c r="P4" s="274" t="s">
        <v>3</v>
      </c>
      <c r="Q4" s="27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211</v>
      </c>
    </row>
    <row r="7" spans="1:17" ht="14.4" customHeight="1" x14ac:dyDescent="0.3">
      <c r="A7" s="15" t="s">
        <v>22</v>
      </c>
      <c r="B7" s="51">
        <v>76.607109480423006</v>
      </c>
      <c r="C7" s="52">
        <v>6.3839257900349997</v>
      </c>
      <c r="D7" s="52">
        <v>6.2743399999999996</v>
      </c>
      <c r="E7" s="52">
        <v>5.9186500000000004</v>
      </c>
      <c r="F7" s="52">
        <v>6.6634500000000001</v>
      </c>
      <c r="G7" s="52">
        <v>6.0482899999999997</v>
      </c>
      <c r="H7" s="52">
        <v>6.2966100000000003</v>
      </c>
      <c r="I7" s="52">
        <v>6.9514500000000004</v>
      </c>
      <c r="J7" s="52">
        <v>0.21879999999999999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38.371589999999998</v>
      </c>
      <c r="Q7" s="78">
        <v>0.85866532515799998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211</v>
      </c>
    </row>
    <row r="9" spans="1:17" ht="14.4" customHeight="1" x14ac:dyDescent="0.3">
      <c r="A9" s="15" t="s">
        <v>24</v>
      </c>
      <c r="B9" s="51">
        <v>3760.9772306514301</v>
      </c>
      <c r="C9" s="52">
        <v>313.414769220952</v>
      </c>
      <c r="D9" s="52">
        <v>197.21619999999999</v>
      </c>
      <c r="E9" s="52">
        <v>330.52890000000099</v>
      </c>
      <c r="F9" s="52">
        <v>155.66404</v>
      </c>
      <c r="G9" s="52">
        <v>533.72335999999996</v>
      </c>
      <c r="H9" s="52">
        <v>52.432850000000002</v>
      </c>
      <c r="I9" s="52">
        <v>54.504489999999997</v>
      </c>
      <c r="J9" s="52">
        <v>410.88341000000003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1734.95325</v>
      </c>
      <c r="Q9" s="78">
        <v>0.79080658802899995</v>
      </c>
    </row>
    <row r="10" spans="1:17" ht="14.4" customHeight="1" x14ac:dyDescent="0.3">
      <c r="A10" s="15" t="s">
        <v>25</v>
      </c>
      <c r="B10" s="51">
        <v>5.008461476051</v>
      </c>
      <c r="C10" s="52">
        <v>0.41737178966999999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827.29919343649306</v>
      </c>
      <c r="C11" s="52">
        <v>68.941599453040993</v>
      </c>
      <c r="D11" s="52">
        <v>75.917689999999993</v>
      </c>
      <c r="E11" s="52">
        <v>164.84769</v>
      </c>
      <c r="F11" s="52">
        <v>75.512900000000002</v>
      </c>
      <c r="G11" s="52">
        <v>85.149249999999995</v>
      </c>
      <c r="H11" s="52">
        <v>30.912099999999999</v>
      </c>
      <c r="I11" s="52">
        <v>29.415790000000001</v>
      </c>
      <c r="J11" s="52">
        <v>76.363129999999998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538.11855000000003</v>
      </c>
      <c r="Q11" s="78">
        <v>1.1150608512319999</v>
      </c>
    </row>
    <row r="12" spans="1:17" ht="14.4" customHeight="1" x14ac:dyDescent="0.3">
      <c r="A12" s="15" t="s">
        <v>27</v>
      </c>
      <c r="B12" s="51">
        <v>25.894882601382999</v>
      </c>
      <c r="C12" s="52">
        <v>2.1579068834480002</v>
      </c>
      <c r="D12" s="52">
        <v>10.405200000000001</v>
      </c>
      <c r="E12" s="52">
        <v>39.152740000000001</v>
      </c>
      <c r="F12" s="52">
        <v>39.771929999999998</v>
      </c>
      <c r="G12" s="52">
        <v>0</v>
      </c>
      <c r="H12" s="52">
        <v>65.256119999999996</v>
      </c>
      <c r="I12" s="52">
        <v>0.69001999999999997</v>
      </c>
      <c r="J12" s="52">
        <v>1.0466500000000001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156.32266000000001</v>
      </c>
      <c r="Q12" s="78">
        <v>10.348828646275001</v>
      </c>
    </row>
    <row r="13" spans="1:17" ht="14.4" customHeight="1" x14ac:dyDescent="0.3">
      <c r="A13" s="15" t="s">
        <v>28</v>
      </c>
      <c r="B13" s="51">
        <v>163.99999792116</v>
      </c>
      <c r="C13" s="52">
        <v>13.66666649343</v>
      </c>
      <c r="D13" s="52">
        <v>21.14068</v>
      </c>
      <c r="E13" s="52">
        <v>19.766819999999999</v>
      </c>
      <c r="F13" s="52">
        <v>8.3888099999999994</v>
      </c>
      <c r="G13" s="52">
        <v>33.10239</v>
      </c>
      <c r="H13" s="52">
        <v>6.6688400000000003</v>
      </c>
      <c r="I13" s="52">
        <v>4.7065700000000001</v>
      </c>
      <c r="J13" s="52">
        <v>13.08587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106.85997999999999</v>
      </c>
      <c r="Q13" s="78">
        <v>1.1170032894199999</v>
      </c>
    </row>
    <row r="14" spans="1:17" ht="14.4" customHeight="1" x14ac:dyDescent="0.3">
      <c r="A14" s="15" t="s">
        <v>29</v>
      </c>
      <c r="B14" s="51">
        <v>1430.4888587232799</v>
      </c>
      <c r="C14" s="52">
        <v>119.20740489360701</v>
      </c>
      <c r="D14" s="52">
        <v>234.30199999999999</v>
      </c>
      <c r="E14" s="52">
        <v>203.90100000000001</v>
      </c>
      <c r="F14" s="52">
        <v>202.94492</v>
      </c>
      <c r="G14" s="52">
        <v>159.03700000000001</v>
      </c>
      <c r="H14" s="52">
        <v>131.81800000000001</v>
      </c>
      <c r="I14" s="52">
        <v>104.06100000000001</v>
      </c>
      <c r="J14" s="52">
        <v>103.98699999999999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1140.0509199999999</v>
      </c>
      <c r="Q14" s="78">
        <v>1.366227352136</v>
      </c>
    </row>
    <row r="15" spans="1:17" ht="14.4" customHeight="1" x14ac:dyDescent="0.3">
      <c r="A15" s="15" t="s">
        <v>30</v>
      </c>
      <c r="B15" s="51">
        <v>247650.10436962199</v>
      </c>
      <c r="C15" s="52">
        <v>20637.5086974685</v>
      </c>
      <c r="D15" s="52">
        <v>20583.580859999998</v>
      </c>
      <c r="E15" s="52">
        <v>18807.28976</v>
      </c>
      <c r="F15" s="52">
        <v>27102.824130000001</v>
      </c>
      <c r="G15" s="52">
        <v>26847.091820000001</v>
      </c>
      <c r="H15" s="52">
        <v>21859.863369999999</v>
      </c>
      <c r="I15" s="52">
        <v>30249.354719999999</v>
      </c>
      <c r="J15" s="52">
        <v>21187.345219999999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166637.34987999999</v>
      </c>
      <c r="Q15" s="78">
        <v>1.1534985179699999</v>
      </c>
    </row>
    <row r="16" spans="1:17" ht="14.4" customHeight="1" x14ac:dyDescent="0.3">
      <c r="A16" s="15" t="s">
        <v>31</v>
      </c>
      <c r="B16" s="51">
        <v>-5129.9998384174296</v>
      </c>
      <c r="C16" s="52">
        <v>-427.49998653478599</v>
      </c>
      <c r="D16" s="52">
        <v>-806.12729999999897</v>
      </c>
      <c r="E16" s="52">
        <v>-370.52937000000099</v>
      </c>
      <c r="F16" s="52">
        <v>-405.26933000000002</v>
      </c>
      <c r="G16" s="52">
        <v>-459.29559999999998</v>
      </c>
      <c r="H16" s="52">
        <v>-392.64625999999998</v>
      </c>
      <c r="I16" s="52">
        <v>-146.99413000000001</v>
      </c>
      <c r="J16" s="52">
        <v>-340.19522000000001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-2921.0572099999999</v>
      </c>
      <c r="Q16" s="78">
        <v>0.97612608254099997</v>
      </c>
    </row>
    <row r="17" spans="1:17" ht="14.4" customHeight="1" x14ac:dyDescent="0.3">
      <c r="A17" s="15" t="s">
        <v>32</v>
      </c>
      <c r="B17" s="51">
        <v>516.03323138090605</v>
      </c>
      <c r="C17" s="52">
        <v>43.002769281741998</v>
      </c>
      <c r="D17" s="52">
        <v>102.58436</v>
      </c>
      <c r="E17" s="52">
        <v>8.5387799999999991</v>
      </c>
      <c r="F17" s="52">
        <v>95.07199</v>
      </c>
      <c r="G17" s="52">
        <v>183.77332000000001</v>
      </c>
      <c r="H17" s="52">
        <v>20.799910000000001</v>
      </c>
      <c r="I17" s="52">
        <v>71.269930000000002</v>
      </c>
      <c r="J17" s="52">
        <v>43.330120000000001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525.36841000000004</v>
      </c>
      <c r="Q17" s="78">
        <v>1.7452975995160001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0.20799999999999999</v>
      </c>
      <c r="G18" s="52">
        <v>1.413</v>
      </c>
      <c r="H18" s="52">
        <v>1.788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3.4089999999999998</v>
      </c>
      <c r="Q18" s="78" t="s">
        <v>211</v>
      </c>
    </row>
    <row r="19" spans="1:17" ht="14.4" customHeight="1" x14ac:dyDescent="0.3">
      <c r="A19" s="15" t="s">
        <v>34</v>
      </c>
      <c r="B19" s="51">
        <v>1616.53666762118</v>
      </c>
      <c r="C19" s="52">
        <v>134.711388968432</v>
      </c>
      <c r="D19" s="52">
        <v>231.80495999999999</v>
      </c>
      <c r="E19" s="52">
        <v>217.127150000001</v>
      </c>
      <c r="F19" s="52">
        <v>99.808409999999995</v>
      </c>
      <c r="G19" s="52">
        <v>259.78933999999998</v>
      </c>
      <c r="H19" s="52">
        <v>84.563149999999993</v>
      </c>
      <c r="I19" s="52">
        <v>-117.17668999999999</v>
      </c>
      <c r="J19" s="52">
        <v>281.55090999999999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1057.46723</v>
      </c>
      <c r="Q19" s="78">
        <v>1.1214103595810001</v>
      </c>
    </row>
    <row r="20" spans="1:17" ht="14.4" customHeight="1" x14ac:dyDescent="0.3">
      <c r="A20" s="15" t="s">
        <v>35</v>
      </c>
      <c r="B20" s="51">
        <v>35289.9988884505</v>
      </c>
      <c r="C20" s="52">
        <v>2940.8332407042099</v>
      </c>
      <c r="D20" s="52">
        <v>2666.8642100000002</v>
      </c>
      <c r="E20" s="52">
        <v>2566.11888000001</v>
      </c>
      <c r="F20" s="52">
        <v>2553.7647299999999</v>
      </c>
      <c r="G20" s="52">
        <v>2557.0551500000001</v>
      </c>
      <c r="H20" s="52">
        <v>2515.8071</v>
      </c>
      <c r="I20" s="52">
        <v>2615.53602</v>
      </c>
      <c r="J20" s="52">
        <v>3709.9958200000001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19185.141909999998</v>
      </c>
      <c r="Q20" s="78">
        <v>0.93195850775699995</v>
      </c>
    </row>
    <row r="21" spans="1:17" ht="14.4" customHeight="1" x14ac:dyDescent="0.3">
      <c r="A21" s="16" t="s">
        <v>36</v>
      </c>
      <c r="B21" s="51">
        <v>4764.1358148585896</v>
      </c>
      <c r="C21" s="52">
        <v>397.01131790488301</v>
      </c>
      <c r="D21" s="52">
        <v>372.29599999999999</v>
      </c>
      <c r="E21" s="52">
        <v>370.429000000001</v>
      </c>
      <c r="F21" s="52">
        <v>500.87799999999999</v>
      </c>
      <c r="G21" s="52">
        <v>401.59300000000002</v>
      </c>
      <c r="H21" s="52">
        <v>404.42</v>
      </c>
      <c r="I21" s="52">
        <v>404.42</v>
      </c>
      <c r="J21" s="52">
        <v>404.50900000000001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2858.5450000000001</v>
      </c>
      <c r="Q21" s="78">
        <v>1.0285942818539999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36.249380000000002</v>
      </c>
      <c r="E22" s="52">
        <v>0</v>
      </c>
      <c r="F22" s="52">
        <v>0</v>
      </c>
      <c r="G22" s="52">
        <v>36.326900000000002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72.576279999999997</v>
      </c>
      <c r="Q22" s="78" t="s">
        <v>211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211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10.100749999990001</v>
      </c>
      <c r="E24" s="52">
        <v>7.4665500000009999</v>
      </c>
      <c r="F24" s="52">
        <v>25.807129999992998</v>
      </c>
      <c r="G24" s="52">
        <v>35.523139999996999</v>
      </c>
      <c r="H24" s="52">
        <v>18.514939999999999</v>
      </c>
      <c r="I24" s="52">
        <v>45.171669999987998</v>
      </c>
      <c r="J24" s="52">
        <v>6.5366300000019999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149.12080999997499</v>
      </c>
      <c r="Q24" s="78"/>
    </row>
    <row r="25" spans="1:17" ht="14.4" customHeight="1" x14ac:dyDescent="0.3">
      <c r="A25" s="17" t="s">
        <v>40</v>
      </c>
      <c r="B25" s="54">
        <v>290997.084867806</v>
      </c>
      <c r="C25" s="55">
        <v>24249.757072317101</v>
      </c>
      <c r="D25" s="55">
        <v>23742.609329999999</v>
      </c>
      <c r="E25" s="55">
        <v>22370.556550000001</v>
      </c>
      <c r="F25" s="55">
        <v>30462.039110000002</v>
      </c>
      <c r="G25" s="55">
        <v>30680.33036</v>
      </c>
      <c r="H25" s="55">
        <v>24806.494729999999</v>
      </c>
      <c r="I25" s="55">
        <v>33321.910839999997</v>
      </c>
      <c r="J25" s="55">
        <v>25898.657340000002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191282.59826</v>
      </c>
      <c r="Q25" s="79">
        <v>1.126860173659</v>
      </c>
    </row>
    <row r="26" spans="1:17" ht="14.4" customHeight="1" x14ac:dyDescent="0.3">
      <c r="A26" s="15" t="s">
        <v>41</v>
      </c>
      <c r="B26" s="51">
        <v>7388.7233626626303</v>
      </c>
      <c r="C26" s="52">
        <v>615.72694688855302</v>
      </c>
      <c r="D26" s="52">
        <v>565.258260000002</v>
      </c>
      <c r="E26" s="52">
        <v>547.45813000000203</v>
      </c>
      <c r="F26" s="52">
        <v>607.72234000000196</v>
      </c>
      <c r="G26" s="52">
        <v>544.42914000000201</v>
      </c>
      <c r="H26" s="52">
        <v>491.97505999999998</v>
      </c>
      <c r="I26" s="52">
        <v>682.33164999999997</v>
      </c>
      <c r="J26" s="52">
        <v>685.15485999999999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4124.3294400000104</v>
      </c>
      <c r="Q26" s="78">
        <v>0.95690130662100004</v>
      </c>
    </row>
    <row r="27" spans="1:17" ht="14.4" customHeight="1" x14ac:dyDescent="0.3">
      <c r="A27" s="18" t="s">
        <v>42</v>
      </c>
      <c r="B27" s="54">
        <v>298385.80823046801</v>
      </c>
      <c r="C27" s="55">
        <v>24865.484019205702</v>
      </c>
      <c r="D27" s="55">
        <v>24307.867590000002</v>
      </c>
      <c r="E27" s="55">
        <v>22918.014680000098</v>
      </c>
      <c r="F27" s="55">
        <v>31069.761450000002</v>
      </c>
      <c r="G27" s="55">
        <v>31224.7595</v>
      </c>
      <c r="H27" s="55">
        <v>25298.469789999999</v>
      </c>
      <c r="I27" s="55">
        <v>34004.242489999997</v>
      </c>
      <c r="J27" s="55">
        <v>26583.8122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195406.9277</v>
      </c>
      <c r="Q27" s="79">
        <v>1.1226515986629999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7510.00000000198</v>
      </c>
      <c r="C29" s="52">
        <v>625.83333333349799</v>
      </c>
      <c r="D29" s="52">
        <v>383.88400000000001</v>
      </c>
      <c r="E29" s="52">
        <v>552.803</v>
      </c>
      <c r="F29" s="52">
        <v>513.73500000000001</v>
      </c>
      <c r="G29" s="52">
        <v>571.36900000000003</v>
      </c>
      <c r="H29" s="52">
        <v>577.05200000000002</v>
      </c>
      <c r="I29" s="52">
        <v>545.89</v>
      </c>
      <c r="J29" s="52">
        <v>548.88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3693.6129999999998</v>
      </c>
      <c r="Q29" s="78">
        <v>0.84313022636400003</v>
      </c>
    </row>
    <row r="30" spans="1:17" ht="14.4" customHeight="1" x14ac:dyDescent="0.3">
      <c r="A30" s="16" t="s">
        <v>45</v>
      </c>
      <c r="B30" s="51">
        <v>287345.00000007602</v>
      </c>
      <c r="C30" s="52">
        <v>23945.416666673002</v>
      </c>
      <c r="D30" s="52">
        <v>24498.20305</v>
      </c>
      <c r="E30" s="52">
        <v>22188.778549999999</v>
      </c>
      <c r="F30" s="52">
        <v>31238.215039999999</v>
      </c>
      <c r="G30" s="52">
        <v>31521.698629999999</v>
      </c>
      <c r="H30" s="52">
        <v>25758.679410000001</v>
      </c>
      <c r="I30" s="52">
        <v>34747.926500000001</v>
      </c>
      <c r="J30" s="52">
        <v>25009.61982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194963.12100000001</v>
      </c>
      <c r="Q30" s="78">
        <v>1.1631401038560001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211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208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71" t="s">
        <v>48</v>
      </c>
      <c r="B1" s="271"/>
      <c r="C1" s="271"/>
      <c r="D1" s="271"/>
      <c r="E1" s="271"/>
      <c r="F1" s="271"/>
      <c r="G1" s="271"/>
      <c r="H1" s="276"/>
      <c r="I1" s="276"/>
      <c r="J1" s="276"/>
      <c r="K1" s="276"/>
    </row>
    <row r="2" spans="1:11" s="60" customFormat="1" ht="14.4" customHeight="1" thickBot="1" x14ac:dyDescent="0.35">
      <c r="A2" s="187" t="s">
        <v>210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72" t="s">
        <v>49</v>
      </c>
      <c r="C3" s="273"/>
      <c r="D3" s="273"/>
      <c r="E3" s="273"/>
      <c r="F3" s="279" t="s">
        <v>50</v>
      </c>
      <c r="G3" s="273"/>
      <c r="H3" s="273"/>
      <c r="I3" s="273"/>
      <c r="J3" s="273"/>
      <c r="K3" s="280"/>
    </row>
    <row r="4" spans="1:11" ht="14.4" customHeight="1" x14ac:dyDescent="0.3">
      <c r="A4" s="67"/>
      <c r="B4" s="277"/>
      <c r="C4" s="278"/>
      <c r="D4" s="278"/>
      <c r="E4" s="278"/>
      <c r="F4" s="281" t="s">
        <v>204</v>
      </c>
      <c r="G4" s="283" t="s">
        <v>51</v>
      </c>
      <c r="H4" s="118" t="s">
        <v>90</v>
      </c>
      <c r="I4" s="281" t="s">
        <v>52</v>
      </c>
      <c r="J4" s="283" t="s">
        <v>206</v>
      </c>
      <c r="K4" s="284" t="s">
        <v>207</v>
      </c>
    </row>
    <row r="5" spans="1:11" ht="42" thickBot="1" x14ac:dyDescent="0.35">
      <c r="A5" s="68"/>
      <c r="B5" s="24" t="s">
        <v>200</v>
      </c>
      <c r="C5" s="25" t="s">
        <v>201</v>
      </c>
      <c r="D5" s="26" t="s">
        <v>202</v>
      </c>
      <c r="E5" s="26" t="s">
        <v>203</v>
      </c>
      <c r="F5" s="282"/>
      <c r="G5" s="282"/>
      <c r="H5" s="25" t="s">
        <v>205</v>
      </c>
      <c r="I5" s="282"/>
      <c r="J5" s="282"/>
      <c r="K5" s="285"/>
    </row>
    <row r="6" spans="1:11" ht="14.4" customHeight="1" thickBot="1" x14ac:dyDescent="0.35">
      <c r="A6" s="331" t="s">
        <v>213</v>
      </c>
      <c r="B6" s="313">
        <v>285609.15825900598</v>
      </c>
      <c r="C6" s="313">
        <v>298165.60430000001</v>
      </c>
      <c r="D6" s="314">
        <v>12556.446040994</v>
      </c>
      <c r="E6" s="315">
        <v>1.043963737428</v>
      </c>
      <c r="F6" s="313">
        <v>290997.084867806</v>
      </c>
      <c r="G6" s="314">
        <v>169748.29950622001</v>
      </c>
      <c r="H6" s="316">
        <v>25898.657340000002</v>
      </c>
      <c r="I6" s="313">
        <v>191282.59826</v>
      </c>
      <c r="J6" s="314">
        <v>21534.298753780098</v>
      </c>
      <c r="K6" s="317">
        <v>0.65733510130100004</v>
      </c>
    </row>
    <row r="7" spans="1:11" ht="14.4" customHeight="1" thickBot="1" x14ac:dyDescent="0.35">
      <c r="A7" s="332" t="s">
        <v>214</v>
      </c>
      <c r="B7" s="313">
        <v>245433.789763126</v>
      </c>
      <c r="C7" s="313">
        <v>255306.86030999999</v>
      </c>
      <c r="D7" s="314">
        <v>9873.0705468738997</v>
      </c>
      <c r="E7" s="315">
        <v>1.040227022352</v>
      </c>
      <c r="F7" s="313">
        <v>248810.38026549399</v>
      </c>
      <c r="G7" s="314">
        <v>145139.388488205</v>
      </c>
      <c r="H7" s="316">
        <v>21452.684850000001</v>
      </c>
      <c r="I7" s="313">
        <v>167430.64647000001</v>
      </c>
      <c r="J7" s="314">
        <v>22291.257981794901</v>
      </c>
      <c r="K7" s="317">
        <v>0.67292468381399995</v>
      </c>
    </row>
    <row r="8" spans="1:11" ht="14.4" customHeight="1" thickBot="1" x14ac:dyDescent="0.35">
      <c r="A8" s="333" t="s">
        <v>215</v>
      </c>
      <c r="B8" s="313">
        <v>3826.2157000102902</v>
      </c>
      <c r="C8" s="313">
        <v>3606.9881700000001</v>
      </c>
      <c r="D8" s="314">
        <v>-219.22753001029699</v>
      </c>
      <c r="E8" s="315">
        <v>0.94270382351600002</v>
      </c>
      <c r="F8" s="313">
        <v>4859.7868755669397</v>
      </c>
      <c r="G8" s="314">
        <v>2834.8756774140502</v>
      </c>
      <c r="H8" s="316">
        <v>501.54784999999998</v>
      </c>
      <c r="I8" s="313">
        <v>2574.3028800000002</v>
      </c>
      <c r="J8" s="314">
        <v>-260.572797414045</v>
      </c>
      <c r="K8" s="317">
        <v>0.52971518009200003</v>
      </c>
    </row>
    <row r="9" spans="1:11" ht="14.4" customHeight="1" thickBot="1" x14ac:dyDescent="0.35">
      <c r="A9" s="334" t="s">
        <v>216</v>
      </c>
      <c r="B9" s="318">
        <v>0</v>
      </c>
      <c r="C9" s="318">
        <v>-1.9985900000000001</v>
      </c>
      <c r="D9" s="319">
        <v>-1.9985900000000001</v>
      </c>
      <c r="E9" s="320" t="s">
        <v>211</v>
      </c>
      <c r="F9" s="318">
        <v>0</v>
      </c>
      <c r="G9" s="319">
        <v>0</v>
      </c>
      <c r="H9" s="321">
        <v>0</v>
      </c>
      <c r="I9" s="318">
        <v>-2.31704</v>
      </c>
      <c r="J9" s="319">
        <v>-2.31704</v>
      </c>
      <c r="K9" s="322" t="s">
        <v>211</v>
      </c>
    </row>
    <row r="10" spans="1:11" ht="14.4" customHeight="1" thickBot="1" x14ac:dyDescent="0.35">
      <c r="A10" s="335" t="s">
        <v>217</v>
      </c>
      <c r="B10" s="313">
        <v>0</v>
      </c>
      <c r="C10" s="313">
        <v>-1.9985900000000001</v>
      </c>
      <c r="D10" s="314">
        <v>-1.9985900000000001</v>
      </c>
      <c r="E10" s="323" t="s">
        <v>211</v>
      </c>
      <c r="F10" s="313">
        <v>0</v>
      </c>
      <c r="G10" s="314">
        <v>0</v>
      </c>
      <c r="H10" s="316">
        <v>0</v>
      </c>
      <c r="I10" s="313">
        <v>-2.31704</v>
      </c>
      <c r="J10" s="314">
        <v>-2.31704</v>
      </c>
      <c r="K10" s="324" t="s">
        <v>211</v>
      </c>
    </row>
    <row r="11" spans="1:11" ht="14.4" customHeight="1" thickBot="1" x14ac:dyDescent="0.35">
      <c r="A11" s="334" t="s">
        <v>218</v>
      </c>
      <c r="B11" s="318">
        <v>0</v>
      </c>
      <c r="C11" s="318">
        <v>-0.18506</v>
      </c>
      <c r="D11" s="319">
        <v>-0.18506</v>
      </c>
      <c r="E11" s="320" t="s">
        <v>211</v>
      </c>
      <c r="F11" s="318">
        <v>0</v>
      </c>
      <c r="G11" s="319">
        <v>0</v>
      </c>
      <c r="H11" s="321">
        <v>-5.0009999999999999E-2</v>
      </c>
      <c r="I11" s="318">
        <v>-0.32314999999999999</v>
      </c>
      <c r="J11" s="319">
        <v>-0.32314999999999999</v>
      </c>
      <c r="K11" s="322" t="s">
        <v>211</v>
      </c>
    </row>
    <row r="12" spans="1:11" ht="14.4" customHeight="1" thickBot="1" x14ac:dyDescent="0.35">
      <c r="A12" s="335" t="s">
        <v>219</v>
      </c>
      <c r="B12" s="313">
        <v>0</v>
      </c>
      <c r="C12" s="313">
        <v>-0.18506</v>
      </c>
      <c r="D12" s="314">
        <v>-0.18506</v>
      </c>
      <c r="E12" s="323" t="s">
        <v>211</v>
      </c>
      <c r="F12" s="313">
        <v>0</v>
      </c>
      <c r="G12" s="314">
        <v>0</v>
      </c>
      <c r="H12" s="316">
        <v>-5.0009999999999999E-2</v>
      </c>
      <c r="I12" s="313">
        <v>-0.32314999999999999</v>
      </c>
      <c r="J12" s="314">
        <v>-0.32314999999999999</v>
      </c>
      <c r="K12" s="324" t="s">
        <v>211</v>
      </c>
    </row>
    <row r="13" spans="1:11" ht="14.4" customHeight="1" thickBot="1" x14ac:dyDescent="0.35">
      <c r="A13" s="334" t="s">
        <v>220</v>
      </c>
      <c r="B13" s="318">
        <v>40.203173516321002</v>
      </c>
      <c r="C13" s="318">
        <v>-544.39222000000302</v>
      </c>
      <c r="D13" s="319">
        <v>-584.59539351632395</v>
      </c>
      <c r="E13" s="325">
        <v>-13.541026053055001</v>
      </c>
      <c r="F13" s="318">
        <v>76.607109480423006</v>
      </c>
      <c r="G13" s="319">
        <v>44.687480530247001</v>
      </c>
      <c r="H13" s="321">
        <v>0.21879999999999999</v>
      </c>
      <c r="I13" s="318">
        <v>38.371589999999998</v>
      </c>
      <c r="J13" s="319">
        <v>-6.3158905302469996</v>
      </c>
      <c r="K13" s="326">
        <v>0.50088810634199998</v>
      </c>
    </row>
    <row r="14" spans="1:11" ht="14.4" customHeight="1" thickBot="1" x14ac:dyDescent="0.35">
      <c r="A14" s="335" t="s">
        <v>221</v>
      </c>
      <c r="B14" s="313">
        <v>36.000102362737998</v>
      </c>
      <c r="C14" s="313">
        <v>92.181709999999995</v>
      </c>
      <c r="D14" s="314">
        <v>56.181607637261997</v>
      </c>
      <c r="E14" s="315">
        <v>2.5605957747330002</v>
      </c>
      <c r="F14" s="313">
        <v>76.521910423639994</v>
      </c>
      <c r="G14" s="314">
        <v>44.637781080456001</v>
      </c>
      <c r="H14" s="316">
        <v>0.21879999999999999</v>
      </c>
      <c r="I14" s="313">
        <v>38.371589999999998</v>
      </c>
      <c r="J14" s="314">
        <v>-6.2661910804560002</v>
      </c>
      <c r="K14" s="317">
        <v>0.50144579228999997</v>
      </c>
    </row>
    <row r="15" spans="1:11" ht="14.4" customHeight="1" thickBot="1" x14ac:dyDescent="0.35">
      <c r="A15" s="335" t="s">
        <v>222</v>
      </c>
      <c r="B15" s="313">
        <v>4.2030711535830001</v>
      </c>
      <c r="C15" s="313">
        <v>0</v>
      </c>
      <c r="D15" s="314">
        <v>-4.2030711535830001</v>
      </c>
      <c r="E15" s="315">
        <v>0</v>
      </c>
      <c r="F15" s="313">
        <v>0</v>
      </c>
      <c r="G15" s="314">
        <v>0</v>
      </c>
      <c r="H15" s="316">
        <v>0</v>
      </c>
      <c r="I15" s="313">
        <v>0</v>
      </c>
      <c r="J15" s="314">
        <v>0</v>
      </c>
      <c r="K15" s="317">
        <v>0</v>
      </c>
    </row>
    <row r="16" spans="1:11" ht="14.4" customHeight="1" thickBot="1" x14ac:dyDescent="0.35">
      <c r="A16" s="335" t="s">
        <v>223</v>
      </c>
      <c r="B16" s="313">
        <v>0</v>
      </c>
      <c r="C16" s="313">
        <v>8.9069999999999996E-2</v>
      </c>
      <c r="D16" s="314">
        <v>8.9069999999999996E-2</v>
      </c>
      <c r="E16" s="323" t="s">
        <v>224</v>
      </c>
      <c r="F16" s="313">
        <v>8.5199056782999993E-2</v>
      </c>
      <c r="G16" s="314">
        <v>4.9699449790000003E-2</v>
      </c>
      <c r="H16" s="316">
        <v>0</v>
      </c>
      <c r="I16" s="313">
        <v>0</v>
      </c>
      <c r="J16" s="314">
        <v>-4.9699449790000003E-2</v>
      </c>
      <c r="K16" s="317">
        <v>0</v>
      </c>
    </row>
    <row r="17" spans="1:11" ht="14.4" customHeight="1" thickBot="1" x14ac:dyDescent="0.35">
      <c r="A17" s="335" t="s">
        <v>225</v>
      </c>
      <c r="B17" s="313">
        <v>0</v>
      </c>
      <c r="C17" s="313">
        <v>-636.66300000000297</v>
      </c>
      <c r="D17" s="314">
        <v>-636.66300000000297</v>
      </c>
      <c r="E17" s="323" t="s">
        <v>211</v>
      </c>
      <c r="F17" s="313">
        <v>0</v>
      </c>
      <c r="G17" s="314">
        <v>0</v>
      </c>
      <c r="H17" s="316">
        <v>0</v>
      </c>
      <c r="I17" s="313">
        <v>0</v>
      </c>
      <c r="J17" s="314">
        <v>0</v>
      </c>
      <c r="K17" s="324" t="s">
        <v>211</v>
      </c>
    </row>
    <row r="18" spans="1:11" ht="14.4" customHeight="1" thickBot="1" x14ac:dyDescent="0.35">
      <c r="A18" s="334" t="s">
        <v>226</v>
      </c>
      <c r="B18" s="318">
        <v>2849.0050187408201</v>
      </c>
      <c r="C18" s="318">
        <v>2854.7779099999998</v>
      </c>
      <c r="D18" s="319">
        <v>5.7728912591809998</v>
      </c>
      <c r="E18" s="325">
        <v>1.002026283288</v>
      </c>
      <c r="F18" s="318">
        <v>3760.9772306514301</v>
      </c>
      <c r="G18" s="319">
        <v>2193.9033845466602</v>
      </c>
      <c r="H18" s="321">
        <v>410.88341000000003</v>
      </c>
      <c r="I18" s="318">
        <v>1734.95325</v>
      </c>
      <c r="J18" s="319">
        <v>-458.950134546664</v>
      </c>
      <c r="K18" s="326">
        <v>0.461303843017</v>
      </c>
    </row>
    <row r="19" spans="1:11" ht="14.4" customHeight="1" thickBot="1" x14ac:dyDescent="0.35">
      <c r="A19" s="335" t="s">
        <v>227</v>
      </c>
      <c r="B19" s="313">
        <v>2.9999950233349999</v>
      </c>
      <c r="C19" s="313">
        <v>48.112270000000002</v>
      </c>
      <c r="D19" s="314">
        <v>45.112274976663997</v>
      </c>
      <c r="E19" s="315">
        <v>16.037449937666999</v>
      </c>
      <c r="F19" s="313">
        <v>54.999998267633003</v>
      </c>
      <c r="G19" s="314">
        <v>32.083332322785999</v>
      </c>
      <c r="H19" s="316">
        <v>0.85668</v>
      </c>
      <c r="I19" s="313">
        <v>6.0711199999999996</v>
      </c>
      <c r="J19" s="314">
        <v>-26.012212322785999</v>
      </c>
      <c r="K19" s="317">
        <v>0.110384003476</v>
      </c>
    </row>
    <row r="20" spans="1:11" ht="14.4" customHeight="1" thickBot="1" x14ac:dyDescent="0.35">
      <c r="A20" s="335" t="s">
        <v>228</v>
      </c>
      <c r="B20" s="313">
        <v>5.0003160911110003</v>
      </c>
      <c r="C20" s="313">
        <v>6.21591</v>
      </c>
      <c r="D20" s="314">
        <v>1.2155939088879999</v>
      </c>
      <c r="E20" s="315">
        <v>1.243103413212</v>
      </c>
      <c r="F20" s="313">
        <v>7.9999997480190004</v>
      </c>
      <c r="G20" s="314">
        <v>4.6666665196770003</v>
      </c>
      <c r="H20" s="316">
        <v>0</v>
      </c>
      <c r="I20" s="313">
        <v>3.7218499999999999</v>
      </c>
      <c r="J20" s="314">
        <v>-0.94481651967699998</v>
      </c>
      <c r="K20" s="317">
        <v>0.46523126465300002</v>
      </c>
    </row>
    <row r="21" spans="1:11" ht="14.4" customHeight="1" thickBot="1" x14ac:dyDescent="0.35">
      <c r="A21" s="335" t="s">
        <v>229</v>
      </c>
      <c r="B21" s="313">
        <v>25.007744266842</v>
      </c>
      <c r="C21" s="313">
        <v>27.48874</v>
      </c>
      <c r="D21" s="314">
        <v>2.4809957331570001</v>
      </c>
      <c r="E21" s="315">
        <v>1.0992090972569999</v>
      </c>
      <c r="F21" s="313">
        <v>27.697307207306999</v>
      </c>
      <c r="G21" s="314">
        <v>16.156762537595998</v>
      </c>
      <c r="H21" s="316">
        <v>1.05</v>
      </c>
      <c r="I21" s="313">
        <v>12.96429</v>
      </c>
      <c r="J21" s="314">
        <v>-3.192472537595</v>
      </c>
      <c r="K21" s="317">
        <v>0.46807041215099998</v>
      </c>
    </row>
    <row r="22" spans="1:11" ht="14.4" customHeight="1" thickBot="1" x14ac:dyDescent="0.35">
      <c r="A22" s="335" t="s">
        <v>230</v>
      </c>
      <c r="B22" s="313">
        <v>1300.2803460903799</v>
      </c>
      <c r="C22" s="313">
        <v>1230.24947</v>
      </c>
      <c r="D22" s="314">
        <v>-70.030876090381994</v>
      </c>
      <c r="E22" s="315">
        <v>0.94614170990000002</v>
      </c>
      <c r="F22" s="313">
        <v>2096.3875206213202</v>
      </c>
      <c r="G22" s="314">
        <v>1222.8927203624301</v>
      </c>
      <c r="H22" s="316">
        <v>181.90258</v>
      </c>
      <c r="I22" s="313">
        <v>772.21437000000003</v>
      </c>
      <c r="J22" s="314">
        <v>-450.67835036243298</v>
      </c>
      <c r="K22" s="317">
        <v>0.36835478288399998</v>
      </c>
    </row>
    <row r="23" spans="1:11" ht="14.4" customHeight="1" thickBot="1" x14ac:dyDescent="0.35">
      <c r="A23" s="335" t="s">
        <v>231</v>
      </c>
      <c r="B23" s="313">
        <v>1272.99954771068</v>
      </c>
      <c r="C23" s="313">
        <v>1277.3676700000001</v>
      </c>
      <c r="D23" s="314">
        <v>4.3681222893209997</v>
      </c>
      <c r="E23" s="315">
        <v>1.0034313620119999</v>
      </c>
      <c r="F23" s="313">
        <v>1304.99996406126</v>
      </c>
      <c r="G23" s="314">
        <v>761.24997903573797</v>
      </c>
      <c r="H23" s="316">
        <v>184.15861000000001</v>
      </c>
      <c r="I23" s="313">
        <v>771.49064999999996</v>
      </c>
      <c r="J23" s="314">
        <v>10.240670964262</v>
      </c>
      <c r="K23" s="317">
        <v>0.59118059099300002</v>
      </c>
    </row>
    <row r="24" spans="1:11" ht="14.4" customHeight="1" thickBot="1" x14ac:dyDescent="0.35">
      <c r="A24" s="335" t="s">
        <v>232</v>
      </c>
      <c r="B24" s="313">
        <v>50.022879983692</v>
      </c>
      <c r="C24" s="313">
        <v>57.312750000000001</v>
      </c>
      <c r="D24" s="314">
        <v>7.2898700163069998</v>
      </c>
      <c r="E24" s="315">
        <v>1.145730713998</v>
      </c>
      <c r="F24" s="313">
        <v>59.150938165446</v>
      </c>
      <c r="G24" s="314">
        <v>34.504713929843</v>
      </c>
      <c r="H24" s="316">
        <v>9.3049999999999997</v>
      </c>
      <c r="I24" s="313">
        <v>33.271250000000002</v>
      </c>
      <c r="J24" s="314">
        <v>-1.2334639298429999</v>
      </c>
      <c r="K24" s="317">
        <v>0.56248051225999995</v>
      </c>
    </row>
    <row r="25" spans="1:11" ht="14.4" customHeight="1" thickBot="1" x14ac:dyDescent="0.35">
      <c r="A25" s="335" t="s">
        <v>233</v>
      </c>
      <c r="B25" s="313">
        <v>192.69418957477501</v>
      </c>
      <c r="C25" s="313">
        <v>208.03110000000001</v>
      </c>
      <c r="D25" s="314">
        <v>15.336910425225</v>
      </c>
      <c r="E25" s="315">
        <v>1.079591971398</v>
      </c>
      <c r="F25" s="313">
        <v>209.741502580439</v>
      </c>
      <c r="G25" s="314">
        <v>122.349209838589</v>
      </c>
      <c r="H25" s="316">
        <v>33.61054</v>
      </c>
      <c r="I25" s="313">
        <v>135.21972</v>
      </c>
      <c r="J25" s="314">
        <v>12.870510161409999</v>
      </c>
      <c r="K25" s="317">
        <v>0.64469701197100004</v>
      </c>
    </row>
    <row r="26" spans="1:11" ht="14.4" customHeight="1" thickBot="1" x14ac:dyDescent="0.35">
      <c r="A26" s="334" t="s">
        <v>234</v>
      </c>
      <c r="B26" s="318">
        <v>13.999950624922</v>
      </c>
      <c r="C26" s="318">
        <v>9.4011399999999998</v>
      </c>
      <c r="D26" s="319">
        <v>-4.5988106249219998</v>
      </c>
      <c r="E26" s="325">
        <v>0.67151236828299998</v>
      </c>
      <c r="F26" s="318">
        <v>5.008461476051</v>
      </c>
      <c r="G26" s="319">
        <v>2.9216025276959998</v>
      </c>
      <c r="H26" s="321">
        <v>0</v>
      </c>
      <c r="I26" s="318">
        <v>0</v>
      </c>
      <c r="J26" s="319">
        <v>-2.9216025276959998</v>
      </c>
      <c r="K26" s="326">
        <v>0</v>
      </c>
    </row>
    <row r="27" spans="1:11" ht="14.4" customHeight="1" thickBot="1" x14ac:dyDescent="0.35">
      <c r="A27" s="335" t="s">
        <v>235</v>
      </c>
      <c r="B27" s="313">
        <v>13.999950624922</v>
      </c>
      <c r="C27" s="313">
        <v>7.5428100000000002</v>
      </c>
      <c r="D27" s="314">
        <v>-6.4571406249220002</v>
      </c>
      <c r="E27" s="315">
        <v>0.53877404299999998</v>
      </c>
      <c r="F27" s="313">
        <v>5.008461476051</v>
      </c>
      <c r="G27" s="314">
        <v>2.9216025276959998</v>
      </c>
      <c r="H27" s="316">
        <v>0</v>
      </c>
      <c r="I27" s="313">
        <v>0</v>
      </c>
      <c r="J27" s="314">
        <v>-2.9216025276959998</v>
      </c>
      <c r="K27" s="317">
        <v>0</v>
      </c>
    </row>
    <row r="28" spans="1:11" ht="14.4" customHeight="1" thickBot="1" x14ac:dyDescent="0.35">
      <c r="A28" s="335" t="s">
        <v>236</v>
      </c>
      <c r="B28" s="313">
        <v>0</v>
      </c>
      <c r="C28" s="313">
        <v>1.85833</v>
      </c>
      <c r="D28" s="314">
        <v>1.85833</v>
      </c>
      <c r="E28" s="323" t="s">
        <v>211</v>
      </c>
      <c r="F28" s="313">
        <v>0</v>
      </c>
      <c r="G28" s="314">
        <v>0</v>
      </c>
      <c r="H28" s="316">
        <v>0</v>
      </c>
      <c r="I28" s="313">
        <v>0</v>
      </c>
      <c r="J28" s="314">
        <v>0</v>
      </c>
      <c r="K28" s="324" t="s">
        <v>211</v>
      </c>
    </row>
    <row r="29" spans="1:11" ht="14.4" customHeight="1" thickBot="1" x14ac:dyDescent="0.35">
      <c r="A29" s="334" t="s">
        <v>237</v>
      </c>
      <c r="B29" s="318">
        <v>621.59553074305597</v>
      </c>
      <c r="C29" s="318">
        <v>744.89922999999703</v>
      </c>
      <c r="D29" s="319">
        <v>123.303699256941</v>
      </c>
      <c r="E29" s="325">
        <v>1.1983664507839999</v>
      </c>
      <c r="F29" s="318">
        <v>827.29919343649306</v>
      </c>
      <c r="G29" s="319">
        <v>482.591196171288</v>
      </c>
      <c r="H29" s="321">
        <v>76.363129999999998</v>
      </c>
      <c r="I29" s="318">
        <v>538.11855000000003</v>
      </c>
      <c r="J29" s="319">
        <v>55.527353828712002</v>
      </c>
      <c r="K29" s="326">
        <v>0.65045216321800003</v>
      </c>
    </row>
    <row r="30" spans="1:11" ht="14.4" customHeight="1" thickBot="1" x14ac:dyDescent="0.35">
      <c r="A30" s="335" t="s">
        <v>238</v>
      </c>
      <c r="B30" s="313">
        <v>96.694625525077001</v>
      </c>
      <c r="C30" s="313">
        <v>180.74585999999701</v>
      </c>
      <c r="D30" s="314">
        <v>84.051234474918999</v>
      </c>
      <c r="E30" s="315">
        <v>1.8692441179479999</v>
      </c>
      <c r="F30" s="313">
        <v>216.06464015885601</v>
      </c>
      <c r="G30" s="314">
        <v>126.03770675933301</v>
      </c>
      <c r="H30" s="316">
        <v>0.35199999999999998</v>
      </c>
      <c r="I30" s="313">
        <v>69.418899999999994</v>
      </c>
      <c r="J30" s="314">
        <v>-56.618806759332003</v>
      </c>
      <c r="K30" s="317">
        <v>0.32128764775599999</v>
      </c>
    </row>
    <row r="31" spans="1:11" ht="14.4" customHeight="1" thickBot="1" x14ac:dyDescent="0.35">
      <c r="A31" s="335" t="s">
        <v>239</v>
      </c>
      <c r="B31" s="313">
        <v>30.997057647346001</v>
      </c>
      <c r="C31" s="313">
        <v>44.937980000000003</v>
      </c>
      <c r="D31" s="314">
        <v>13.940922352654001</v>
      </c>
      <c r="E31" s="315">
        <v>1.4497498604950001</v>
      </c>
      <c r="F31" s="313">
        <v>40.999998771594001</v>
      </c>
      <c r="G31" s="314">
        <v>23.916665950096</v>
      </c>
      <c r="H31" s="316">
        <v>1.1339699999999999</v>
      </c>
      <c r="I31" s="313">
        <v>14.647309999999999</v>
      </c>
      <c r="J31" s="314">
        <v>-9.2693559500959992</v>
      </c>
      <c r="K31" s="317">
        <v>0.35725147411800001</v>
      </c>
    </row>
    <row r="32" spans="1:11" ht="14.4" customHeight="1" thickBot="1" x14ac:dyDescent="0.35">
      <c r="A32" s="335" t="s">
        <v>240</v>
      </c>
      <c r="B32" s="313">
        <v>77.375181349932006</v>
      </c>
      <c r="C32" s="313">
        <v>64.561179999999993</v>
      </c>
      <c r="D32" s="314">
        <v>-12.814001349931999</v>
      </c>
      <c r="E32" s="315">
        <v>0.83439132385299997</v>
      </c>
      <c r="F32" s="313">
        <v>63.686772302236001</v>
      </c>
      <c r="G32" s="314">
        <v>37.150617176304003</v>
      </c>
      <c r="H32" s="316">
        <v>0</v>
      </c>
      <c r="I32" s="313">
        <v>51.593400000000003</v>
      </c>
      <c r="J32" s="314">
        <v>14.442782823695</v>
      </c>
      <c r="K32" s="317">
        <v>0.81011170977699998</v>
      </c>
    </row>
    <row r="33" spans="1:11" ht="14.4" customHeight="1" thickBot="1" x14ac:dyDescent="0.35">
      <c r="A33" s="335" t="s">
        <v>241</v>
      </c>
      <c r="B33" s="313">
        <v>166.202919341203</v>
      </c>
      <c r="C33" s="313">
        <v>124.53843999999999</v>
      </c>
      <c r="D33" s="314">
        <v>-41.664479341202998</v>
      </c>
      <c r="E33" s="315">
        <v>0.74931559862800001</v>
      </c>
      <c r="F33" s="313">
        <v>193.99999473990499</v>
      </c>
      <c r="G33" s="314">
        <v>113.16666359827801</v>
      </c>
      <c r="H33" s="316">
        <v>5.3870899999999997</v>
      </c>
      <c r="I33" s="313">
        <v>87.219560000000001</v>
      </c>
      <c r="J33" s="314">
        <v>-25.947103598277</v>
      </c>
      <c r="K33" s="317">
        <v>0.44958537301399998</v>
      </c>
    </row>
    <row r="34" spans="1:11" ht="14.4" customHeight="1" thickBot="1" x14ac:dyDescent="0.35">
      <c r="A34" s="335" t="s">
        <v>242</v>
      </c>
      <c r="B34" s="313">
        <v>5.9995138433440003</v>
      </c>
      <c r="C34" s="313">
        <v>46.166260000000001</v>
      </c>
      <c r="D34" s="314">
        <v>40.166746156655002</v>
      </c>
      <c r="E34" s="315">
        <v>7.6950001625909996</v>
      </c>
      <c r="F34" s="313">
        <v>8.9999997165209997</v>
      </c>
      <c r="G34" s="314">
        <v>5.2499998346370003</v>
      </c>
      <c r="H34" s="316">
        <v>7.9000000000000001E-2</v>
      </c>
      <c r="I34" s="313">
        <v>5.0629999999999997</v>
      </c>
      <c r="J34" s="314">
        <v>-0.18699983463700001</v>
      </c>
      <c r="K34" s="317">
        <v>0.56255557327399996</v>
      </c>
    </row>
    <row r="35" spans="1:11" ht="14.4" customHeight="1" thickBot="1" x14ac:dyDescent="0.35">
      <c r="A35" s="335" t="s">
        <v>243</v>
      </c>
      <c r="B35" s="313">
        <v>0</v>
      </c>
      <c r="C35" s="313">
        <v>0.04</v>
      </c>
      <c r="D35" s="314">
        <v>0.04</v>
      </c>
      <c r="E35" s="323" t="s">
        <v>224</v>
      </c>
      <c r="F35" s="313">
        <v>0</v>
      </c>
      <c r="G35" s="314">
        <v>0</v>
      </c>
      <c r="H35" s="316">
        <v>0</v>
      </c>
      <c r="I35" s="313">
        <v>0.64900000000000002</v>
      </c>
      <c r="J35" s="314">
        <v>0.64900000000000002</v>
      </c>
      <c r="K35" s="324" t="s">
        <v>224</v>
      </c>
    </row>
    <row r="36" spans="1:11" ht="14.4" customHeight="1" thickBot="1" x14ac:dyDescent="0.35">
      <c r="A36" s="335" t="s">
        <v>244</v>
      </c>
      <c r="B36" s="313">
        <v>19.165518297892</v>
      </c>
      <c r="C36" s="313">
        <v>52.5261</v>
      </c>
      <c r="D36" s="314">
        <v>33.360581702108</v>
      </c>
      <c r="E36" s="315">
        <v>2.7406563800449999</v>
      </c>
      <c r="F36" s="313">
        <v>25.901951250408001</v>
      </c>
      <c r="G36" s="314">
        <v>15.109471562737999</v>
      </c>
      <c r="H36" s="316">
        <v>0</v>
      </c>
      <c r="I36" s="313">
        <v>0</v>
      </c>
      <c r="J36" s="314">
        <v>-15.109471562737999</v>
      </c>
      <c r="K36" s="317">
        <v>0</v>
      </c>
    </row>
    <row r="37" spans="1:11" ht="14.4" customHeight="1" thickBot="1" x14ac:dyDescent="0.35">
      <c r="A37" s="335" t="s">
        <v>245</v>
      </c>
      <c r="B37" s="313">
        <v>1.044968243354</v>
      </c>
      <c r="C37" s="313">
        <v>2.2312599999999998</v>
      </c>
      <c r="D37" s="314">
        <v>1.186291756645</v>
      </c>
      <c r="E37" s="315">
        <v>2.1352419216460001</v>
      </c>
      <c r="F37" s="313">
        <v>0</v>
      </c>
      <c r="G37" s="314">
        <v>0</v>
      </c>
      <c r="H37" s="316">
        <v>0</v>
      </c>
      <c r="I37" s="313">
        <v>0.73129</v>
      </c>
      <c r="J37" s="314">
        <v>0.73129</v>
      </c>
      <c r="K37" s="324" t="s">
        <v>211</v>
      </c>
    </row>
    <row r="38" spans="1:11" ht="14.4" customHeight="1" thickBot="1" x14ac:dyDescent="0.35">
      <c r="A38" s="335" t="s">
        <v>246</v>
      </c>
      <c r="B38" s="313">
        <v>4.8400834881890002</v>
      </c>
      <c r="C38" s="313">
        <v>3.6025700000000001</v>
      </c>
      <c r="D38" s="314">
        <v>-1.237513488189</v>
      </c>
      <c r="E38" s="315">
        <v>0.744319805389</v>
      </c>
      <c r="F38" s="313">
        <v>17.999999811014</v>
      </c>
      <c r="G38" s="314">
        <v>10.499999889758</v>
      </c>
      <c r="H38" s="316">
        <v>0</v>
      </c>
      <c r="I38" s="313">
        <v>15.291880000000001</v>
      </c>
      <c r="J38" s="314">
        <v>4.7918801102410002</v>
      </c>
      <c r="K38" s="317">
        <v>0.84954889780800003</v>
      </c>
    </row>
    <row r="39" spans="1:11" ht="14.4" customHeight="1" thickBot="1" x14ac:dyDescent="0.35">
      <c r="A39" s="335" t="s">
        <v>247</v>
      </c>
      <c r="B39" s="313">
        <v>67.888979256718002</v>
      </c>
      <c r="C39" s="313">
        <v>35.604340000000001</v>
      </c>
      <c r="D39" s="314">
        <v>-32.284639256718002</v>
      </c>
      <c r="E39" s="315">
        <v>0.52444948192999996</v>
      </c>
      <c r="F39" s="313">
        <v>38.645839583733</v>
      </c>
      <c r="G39" s="314">
        <v>22.543406423844001</v>
      </c>
      <c r="H39" s="316">
        <v>13.546799999999999</v>
      </c>
      <c r="I39" s="313">
        <v>33.402250000000002</v>
      </c>
      <c r="J39" s="314">
        <v>10.858843576155</v>
      </c>
      <c r="K39" s="317">
        <v>0.86431684134099995</v>
      </c>
    </row>
    <row r="40" spans="1:11" ht="14.4" customHeight="1" thickBot="1" x14ac:dyDescent="0.35">
      <c r="A40" s="335" t="s">
        <v>248</v>
      </c>
      <c r="B40" s="313">
        <v>0</v>
      </c>
      <c r="C40" s="313">
        <v>10.685589999999999</v>
      </c>
      <c r="D40" s="314">
        <v>10.685589999999999</v>
      </c>
      <c r="E40" s="323" t="s">
        <v>224</v>
      </c>
      <c r="F40" s="313">
        <v>0</v>
      </c>
      <c r="G40" s="314">
        <v>0</v>
      </c>
      <c r="H40" s="316">
        <v>0</v>
      </c>
      <c r="I40" s="313">
        <v>3.7366000000000001</v>
      </c>
      <c r="J40" s="314">
        <v>3.7366000000000001</v>
      </c>
      <c r="K40" s="324" t="s">
        <v>224</v>
      </c>
    </row>
    <row r="41" spans="1:11" ht="14.4" customHeight="1" thickBot="1" x14ac:dyDescent="0.35">
      <c r="A41" s="335" t="s">
        <v>249</v>
      </c>
      <c r="B41" s="313">
        <v>0</v>
      </c>
      <c r="C41" s="313">
        <v>0</v>
      </c>
      <c r="D41" s="314">
        <v>0</v>
      </c>
      <c r="E41" s="323" t="s">
        <v>211</v>
      </c>
      <c r="F41" s="313">
        <v>0</v>
      </c>
      <c r="G41" s="314">
        <v>0</v>
      </c>
      <c r="H41" s="316">
        <v>0</v>
      </c>
      <c r="I41" s="313">
        <v>0.89</v>
      </c>
      <c r="J41" s="314">
        <v>0.89</v>
      </c>
      <c r="K41" s="324" t="s">
        <v>224</v>
      </c>
    </row>
    <row r="42" spans="1:11" ht="14.4" customHeight="1" thickBot="1" x14ac:dyDescent="0.35">
      <c r="A42" s="335" t="s">
        <v>250</v>
      </c>
      <c r="B42" s="313">
        <v>0.35766113636199998</v>
      </c>
      <c r="C42" s="313">
        <v>1.86</v>
      </c>
      <c r="D42" s="314">
        <v>1.5023388636370001</v>
      </c>
      <c r="E42" s="315">
        <v>5.2004531968840002</v>
      </c>
      <c r="F42" s="313">
        <v>0</v>
      </c>
      <c r="G42" s="314">
        <v>0</v>
      </c>
      <c r="H42" s="316">
        <v>0</v>
      </c>
      <c r="I42" s="313">
        <v>0</v>
      </c>
      <c r="J42" s="314">
        <v>0</v>
      </c>
      <c r="K42" s="324" t="s">
        <v>211</v>
      </c>
    </row>
    <row r="43" spans="1:11" ht="14.4" customHeight="1" thickBot="1" x14ac:dyDescent="0.35">
      <c r="A43" s="335" t="s">
        <v>251</v>
      </c>
      <c r="B43" s="313">
        <v>151.02902261363599</v>
      </c>
      <c r="C43" s="313">
        <v>177.39965000000001</v>
      </c>
      <c r="D43" s="314">
        <v>26.370627386363001</v>
      </c>
      <c r="E43" s="315">
        <v>1.174606356645</v>
      </c>
      <c r="F43" s="313">
        <v>220.99999710222301</v>
      </c>
      <c r="G43" s="314">
        <v>128.916664976297</v>
      </c>
      <c r="H43" s="316">
        <v>55.864269999999998</v>
      </c>
      <c r="I43" s="313">
        <v>255.44535999999999</v>
      </c>
      <c r="J43" s="314">
        <v>126.528695023704</v>
      </c>
      <c r="K43" s="317">
        <v>1.1558613726210001</v>
      </c>
    </row>
    <row r="44" spans="1:11" ht="14.4" customHeight="1" thickBot="1" x14ac:dyDescent="0.35">
      <c r="A44" s="335" t="s">
        <v>252</v>
      </c>
      <c r="B44" s="313">
        <v>0</v>
      </c>
      <c r="C44" s="313">
        <v>0</v>
      </c>
      <c r="D44" s="314">
        <v>0</v>
      </c>
      <c r="E44" s="315">
        <v>1</v>
      </c>
      <c r="F44" s="313">
        <v>0</v>
      </c>
      <c r="G44" s="314">
        <v>0</v>
      </c>
      <c r="H44" s="316">
        <v>0</v>
      </c>
      <c r="I44" s="313">
        <v>0.03</v>
      </c>
      <c r="J44" s="314">
        <v>0.03</v>
      </c>
      <c r="K44" s="324" t="s">
        <v>224</v>
      </c>
    </row>
    <row r="45" spans="1:11" ht="14.4" customHeight="1" thickBot="1" x14ac:dyDescent="0.35">
      <c r="A45" s="334" t="s">
        <v>253</v>
      </c>
      <c r="B45" s="318">
        <v>85.609313372908005</v>
      </c>
      <c r="C45" s="318">
        <v>45.13306</v>
      </c>
      <c r="D45" s="319">
        <v>-40.476253372907998</v>
      </c>
      <c r="E45" s="325">
        <v>0.527198014115</v>
      </c>
      <c r="F45" s="318">
        <v>25.894882601382999</v>
      </c>
      <c r="G45" s="319">
        <v>15.10534818414</v>
      </c>
      <c r="H45" s="321">
        <v>1.0466500000000001</v>
      </c>
      <c r="I45" s="318">
        <v>156.32266000000001</v>
      </c>
      <c r="J45" s="319">
        <v>141.21731181586</v>
      </c>
      <c r="K45" s="326">
        <v>6.0368167103269998</v>
      </c>
    </row>
    <row r="46" spans="1:11" ht="14.4" customHeight="1" thickBot="1" x14ac:dyDescent="0.35">
      <c r="A46" s="335" t="s">
        <v>254</v>
      </c>
      <c r="B46" s="313">
        <v>2.8605434494999998E-2</v>
      </c>
      <c r="C46" s="313">
        <v>19.048400000000001</v>
      </c>
      <c r="D46" s="314">
        <v>19.019794565504</v>
      </c>
      <c r="E46" s="315">
        <v>665.90143922432105</v>
      </c>
      <c r="F46" s="313">
        <v>0</v>
      </c>
      <c r="G46" s="314">
        <v>0</v>
      </c>
      <c r="H46" s="316">
        <v>0</v>
      </c>
      <c r="I46" s="313">
        <v>19.437000000000001</v>
      </c>
      <c r="J46" s="314">
        <v>19.437000000000001</v>
      </c>
      <c r="K46" s="324" t="s">
        <v>211</v>
      </c>
    </row>
    <row r="47" spans="1:11" ht="14.4" customHeight="1" thickBot="1" x14ac:dyDescent="0.35">
      <c r="A47" s="335" t="s">
        <v>255</v>
      </c>
      <c r="B47" s="313">
        <v>0</v>
      </c>
      <c r="C47" s="313">
        <v>3.9935999999999998</v>
      </c>
      <c r="D47" s="314">
        <v>3.9935999999999998</v>
      </c>
      <c r="E47" s="323" t="s">
        <v>211</v>
      </c>
      <c r="F47" s="313">
        <v>0</v>
      </c>
      <c r="G47" s="314">
        <v>0</v>
      </c>
      <c r="H47" s="316">
        <v>1.0466500000000001</v>
      </c>
      <c r="I47" s="313">
        <v>1.4276500000000001</v>
      </c>
      <c r="J47" s="314">
        <v>1.4276500000000001</v>
      </c>
      <c r="K47" s="324" t="s">
        <v>211</v>
      </c>
    </row>
    <row r="48" spans="1:11" ht="14.4" customHeight="1" thickBot="1" x14ac:dyDescent="0.35">
      <c r="A48" s="335" t="s">
        <v>256</v>
      </c>
      <c r="B48" s="313">
        <v>76.630052451270004</v>
      </c>
      <c r="C48" s="313">
        <v>6.09945</v>
      </c>
      <c r="D48" s="314">
        <v>-70.530602451269999</v>
      </c>
      <c r="E48" s="315">
        <v>7.9596056701999998E-2</v>
      </c>
      <c r="F48" s="313">
        <v>9.7976681854520002</v>
      </c>
      <c r="G48" s="314">
        <v>5.7153064415139996</v>
      </c>
      <c r="H48" s="316">
        <v>0</v>
      </c>
      <c r="I48" s="313">
        <v>32.387</v>
      </c>
      <c r="J48" s="314">
        <v>26.671693558486002</v>
      </c>
      <c r="K48" s="317">
        <v>3.305582449514</v>
      </c>
    </row>
    <row r="49" spans="1:11" ht="14.4" customHeight="1" thickBot="1" x14ac:dyDescent="0.35">
      <c r="A49" s="335" t="s">
        <v>257</v>
      </c>
      <c r="B49" s="313">
        <v>2.9495364990519999</v>
      </c>
      <c r="C49" s="313">
        <v>11.2798</v>
      </c>
      <c r="D49" s="314">
        <v>8.3302635009469999</v>
      </c>
      <c r="E49" s="315">
        <v>3.8242618810179998</v>
      </c>
      <c r="F49" s="313">
        <v>11.097214573418</v>
      </c>
      <c r="G49" s="314">
        <v>6.4733751678270002</v>
      </c>
      <c r="H49" s="316">
        <v>0</v>
      </c>
      <c r="I49" s="313">
        <v>96.64</v>
      </c>
      <c r="J49" s="314">
        <v>90.166624832172005</v>
      </c>
      <c r="K49" s="317">
        <v>8.7084916093700002</v>
      </c>
    </row>
    <row r="50" spans="1:11" ht="14.4" customHeight="1" thickBot="1" x14ac:dyDescent="0.35">
      <c r="A50" s="335" t="s">
        <v>258</v>
      </c>
      <c r="B50" s="313">
        <v>0</v>
      </c>
      <c r="C50" s="313">
        <v>0.60973999999999995</v>
      </c>
      <c r="D50" s="314">
        <v>0.60973999999999995</v>
      </c>
      <c r="E50" s="323" t="s">
        <v>211</v>
      </c>
      <c r="F50" s="313">
        <v>0</v>
      </c>
      <c r="G50" s="314">
        <v>0</v>
      </c>
      <c r="H50" s="316">
        <v>0</v>
      </c>
      <c r="I50" s="313">
        <v>0</v>
      </c>
      <c r="J50" s="314">
        <v>0</v>
      </c>
      <c r="K50" s="324" t="s">
        <v>211</v>
      </c>
    </row>
    <row r="51" spans="1:11" ht="14.4" customHeight="1" thickBot="1" x14ac:dyDescent="0.35">
      <c r="A51" s="335" t="s">
        <v>259</v>
      </c>
      <c r="B51" s="313">
        <v>6.0011189880889999</v>
      </c>
      <c r="C51" s="313">
        <v>4.1020700000000003</v>
      </c>
      <c r="D51" s="314">
        <v>-1.899048988089</v>
      </c>
      <c r="E51" s="315">
        <v>0.683550852456</v>
      </c>
      <c r="F51" s="313">
        <v>4.9999998425119996</v>
      </c>
      <c r="G51" s="314">
        <v>2.9166665747980001</v>
      </c>
      <c r="H51" s="316">
        <v>0</v>
      </c>
      <c r="I51" s="313">
        <v>6.4310099999999997</v>
      </c>
      <c r="J51" s="314">
        <v>3.514343425201</v>
      </c>
      <c r="K51" s="317">
        <v>1.286202040512</v>
      </c>
    </row>
    <row r="52" spans="1:11" ht="14.4" customHeight="1" thickBot="1" x14ac:dyDescent="0.35">
      <c r="A52" s="334" t="s">
        <v>260</v>
      </c>
      <c r="B52" s="318">
        <v>215.80271301226401</v>
      </c>
      <c r="C52" s="318">
        <v>497.35410999999999</v>
      </c>
      <c r="D52" s="319">
        <v>281.55139698773598</v>
      </c>
      <c r="E52" s="325">
        <v>2.3046703308669998</v>
      </c>
      <c r="F52" s="318">
        <v>163.99999792116</v>
      </c>
      <c r="G52" s="319">
        <v>95.666665454009006</v>
      </c>
      <c r="H52" s="321">
        <v>13.08587</v>
      </c>
      <c r="I52" s="318">
        <v>106.85997999999999</v>
      </c>
      <c r="J52" s="319">
        <v>11.193314545990001</v>
      </c>
      <c r="K52" s="326">
        <v>0.65158525216100005</v>
      </c>
    </row>
    <row r="53" spans="1:11" ht="14.4" customHeight="1" thickBot="1" x14ac:dyDescent="0.35">
      <c r="A53" s="335" t="s">
        <v>261</v>
      </c>
      <c r="B53" s="313">
        <v>56.800345288731002</v>
      </c>
      <c r="C53" s="313">
        <v>358.03523999999999</v>
      </c>
      <c r="D53" s="314">
        <v>301.23489471126902</v>
      </c>
      <c r="E53" s="315">
        <v>6.3033990054110003</v>
      </c>
      <c r="F53" s="313">
        <v>32.999999055072003</v>
      </c>
      <c r="G53" s="314">
        <v>19.249999448792</v>
      </c>
      <c r="H53" s="316">
        <v>6.0839600000000003</v>
      </c>
      <c r="I53" s="313">
        <v>33.315849999999998</v>
      </c>
      <c r="J53" s="314">
        <v>14.065850551206999</v>
      </c>
      <c r="K53" s="317">
        <v>1.0095712410290001</v>
      </c>
    </row>
    <row r="54" spans="1:11" ht="14.4" customHeight="1" thickBot="1" x14ac:dyDescent="0.35">
      <c r="A54" s="335" t="s">
        <v>262</v>
      </c>
      <c r="B54" s="313">
        <v>0</v>
      </c>
      <c r="C54" s="313">
        <v>0</v>
      </c>
      <c r="D54" s="314">
        <v>0</v>
      </c>
      <c r="E54" s="315">
        <v>1</v>
      </c>
      <c r="F54" s="313">
        <v>1.999999937004</v>
      </c>
      <c r="G54" s="314">
        <v>1.1666666299190001</v>
      </c>
      <c r="H54" s="316">
        <v>0</v>
      </c>
      <c r="I54" s="313">
        <v>1.645</v>
      </c>
      <c r="J54" s="314">
        <v>0.47833337007999999</v>
      </c>
      <c r="K54" s="317">
        <v>0.82250002590600002</v>
      </c>
    </row>
    <row r="55" spans="1:11" ht="14.4" customHeight="1" thickBot="1" x14ac:dyDescent="0.35">
      <c r="A55" s="335" t="s">
        <v>263</v>
      </c>
      <c r="B55" s="313">
        <v>136.00432873257901</v>
      </c>
      <c r="C55" s="313">
        <v>118.51178</v>
      </c>
      <c r="D55" s="314">
        <v>-17.492548732578999</v>
      </c>
      <c r="E55" s="315">
        <v>0.87138241190099996</v>
      </c>
      <c r="F55" s="313">
        <v>93.999999968501996</v>
      </c>
      <c r="G55" s="314">
        <v>54.833333314958999</v>
      </c>
      <c r="H55" s="316">
        <v>5.4448600000000003</v>
      </c>
      <c r="I55" s="313">
        <v>55.613950000000003</v>
      </c>
      <c r="J55" s="314">
        <v>0.78061668504000004</v>
      </c>
      <c r="K55" s="317">
        <v>0.59163776615499997</v>
      </c>
    </row>
    <row r="56" spans="1:11" ht="14.4" customHeight="1" thickBot="1" x14ac:dyDescent="0.35">
      <c r="A56" s="335" t="s">
        <v>264</v>
      </c>
      <c r="B56" s="313">
        <v>9.9998058253659998</v>
      </c>
      <c r="C56" s="313">
        <v>7.60358</v>
      </c>
      <c r="D56" s="314">
        <v>-2.3962258253659998</v>
      </c>
      <c r="E56" s="315">
        <v>0.76037276451000002</v>
      </c>
      <c r="F56" s="313">
        <v>9.9999996850239992</v>
      </c>
      <c r="G56" s="314">
        <v>5.8333331495970002</v>
      </c>
      <c r="H56" s="316">
        <v>1.55705</v>
      </c>
      <c r="I56" s="313">
        <v>5.42415</v>
      </c>
      <c r="J56" s="314">
        <v>-0.40918314959699997</v>
      </c>
      <c r="K56" s="317">
        <v>0.54241501708399997</v>
      </c>
    </row>
    <row r="57" spans="1:11" ht="14.4" customHeight="1" thickBot="1" x14ac:dyDescent="0.35">
      <c r="A57" s="335" t="s">
        <v>265</v>
      </c>
      <c r="B57" s="313">
        <v>12.998233165586999</v>
      </c>
      <c r="C57" s="313">
        <v>13.20351</v>
      </c>
      <c r="D57" s="314">
        <v>0.20527683441200001</v>
      </c>
      <c r="E57" s="315">
        <v>1.015792672111</v>
      </c>
      <c r="F57" s="313">
        <v>24.999999275554998</v>
      </c>
      <c r="G57" s="314">
        <v>14.583332910739999</v>
      </c>
      <c r="H57" s="316">
        <v>0</v>
      </c>
      <c r="I57" s="313">
        <v>10.86103</v>
      </c>
      <c r="J57" s="314">
        <v>-3.7223029107399999</v>
      </c>
      <c r="K57" s="317">
        <v>0.43444121258899998</v>
      </c>
    </row>
    <row r="58" spans="1:11" ht="14.4" customHeight="1" thickBot="1" x14ac:dyDescent="0.35">
      <c r="A58" s="334" t="s">
        <v>266</v>
      </c>
      <c r="B58" s="318">
        <v>0</v>
      </c>
      <c r="C58" s="318">
        <v>1.75021</v>
      </c>
      <c r="D58" s="319">
        <v>1.75021</v>
      </c>
      <c r="E58" s="320" t="s">
        <v>211</v>
      </c>
      <c r="F58" s="318">
        <v>0</v>
      </c>
      <c r="G58" s="319">
        <v>0</v>
      </c>
      <c r="H58" s="321">
        <v>0</v>
      </c>
      <c r="I58" s="318">
        <v>1.4855100000000001</v>
      </c>
      <c r="J58" s="319">
        <v>1.4855100000000001</v>
      </c>
      <c r="K58" s="322" t="s">
        <v>211</v>
      </c>
    </row>
    <row r="59" spans="1:11" ht="14.4" customHeight="1" thickBot="1" x14ac:dyDescent="0.35">
      <c r="A59" s="335" t="s">
        <v>267</v>
      </c>
      <c r="B59" s="313">
        <v>0</v>
      </c>
      <c r="C59" s="313">
        <v>0.46616000000000002</v>
      </c>
      <c r="D59" s="314">
        <v>0.46616000000000002</v>
      </c>
      <c r="E59" s="323" t="s">
        <v>211</v>
      </c>
      <c r="F59" s="313">
        <v>0</v>
      </c>
      <c r="G59" s="314">
        <v>0</v>
      </c>
      <c r="H59" s="316">
        <v>0</v>
      </c>
      <c r="I59" s="313">
        <v>1.0141899999999999</v>
      </c>
      <c r="J59" s="314">
        <v>1.0141899999999999</v>
      </c>
      <c r="K59" s="324" t="s">
        <v>211</v>
      </c>
    </row>
    <row r="60" spans="1:11" ht="14.4" customHeight="1" thickBot="1" x14ac:dyDescent="0.35">
      <c r="A60" s="335" t="s">
        <v>268</v>
      </c>
      <c r="B60" s="313">
        <v>0</v>
      </c>
      <c r="C60" s="313">
        <v>2.538E-2</v>
      </c>
      <c r="D60" s="314">
        <v>2.538E-2</v>
      </c>
      <c r="E60" s="323" t="s">
        <v>211</v>
      </c>
      <c r="F60" s="313">
        <v>0</v>
      </c>
      <c r="G60" s="314">
        <v>0</v>
      </c>
      <c r="H60" s="316">
        <v>0</v>
      </c>
      <c r="I60" s="313">
        <v>0</v>
      </c>
      <c r="J60" s="314">
        <v>0</v>
      </c>
      <c r="K60" s="324" t="s">
        <v>211</v>
      </c>
    </row>
    <row r="61" spans="1:11" ht="14.4" customHeight="1" thickBot="1" x14ac:dyDescent="0.35">
      <c r="A61" s="335" t="s">
        <v>269</v>
      </c>
      <c r="B61" s="313">
        <v>0</v>
      </c>
      <c r="C61" s="313">
        <v>0.26749000000000001</v>
      </c>
      <c r="D61" s="314">
        <v>0.26749000000000001</v>
      </c>
      <c r="E61" s="323" t="s">
        <v>211</v>
      </c>
      <c r="F61" s="313">
        <v>0</v>
      </c>
      <c r="G61" s="314">
        <v>0</v>
      </c>
      <c r="H61" s="316">
        <v>0</v>
      </c>
      <c r="I61" s="313">
        <v>3.5580000000000001E-2</v>
      </c>
      <c r="J61" s="314">
        <v>3.5580000000000001E-2</v>
      </c>
      <c r="K61" s="324" t="s">
        <v>211</v>
      </c>
    </row>
    <row r="62" spans="1:11" ht="14.4" customHeight="1" thickBot="1" x14ac:dyDescent="0.35">
      <c r="A62" s="335" t="s">
        <v>270</v>
      </c>
      <c r="B62" s="313">
        <v>0</v>
      </c>
      <c r="C62" s="313">
        <v>0.38618000000000002</v>
      </c>
      <c r="D62" s="314">
        <v>0.38618000000000002</v>
      </c>
      <c r="E62" s="323" t="s">
        <v>211</v>
      </c>
      <c r="F62" s="313">
        <v>0</v>
      </c>
      <c r="G62" s="314">
        <v>0</v>
      </c>
      <c r="H62" s="316">
        <v>0</v>
      </c>
      <c r="I62" s="313">
        <v>0.43574000000000002</v>
      </c>
      <c r="J62" s="314">
        <v>0.43574000000000002</v>
      </c>
      <c r="K62" s="324" t="s">
        <v>211</v>
      </c>
    </row>
    <row r="63" spans="1:11" ht="14.4" customHeight="1" thickBot="1" x14ac:dyDescent="0.35">
      <c r="A63" s="335" t="s">
        <v>271</v>
      </c>
      <c r="B63" s="313">
        <v>0</v>
      </c>
      <c r="C63" s="313">
        <v>0.60499999999999998</v>
      </c>
      <c r="D63" s="314">
        <v>0.60499999999999998</v>
      </c>
      <c r="E63" s="323" t="s">
        <v>211</v>
      </c>
      <c r="F63" s="313">
        <v>0</v>
      </c>
      <c r="G63" s="314">
        <v>0</v>
      </c>
      <c r="H63" s="316">
        <v>0</v>
      </c>
      <c r="I63" s="313">
        <v>0</v>
      </c>
      <c r="J63" s="314">
        <v>0</v>
      </c>
      <c r="K63" s="324" t="s">
        <v>211</v>
      </c>
    </row>
    <row r="64" spans="1:11" ht="14.4" customHeight="1" thickBot="1" x14ac:dyDescent="0.35">
      <c r="A64" s="334" t="s">
        <v>272</v>
      </c>
      <c r="B64" s="318">
        <v>0</v>
      </c>
      <c r="C64" s="318">
        <v>2.1100000000000001E-2</v>
      </c>
      <c r="D64" s="319">
        <v>2.1100000000000001E-2</v>
      </c>
      <c r="E64" s="320" t="s">
        <v>211</v>
      </c>
      <c r="F64" s="318">
        <v>0</v>
      </c>
      <c r="G64" s="319">
        <v>0</v>
      </c>
      <c r="H64" s="321">
        <v>0</v>
      </c>
      <c r="I64" s="318">
        <v>0.6583</v>
      </c>
      <c r="J64" s="319">
        <v>0.6583</v>
      </c>
      <c r="K64" s="322" t="s">
        <v>211</v>
      </c>
    </row>
    <row r="65" spans="1:11" ht="14.4" customHeight="1" thickBot="1" x14ac:dyDescent="0.35">
      <c r="A65" s="335" t="s">
        <v>273</v>
      </c>
      <c r="B65" s="313">
        <v>0</v>
      </c>
      <c r="C65" s="313">
        <v>2.1100000000000001E-2</v>
      </c>
      <c r="D65" s="314">
        <v>2.1100000000000001E-2</v>
      </c>
      <c r="E65" s="323" t="s">
        <v>211</v>
      </c>
      <c r="F65" s="313">
        <v>0</v>
      </c>
      <c r="G65" s="314">
        <v>0</v>
      </c>
      <c r="H65" s="316">
        <v>0</v>
      </c>
      <c r="I65" s="313">
        <v>0.6583</v>
      </c>
      <c r="J65" s="314">
        <v>0.6583</v>
      </c>
      <c r="K65" s="324" t="s">
        <v>211</v>
      </c>
    </row>
    <row r="66" spans="1:11" ht="14.4" customHeight="1" thickBot="1" x14ac:dyDescent="0.35">
      <c r="A66" s="334" t="s">
        <v>274</v>
      </c>
      <c r="B66" s="318">
        <v>0</v>
      </c>
      <c r="C66" s="318">
        <v>0.22728000000000001</v>
      </c>
      <c r="D66" s="319">
        <v>0.22728000000000001</v>
      </c>
      <c r="E66" s="320" t="s">
        <v>211</v>
      </c>
      <c r="F66" s="318">
        <v>0</v>
      </c>
      <c r="G66" s="319">
        <v>0</v>
      </c>
      <c r="H66" s="321">
        <v>0</v>
      </c>
      <c r="I66" s="318">
        <v>0.17323</v>
      </c>
      <c r="J66" s="319">
        <v>0.17323</v>
      </c>
      <c r="K66" s="322" t="s">
        <v>211</v>
      </c>
    </row>
    <row r="67" spans="1:11" ht="14.4" customHeight="1" thickBot="1" x14ac:dyDescent="0.35">
      <c r="A67" s="335" t="s">
        <v>275</v>
      </c>
      <c r="B67" s="313">
        <v>0</v>
      </c>
      <c r="C67" s="313">
        <v>0.22728000000000001</v>
      </c>
      <c r="D67" s="314">
        <v>0.22728000000000001</v>
      </c>
      <c r="E67" s="323" t="s">
        <v>211</v>
      </c>
      <c r="F67" s="313">
        <v>0</v>
      </c>
      <c r="G67" s="314">
        <v>0</v>
      </c>
      <c r="H67" s="316">
        <v>0</v>
      </c>
      <c r="I67" s="313">
        <v>0.17323</v>
      </c>
      <c r="J67" s="314">
        <v>0.17323</v>
      </c>
      <c r="K67" s="324" t="s">
        <v>211</v>
      </c>
    </row>
    <row r="68" spans="1:11" ht="14.4" customHeight="1" thickBot="1" x14ac:dyDescent="0.35">
      <c r="A68" s="333" t="s">
        <v>29</v>
      </c>
      <c r="B68" s="313">
        <v>1477.72499348573</v>
      </c>
      <c r="C68" s="313">
        <v>1165.7909999999999</v>
      </c>
      <c r="D68" s="314">
        <v>-311.933993485732</v>
      </c>
      <c r="E68" s="315">
        <v>0.78890930662900005</v>
      </c>
      <c r="F68" s="313">
        <v>1430.4888587232799</v>
      </c>
      <c r="G68" s="314">
        <v>834.45183425524795</v>
      </c>
      <c r="H68" s="316">
        <v>103.98699999999999</v>
      </c>
      <c r="I68" s="313">
        <v>1140.0509199999999</v>
      </c>
      <c r="J68" s="314">
        <v>305.59908574475298</v>
      </c>
      <c r="K68" s="317">
        <v>0.79696595541199999</v>
      </c>
    </row>
    <row r="69" spans="1:11" ht="14.4" customHeight="1" thickBot="1" x14ac:dyDescent="0.35">
      <c r="A69" s="334" t="s">
        <v>276</v>
      </c>
      <c r="B69" s="318">
        <v>0</v>
      </c>
      <c r="C69" s="318">
        <v>-8.8084299999999995</v>
      </c>
      <c r="D69" s="319">
        <v>-8.8084299999999995</v>
      </c>
      <c r="E69" s="320" t="s">
        <v>211</v>
      </c>
      <c r="F69" s="318">
        <v>0</v>
      </c>
      <c r="G69" s="319">
        <v>0</v>
      </c>
      <c r="H69" s="321">
        <v>0</v>
      </c>
      <c r="I69" s="318">
        <v>-4.1955499999999999</v>
      </c>
      <c r="J69" s="319">
        <v>-4.1955499999999999</v>
      </c>
      <c r="K69" s="322" t="s">
        <v>211</v>
      </c>
    </row>
    <row r="70" spans="1:11" ht="14.4" customHeight="1" thickBot="1" x14ac:dyDescent="0.35">
      <c r="A70" s="335" t="s">
        <v>277</v>
      </c>
      <c r="B70" s="313">
        <v>0</v>
      </c>
      <c r="C70" s="313">
        <v>-8.8084299999999995</v>
      </c>
      <c r="D70" s="314">
        <v>-8.8084299999999995</v>
      </c>
      <c r="E70" s="323" t="s">
        <v>211</v>
      </c>
      <c r="F70" s="313">
        <v>0</v>
      </c>
      <c r="G70" s="314">
        <v>0</v>
      </c>
      <c r="H70" s="316">
        <v>0</v>
      </c>
      <c r="I70" s="313">
        <v>-4.1955499999999999</v>
      </c>
      <c r="J70" s="314">
        <v>-4.1955499999999999</v>
      </c>
      <c r="K70" s="324" t="s">
        <v>211</v>
      </c>
    </row>
    <row r="71" spans="1:11" ht="14.4" customHeight="1" thickBot="1" x14ac:dyDescent="0.35">
      <c r="A71" s="334" t="s">
        <v>278</v>
      </c>
      <c r="B71" s="318">
        <v>1477.72499348573</v>
      </c>
      <c r="C71" s="318">
        <v>1165.7909999999999</v>
      </c>
      <c r="D71" s="319">
        <v>-311.933993485732</v>
      </c>
      <c r="E71" s="325">
        <v>0.78890930662900005</v>
      </c>
      <c r="F71" s="318">
        <v>1430.4888587232799</v>
      </c>
      <c r="G71" s="319">
        <v>834.45183425524795</v>
      </c>
      <c r="H71" s="321">
        <v>103.98699999999999</v>
      </c>
      <c r="I71" s="318">
        <v>1140.0509199999999</v>
      </c>
      <c r="J71" s="319">
        <v>305.59908574475298</v>
      </c>
      <c r="K71" s="326">
        <v>0.79696595541199999</v>
      </c>
    </row>
    <row r="72" spans="1:11" ht="14.4" customHeight="1" thickBot="1" x14ac:dyDescent="0.35">
      <c r="A72" s="335" t="s">
        <v>279</v>
      </c>
      <c r="B72" s="313">
        <v>409.66519377981803</v>
      </c>
      <c r="C72" s="313">
        <v>344.23500000000001</v>
      </c>
      <c r="D72" s="314">
        <v>-65.430193779817998</v>
      </c>
      <c r="E72" s="315">
        <v>0.84028373712600002</v>
      </c>
      <c r="F72" s="313">
        <v>399.550717446747</v>
      </c>
      <c r="G72" s="314">
        <v>233.07125184393601</v>
      </c>
      <c r="H72" s="316">
        <v>57.948</v>
      </c>
      <c r="I72" s="313">
        <v>372.27699999999999</v>
      </c>
      <c r="J72" s="314">
        <v>139.205748156064</v>
      </c>
      <c r="K72" s="317">
        <v>0.93173903523099999</v>
      </c>
    </row>
    <row r="73" spans="1:11" ht="14.4" customHeight="1" thickBot="1" x14ac:dyDescent="0.35">
      <c r="A73" s="335" t="s">
        <v>280</v>
      </c>
      <c r="B73" s="313">
        <v>382.00925143478901</v>
      </c>
      <c r="C73" s="313">
        <v>194.01900000000001</v>
      </c>
      <c r="D73" s="314">
        <v>-187.990251434789</v>
      </c>
      <c r="E73" s="315">
        <v>0.50789084104899995</v>
      </c>
      <c r="F73" s="313">
        <v>381.99998796792602</v>
      </c>
      <c r="G73" s="314">
        <v>222.83332631462301</v>
      </c>
      <c r="H73" s="316">
        <v>15.807</v>
      </c>
      <c r="I73" s="313">
        <v>129.47800000000001</v>
      </c>
      <c r="J73" s="314">
        <v>-93.355326314622999</v>
      </c>
      <c r="K73" s="317">
        <v>0.33894765465499999</v>
      </c>
    </row>
    <row r="74" spans="1:11" ht="14.4" customHeight="1" thickBot="1" x14ac:dyDescent="0.35">
      <c r="A74" s="335" t="s">
        <v>281</v>
      </c>
      <c r="B74" s="313">
        <v>681.13092165001603</v>
      </c>
      <c r="C74" s="313">
        <v>622.798</v>
      </c>
      <c r="D74" s="314">
        <v>-58.332921650015003</v>
      </c>
      <c r="E74" s="315">
        <v>0.91435872341699997</v>
      </c>
      <c r="F74" s="313">
        <v>643.999979715564</v>
      </c>
      <c r="G74" s="314">
        <v>375.666654834079</v>
      </c>
      <c r="H74" s="316">
        <v>30.231999999999999</v>
      </c>
      <c r="I74" s="313">
        <v>626.59</v>
      </c>
      <c r="J74" s="314">
        <v>250.92334516592101</v>
      </c>
      <c r="K74" s="317">
        <v>0.97296586915500005</v>
      </c>
    </row>
    <row r="75" spans="1:11" ht="14.4" customHeight="1" thickBot="1" x14ac:dyDescent="0.35">
      <c r="A75" s="335" t="s">
        <v>282</v>
      </c>
      <c r="B75" s="313">
        <v>4.9196266211089998</v>
      </c>
      <c r="C75" s="313">
        <v>4.7389999999999999</v>
      </c>
      <c r="D75" s="314">
        <v>-0.18062662110899999</v>
      </c>
      <c r="E75" s="315">
        <v>0.96328448579100001</v>
      </c>
      <c r="F75" s="313">
        <v>4.9381735930449997</v>
      </c>
      <c r="G75" s="314">
        <v>2.8806012626089998</v>
      </c>
      <c r="H75" s="316">
        <v>0</v>
      </c>
      <c r="I75" s="313">
        <v>11.705920000000001</v>
      </c>
      <c r="J75" s="314">
        <v>8.8253187373900008</v>
      </c>
      <c r="K75" s="317">
        <v>2.3704958481989999</v>
      </c>
    </row>
    <row r="76" spans="1:11" ht="14.4" customHeight="1" thickBot="1" x14ac:dyDescent="0.35">
      <c r="A76" s="334" t="s">
        <v>283</v>
      </c>
      <c r="B76" s="318">
        <v>0</v>
      </c>
      <c r="C76" s="318">
        <v>8.8084299999999995</v>
      </c>
      <c r="D76" s="319">
        <v>8.8084299999999995</v>
      </c>
      <c r="E76" s="320" t="s">
        <v>211</v>
      </c>
      <c r="F76" s="318">
        <v>0</v>
      </c>
      <c r="G76" s="319">
        <v>0</v>
      </c>
      <c r="H76" s="321">
        <v>0</v>
      </c>
      <c r="I76" s="318">
        <v>4.1955499999999999</v>
      </c>
      <c r="J76" s="319">
        <v>4.1955499999999999</v>
      </c>
      <c r="K76" s="322" t="s">
        <v>211</v>
      </c>
    </row>
    <row r="77" spans="1:11" ht="14.4" customHeight="1" thickBot="1" x14ac:dyDescent="0.35">
      <c r="A77" s="335" t="s">
        <v>284</v>
      </c>
      <c r="B77" s="313">
        <v>0</v>
      </c>
      <c r="C77" s="313">
        <v>3.0184799999999998</v>
      </c>
      <c r="D77" s="314">
        <v>3.0184799999999998</v>
      </c>
      <c r="E77" s="323" t="s">
        <v>211</v>
      </c>
      <c r="F77" s="313">
        <v>0</v>
      </c>
      <c r="G77" s="314">
        <v>0</v>
      </c>
      <c r="H77" s="316">
        <v>0</v>
      </c>
      <c r="I77" s="313">
        <v>1.27061</v>
      </c>
      <c r="J77" s="314">
        <v>1.27061</v>
      </c>
      <c r="K77" s="324" t="s">
        <v>211</v>
      </c>
    </row>
    <row r="78" spans="1:11" ht="14.4" customHeight="1" thickBot="1" x14ac:dyDescent="0.35">
      <c r="A78" s="335" t="s">
        <v>285</v>
      </c>
      <c r="B78" s="313">
        <v>0</v>
      </c>
      <c r="C78" s="313">
        <v>0.67530000000000001</v>
      </c>
      <c r="D78" s="314">
        <v>0.67530000000000001</v>
      </c>
      <c r="E78" s="323" t="s">
        <v>211</v>
      </c>
      <c r="F78" s="313">
        <v>0</v>
      </c>
      <c r="G78" s="314">
        <v>0</v>
      </c>
      <c r="H78" s="316">
        <v>0</v>
      </c>
      <c r="I78" s="313">
        <v>0.25202999999999998</v>
      </c>
      <c r="J78" s="314">
        <v>0.25202999999999998</v>
      </c>
      <c r="K78" s="324" t="s">
        <v>211</v>
      </c>
    </row>
    <row r="79" spans="1:11" ht="14.4" customHeight="1" thickBot="1" x14ac:dyDescent="0.35">
      <c r="A79" s="335" t="s">
        <v>286</v>
      </c>
      <c r="B79" s="313">
        <v>0</v>
      </c>
      <c r="C79" s="313">
        <v>5.0982700000000003</v>
      </c>
      <c r="D79" s="314">
        <v>5.0982700000000003</v>
      </c>
      <c r="E79" s="323" t="s">
        <v>211</v>
      </c>
      <c r="F79" s="313">
        <v>0</v>
      </c>
      <c r="G79" s="314">
        <v>0</v>
      </c>
      <c r="H79" s="316">
        <v>0</v>
      </c>
      <c r="I79" s="313">
        <v>2.67089</v>
      </c>
      <c r="J79" s="314">
        <v>2.67089</v>
      </c>
      <c r="K79" s="324" t="s">
        <v>211</v>
      </c>
    </row>
    <row r="80" spans="1:11" ht="14.4" customHeight="1" thickBot="1" x14ac:dyDescent="0.35">
      <c r="A80" s="335" t="s">
        <v>287</v>
      </c>
      <c r="B80" s="313">
        <v>0</v>
      </c>
      <c r="C80" s="313">
        <v>1.6379999999999999E-2</v>
      </c>
      <c r="D80" s="314">
        <v>1.6379999999999999E-2</v>
      </c>
      <c r="E80" s="323" t="s">
        <v>211</v>
      </c>
      <c r="F80" s="313">
        <v>0</v>
      </c>
      <c r="G80" s="314">
        <v>0</v>
      </c>
      <c r="H80" s="316">
        <v>0</v>
      </c>
      <c r="I80" s="313">
        <v>2.0200000000000001E-3</v>
      </c>
      <c r="J80" s="314">
        <v>2.0200000000000001E-3</v>
      </c>
      <c r="K80" s="324" t="s">
        <v>211</v>
      </c>
    </row>
    <row r="81" spans="1:11" ht="14.4" customHeight="1" thickBot="1" x14ac:dyDescent="0.35">
      <c r="A81" s="333" t="s">
        <v>30</v>
      </c>
      <c r="B81" s="313">
        <v>244329.99999999601</v>
      </c>
      <c r="C81" s="313">
        <v>255098.06628999999</v>
      </c>
      <c r="D81" s="314">
        <v>10768.066290004501</v>
      </c>
      <c r="E81" s="315">
        <v>1.0440718138989999</v>
      </c>
      <c r="F81" s="313">
        <v>247650.10436962199</v>
      </c>
      <c r="G81" s="314">
        <v>144462.56088227901</v>
      </c>
      <c r="H81" s="316">
        <v>21187.345219999999</v>
      </c>
      <c r="I81" s="313">
        <v>166637.34987999999</v>
      </c>
      <c r="J81" s="314">
        <v>22174.788997720701</v>
      </c>
      <c r="K81" s="317">
        <v>0.67287413548300001</v>
      </c>
    </row>
    <row r="82" spans="1:11" ht="14.4" customHeight="1" thickBot="1" x14ac:dyDescent="0.35">
      <c r="A82" s="334" t="s">
        <v>288</v>
      </c>
      <c r="B82" s="318">
        <v>0</v>
      </c>
      <c r="C82" s="318">
        <v>-44.883839999999999</v>
      </c>
      <c r="D82" s="319">
        <v>-44.883839999999999</v>
      </c>
      <c r="E82" s="320" t="s">
        <v>211</v>
      </c>
      <c r="F82" s="318">
        <v>0</v>
      </c>
      <c r="G82" s="319">
        <v>0</v>
      </c>
      <c r="H82" s="321">
        <v>0</v>
      </c>
      <c r="I82" s="318">
        <v>-1.1570199999999999</v>
      </c>
      <c r="J82" s="319">
        <v>-1.1570199999999999</v>
      </c>
      <c r="K82" s="322" t="s">
        <v>211</v>
      </c>
    </row>
    <row r="83" spans="1:11" ht="14.4" customHeight="1" thickBot="1" x14ac:dyDescent="0.35">
      <c r="A83" s="335" t="s">
        <v>289</v>
      </c>
      <c r="B83" s="313">
        <v>0</v>
      </c>
      <c r="C83" s="313">
        <v>-44.883839999999999</v>
      </c>
      <c r="D83" s="314">
        <v>-44.883839999999999</v>
      </c>
      <c r="E83" s="323" t="s">
        <v>211</v>
      </c>
      <c r="F83" s="313">
        <v>0</v>
      </c>
      <c r="G83" s="314">
        <v>0</v>
      </c>
      <c r="H83" s="316">
        <v>0</v>
      </c>
      <c r="I83" s="313">
        <v>-1.1570199999999999</v>
      </c>
      <c r="J83" s="314">
        <v>-1.1570199999999999</v>
      </c>
      <c r="K83" s="324" t="s">
        <v>211</v>
      </c>
    </row>
    <row r="84" spans="1:11" ht="14.4" customHeight="1" thickBot="1" x14ac:dyDescent="0.35">
      <c r="A84" s="334" t="s">
        <v>290</v>
      </c>
      <c r="B84" s="318">
        <v>244329.99999999601</v>
      </c>
      <c r="C84" s="318">
        <v>255142.95013000001</v>
      </c>
      <c r="D84" s="319">
        <v>10812.950130004499</v>
      </c>
      <c r="E84" s="325">
        <v>1.0442555156140001</v>
      </c>
      <c r="F84" s="318">
        <v>247650.10436962199</v>
      </c>
      <c r="G84" s="319">
        <v>144462.56088227901</v>
      </c>
      <c r="H84" s="321">
        <v>21187.345219999999</v>
      </c>
      <c r="I84" s="318">
        <v>166638.50690000001</v>
      </c>
      <c r="J84" s="319">
        <v>22175.9460177207</v>
      </c>
      <c r="K84" s="326">
        <v>0.67287880747700002</v>
      </c>
    </row>
    <row r="85" spans="1:11" ht="14.4" customHeight="1" thickBot="1" x14ac:dyDescent="0.35">
      <c r="A85" s="335" t="s">
        <v>291</v>
      </c>
      <c r="B85" s="313">
        <v>17499.999999999702</v>
      </c>
      <c r="C85" s="313">
        <v>18494.2372</v>
      </c>
      <c r="D85" s="314">
        <v>994.23720000032699</v>
      </c>
      <c r="E85" s="315">
        <v>1.0568135542849999</v>
      </c>
      <c r="F85" s="313">
        <v>18489.999417609801</v>
      </c>
      <c r="G85" s="314">
        <v>10785.8329936057</v>
      </c>
      <c r="H85" s="316">
        <v>1567.8853200000001</v>
      </c>
      <c r="I85" s="313">
        <v>11900.26295</v>
      </c>
      <c r="J85" s="314">
        <v>1114.42995639428</v>
      </c>
      <c r="K85" s="317">
        <v>0.64360537181300004</v>
      </c>
    </row>
    <row r="86" spans="1:11" ht="14.4" customHeight="1" thickBot="1" x14ac:dyDescent="0.35">
      <c r="A86" s="335" t="s">
        <v>292</v>
      </c>
      <c r="B86" s="313">
        <v>1999.99999999996</v>
      </c>
      <c r="C86" s="313">
        <v>1227.80477</v>
      </c>
      <c r="D86" s="314">
        <v>-772.19522999996298</v>
      </c>
      <c r="E86" s="315">
        <v>0.61390238500000005</v>
      </c>
      <c r="F86" s="313">
        <v>1239.9999609430099</v>
      </c>
      <c r="G86" s="314">
        <v>723.33331055008705</v>
      </c>
      <c r="H86" s="316">
        <v>39.847020000000001</v>
      </c>
      <c r="I86" s="313">
        <v>637.12472000000002</v>
      </c>
      <c r="J86" s="314">
        <v>-86.208590550086001</v>
      </c>
      <c r="K86" s="317">
        <v>0.51381027424799997</v>
      </c>
    </row>
    <row r="87" spans="1:11" ht="14.4" customHeight="1" thickBot="1" x14ac:dyDescent="0.35">
      <c r="A87" s="335" t="s">
        <v>293</v>
      </c>
      <c r="B87" s="313">
        <v>29.999999999999002</v>
      </c>
      <c r="C87" s="313">
        <v>45.710970000000003</v>
      </c>
      <c r="D87" s="314">
        <v>15.71097</v>
      </c>
      <c r="E87" s="315">
        <v>1.5236989999999999</v>
      </c>
      <c r="F87" s="313">
        <v>0</v>
      </c>
      <c r="G87" s="314">
        <v>0</v>
      </c>
      <c r="H87" s="316">
        <v>0</v>
      </c>
      <c r="I87" s="313">
        <v>0</v>
      </c>
      <c r="J87" s="314">
        <v>0</v>
      </c>
      <c r="K87" s="324" t="s">
        <v>211</v>
      </c>
    </row>
    <row r="88" spans="1:11" ht="14.4" customHeight="1" thickBot="1" x14ac:dyDescent="0.35">
      <c r="A88" s="335" t="s">
        <v>294</v>
      </c>
      <c r="B88" s="313">
        <v>3199.99999999994</v>
      </c>
      <c r="C88" s="313">
        <v>4671.3692499999997</v>
      </c>
      <c r="D88" s="314">
        <v>1471.36925000006</v>
      </c>
      <c r="E88" s="315">
        <v>1.459802890625</v>
      </c>
      <c r="F88" s="313">
        <v>4409.99986109569</v>
      </c>
      <c r="G88" s="314">
        <v>2572.4999189724799</v>
      </c>
      <c r="H88" s="316">
        <v>201.00880000000001</v>
      </c>
      <c r="I88" s="313">
        <v>1690.53702</v>
      </c>
      <c r="J88" s="314">
        <v>-881.96289897248403</v>
      </c>
      <c r="K88" s="317">
        <v>0.38334173996499998</v>
      </c>
    </row>
    <row r="89" spans="1:11" ht="14.4" customHeight="1" thickBot="1" x14ac:dyDescent="0.35">
      <c r="A89" s="335" t="s">
        <v>295</v>
      </c>
      <c r="B89" s="313">
        <v>86999.999999998399</v>
      </c>
      <c r="C89" s="313">
        <v>87488.462629999995</v>
      </c>
      <c r="D89" s="314">
        <v>488.46263000162401</v>
      </c>
      <c r="E89" s="315">
        <v>1.0056145129880001</v>
      </c>
      <c r="F89" s="313">
        <v>84279.997345384196</v>
      </c>
      <c r="G89" s="314">
        <v>49163.331784807502</v>
      </c>
      <c r="H89" s="316">
        <v>7595.4136600000002</v>
      </c>
      <c r="I89" s="313">
        <v>55655.95594</v>
      </c>
      <c r="J89" s="314">
        <v>6492.6241551925395</v>
      </c>
      <c r="K89" s="317">
        <v>0.66036969260800005</v>
      </c>
    </row>
    <row r="90" spans="1:11" ht="14.4" customHeight="1" thickBot="1" x14ac:dyDescent="0.35">
      <c r="A90" s="335" t="s">
        <v>296</v>
      </c>
      <c r="B90" s="313">
        <v>96999.999999998196</v>
      </c>
      <c r="C90" s="313">
        <v>102473.64951</v>
      </c>
      <c r="D90" s="314">
        <v>5473.6495100018101</v>
      </c>
      <c r="E90" s="315">
        <v>1.056429376391</v>
      </c>
      <c r="F90" s="313">
        <v>98429.996899693506</v>
      </c>
      <c r="G90" s="314">
        <v>57417.498191487903</v>
      </c>
      <c r="H90" s="316">
        <v>8772.2696599999999</v>
      </c>
      <c r="I90" s="313">
        <v>72050.413130000001</v>
      </c>
      <c r="J90" s="314">
        <v>14632.9149385121</v>
      </c>
      <c r="K90" s="317">
        <v>0.73199649902800001</v>
      </c>
    </row>
    <row r="91" spans="1:11" ht="14.4" customHeight="1" thickBot="1" x14ac:dyDescent="0.35">
      <c r="A91" s="335" t="s">
        <v>297</v>
      </c>
      <c r="B91" s="313">
        <v>1999.99999999996</v>
      </c>
      <c r="C91" s="313">
        <v>1978.96216</v>
      </c>
      <c r="D91" s="314">
        <v>-21.037839999961999</v>
      </c>
      <c r="E91" s="315">
        <v>0.98948108000000001</v>
      </c>
      <c r="F91" s="313">
        <v>1979.9999376348001</v>
      </c>
      <c r="G91" s="314">
        <v>1154.9999636202999</v>
      </c>
      <c r="H91" s="316">
        <v>250.10621</v>
      </c>
      <c r="I91" s="313">
        <v>2020.4040399999999</v>
      </c>
      <c r="J91" s="314">
        <v>865.40407637970202</v>
      </c>
      <c r="K91" s="317">
        <v>1.020406112948</v>
      </c>
    </row>
    <row r="92" spans="1:11" ht="14.4" customHeight="1" thickBot="1" x14ac:dyDescent="0.35">
      <c r="A92" s="335" t="s">
        <v>298</v>
      </c>
      <c r="B92" s="313">
        <v>10999.9999999998</v>
      </c>
      <c r="C92" s="313">
        <v>11506.88241</v>
      </c>
      <c r="D92" s="314">
        <v>506.88241000020599</v>
      </c>
      <c r="E92" s="315">
        <v>1.04608021909</v>
      </c>
      <c r="F92" s="313">
        <v>11549.999636203</v>
      </c>
      <c r="G92" s="314">
        <v>6737.4997877850801</v>
      </c>
      <c r="H92" s="316">
        <v>845.57703000000004</v>
      </c>
      <c r="I92" s="313">
        <v>6831.95507</v>
      </c>
      <c r="J92" s="314">
        <v>94.455282214923002</v>
      </c>
      <c r="K92" s="317">
        <v>0.59151128010300003</v>
      </c>
    </row>
    <row r="93" spans="1:11" ht="14.4" customHeight="1" thickBot="1" x14ac:dyDescent="0.35">
      <c r="A93" s="335" t="s">
        <v>299</v>
      </c>
      <c r="B93" s="313">
        <v>11999.9999999998</v>
      </c>
      <c r="C93" s="313">
        <v>14664.79759</v>
      </c>
      <c r="D93" s="314">
        <v>2664.7975900002202</v>
      </c>
      <c r="E93" s="315">
        <v>1.222066465833</v>
      </c>
      <c r="F93" s="313">
        <v>14719.999536355699</v>
      </c>
      <c r="G93" s="314">
        <v>8586.6663962074708</v>
      </c>
      <c r="H93" s="316">
        <v>1197.8322000000001</v>
      </c>
      <c r="I93" s="313">
        <v>8850.7102799999993</v>
      </c>
      <c r="J93" s="314">
        <v>264.04388379252902</v>
      </c>
      <c r="K93" s="317">
        <v>0.60127109774200005</v>
      </c>
    </row>
    <row r="94" spans="1:11" ht="14.4" customHeight="1" thickBot="1" x14ac:dyDescent="0.35">
      <c r="A94" s="335" t="s">
        <v>300</v>
      </c>
      <c r="B94" s="313">
        <v>3599.99999999994</v>
      </c>
      <c r="C94" s="313">
        <v>3177.5296600000001</v>
      </c>
      <c r="D94" s="314">
        <v>-422.47033999993403</v>
      </c>
      <c r="E94" s="315">
        <v>0.88264712777700005</v>
      </c>
      <c r="F94" s="313">
        <v>3059.9999036174199</v>
      </c>
      <c r="G94" s="314">
        <v>1784.9999437768299</v>
      </c>
      <c r="H94" s="316">
        <v>178.7824</v>
      </c>
      <c r="I94" s="313">
        <v>1812.9421299999999</v>
      </c>
      <c r="J94" s="314">
        <v>27.942186223173</v>
      </c>
      <c r="K94" s="317">
        <v>0.59246476702700002</v>
      </c>
    </row>
    <row r="95" spans="1:11" ht="14.4" customHeight="1" thickBot="1" x14ac:dyDescent="0.35">
      <c r="A95" s="335" t="s">
        <v>301</v>
      </c>
      <c r="B95" s="313">
        <v>0</v>
      </c>
      <c r="C95" s="313">
        <v>411.45791000000003</v>
      </c>
      <c r="D95" s="314">
        <v>411.45791000000003</v>
      </c>
      <c r="E95" s="323" t="s">
        <v>211</v>
      </c>
      <c r="F95" s="313">
        <v>429.999986456042</v>
      </c>
      <c r="G95" s="314">
        <v>250.833325432691</v>
      </c>
      <c r="H95" s="316">
        <v>27.539249999999999</v>
      </c>
      <c r="I95" s="313">
        <v>162.91606999999999</v>
      </c>
      <c r="J95" s="314">
        <v>-87.917255432690993</v>
      </c>
      <c r="K95" s="317">
        <v>0.378874593328</v>
      </c>
    </row>
    <row r="96" spans="1:11" ht="14.4" customHeight="1" thickBot="1" x14ac:dyDescent="0.35">
      <c r="A96" s="335" t="s">
        <v>302</v>
      </c>
      <c r="B96" s="313">
        <v>0</v>
      </c>
      <c r="C96" s="313">
        <v>47.487659999999998</v>
      </c>
      <c r="D96" s="314">
        <v>47.487659999999998</v>
      </c>
      <c r="E96" s="323" t="s">
        <v>211</v>
      </c>
      <c r="F96" s="313">
        <v>50.112168421588002</v>
      </c>
      <c r="G96" s="314">
        <v>29.232098245926</v>
      </c>
      <c r="H96" s="316">
        <v>12.674720000000001</v>
      </c>
      <c r="I96" s="313">
        <v>93.506730000000005</v>
      </c>
      <c r="J96" s="314">
        <v>64.274631754072999</v>
      </c>
      <c r="K96" s="317">
        <v>1.8659485898379999</v>
      </c>
    </row>
    <row r="97" spans="1:11" ht="14.4" customHeight="1" thickBot="1" x14ac:dyDescent="0.35">
      <c r="A97" s="335" t="s">
        <v>303</v>
      </c>
      <c r="B97" s="313">
        <v>1099.99999999998</v>
      </c>
      <c r="C97" s="313">
        <v>1036.03017</v>
      </c>
      <c r="D97" s="314">
        <v>-63.969829999978998</v>
      </c>
      <c r="E97" s="315">
        <v>0.94184560909000004</v>
      </c>
      <c r="F97" s="313">
        <v>1059.99996661257</v>
      </c>
      <c r="G97" s="314">
        <v>618.33331385733197</v>
      </c>
      <c r="H97" s="316">
        <v>13.49564</v>
      </c>
      <c r="I97" s="313">
        <v>384.83253000000002</v>
      </c>
      <c r="J97" s="314">
        <v>-233.50078385733099</v>
      </c>
      <c r="K97" s="317">
        <v>0.36304956803799998</v>
      </c>
    </row>
    <row r="98" spans="1:11" ht="14.4" customHeight="1" thickBot="1" x14ac:dyDescent="0.35">
      <c r="A98" s="335" t="s">
        <v>304</v>
      </c>
      <c r="B98" s="313">
        <v>699.99999999998704</v>
      </c>
      <c r="C98" s="313">
        <v>708.18107999999995</v>
      </c>
      <c r="D98" s="314">
        <v>8.1810800000130008</v>
      </c>
      <c r="E98" s="315">
        <v>1.0116872571419999</v>
      </c>
      <c r="F98" s="313">
        <v>739.99997669179299</v>
      </c>
      <c r="G98" s="314">
        <v>431.66665307021299</v>
      </c>
      <c r="H98" s="316">
        <v>5.2869599999999997</v>
      </c>
      <c r="I98" s="313">
        <v>344.52071999999998</v>
      </c>
      <c r="J98" s="314">
        <v>-87.145933070211996</v>
      </c>
      <c r="K98" s="317">
        <v>0.46556855520399998</v>
      </c>
    </row>
    <row r="99" spans="1:11" ht="14.4" customHeight="1" thickBot="1" x14ac:dyDescent="0.35">
      <c r="A99" s="335" t="s">
        <v>305</v>
      </c>
      <c r="B99" s="313">
        <v>1699.99999999997</v>
      </c>
      <c r="C99" s="313">
        <v>1835.80135</v>
      </c>
      <c r="D99" s="314">
        <v>135.80135000003199</v>
      </c>
      <c r="E99" s="315">
        <v>1.0798831470579999</v>
      </c>
      <c r="F99" s="313">
        <v>1909.9999398396301</v>
      </c>
      <c r="G99" s="314">
        <v>1114.16663157312</v>
      </c>
      <c r="H99" s="316">
        <v>11.31428</v>
      </c>
      <c r="I99" s="313">
        <v>718.19854999999995</v>
      </c>
      <c r="J99" s="314">
        <v>-395.96808157311602</v>
      </c>
      <c r="K99" s="317">
        <v>0.37602019508899998</v>
      </c>
    </row>
    <row r="100" spans="1:11" ht="14.4" customHeight="1" thickBot="1" x14ac:dyDescent="0.35">
      <c r="A100" s="335" t="s">
        <v>306</v>
      </c>
      <c r="B100" s="313">
        <v>5499.9999999999</v>
      </c>
      <c r="C100" s="313">
        <v>5374.5858099999996</v>
      </c>
      <c r="D100" s="314">
        <v>-125.41418999989899</v>
      </c>
      <c r="E100" s="315">
        <v>0.97719741999999998</v>
      </c>
      <c r="F100" s="313">
        <v>5299.9998330628396</v>
      </c>
      <c r="G100" s="314">
        <v>3091.66656928666</v>
      </c>
      <c r="H100" s="316">
        <v>468.31207000000001</v>
      </c>
      <c r="I100" s="313">
        <v>3484.2270199999998</v>
      </c>
      <c r="J100" s="314">
        <v>392.56045071334199</v>
      </c>
      <c r="K100" s="317">
        <v>0.65740134523399996</v>
      </c>
    </row>
    <row r="101" spans="1:11" ht="14.4" customHeight="1" thickBot="1" x14ac:dyDescent="0.35">
      <c r="A101" s="336" t="s">
        <v>307</v>
      </c>
      <c r="B101" s="318">
        <v>-4200.1509303653902</v>
      </c>
      <c r="C101" s="318">
        <v>-4563.9851500000004</v>
      </c>
      <c r="D101" s="319">
        <v>-363.834219634612</v>
      </c>
      <c r="E101" s="325">
        <v>1.086624082245</v>
      </c>
      <c r="F101" s="318">
        <v>-5129.9998384174296</v>
      </c>
      <c r="G101" s="319">
        <v>-2992.4999057435002</v>
      </c>
      <c r="H101" s="321">
        <v>-340.19522000000001</v>
      </c>
      <c r="I101" s="318">
        <v>-2921.0572099999999</v>
      </c>
      <c r="J101" s="319">
        <v>71.442695743501005</v>
      </c>
      <c r="K101" s="326">
        <v>0.56940688148200003</v>
      </c>
    </row>
    <row r="102" spans="1:11" ht="14.4" customHeight="1" thickBot="1" x14ac:dyDescent="0.35">
      <c r="A102" s="334" t="s">
        <v>308</v>
      </c>
      <c r="B102" s="318">
        <v>0</v>
      </c>
      <c r="C102" s="318">
        <v>48.611199999999997</v>
      </c>
      <c r="D102" s="319">
        <v>48.611199999999997</v>
      </c>
      <c r="E102" s="320" t="s">
        <v>224</v>
      </c>
      <c r="F102" s="318">
        <v>0</v>
      </c>
      <c r="G102" s="319">
        <v>0</v>
      </c>
      <c r="H102" s="321">
        <v>0</v>
      </c>
      <c r="I102" s="318">
        <v>28.126390000000001</v>
      </c>
      <c r="J102" s="319">
        <v>28.126390000000001</v>
      </c>
      <c r="K102" s="322" t="s">
        <v>211</v>
      </c>
    </row>
    <row r="103" spans="1:11" ht="14.4" customHeight="1" thickBot="1" x14ac:dyDescent="0.35">
      <c r="A103" s="335" t="s">
        <v>309</v>
      </c>
      <c r="B103" s="313">
        <v>0</v>
      </c>
      <c r="C103" s="313">
        <v>48.611199999999997</v>
      </c>
      <c r="D103" s="314">
        <v>48.611199999999997</v>
      </c>
      <c r="E103" s="323" t="s">
        <v>224</v>
      </c>
      <c r="F103" s="313">
        <v>0</v>
      </c>
      <c r="G103" s="314">
        <v>0</v>
      </c>
      <c r="H103" s="316">
        <v>0</v>
      </c>
      <c r="I103" s="313">
        <v>28.126390000000001</v>
      </c>
      <c r="J103" s="314">
        <v>28.126390000000001</v>
      </c>
      <c r="K103" s="324" t="s">
        <v>211</v>
      </c>
    </row>
    <row r="104" spans="1:11" ht="14.4" customHeight="1" thickBot="1" x14ac:dyDescent="0.35">
      <c r="A104" s="334" t="s">
        <v>310</v>
      </c>
      <c r="B104" s="318">
        <v>-4200.1509303653902</v>
      </c>
      <c r="C104" s="318">
        <v>-4563.9851500000004</v>
      </c>
      <c r="D104" s="319">
        <v>-363.834219634612</v>
      </c>
      <c r="E104" s="325">
        <v>1.086624082245</v>
      </c>
      <c r="F104" s="318">
        <v>-5129.9998384174296</v>
      </c>
      <c r="G104" s="319">
        <v>-2992.4999057435002</v>
      </c>
      <c r="H104" s="321">
        <v>-340.19522000000001</v>
      </c>
      <c r="I104" s="318">
        <v>-2921.0572099999999</v>
      </c>
      <c r="J104" s="319">
        <v>71.442695743501005</v>
      </c>
      <c r="K104" s="326">
        <v>0.56940688148200003</v>
      </c>
    </row>
    <row r="105" spans="1:11" ht="14.4" customHeight="1" thickBot="1" x14ac:dyDescent="0.35">
      <c r="A105" s="335" t="s">
        <v>311</v>
      </c>
      <c r="B105" s="313">
        <v>-299.999999999995</v>
      </c>
      <c r="C105" s="313">
        <v>-30.093979999999998</v>
      </c>
      <c r="D105" s="314">
        <v>269.90601999999501</v>
      </c>
      <c r="E105" s="315">
        <v>0.100313266666</v>
      </c>
      <c r="F105" s="313">
        <v>-499.99998425121203</v>
      </c>
      <c r="G105" s="314">
        <v>-291.666657479874</v>
      </c>
      <c r="H105" s="316">
        <v>-5.6933199999999999</v>
      </c>
      <c r="I105" s="313">
        <v>-155.22996000000001</v>
      </c>
      <c r="J105" s="314">
        <v>136.436697479874</v>
      </c>
      <c r="K105" s="317">
        <v>0.31045992977800002</v>
      </c>
    </row>
    <row r="106" spans="1:11" ht="14.4" customHeight="1" thickBot="1" x14ac:dyDescent="0.35">
      <c r="A106" s="335" t="s">
        <v>312</v>
      </c>
      <c r="B106" s="313">
        <v>-3900.1509303653902</v>
      </c>
      <c r="C106" s="313">
        <v>-4533.8911699999999</v>
      </c>
      <c r="D106" s="314">
        <v>-633.74023963460695</v>
      </c>
      <c r="E106" s="315">
        <v>1.1624912089170001</v>
      </c>
      <c r="F106" s="313">
        <v>-4629.9998541662198</v>
      </c>
      <c r="G106" s="314">
        <v>-2700.8332482636301</v>
      </c>
      <c r="H106" s="316">
        <v>-334.50189999999998</v>
      </c>
      <c r="I106" s="313">
        <v>-2765.8272499999998</v>
      </c>
      <c r="J106" s="314">
        <v>-64.994001736371999</v>
      </c>
      <c r="K106" s="317">
        <v>0.59737091514399998</v>
      </c>
    </row>
    <row r="107" spans="1:11" ht="14.4" customHeight="1" thickBot="1" x14ac:dyDescent="0.35">
      <c r="A107" s="337" t="s">
        <v>313</v>
      </c>
      <c r="B107" s="313">
        <v>0</v>
      </c>
      <c r="C107" s="313">
        <v>-48.611199999999997</v>
      </c>
      <c r="D107" s="314">
        <v>-48.611199999999997</v>
      </c>
      <c r="E107" s="323" t="s">
        <v>224</v>
      </c>
      <c r="F107" s="313">
        <v>0</v>
      </c>
      <c r="G107" s="314">
        <v>0</v>
      </c>
      <c r="H107" s="316">
        <v>0</v>
      </c>
      <c r="I107" s="313">
        <v>-28.126390000000001</v>
      </c>
      <c r="J107" s="314">
        <v>-28.126390000000001</v>
      </c>
      <c r="K107" s="324" t="s">
        <v>211</v>
      </c>
    </row>
    <row r="108" spans="1:11" ht="14.4" customHeight="1" thickBot="1" x14ac:dyDescent="0.35">
      <c r="A108" s="335" t="s">
        <v>314</v>
      </c>
      <c r="B108" s="313">
        <v>0</v>
      </c>
      <c r="C108" s="313">
        <v>-48.611199999999997</v>
      </c>
      <c r="D108" s="314">
        <v>-48.611199999999997</v>
      </c>
      <c r="E108" s="323" t="s">
        <v>224</v>
      </c>
      <c r="F108" s="313">
        <v>0</v>
      </c>
      <c r="G108" s="314">
        <v>0</v>
      </c>
      <c r="H108" s="316">
        <v>0</v>
      </c>
      <c r="I108" s="313">
        <v>-28.126390000000001</v>
      </c>
      <c r="J108" s="314">
        <v>-28.126390000000001</v>
      </c>
      <c r="K108" s="324" t="s">
        <v>211</v>
      </c>
    </row>
    <row r="109" spans="1:11" ht="14.4" customHeight="1" thickBot="1" x14ac:dyDescent="0.35">
      <c r="A109" s="338" t="s">
        <v>315</v>
      </c>
      <c r="B109" s="318">
        <v>1849.0806054151701</v>
      </c>
      <c r="C109" s="318">
        <v>1807.49029</v>
      </c>
      <c r="D109" s="319">
        <v>-41.590315415170998</v>
      </c>
      <c r="E109" s="325">
        <v>0.97750757036000002</v>
      </c>
      <c r="F109" s="318">
        <v>2132.5698990020901</v>
      </c>
      <c r="G109" s="319">
        <v>1243.99910775122</v>
      </c>
      <c r="H109" s="321">
        <v>324.88103000000001</v>
      </c>
      <c r="I109" s="318">
        <v>1586.2446399999999</v>
      </c>
      <c r="J109" s="319">
        <v>342.24553224878099</v>
      </c>
      <c r="K109" s="326">
        <v>0.74381835772000005</v>
      </c>
    </row>
    <row r="110" spans="1:11" ht="14.4" customHeight="1" thickBot="1" x14ac:dyDescent="0.35">
      <c r="A110" s="333" t="s">
        <v>32</v>
      </c>
      <c r="B110" s="313">
        <v>397.26099848541497</v>
      </c>
      <c r="C110" s="313">
        <v>407.39219000000003</v>
      </c>
      <c r="D110" s="314">
        <v>10.131191514584</v>
      </c>
      <c r="E110" s="315">
        <v>1.0255026079909999</v>
      </c>
      <c r="F110" s="313">
        <v>516.03323138090605</v>
      </c>
      <c r="G110" s="314">
        <v>301.01938497219498</v>
      </c>
      <c r="H110" s="316">
        <v>43.330120000000001</v>
      </c>
      <c r="I110" s="313">
        <v>525.36841000000004</v>
      </c>
      <c r="J110" s="314">
        <v>224.349025027805</v>
      </c>
      <c r="K110" s="317">
        <v>1.0180902663839999</v>
      </c>
    </row>
    <row r="111" spans="1:11" ht="14.4" customHeight="1" thickBot="1" x14ac:dyDescent="0.35">
      <c r="A111" s="337" t="s">
        <v>316</v>
      </c>
      <c r="B111" s="313">
        <v>0</v>
      </c>
      <c r="C111" s="313">
        <v>-1.0483499999999999</v>
      </c>
      <c r="D111" s="314">
        <v>-1.0483499999999999</v>
      </c>
      <c r="E111" s="323" t="s">
        <v>211</v>
      </c>
      <c r="F111" s="313">
        <v>0</v>
      </c>
      <c r="G111" s="314">
        <v>0</v>
      </c>
      <c r="H111" s="316">
        <v>0</v>
      </c>
      <c r="I111" s="313">
        <v>-0.83023999999999998</v>
      </c>
      <c r="J111" s="314">
        <v>-0.83023999999999998</v>
      </c>
      <c r="K111" s="324" t="s">
        <v>211</v>
      </c>
    </row>
    <row r="112" spans="1:11" ht="14.4" customHeight="1" thickBot="1" x14ac:dyDescent="0.35">
      <c r="A112" s="335" t="s">
        <v>317</v>
      </c>
      <c r="B112" s="313">
        <v>0</v>
      </c>
      <c r="C112" s="313">
        <v>-1.0483499999999999</v>
      </c>
      <c r="D112" s="314">
        <v>-1.0483499999999999</v>
      </c>
      <c r="E112" s="323" t="s">
        <v>211</v>
      </c>
      <c r="F112" s="313">
        <v>0</v>
      </c>
      <c r="G112" s="314">
        <v>0</v>
      </c>
      <c r="H112" s="316">
        <v>0</v>
      </c>
      <c r="I112" s="313">
        <v>-0.83023999999999998</v>
      </c>
      <c r="J112" s="314">
        <v>-0.83023999999999998</v>
      </c>
      <c r="K112" s="324" t="s">
        <v>211</v>
      </c>
    </row>
    <row r="113" spans="1:11" ht="14.4" customHeight="1" thickBot="1" x14ac:dyDescent="0.35">
      <c r="A113" s="337" t="s">
        <v>318</v>
      </c>
      <c r="B113" s="313">
        <v>397.26099848541497</v>
      </c>
      <c r="C113" s="313">
        <v>407.39219000000003</v>
      </c>
      <c r="D113" s="314">
        <v>10.131191514584</v>
      </c>
      <c r="E113" s="315">
        <v>1.0255026079909999</v>
      </c>
      <c r="F113" s="313">
        <v>516.03323138090605</v>
      </c>
      <c r="G113" s="314">
        <v>301.01938497219498</v>
      </c>
      <c r="H113" s="316">
        <v>43.330120000000001</v>
      </c>
      <c r="I113" s="313">
        <v>525.36841000000004</v>
      </c>
      <c r="J113" s="314">
        <v>224.349025027805</v>
      </c>
      <c r="K113" s="317">
        <v>1.0180902663839999</v>
      </c>
    </row>
    <row r="114" spans="1:11" ht="14.4" customHeight="1" thickBot="1" x14ac:dyDescent="0.35">
      <c r="A114" s="335" t="s">
        <v>319</v>
      </c>
      <c r="B114" s="313">
        <v>233.15167561954399</v>
      </c>
      <c r="C114" s="313">
        <v>226.66874000000001</v>
      </c>
      <c r="D114" s="314">
        <v>-6.4829356195430003</v>
      </c>
      <c r="E114" s="315">
        <v>0.97219434257799997</v>
      </c>
      <c r="F114" s="313">
        <v>336.87757458238099</v>
      </c>
      <c r="G114" s="314">
        <v>196.51191850638901</v>
      </c>
      <c r="H114" s="316">
        <v>3.73</v>
      </c>
      <c r="I114" s="313">
        <v>302.09075000000001</v>
      </c>
      <c r="J114" s="314">
        <v>105.57883149361101</v>
      </c>
      <c r="K114" s="317">
        <v>0.89673748801599995</v>
      </c>
    </row>
    <row r="115" spans="1:11" ht="14.4" customHeight="1" thickBot="1" x14ac:dyDescent="0.35">
      <c r="A115" s="335" t="s">
        <v>320</v>
      </c>
      <c r="B115" s="313">
        <v>44.735708436757001</v>
      </c>
      <c r="C115" s="313">
        <v>80.712159999999997</v>
      </c>
      <c r="D115" s="314">
        <v>35.976451563242001</v>
      </c>
      <c r="E115" s="315">
        <v>1.80419988462</v>
      </c>
      <c r="F115" s="313">
        <v>38.261960786460001</v>
      </c>
      <c r="G115" s="314">
        <v>22.319477125435</v>
      </c>
      <c r="H115" s="316">
        <v>26.318000000000001</v>
      </c>
      <c r="I115" s="313">
        <v>147.74056999999999</v>
      </c>
      <c r="J115" s="314">
        <v>125.42109287456501</v>
      </c>
      <c r="K115" s="317">
        <v>3.8612911351960002</v>
      </c>
    </row>
    <row r="116" spans="1:11" ht="14.4" customHeight="1" thickBot="1" x14ac:dyDescent="0.35">
      <c r="A116" s="335" t="s">
        <v>321</v>
      </c>
      <c r="B116" s="313">
        <v>29.999949350897001</v>
      </c>
      <c r="C116" s="313">
        <v>61.072009999999999</v>
      </c>
      <c r="D116" s="314">
        <v>31.072060649101999</v>
      </c>
      <c r="E116" s="315">
        <v>2.0357371036080001</v>
      </c>
      <c r="F116" s="313">
        <v>95.999996976233007</v>
      </c>
      <c r="G116" s="314">
        <v>55.999998236134999</v>
      </c>
      <c r="H116" s="316">
        <v>5.39595</v>
      </c>
      <c r="I116" s="313">
        <v>38.849589999999999</v>
      </c>
      <c r="J116" s="314">
        <v>-17.150408236135</v>
      </c>
      <c r="K116" s="317">
        <v>0.40468324191299998</v>
      </c>
    </row>
    <row r="117" spans="1:11" ht="14.4" customHeight="1" thickBot="1" x14ac:dyDescent="0.35">
      <c r="A117" s="335" t="s">
        <v>322</v>
      </c>
      <c r="B117" s="313">
        <v>89.373665078216007</v>
      </c>
      <c r="C117" s="313">
        <v>38.939279999999997</v>
      </c>
      <c r="D117" s="314">
        <v>-50.434385078216003</v>
      </c>
      <c r="E117" s="315">
        <v>0.43569075930700002</v>
      </c>
      <c r="F117" s="313">
        <v>44.893699035830998</v>
      </c>
      <c r="G117" s="314">
        <v>26.187991104235</v>
      </c>
      <c r="H117" s="316">
        <v>7.8861699999999999</v>
      </c>
      <c r="I117" s="313">
        <v>36.6875</v>
      </c>
      <c r="J117" s="314">
        <v>10.499508895764</v>
      </c>
      <c r="K117" s="317">
        <v>0.81720822271100002</v>
      </c>
    </row>
    <row r="118" spans="1:11" ht="14.4" customHeight="1" thickBot="1" x14ac:dyDescent="0.35">
      <c r="A118" s="334" t="s">
        <v>323</v>
      </c>
      <c r="B118" s="318">
        <v>0</v>
      </c>
      <c r="C118" s="318">
        <v>1.0483499999999999</v>
      </c>
      <c r="D118" s="319">
        <v>1.0483499999999999</v>
      </c>
      <c r="E118" s="320" t="s">
        <v>211</v>
      </c>
      <c r="F118" s="318">
        <v>0</v>
      </c>
      <c r="G118" s="319">
        <v>0</v>
      </c>
      <c r="H118" s="321">
        <v>0</v>
      </c>
      <c r="I118" s="318">
        <v>0.83023999999999998</v>
      </c>
      <c r="J118" s="319">
        <v>0.83023999999999998</v>
      </c>
      <c r="K118" s="322" t="s">
        <v>211</v>
      </c>
    </row>
    <row r="119" spans="1:11" ht="14.4" customHeight="1" thickBot="1" x14ac:dyDescent="0.35">
      <c r="A119" s="335" t="s">
        <v>324</v>
      </c>
      <c r="B119" s="313">
        <v>0</v>
      </c>
      <c r="C119" s="313">
        <v>1.0483499999999999</v>
      </c>
      <c r="D119" s="314">
        <v>1.0483499999999999</v>
      </c>
      <c r="E119" s="323" t="s">
        <v>211</v>
      </c>
      <c r="F119" s="313">
        <v>0</v>
      </c>
      <c r="G119" s="314">
        <v>0</v>
      </c>
      <c r="H119" s="316">
        <v>0</v>
      </c>
      <c r="I119" s="313">
        <v>0.83023999999999998</v>
      </c>
      <c r="J119" s="314">
        <v>0.83023999999999998</v>
      </c>
      <c r="K119" s="324" t="s">
        <v>211</v>
      </c>
    </row>
    <row r="120" spans="1:11" ht="14.4" customHeight="1" thickBot="1" x14ac:dyDescent="0.35">
      <c r="A120" s="336" t="s">
        <v>33</v>
      </c>
      <c r="B120" s="318">
        <v>0</v>
      </c>
      <c r="C120" s="318">
        <v>13.118</v>
      </c>
      <c r="D120" s="319">
        <v>13.118</v>
      </c>
      <c r="E120" s="320" t="s">
        <v>211</v>
      </c>
      <c r="F120" s="318">
        <v>0</v>
      </c>
      <c r="G120" s="319">
        <v>0</v>
      </c>
      <c r="H120" s="321">
        <v>0</v>
      </c>
      <c r="I120" s="318">
        <v>3.4089999999999998</v>
      </c>
      <c r="J120" s="319">
        <v>3.4089999999999998</v>
      </c>
      <c r="K120" s="322" t="s">
        <v>211</v>
      </c>
    </row>
    <row r="121" spans="1:11" ht="14.4" customHeight="1" thickBot="1" x14ac:dyDescent="0.35">
      <c r="A121" s="334" t="s">
        <v>325</v>
      </c>
      <c r="B121" s="318">
        <v>0</v>
      </c>
      <c r="C121" s="318">
        <v>13.118</v>
      </c>
      <c r="D121" s="319">
        <v>13.118</v>
      </c>
      <c r="E121" s="320" t="s">
        <v>211</v>
      </c>
      <c r="F121" s="318">
        <v>0</v>
      </c>
      <c r="G121" s="319">
        <v>0</v>
      </c>
      <c r="H121" s="321">
        <v>0</v>
      </c>
      <c r="I121" s="318">
        <v>3.4089999999999998</v>
      </c>
      <c r="J121" s="319">
        <v>3.4089999999999998</v>
      </c>
      <c r="K121" s="322" t="s">
        <v>211</v>
      </c>
    </row>
    <row r="122" spans="1:11" ht="14.4" customHeight="1" thickBot="1" x14ac:dyDescent="0.35">
      <c r="A122" s="335" t="s">
        <v>326</v>
      </c>
      <c r="B122" s="313">
        <v>0</v>
      </c>
      <c r="C122" s="313">
        <v>11.193</v>
      </c>
      <c r="D122" s="314">
        <v>11.193</v>
      </c>
      <c r="E122" s="323" t="s">
        <v>211</v>
      </c>
      <c r="F122" s="313">
        <v>0</v>
      </c>
      <c r="G122" s="314">
        <v>0</v>
      </c>
      <c r="H122" s="316">
        <v>0</v>
      </c>
      <c r="I122" s="313">
        <v>3.4089999999999998</v>
      </c>
      <c r="J122" s="314">
        <v>3.4089999999999998</v>
      </c>
      <c r="K122" s="324" t="s">
        <v>211</v>
      </c>
    </row>
    <row r="123" spans="1:11" ht="14.4" customHeight="1" thickBot="1" x14ac:dyDescent="0.35">
      <c r="A123" s="335" t="s">
        <v>327</v>
      </c>
      <c r="B123" s="313">
        <v>0</v>
      </c>
      <c r="C123" s="313">
        <v>1.925</v>
      </c>
      <c r="D123" s="314">
        <v>1.925</v>
      </c>
      <c r="E123" s="323" t="s">
        <v>211</v>
      </c>
      <c r="F123" s="313">
        <v>0</v>
      </c>
      <c r="G123" s="314">
        <v>0</v>
      </c>
      <c r="H123" s="316">
        <v>0</v>
      </c>
      <c r="I123" s="313">
        <v>0</v>
      </c>
      <c r="J123" s="314">
        <v>0</v>
      </c>
      <c r="K123" s="324" t="s">
        <v>211</v>
      </c>
    </row>
    <row r="124" spans="1:11" ht="14.4" customHeight="1" thickBot="1" x14ac:dyDescent="0.35">
      <c r="A124" s="333" t="s">
        <v>34</v>
      </c>
      <c r="B124" s="313">
        <v>1451.8196069297601</v>
      </c>
      <c r="C124" s="313">
        <v>1386.9801</v>
      </c>
      <c r="D124" s="314">
        <v>-64.839506929755998</v>
      </c>
      <c r="E124" s="315">
        <v>0.95533914363700001</v>
      </c>
      <c r="F124" s="313">
        <v>1616.53666762118</v>
      </c>
      <c r="G124" s="314">
        <v>942.97972277902397</v>
      </c>
      <c r="H124" s="316">
        <v>281.55090999999999</v>
      </c>
      <c r="I124" s="313">
        <v>1057.46723</v>
      </c>
      <c r="J124" s="314">
        <v>114.487507220976</v>
      </c>
      <c r="K124" s="317">
        <v>0.65415604308899999</v>
      </c>
    </row>
    <row r="125" spans="1:11" ht="14.4" customHeight="1" thickBot="1" x14ac:dyDescent="0.35">
      <c r="A125" s="334" t="s">
        <v>328</v>
      </c>
      <c r="B125" s="318">
        <v>0</v>
      </c>
      <c r="C125" s="318">
        <v>-1.89934</v>
      </c>
      <c r="D125" s="319">
        <v>-1.89934</v>
      </c>
      <c r="E125" s="320" t="s">
        <v>211</v>
      </c>
      <c r="F125" s="318">
        <v>0</v>
      </c>
      <c r="G125" s="319">
        <v>0</v>
      </c>
      <c r="H125" s="321">
        <v>0</v>
      </c>
      <c r="I125" s="318">
        <v>-2.4681899999999999</v>
      </c>
      <c r="J125" s="319">
        <v>-2.4681899999999999</v>
      </c>
      <c r="K125" s="322" t="s">
        <v>211</v>
      </c>
    </row>
    <row r="126" spans="1:11" ht="14.4" customHeight="1" thickBot="1" x14ac:dyDescent="0.35">
      <c r="A126" s="335" t="s">
        <v>329</v>
      </c>
      <c r="B126" s="313">
        <v>0</v>
      </c>
      <c r="C126" s="313">
        <v>-1.89934</v>
      </c>
      <c r="D126" s="314">
        <v>-1.89934</v>
      </c>
      <c r="E126" s="323" t="s">
        <v>211</v>
      </c>
      <c r="F126" s="313">
        <v>0</v>
      </c>
      <c r="G126" s="314">
        <v>0</v>
      </c>
      <c r="H126" s="316">
        <v>0</v>
      </c>
      <c r="I126" s="313">
        <v>-2.4681899999999999</v>
      </c>
      <c r="J126" s="314">
        <v>-2.4681899999999999</v>
      </c>
      <c r="K126" s="324" t="s">
        <v>211</v>
      </c>
    </row>
    <row r="127" spans="1:11" ht="14.4" customHeight="1" thickBot="1" x14ac:dyDescent="0.35">
      <c r="A127" s="334" t="s">
        <v>330</v>
      </c>
      <c r="B127" s="318">
        <v>0</v>
      </c>
      <c r="C127" s="318">
        <v>1.44</v>
      </c>
      <c r="D127" s="319">
        <v>1.44</v>
      </c>
      <c r="E127" s="320" t="s">
        <v>224</v>
      </c>
      <c r="F127" s="318">
        <v>1.466127931155</v>
      </c>
      <c r="G127" s="319">
        <v>0.85524129317399999</v>
      </c>
      <c r="H127" s="321">
        <v>0</v>
      </c>
      <c r="I127" s="318">
        <v>1.3420000000000001</v>
      </c>
      <c r="J127" s="319">
        <v>0.486758706825</v>
      </c>
      <c r="K127" s="326">
        <v>0.91533622099500001</v>
      </c>
    </row>
    <row r="128" spans="1:11" ht="14.4" customHeight="1" thickBot="1" x14ac:dyDescent="0.35">
      <c r="A128" s="335" t="s">
        <v>331</v>
      </c>
      <c r="B128" s="313">
        <v>0</v>
      </c>
      <c r="C128" s="313">
        <v>1.44</v>
      </c>
      <c r="D128" s="314">
        <v>1.44</v>
      </c>
      <c r="E128" s="323" t="s">
        <v>224</v>
      </c>
      <c r="F128" s="313">
        <v>1.466127931155</v>
      </c>
      <c r="G128" s="314">
        <v>0.85524129317399999</v>
      </c>
      <c r="H128" s="316">
        <v>0</v>
      </c>
      <c r="I128" s="313">
        <v>1.3420000000000001</v>
      </c>
      <c r="J128" s="314">
        <v>0.486758706825</v>
      </c>
      <c r="K128" s="317">
        <v>0.91533622099500001</v>
      </c>
    </row>
    <row r="129" spans="1:11" ht="14.4" customHeight="1" thickBot="1" x14ac:dyDescent="0.35">
      <c r="A129" s="334" t="s">
        <v>332</v>
      </c>
      <c r="B129" s="318">
        <v>75.089982632873998</v>
      </c>
      <c r="C129" s="318">
        <v>78.068539999999999</v>
      </c>
      <c r="D129" s="319">
        <v>2.9785573671250001</v>
      </c>
      <c r="E129" s="325">
        <v>1.0396665076039999</v>
      </c>
      <c r="F129" s="318">
        <v>85.717430844280003</v>
      </c>
      <c r="G129" s="319">
        <v>50.001834659163002</v>
      </c>
      <c r="H129" s="321">
        <v>-7.9619999999999996E-2</v>
      </c>
      <c r="I129" s="318">
        <v>35.564610000000002</v>
      </c>
      <c r="J129" s="319">
        <v>-14.437224659163</v>
      </c>
      <c r="K129" s="326">
        <v>0.41490522580599998</v>
      </c>
    </row>
    <row r="130" spans="1:11" ht="14.4" customHeight="1" thickBot="1" x14ac:dyDescent="0.35">
      <c r="A130" s="335" t="s">
        <v>333</v>
      </c>
      <c r="B130" s="313">
        <v>1.7454191017709999</v>
      </c>
      <c r="C130" s="313">
        <v>1.8254999999999999</v>
      </c>
      <c r="D130" s="314">
        <v>8.0080898228000005E-2</v>
      </c>
      <c r="E130" s="315">
        <v>1.0458806129410001</v>
      </c>
      <c r="F130" s="313">
        <v>2.0510838787410002</v>
      </c>
      <c r="G130" s="314">
        <v>1.1964655959320001</v>
      </c>
      <c r="H130" s="316">
        <v>0.11020000000000001</v>
      </c>
      <c r="I130" s="313">
        <v>1.5608</v>
      </c>
      <c r="J130" s="314">
        <v>0.36433440406700002</v>
      </c>
      <c r="K130" s="317">
        <v>0.76096351601000001</v>
      </c>
    </row>
    <row r="131" spans="1:11" ht="14.4" customHeight="1" thickBot="1" x14ac:dyDescent="0.35">
      <c r="A131" s="335" t="s">
        <v>334</v>
      </c>
      <c r="B131" s="313">
        <v>73.344563531101997</v>
      </c>
      <c r="C131" s="313">
        <v>76.243039999999993</v>
      </c>
      <c r="D131" s="314">
        <v>2.8984764688969999</v>
      </c>
      <c r="E131" s="315">
        <v>1.0395186272750001</v>
      </c>
      <c r="F131" s="313">
        <v>83.666346965537997</v>
      </c>
      <c r="G131" s="314">
        <v>48.805369063230003</v>
      </c>
      <c r="H131" s="316">
        <v>-0.18981999999999999</v>
      </c>
      <c r="I131" s="313">
        <v>34.003810000000001</v>
      </c>
      <c r="J131" s="314">
        <v>-14.80155906323</v>
      </c>
      <c r="K131" s="317">
        <v>0.40642159282899998</v>
      </c>
    </row>
    <row r="132" spans="1:11" ht="14.4" customHeight="1" thickBot="1" x14ac:dyDescent="0.35">
      <c r="A132" s="334" t="s">
        <v>335</v>
      </c>
      <c r="B132" s="318">
        <v>731.58679191372698</v>
      </c>
      <c r="C132" s="318">
        <v>723.24000000000103</v>
      </c>
      <c r="D132" s="319">
        <v>-8.3467919137249993</v>
      </c>
      <c r="E132" s="325">
        <v>0.98859083842600004</v>
      </c>
      <c r="F132" s="318">
        <v>836</v>
      </c>
      <c r="G132" s="319">
        <v>487.66666666666703</v>
      </c>
      <c r="H132" s="321">
        <v>180.81</v>
      </c>
      <c r="I132" s="318">
        <v>361.62</v>
      </c>
      <c r="J132" s="319">
        <v>-126.04666666666699</v>
      </c>
      <c r="K132" s="326">
        <v>0.432559808612</v>
      </c>
    </row>
    <row r="133" spans="1:11" ht="14.4" customHeight="1" thickBot="1" x14ac:dyDescent="0.35">
      <c r="A133" s="335" t="s">
        <v>336</v>
      </c>
      <c r="B133" s="313">
        <v>729.99999999998602</v>
      </c>
      <c r="C133" s="313">
        <v>723.24000000000103</v>
      </c>
      <c r="D133" s="314">
        <v>-6.7599999999850002</v>
      </c>
      <c r="E133" s="315">
        <v>0.990739726027</v>
      </c>
      <c r="F133" s="313">
        <v>836</v>
      </c>
      <c r="G133" s="314">
        <v>487.66666666666703</v>
      </c>
      <c r="H133" s="316">
        <v>180.81</v>
      </c>
      <c r="I133" s="313">
        <v>361.62</v>
      </c>
      <c r="J133" s="314">
        <v>-126.04666666666699</v>
      </c>
      <c r="K133" s="317">
        <v>0.432559808612</v>
      </c>
    </row>
    <row r="134" spans="1:11" ht="14.4" customHeight="1" thickBot="1" x14ac:dyDescent="0.35">
      <c r="A134" s="335" t="s">
        <v>337</v>
      </c>
      <c r="B134" s="313">
        <v>1.5867919137399999</v>
      </c>
      <c r="C134" s="313">
        <v>0</v>
      </c>
      <c r="D134" s="314">
        <v>-1.5867919137399999</v>
      </c>
      <c r="E134" s="315">
        <v>0</v>
      </c>
      <c r="F134" s="313">
        <v>0</v>
      </c>
      <c r="G134" s="314">
        <v>0</v>
      </c>
      <c r="H134" s="316">
        <v>0</v>
      </c>
      <c r="I134" s="313">
        <v>0</v>
      </c>
      <c r="J134" s="314">
        <v>0</v>
      </c>
      <c r="K134" s="317">
        <v>7</v>
      </c>
    </row>
    <row r="135" spans="1:11" ht="14.4" customHeight="1" thickBot="1" x14ac:dyDescent="0.35">
      <c r="A135" s="334" t="s">
        <v>338</v>
      </c>
      <c r="B135" s="318">
        <v>39.408058533244002</v>
      </c>
      <c r="C135" s="318">
        <v>46.35886</v>
      </c>
      <c r="D135" s="319">
        <v>6.9508014667560003</v>
      </c>
      <c r="E135" s="325">
        <v>1.176380205609</v>
      </c>
      <c r="F135" s="318">
        <v>34.334341834244</v>
      </c>
      <c r="G135" s="319">
        <v>20.028366069975998</v>
      </c>
      <c r="H135" s="321">
        <v>31.937899999999999</v>
      </c>
      <c r="I135" s="318">
        <v>223.74162000000001</v>
      </c>
      <c r="J135" s="319">
        <v>203.713253930024</v>
      </c>
      <c r="K135" s="326">
        <v>6.5165547975300004</v>
      </c>
    </row>
    <row r="136" spans="1:11" ht="14.4" customHeight="1" thickBot="1" x14ac:dyDescent="0.35">
      <c r="A136" s="335" t="s">
        <v>339</v>
      </c>
      <c r="B136" s="313">
        <v>8.9744444421459999</v>
      </c>
      <c r="C136" s="313">
        <v>12.419079999999999</v>
      </c>
      <c r="D136" s="314">
        <v>3.4446355578530001</v>
      </c>
      <c r="E136" s="315">
        <v>1.3838271639049999</v>
      </c>
      <c r="F136" s="313">
        <v>0</v>
      </c>
      <c r="G136" s="314">
        <v>0</v>
      </c>
      <c r="H136" s="316">
        <v>29.24025</v>
      </c>
      <c r="I136" s="313">
        <v>204.68174999999999</v>
      </c>
      <c r="J136" s="314">
        <v>204.68174999999999</v>
      </c>
      <c r="K136" s="324" t="s">
        <v>224</v>
      </c>
    </row>
    <row r="137" spans="1:11" ht="14.4" customHeight="1" thickBot="1" x14ac:dyDescent="0.35">
      <c r="A137" s="335" t="s">
        <v>340</v>
      </c>
      <c r="B137" s="313">
        <v>1.776382709235</v>
      </c>
      <c r="C137" s="313">
        <v>1.2110000000000001</v>
      </c>
      <c r="D137" s="314">
        <v>-0.565382709235</v>
      </c>
      <c r="E137" s="315">
        <v>0.68172246538000003</v>
      </c>
      <c r="F137" s="313">
        <v>1.241187910809</v>
      </c>
      <c r="G137" s="314">
        <v>0.72402628130500002</v>
      </c>
      <c r="H137" s="316">
        <v>0</v>
      </c>
      <c r="I137" s="313">
        <v>0.60499999999999998</v>
      </c>
      <c r="J137" s="314">
        <v>-0.119026281305</v>
      </c>
      <c r="K137" s="317">
        <v>0.487436265476</v>
      </c>
    </row>
    <row r="138" spans="1:11" ht="14.4" customHeight="1" thickBot="1" x14ac:dyDescent="0.35">
      <c r="A138" s="335" t="s">
        <v>341</v>
      </c>
      <c r="B138" s="313">
        <v>28.657231381862001</v>
      </c>
      <c r="C138" s="313">
        <v>32.352780000000003</v>
      </c>
      <c r="D138" s="314">
        <v>3.6955486181369999</v>
      </c>
      <c r="E138" s="315">
        <v>1.1289569312850001</v>
      </c>
      <c r="F138" s="313">
        <v>32.787157946363997</v>
      </c>
      <c r="G138" s="314">
        <v>19.125842135378999</v>
      </c>
      <c r="H138" s="316">
        <v>2.6976499999999999</v>
      </c>
      <c r="I138" s="313">
        <v>18.45487</v>
      </c>
      <c r="J138" s="314">
        <v>-0.67097213537900002</v>
      </c>
      <c r="K138" s="317">
        <v>0.56286885341399995</v>
      </c>
    </row>
    <row r="139" spans="1:11" ht="14.4" customHeight="1" thickBot="1" x14ac:dyDescent="0.35">
      <c r="A139" s="335" t="s">
        <v>342</v>
      </c>
      <c r="B139" s="313">
        <v>0</v>
      </c>
      <c r="C139" s="313">
        <v>0.376</v>
      </c>
      <c r="D139" s="314">
        <v>0.376</v>
      </c>
      <c r="E139" s="323" t="s">
        <v>211</v>
      </c>
      <c r="F139" s="313">
        <v>0.30599597707100001</v>
      </c>
      <c r="G139" s="314">
        <v>0.17849765329100001</v>
      </c>
      <c r="H139" s="316">
        <v>0</v>
      </c>
      <c r="I139" s="313">
        <v>0</v>
      </c>
      <c r="J139" s="314">
        <v>-0.17849765329100001</v>
      </c>
      <c r="K139" s="317">
        <v>0</v>
      </c>
    </row>
    <row r="140" spans="1:11" ht="14.4" customHeight="1" thickBot="1" x14ac:dyDescent="0.35">
      <c r="A140" s="334" t="s">
        <v>343</v>
      </c>
      <c r="B140" s="318">
        <v>600.67819180469905</v>
      </c>
      <c r="C140" s="318">
        <v>506.81470000000002</v>
      </c>
      <c r="D140" s="319">
        <v>-93.863491804698995</v>
      </c>
      <c r="E140" s="325">
        <v>0.84373747359999995</v>
      </c>
      <c r="F140" s="318">
        <v>514.01877157865295</v>
      </c>
      <c r="G140" s="319">
        <v>299.84428342088103</v>
      </c>
      <c r="H140" s="321">
        <v>25.986540000000002</v>
      </c>
      <c r="I140" s="318">
        <v>328.53390999999999</v>
      </c>
      <c r="J140" s="319">
        <v>28.689626579119</v>
      </c>
      <c r="K140" s="326">
        <v>0.63914768908300001</v>
      </c>
    </row>
    <row r="141" spans="1:11" ht="14.4" customHeight="1" thickBot="1" x14ac:dyDescent="0.35">
      <c r="A141" s="335" t="s">
        <v>344</v>
      </c>
      <c r="B141" s="313">
        <v>21.863621319042</v>
      </c>
      <c r="C141" s="313">
        <v>4.9767299999999999</v>
      </c>
      <c r="D141" s="314">
        <v>-16.886891319042</v>
      </c>
      <c r="E141" s="315">
        <v>0.227626060997</v>
      </c>
      <c r="F141" s="313">
        <v>8.0197681404070007</v>
      </c>
      <c r="G141" s="314">
        <v>4.6781980819040001</v>
      </c>
      <c r="H141" s="316">
        <v>0</v>
      </c>
      <c r="I141" s="313">
        <v>4.1797500000000003</v>
      </c>
      <c r="J141" s="314">
        <v>-0.49844808190399997</v>
      </c>
      <c r="K141" s="317">
        <v>0.52118090284100005</v>
      </c>
    </row>
    <row r="142" spans="1:11" ht="14.4" customHeight="1" thickBot="1" x14ac:dyDescent="0.35">
      <c r="A142" s="335" t="s">
        <v>345</v>
      </c>
      <c r="B142" s="313">
        <v>186.85505906460199</v>
      </c>
      <c r="C142" s="313">
        <v>113.19370000000001</v>
      </c>
      <c r="D142" s="314">
        <v>-73.661359064601996</v>
      </c>
      <c r="E142" s="315">
        <v>0.60578343752899999</v>
      </c>
      <c r="F142" s="313">
        <v>113.970572160777</v>
      </c>
      <c r="G142" s="314">
        <v>66.482833760453005</v>
      </c>
      <c r="H142" s="316">
        <v>23.324539999999999</v>
      </c>
      <c r="I142" s="313">
        <v>108.06488</v>
      </c>
      <c r="J142" s="314">
        <v>41.582046239546003</v>
      </c>
      <c r="K142" s="317">
        <v>0.94818230663500003</v>
      </c>
    </row>
    <row r="143" spans="1:11" ht="14.4" customHeight="1" thickBot="1" x14ac:dyDescent="0.35">
      <c r="A143" s="335" t="s">
        <v>346</v>
      </c>
      <c r="B143" s="313">
        <v>42.015305503104997</v>
      </c>
      <c r="C143" s="313">
        <v>2.2549999999999999</v>
      </c>
      <c r="D143" s="314">
        <v>-39.760305503105002</v>
      </c>
      <c r="E143" s="315">
        <v>5.3670917609000002E-2</v>
      </c>
      <c r="F143" s="313">
        <v>68.999997826666998</v>
      </c>
      <c r="G143" s="314">
        <v>40.249998732221997</v>
      </c>
      <c r="H143" s="316">
        <v>0</v>
      </c>
      <c r="I143" s="313">
        <v>30.613</v>
      </c>
      <c r="J143" s="314">
        <v>-9.6369987322220005</v>
      </c>
      <c r="K143" s="317">
        <v>0.44366668064100001</v>
      </c>
    </row>
    <row r="144" spans="1:11" ht="14.4" customHeight="1" thickBot="1" x14ac:dyDescent="0.35">
      <c r="A144" s="335" t="s">
        <v>347</v>
      </c>
      <c r="B144" s="313">
        <v>341.381188979071</v>
      </c>
      <c r="C144" s="313">
        <v>379.12927000000002</v>
      </c>
      <c r="D144" s="314">
        <v>37.748081020929</v>
      </c>
      <c r="E144" s="315">
        <v>1.110574578329</v>
      </c>
      <c r="F144" s="313">
        <v>314.74033191563501</v>
      </c>
      <c r="G144" s="314">
        <v>183.598526950787</v>
      </c>
      <c r="H144" s="316">
        <v>2.6619999999999999</v>
      </c>
      <c r="I144" s="313">
        <v>185.07128</v>
      </c>
      <c r="J144" s="314">
        <v>1.4727530492130001</v>
      </c>
      <c r="K144" s="317">
        <v>0.58801259715700005</v>
      </c>
    </row>
    <row r="145" spans="1:11" ht="14.4" customHeight="1" thickBot="1" x14ac:dyDescent="0.35">
      <c r="A145" s="335" t="s">
        <v>348</v>
      </c>
      <c r="B145" s="313">
        <v>8.5630169388770003</v>
      </c>
      <c r="C145" s="313">
        <v>7.26</v>
      </c>
      <c r="D145" s="314">
        <v>-1.3030169388770001</v>
      </c>
      <c r="E145" s="315">
        <v>0.84783202600399998</v>
      </c>
      <c r="F145" s="313">
        <v>8.2881015351659997</v>
      </c>
      <c r="G145" s="314">
        <v>4.8347258955130004</v>
      </c>
      <c r="H145" s="316">
        <v>0</v>
      </c>
      <c r="I145" s="313">
        <v>0.60499999999999998</v>
      </c>
      <c r="J145" s="314">
        <v>-4.2297258955129999</v>
      </c>
      <c r="K145" s="317">
        <v>7.2996209980000004E-2</v>
      </c>
    </row>
    <row r="146" spans="1:11" ht="14.4" customHeight="1" thickBot="1" x14ac:dyDescent="0.35">
      <c r="A146" s="334" t="s">
        <v>349</v>
      </c>
      <c r="B146" s="318">
        <v>0</v>
      </c>
      <c r="C146" s="318">
        <v>0</v>
      </c>
      <c r="D146" s="319">
        <v>0</v>
      </c>
      <c r="E146" s="325">
        <v>1</v>
      </c>
      <c r="F146" s="318">
        <v>0</v>
      </c>
      <c r="G146" s="319">
        <v>0</v>
      </c>
      <c r="H146" s="321">
        <v>37.112090000000002</v>
      </c>
      <c r="I146" s="318">
        <v>37.112090000000002</v>
      </c>
      <c r="J146" s="319">
        <v>37.112090000000002</v>
      </c>
      <c r="K146" s="322" t="s">
        <v>224</v>
      </c>
    </row>
    <row r="147" spans="1:11" ht="14.4" customHeight="1" thickBot="1" x14ac:dyDescent="0.35">
      <c r="A147" s="335" t="s">
        <v>350</v>
      </c>
      <c r="B147" s="313">
        <v>0</v>
      </c>
      <c r="C147" s="313">
        <v>0</v>
      </c>
      <c r="D147" s="314">
        <v>0</v>
      </c>
      <c r="E147" s="315">
        <v>1</v>
      </c>
      <c r="F147" s="313">
        <v>0</v>
      </c>
      <c r="G147" s="314">
        <v>0</v>
      </c>
      <c r="H147" s="316">
        <v>37.112090000000002</v>
      </c>
      <c r="I147" s="313">
        <v>37.112090000000002</v>
      </c>
      <c r="J147" s="314">
        <v>37.112090000000002</v>
      </c>
      <c r="K147" s="324" t="s">
        <v>224</v>
      </c>
    </row>
    <row r="148" spans="1:11" ht="14.4" customHeight="1" thickBot="1" x14ac:dyDescent="0.35">
      <c r="A148" s="334" t="s">
        <v>351</v>
      </c>
      <c r="B148" s="318">
        <v>5.0565820452120001</v>
      </c>
      <c r="C148" s="318">
        <v>31.058</v>
      </c>
      <c r="D148" s="319">
        <v>26.001417954787001</v>
      </c>
      <c r="E148" s="325">
        <v>6.1420935569320001</v>
      </c>
      <c r="F148" s="318">
        <v>144.99999543285099</v>
      </c>
      <c r="G148" s="319">
        <v>84.583330669163004</v>
      </c>
      <c r="H148" s="321">
        <v>5.7839999999999998</v>
      </c>
      <c r="I148" s="318">
        <v>69.552999999999997</v>
      </c>
      <c r="J148" s="319">
        <v>-15.030330669163</v>
      </c>
      <c r="K148" s="326">
        <v>0.479675877177</v>
      </c>
    </row>
    <row r="149" spans="1:11" ht="14.4" customHeight="1" thickBot="1" x14ac:dyDescent="0.35">
      <c r="A149" s="335" t="s">
        <v>352</v>
      </c>
      <c r="B149" s="313">
        <v>0</v>
      </c>
      <c r="C149" s="313">
        <v>0</v>
      </c>
      <c r="D149" s="314">
        <v>0</v>
      </c>
      <c r="E149" s="323" t="s">
        <v>211</v>
      </c>
      <c r="F149" s="313">
        <v>0</v>
      </c>
      <c r="G149" s="314">
        <v>0</v>
      </c>
      <c r="H149" s="316">
        <v>0</v>
      </c>
      <c r="I149" s="313">
        <v>12.531000000000001</v>
      </c>
      <c r="J149" s="314">
        <v>12.531000000000001</v>
      </c>
      <c r="K149" s="324" t="s">
        <v>224</v>
      </c>
    </row>
    <row r="150" spans="1:11" ht="14.4" customHeight="1" thickBot="1" x14ac:dyDescent="0.35">
      <c r="A150" s="335" t="s">
        <v>353</v>
      </c>
      <c r="B150" s="313">
        <v>5.0565820452120001</v>
      </c>
      <c r="C150" s="313">
        <v>0</v>
      </c>
      <c r="D150" s="314">
        <v>-5.0565820452120001</v>
      </c>
      <c r="E150" s="315">
        <v>0</v>
      </c>
      <c r="F150" s="313">
        <v>0</v>
      </c>
      <c r="G150" s="314">
        <v>0</v>
      </c>
      <c r="H150" s="316">
        <v>0</v>
      </c>
      <c r="I150" s="313">
        <v>1.9059999999999999</v>
      </c>
      <c r="J150" s="314">
        <v>1.9059999999999999</v>
      </c>
      <c r="K150" s="324" t="s">
        <v>224</v>
      </c>
    </row>
    <row r="151" spans="1:11" ht="14.4" customHeight="1" thickBot="1" x14ac:dyDescent="0.35">
      <c r="A151" s="335" t="s">
        <v>354</v>
      </c>
      <c r="B151" s="313">
        <v>0</v>
      </c>
      <c r="C151" s="313">
        <v>31.058</v>
      </c>
      <c r="D151" s="314">
        <v>31.058</v>
      </c>
      <c r="E151" s="323" t="s">
        <v>211</v>
      </c>
      <c r="F151" s="313">
        <v>144.99999543285099</v>
      </c>
      <c r="G151" s="314">
        <v>84.583330669163004</v>
      </c>
      <c r="H151" s="316">
        <v>5.7839999999999998</v>
      </c>
      <c r="I151" s="313">
        <v>55.116</v>
      </c>
      <c r="J151" s="314">
        <v>-29.467330669163001</v>
      </c>
      <c r="K151" s="317">
        <v>0.38011035679999999</v>
      </c>
    </row>
    <row r="152" spans="1:11" ht="14.4" customHeight="1" thickBot="1" x14ac:dyDescent="0.35">
      <c r="A152" s="334" t="s">
        <v>355</v>
      </c>
      <c r="B152" s="318">
        <v>1.11022302462514E-16</v>
      </c>
      <c r="C152" s="318">
        <v>1.89934</v>
      </c>
      <c r="D152" s="319">
        <v>1.89934</v>
      </c>
      <c r="E152" s="325">
        <v>0</v>
      </c>
      <c r="F152" s="318">
        <v>0</v>
      </c>
      <c r="G152" s="319">
        <v>0</v>
      </c>
      <c r="H152" s="321">
        <v>0</v>
      </c>
      <c r="I152" s="318">
        <v>2.4681899999999999</v>
      </c>
      <c r="J152" s="319">
        <v>2.4681899999999999</v>
      </c>
      <c r="K152" s="322" t="s">
        <v>211</v>
      </c>
    </row>
    <row r="153" spans="1:11" ht="14.4" customHeight="1" thickBot="1" x14ac:dyDescent="0.35">
      <c r="A153" s="335" t="s">
        <v>356</v>
      </c>
      <c r="B153" s="313">
        <v>0</v>
      </c>
      <c r="C153" s="313">
        <v>1.6679999999000002E-2</v>
      </c>
      <c r="D153" s="314">
        <v>1.6679999999000002E-2</v>
      </c>
      <c r="E153" s="323" t="s">
        <v>224</v>
      </c>
      <c r="F153" s="313">
        <v>0</v>
      </c>
      <c r="G153" s="314">
        <v>0</v>
      </c>
      <c r="H153" s="316">
        <v>0</v>
      </c>
      <c r="I153" s="313">
        <v>2.0999999999999999E-3</v>
      </c>
      <c r="J153" s="314">
        <v>2.0999999999999999E-3</v>
      </c>
      <c r="K153" s="324" t="s">
        <v>211</v>
      </c>
    </row>
    <row r="154" spans="1:11" ht="14.4" customHeight="1" thickBot="1" x14ac:dyDescent="0.35">
      <c r="A154" s="335" t="s">
        <v>357</v>
      </c>
      <c r="B154" s="313">
        <v>1.11022302462514E-16</v>
      </c>
      <c r="C154" s="313">
        <v>0.91022999999999998</v>
      </c>
      <c r="D154" s="314">
        <v>0.91022999999999998</v>
      </c>
      <c r="E154" s="315">
        <v>0</v>
      </c>
      <c r="F154" s="313">
        <v>0</v>
      </c>
      <c r="G154" s="314">
        <v>0</v>
      </c>
      <c r="H154" s="316">
        <v>0</v>
      </c>
      <c r="I154" s="313">
        <v>0.59911999999999999</v>
      </c>
      <c r="J154" s="314">
        <v>0.59911999999999999</v>
      </c>
      <c r="K154" s="324" t="s">
        <v>211</v>
      </c>
    </row>
    <row r="155" spans="1:11" ht="14.4" customHeight="1" thickBot="1" x14ac:dyDescent="0.35">
      <c r="A155" s="335" t="s">
        <v>358</v>
      </c>
      <c r="B155" s="313">
        <v>0</v>
      </c>
      <c r="C155" s="313">
        <v>0.25496000000000002</v>
      </c>
      <c r="D155" s="314">
        <v>0.25496000000000002</v>
      </c>
      <c r="E155" s="323" t="s">
        <v>211</v>
      </c>
      <c r="F155" s="313">
        <v>0</v>
      </c>
      <c r="G155" s="314">
        <v>0</v>
      </c>
      <c r="H155" s="316">
        <v>0</v>
      </c>
      <c r="I155" s="313">
        <v>1.3894299999999999</v>
      </c>
      <c r="J155" s="314">
        <v>1.3894299999999999</v>
      </c>
      <c r="K155" s="324" t="s">
        <v>211</v>
      </c>
    </row>
    <row r="156" spans="1:11" ht="14.4" customHeight="1" thickBot="1" x14ac:dyDescent="0.35">
      <c r="A156" s="335" t="s">
        <v>359</v>
      </c>
      <c r="B156" s="313">
        <v>0</v>
      </c>
      <c r="C156" s="313">
        <v>0.53802000000000005</v>
      </c>
      <c r="D156" s="314">
        <v>0.53802000000000005</v>
      </c>
      <c r="E156" s="323" t="s">
        <v>211</v>
      </c>
      <c r="F156" s="313">
        <v>0</v>
      </c>
      <c r="G156" s="314">
        <v>0</v>
      </c>
      <c r="H156" s="316">
        <v>0</v>
      </c>
      <c r="I156" s="313">
        <v>0.15421000000000001</v>
      </c>
      <c r="J156" s="314">
        <v>0.15421000000000001</v>
      </c>
      <c r="K156" s="324" t="s">
        <v>211</v>
      </c>
    </row>
    <row r="157" spans="1:11" ht="14.4" customHeight="1" thickBot="1" x14ac:dyDescent="0.35">
      <c r="A157" s="335" t="s">
        <v>360</v>
      </c>
      <c r="B157" s="313">
        <v>0</v>
      </c>
      <c r="C157" s="313">
        <v>0.17945</v>
      </c>
      <c r="D157" s="314">
        <v>0.17945</v>
      </c>
      <c r="E157" s="323" t="s">
        <v>211</v>
      </c>
      <c r="F157" s="313">
        <v>0</v>
      </c>
      <c r="G157" s="314">
        <v>0</v>
      </c>
      <c r="H157" s="316">
        <v>0</v>
      </c>
      <c r="I157" s="313">
        <v>0.32333000000000001</v>
      </c>
      <c r="J157" s="314">
        <v>0.32333000000000001</v>
      </c>
      <c r="K157" s="324" t="s">
        <v>211</v>
      </c>
    </row>
    <row r="158" spans="1:11" ht="14.4" customHeight="1" thickBot="1" x14ac:dyDescent="0.35">
      <c r="A158" s="332" t="s">
        <v>35</v>
      </c>
      <c r="B158" s="313">
        <v>35115.173149869202</v>
      </c>
      <c r="C158" s="313">
        <v>33967.946790000002</v>
      </c>
      <c r="D158" s="314">
        <v>-1147.22635986918</v>
      </c>
      <c r="E158" s="315">
        <v>0.96732961119100003</v>
      </c>
      <c r="F158" s="313">
        <v>35289.9988884505</v>
      </c>
      <c r="G158" s="314">
        <v>20585.832684929501</v>
      </c>
      <c r="H158" s="316">
        <v>3709.9958200000001</v>
      </c>
      <c r="I158" s="313">
        <v>19185.141909999998</v>
      </c>
      <c r="J158" s="314">
        <v>-1400.6907749294701</v>
      </c>
      <c r="K158" s="317">
        <v>0.543642462858</v>
      </c>
    </row>
    <row r="159" spans="1:11" ht="14.4" customHeight="1" thickBot="1" x14ac:dyDescent="0.35">
      <c r="A159" s="336" t="s">
        <v>361</v>
      </c>
      <c r="B159" s="318">
        <v>26056.999999999502</v>
      </c>
      <c r="C159" s="318">
        <v>25171.107</v>
      </c>
      <c r="D159" s="319">
        <v>-885.89299999951595</v>
      </c>
      <c r="E159" s="325">
        <v>0.96600172698300002</v>
      </c>
      <c r="F159" s="318">
        <v>26188.999175109999</v>
      </c>
      <c r="G159" s="319">
        <v>15276.916185480801</v>
      </c>
      <c r="H159" s="321">
        <v>2749.4360000000001</v>
      </c>
      <c r="I159" s="318">
        <v>14226.152</v>
      </c>
      <c r="J159" s="319">
        <v>-1050.7641854808101</v>
      </c>
      <c r="K159" s="326">
        <v>0.54321098354599995</v>
      </c>
    </row>
    <row r="160" spans="1:11" ht="14.4" customHeight="1" thickBot="1" x14ac:dyDescent="0.35">
      <c r="A160" s="334" t="s">
        <v>362</v>
      </c>
      <c r="B160" s="318">
        <v>0</v>
      </c>
      <c r="C160" s="318">
        <v>-149.97635</v>
      </c>
      <c r="D160" s="319">
        <v>-149.97635</v>
      </c>
      <c r="E160" s="320" t="s">
        <v>211</v>
      </c>
      <c r="F160" s="318">
        <v>0</v>
      </c>
      <c r="G160" s="319">
        <v>0</v>
      </c>
      <c r="H160" s="321">
        <v>0</v>
      </c>
      <c r="I160" s="318">
        <v>-40.06306</v>
      </c>
      <c r="J160" s="319">
        <v>-40.06306</v>
      </c>
      <c r="K160" s="322" t="s">
        <v>211</v>
      </c>
    </row>
    <row r="161" spans="1:11" ht="14.4" customHeight="1" thickBot="1" x14ac:dyDescent="0.35">
      <c r="A161" s="335" t="s">
        <v>363</v>
      </c>
      <c r="B161" s="313">
        <v>0</v>
      </c>
      <c r="C161" s="313">
        <v>-149.97635</v>
      </c>
      <c r="D161" s="314">
        <v>-149.97635</v>
      </c>
      <c r="E161" s="323" t="s">
        <v>211</v>
      </c>
      <c r="F161" s="313">
        <v>0</v>
      </c>
      <c r="G161" s="314">
        <v>0</v>
      </c>
      <c r="H161" s="316">
        <v>0</v>
      </c>
      <c r="I161" s="313">
        <v>-40.06306</v>
      </c>
      <c r="J161" s="314">
        <v>-40.06306</v>
      </c>
      <c r="K161" s="324" t="s">
        <v>211</v>
      </c>
    </row>
    <row r="162" spans="1:11" ht="14.4" customHeight="1" thickBot="1" x14ac:dyDescent="0.35">
      <c r="A162" s="334" t="s">
        <v>364</v>
      </c>
      <c r="B162" s="318">
        <v>25880.999999999502</v>
      </c>
      <c r="C162" s="318">
        <v>25030.495999999999</v>
      </c>
      <c r="D162" s="319">
        <v>-850.50399999951696</v>
      </c>
      <c r="E162" s="325">
        <v>0.96713790039000003</v>
      </c>
      <c r="F162" s="318">
        <v>25998.999181094499</v>
      </c>
      <c r="G162" s="319">
        <v>15166.0828556385</v>
      </c>
      <c r="H162" s="321">
        <v>2739.471</v>
      </c>
      <c r="I162" s="318">
        <v>14112.706</v>
      </c>
      <c r="J162" s="319">
        <v>-1053.37685563846</v>
      </c>
      <c r="K162" s="326">
        <v>0.54281727929900003</v>
      </c>
    </row>
    <row r="163" spans="1:11" ht="14.4" customHeight="1" thickBot="1" x14ac:dyDescent="0.35">
      <c r="A163" s="335" t="s">
        <v>365</v>
      </c>
      <c r="B163" s="313">
        <v>25880.999999999502</v>
      </c>
      <c r="C163" s="313">
        <v>25030.495999999999</v>
      </c>
      <c r="D163" s="314">
        <v>-850.50399999951696</v>
      </c>
      <c r="E163" s="315">
        <v>0.96713790039000003</v>
      </c>
      <c r="F163" s="313">
        <v>25998.999181094499</v>
      </c>
      <c r="G163" s="314">
        <v>15166.0828556385</v>
      </c>
      <c r="H163" s="316">
        <v>2739.471</v>
      </c>
      <c r="I163" s="313">
        <v>14112.706</v>
      </c>
      <c r="J163" s="314">
        <v>-1053.37685563846</v>
      </c>
      <c r="K163" s="317">
        <v>0.54281727929900003</v>
      </c>
    </row>
    <row r="164" spans="1:11" ht="14.4" customHeight="1" thickBot="1" x14ac:dyDescent="0.35">
      <c r="A164" s="334" t="s">
        <v>366</v>
      </c>
      <c r="B164" s="318">
        <v>95.999999999997996</v>
      </c>
      <c r="C164" s="318">
        <v>104.8</v>
      </c>
      <c r="D164" s="319">
        <v>8.8000000000010008</v>
      </c>
      <c r="E164" s="325">
        <v>1.091666666666</v>
      </c>
      <c r="F164" s="318">
        <v>109.999996535267</v>
      </c>
      <c r="G164" s="319">
        <v>64.166664645571998</v>
      </c>
      <c r="H164" s="321">
        <v>5</v>
      </c>
      <c r="I164" s="318">
        <v>55.8</v>
      </c>
      <c r="J164" s="319">
        <v>-8.3666646455719995</v>
      </c>
      <c r="K164" s="326">
        <v>0.50727274325000005</v>
      </c>
    </row>
    <row r="165" spans="1:11" ht="14.4" customHeight="1" thickBot="1" x14ac:dyDescent="0.35">
      <c r="A165" s="335" t="s">
        <v>367</v>
      </c>
      <c r="B165" s="313">
        <v>95.999999999997996</v>
      </c>
      <c r="C165" s="313">
        <v>104.8</v>
      </c>
      <c r="D165" s="314">
        <v>8.8000000000010008</v>
      </c>
      <c r="E165" s="315">
        <v>1.091666666666</v>
      </c>
      <c r="F165" s="313">
        <v>109.999996535267</v>
      </c>
      <c r="G165" s="314">
        <v>64.166664645571998</v>
      </c>
      <c r="H165" s="316">
        <v>5</v>
      </c>
      <c r="I165" s="313">
        <v>55.8</v>
      </c>
      <c r="J165" s="314">
        <v>-8.3666646455719995</v>
      </c>
      <c r="K165" s="317">
        <v>0.50727274325000005</v>
      </c>
    </row>
    <row r="166" spans="1:11" ht="14.4" customHeight="1" thickBot="1" x14ac:dyDescent="0.35">
      <c r="A166" s="334" t="s">
        <v>368</v>
      </c>
      <c r="B166" s="318">
        <v>79.999999999997996</v>
      </c>
      <c r="C166" s="318">
        <v>35.811</v>
      </c>
      <c r="D166" s="319">
        <v>-44.188999999998003</v>
      </c>
      <c r="E166" s="325">
        <v>0.44763750000000002</v>
      </c>
      <c r="F166" s="318">
        <v>79.999997480193002</v>
      </c>
      <c r="G166" s="319">
        <v>46.666665196779</v>
      </c>
      <c r="H166" s="321">
        <v>4.9649999999999999</v>
      </c>
      <c r="I166" s="318">
        <v>57.646000000000001</v>
      </c>
      <c r="J166" s="319">
        <v>10.97933480322</v>
      </c>
      <c r="K166" s="326">
        <v>0.72057502269600004</v>
      </c>
    </row>
    <row r="167" spans="1:11" ht="14.4" customHeight="1" thickBot="1" x14ac:dyDescent="0.35">
      <c r="A167" s="335" t="s">
        <v>369</v>
      </c>
      <c r="B167" s="313">
        <v>79.999999999997996</v>
      </c>
      <c r="C167" s="313">
        <v>35.811</v>
      </c>
      <c r="D167" s="314">
        <v>-44.188999999998003</v>
      </c>
      <c r="E167" s="315">
        <v>0.44763750000000002</v>
      </c>
      <c r="F167" s="313">
        <v>79.999997480193002</v>
      </c>
      <c r="G167" s="314">
        <v>46.666665196779</v>
      </c>
      <c r="H167" s="316">
        <v>4.9649999999999999</v>
      </c>
      <c r="I167" s="313">
        <v>57.646000000000001</v>
      </c>
      <c r="J167" s="314">
        <v>10.97933480322</v>
      </c>
      <c r="K167" s="317">
        <v>0.72057502269600004</v>
      </c>
    </row>
    <row r="168" spans="1:11" ht="14.4" customHeight="1" thickBot="1" x14ac:dyDescent="0.35">
      <c r="A168" s="334" t="s">
        <v>370</v>
      </c>
      <c r="B168" s="318">
        <v>0</v>
      </c>
      <c r="C168" s="318">
        <v>149.97635</v>
      </c>
      <c r="D168" s="319">
        <v>149.97635</v>
      </c>
      <c r="E168" s="320" t="s">
        <v>211</v>
      </c>
      <c r="F168" s="318">
        <v>0</v>
      </c>
      <c r="G168" s="319">
        <v>0</v>
      </c>
      <c r="H168" s="321">
        <v>0</v>
      </c>
      <c r="I168" s="318">
        <v>40.06306</v>
      </c>
      <c r="J168" s="319">
        <v>40.06306</v>
      </c>
      <c r="K168" s="322" t="s">
        <v>211</v>
      </c>
    </row>
    <row r="169" spans="1:11" ht="14.4" customHeight="1" thickBot="1" x14ac:dyDescent="0.35">
      <c r="A169" s="335" t="s">
        <v>371</v>
      </c>
      <c r="B169" s="313">
        <v>0</v>
      </c>
      <c r="C169" s="313">
        <v>149.75147000000001</v>
      </c>
      <c r="D169" s="314">
        <v>149.75147000000001</v>
      </c>
      <c r="E169" s="323" t="s">
        <v>211</v>
      </c>
      <c r="F169" s="313">
        <v>0</v>
      </c>
      <c r="G169" s="314">
        <v>0</v>
      </c>
      <c r="H169" s="316">
        <v>0</v>
      </c>
      <c r="I169" s="313">
        <v>39.705030000000001</v>
      </c>
      <c r="J169" s="314">
        <v>39.705030000000001</v>
      </c>
      <c r="K169" s="324" t="s">
        <v>211</v>
      </c>
    </row>
    <row r="170" spans="1:11" ht="14.4" customHeight="1" thickBot="1" x14ac:dyDescent="0.35">
      <c r="A170" s="335" t="s">
        <v>372</v>
      </c>
      <c r="B170" s="313">
        <v>0</v>
      </c>
      <c r="C170" s="313">
        <v>0.22488</v>
      </c>
      <c r="D170" s="314">
        <v>0.22488</v>
      </c>
      <c r="E170" s="323" t="s">
        <v>211</v>
      </c>
      <c r="F170" s="313">
        <v>0</v>
      </c>
      <c r="G170" s="314">
        <v>0</v>
      </c>
      <c r="H170" s="316">
        <v>0</v>
      </c>
      <c r="I170" s="313">
        <v>0.35803000000000001</v>
      </c>
      <c r="J170" s="314">
        <v>0.35803000000000001</v>
      </c>
      <c r="K170" s="324" t="s">
        <v>224</v>
      </c>
    </row>
    <row r="171" spans="1:11" ht="14.4" customHeight="1" thickBot="1" x14ac:dyDescent="0.35">
      <c r="A171" s="333" t="s">
        <v>373</v>
      </c>
      <c r="B171" s="313">
        <v>8799.1731498696699</v>
      </c>
      <c r="C171" s="313">
        <v>8546.0683100000006</v>
      </c>
      <c r="D171" s="314">
        <v>-253.10483986966801</v>
      </c>
      <c r="E171" s="315">
        <v>0.97123538364799999</v>
      </c>
      <c r="F171" s="313">
        <v>8840.9997215299209</v>
      </c>
      <c r="G171" s="314">
        <v>5157.2498375591204</v>
      </c>
      <c r="H171" s="316">
        <v>933.11591999999996</v>
      </c>
      <c r="I171" s="313">
        <v>4817.2855499999996</v>
      </c>
      <c r="J171" s="314">
        <v>-339.96428755912098</v>
      </c>
      <c r="K171" s="317">
        <v>0.54488018343300004</v>
      </c>
    </row>
    <row r="172" spans="1:11" ht="14.4" customHeight="1" thickBot="1" x14ac:dyDescent="0.35">
      <c r="A172" s="334" t="s">
        <v>374</v>
      </c>
      <c r="B172" s="318">
        <v>0</v>
      </c>
      <c r="C172" s="318">
        <v>-50.915010000000002</v>
      </c>
      <c r="D172" s="319">
        <v>-50.915010000000002</v>
      </c>
      <c r="E172" s="320" t="s">
        <v>211</v>
      </c>
      <c r="F172" s="318">
        <v>0</v>
      </c>
      <c r="G172" s="319">
        <v>0</v>
      </c>
      <c r="H172" s="321">
        <v>0</v>
      </c>
      <c r="I172" s="318">
        <v>-13.49967</v>
      </c>
      <c r="J172" s="319">
        <v>-13.49967</v>
      </c>
      <c r="K172" s="322" t="s">
        <v>211</v>
      </c>
    </row>
    <row r="173" spans="1:11" ht="14.4" customHeight="1" thickBot="1" x14ac:dyDescent="0.35">
      <c r="A173" s="335" t="s">
        <v>375</v>
      </c>
      <c r="B173" s="313">
        <v>0</v>
      </c>
      <c r="C173" s="313">
        <v>-50.915010000000002</v>
      </c>
      <c r="D173" s="314">
        <v>-50.915010000000002</v>
      </c>
      <c r="E173" s="323" t="s">
        <v>211</v>
      </c>
      <c r="F173" s="313">
        <v>0</v>
      </c>
      <c r="G173" s="314">
        <v>0</v>
      </c>
      <c r="H173" s="316">
        <v>0</v>
      </c>
      <c r="I173" s="313">
        <v>-13.49967</v>
      </c>
      <c r="J173" s="314">
        <v>-13.49967</v>
      </c>
      <c r="K173" s="324" t="s">
        <v>211</v>
      </c>
    </row>
    <row r="174" spans="1:11" ht="14.4" customHeight="1" thickBot="1" x14ac:dyDescent="0.35">
      <c r="A174" s="334" t="s">
        <v>376</v>
      </c>
      <c r="B174" s="318">
        <v>2328.1731498698</v>
      </c>
      <c r="C174" s="318">
        <v>2262.2443199999998</v>
      </c>
      <c r="D174" s="319">
        <v>-65.928829869801007</v>
      </c>
      <c r="E174" s="325">
        <v>0.971682162096</v>
      </c>
      <c r="F174" s="318">
        <v>2339.9999262956699</v>
      </c>
      <c r="G174" s="319">
        <v>1364.9999570058101</v>
      </c>
      <c r="H174" s="321">
        <v>246.99816999999999</v>
      </c>
      <c r="I174" s="318">
        <v>1275.15914</v>
      </c>
      <c r="J174" s="319">
        <v>-89.840817005806997</v>
      </c>
      <c r="K174" s="326">
        <v>0.54493982058299995</v>
      </c>
    </row>
    <row r="175" spans="1:11" ht="14.4" customHeight="1" thickBot="1" x14ac:dyDescent="0.35">
      <c r="A175" s="335" t="s">
        <v>377</v>
      </c>
      <c r="B175" s="313">
        <v>2328.1731498698</v>
      </c>
      <c r="C175" s="313">
        <v>2262.2443199999998</v>
      </c>
      <c r="D175" s="314">
        <v>-65.928829869801007</v>
      </c>
      <c r="E175" s="315">
        <v>0.971682162096</v>
      </c>
      <c r="F175" s="313">
        <v>2339.9999262956699</v>
      </c>
      <c r="G175" s="314">
        <v>1364.9999570058101</v>
      </c>
      <c r="H175" s="316">
        <v>246.99816999999999</v>
      </c>
      <c r="I175" s="313">
        <v>1275.15914</v>
      </c>
      <c r="J175" s="314">
        <v>-89.840817005806997</v>
      </c>
      <c r="K175" s="317">
        <v>0.54493982058299995</v>
      </c>
    </row>
    <row r="176" spans="1:11" ht="14.4" customHeight="1" thickBot="1" x14ac:dyDescent="0.35">
      <c r="A176" s="334" t="s">
        <v>378</v>
      </c>
      <c r="B176" s="318">
        <v>6470.9999999998699</v>
      </c>
      <c r="C176" s="318">
        <v>6283.8239899999999</v>
      </c>
      <c r="D176" s="319">
        <v>-187.17600999986601</v>
      </c>
      <c r="E176" s="325">
        <v>0.97107463915900005</v>
      </c>
      <c r="F176" s="318">
        <v>6500.9997952342501</v>
      </c>
      <c r="G176" s="319">
        <v>3792.2498805533201</v>
      </c>
      <c r="H176" s="321">
        <v>686.11775</v>
      </c>
      <c r="I176" s="318">
        <v>3542.1264099999999</v>
      </c>
      <c r="J176" s="319">
        <v>-250.12347055331401</v>
      </c>
      <c r="K176" s="326">
        <v>0.544858717361</v>
      </c>
    </row>
    <row r="177" spans="1:11" ht="14.4" customHeight="1" thickBot="1" x14ac:dyDescent="0.35">
      <c r="A177" s="335" t="s">
        <v>379</v>
      </c>
      <c r="B177" s="313">
        <v>6470.9999999998699</v>
      </c>
      <c r="C177" s="313">
        <v>6283.8239899999999</v>
      </c>
      <c r="D177" s="314">
        <v>-187.17600999986601</v>
      </c>
      <c r="E177" s="315">
        <v>0.97107463915900005</v>
      </c>
      <c r="F177" s="313">
        <v>6500.9997952342501</v>
      </c>
      <c r="G177" s="314">
        <v>3792.2498805533201</v>
      </c>
      <c r="H177" s="316">
        <v>686.11775</v>
      </c>
      <c r="I177" s="313">
        <v>3542.1264099999999</v>
      </c>
      <c r="J177" s="314">
        <v>-250.12347055331401</v>
      </c>
      <c r="K177" s="317">
        <v>0.544858717361</v>
      </c>
    </row>
    <row r="178" spans="1:11" ht="14.4" customHeight="1" thickBot="1" x14ac:dyDescent="0.35">
      <c r="A178" s="334" t="s">
        <v>380</v>
      </c>
      <c r="B178" s="318">
        <v>0</v>
      </c>
      <c r="C178" s="318">
        <v>50.915010000000002</v>
      </c>
      <c r="D178" s="319">
        <v>50.915010000000002</v>
      </c>
      <c r="E178" s="320" t="s">
        <v>211</v>
      </c>
      <c r="F178" s="318">
        <v>0</v>
      </c>
      <c r="G178" s="319">
        <v>0</v>
      </c>
      <c r="H178" s="321">
        <v>0</v>
      </c>
      <c r="I178" s="318">
        <v>13.49967</v>
      </c>
      <c r="J178" s="319">
        <v>13.49967</v>
      </c>
      <c r="K178" s="322" t="s">
        <v>211</v>
      </c>
    </row>
    <row r="179" spans="1:11" ht="14.4" customHeight="1" thickBot="1" x14ac:dyDescent="0.35">
      <c r="A179" s="335" t="s">
        <v>381</v>
      </c>
      <c r="B179" s="313">
        <v>0</v>
      </c>
      <c r="C179" s="313">
        <v>13.477679999999999</v>
      </c>
      <c r="D179" s="314">
        <v>13.477679999999999</v>
      </c>
      <c r="E179" s="323" t="s">
        <v>211</v>
      </c>
      <c r="F179" s="313">
        <v>0</v>
      </c>
      <c r="G179" s="314">
        <v>0</v>
      </c>
      <c r="H179" s="316">
        <v>0</v>
      </c>
      <c r="I179" s="313">
        <v>3.5733899999999998</v>
      </c>
      <c r="J179" s="314">
        <v>3.5733899999999998</v>
      </c>
      <c r="K179" s="324" t="s">
        <v>211</v>
      </c>
    </row>
    <row r="180" spans="1:11" ht="14.4" customHeight="1" thickBot="1" x14ac:dyDescent="0.35">
      <c r="A180" s="335" t="s">
        <v>382</v>
      </c>
      <c r="B180" s="313">
        <v>0</v>
      </c>
      <c r="C180" s="313">
        <v>37.437330000000003</v>
      </c>
      <c r="D180" s="314">
        <v>37.437330000000003</v>
      </c>
      <c r="E180" s="323" t="s">
        <v>211</v>
      </c>
      <c r="F180" s="313">
        <v>0</v>
      </c>
      <c r="G180" s="314">
        <v>0</v>
      </c>
      <c r="H180" s="316">
        <v>0</v>
      </c>
      <c r="I180" s="313">
        <v>9.9262800000000002</v>
      </c>
      <c r="J180" s="314">
        <v>9.9262800000000002</v>
      </c>
      <c r="K180" s="324" t="s">
        <v>211</v>
      </c>
    </row>
    <row r="181" spans="1:11" ht="14.4" customHeight="1" thickBot="1" x14ac:dyDescent="0.35">
      <c r="A181" s="333" t="s">
        <v>383</v>
      </c>
      <c r="B181" s="313">
        <v>258.999999999995</v>
      </c>
      <c r="C181" s="313">
        <v>250.77148</v>
      </c>
      <c r="D181" s="314">
        <v>-8.2285199999940009</v>
      </c>
      <c r="E181" s="315">
        <v>0.96822965250899995</v>
      </c>
      <c r="F181" s="313">
        <v>259.99999181062998</v>
      </c>
      <c r="G181" s="314">
        <v>151.666661889534</v>
      </c>
      <c r="H181" s="316">
        <v>27.443899999999999</v>
      </c>
      <c r="I181" s="313">
        <v>141.70436000000001</v>
      </c>
      <c r="J181" s="314">
        <v>-9.9623018895340003</v>
      </c>
      <c r="K181" s="317">
        <v>0.54501678639700002</v>
      </c>
    </row>
    <row r="182" spans="1:11" ht="14.4" customHeight="1" thickBot="1" x14ac:dyDescent="0.35">
      <c r="A182" s="334" t="s">
        <v>384</v>
      </c>
      <c r="B182" s="318">
        <v>0</v>
      </c>
      <c r="C182" s="318">
        <v>-1.5003500000000001</v>
      </c>
      <c r="D182" s="319">
        <v>-1.5003500000000001</v>
      </c>
      <c r="E182" s="320" t="s">
        <v>211</v>
      </c>
      <c r="F182" s="318">
        <v>0</v>
      </c>
      <c r="G182" s="319">
        <v>0</v>
      </c>
      <c r="H182" s="321">
        <v>0</v>
      </c>
      <c r="I182" s="318">
        <v>-0.40061999999999998</v>
      </c>
      <c r="J182" s="319">
        <v>-0.40061999999999998</v>
      </c>
      <c r="K182" s="322" t="s">
        <v>211</v>
      </c>
    </row>
    <row r="183" spans="1:11" ht="14.4" customHeight="1" thickBot="1" x14ac:dyDescent="0.35">
      <c r="A183" s="335" t="s">
        <v>385</v>
      </c>
      <c r="B183" s="313">
        <v>0</v>
      </c>
      <c r="C183" s="313">
        <v>-1.5003500000000001</v>
      </c>
      <c r="D183" s="314">
        <v>-1.5003500000000001</v>
      </c>
      <c r="E183" s="323" t="s">
        <v>211</v>
      </c>
      <c r="F183" s="313">
        <v>0</v>
      </c>
      <c r="G183" s="314">
        <v>0</v>
      </c>
      <c r="H183" s="316">
        <v>0</v>
      </c>
      <c r="I183" s="313">
        <v>-0.40061999999999998</v>
      </c>
      <c r="J183" s="314">
        <v>-0.40061999999999998</v>
      </c>
      <c r="K183" s="324" t="s">
        <v>211</v>
      </c>
    </row>
    <row r="184" spans="1:11" ht="14.4" customHeight="1" thickBot="1" x14ac:dyDescent="0.35">
      <c r="A184" s="334" t="s">
        <v>386</v>
      </c>
      <c r="B184" s="318">
        <v>258.999999999995</v>
      </c>
      <c r="C184" s="318">
        <v>250.77148</v>
      </c>
      <c r="D184" s="319">
        <v>-8.2285199999940009</v>
      </c>
      <c r="E184" s="325">
        <v>0.96822965250899995</v>
      </c>
      <c r="F184" s="318">
        <v>259.99999181062998</v>
      </c>
      <c r="G184" s="319">
        <v>151.666661889534</v>
      </c>
      <c r="H184" s="321">
        <v>27.443899999999999</v>
      </c>
      <c r="I184" s="318">
        <v>141.70436000000001</v>
      </c>
      <c r="J184" s="319">
        <v>-9.9623018895340003</v>
      </c>
      <c r="K184" s="326">
        <v>0.54501678639700002</v>
      </c>
    </row>
    <row r="185" spans="1:11" ht="14.4" customHeight="1" thickBot="1" x14ac:dyDescent="0.35">
      <c r="A185" s="335" t="s">
        <v>387</v>
      </c>
      <c r="B185" s="313">
        <v>258.999999999995</v>
      </c>
      <c r="C185" s="313">
        <v>250.77148</v>
      </c>
      <c r="D185" s="314">
        <v>-8.2285199999940009</v>
      </c>
      <c r="E185" s="315">
        <v>0.96822965250899995</v>
      </c>
      <c r="F185" s="313">
        <v>259.99999181062998</v>
      </c>
      <c r="G185" s="314">
        <v>151.666661889534</v>
      </c>
      <c r="H185" s="316">
        <v>27.443899999999999</v>
      </c>
      <c r="I185" s="313">
        <v>141.70436000000001</v>
      </c>
      <c r="J185" s="314">
        <v>-9.9623018895340003</v>
      </c>
      <c r="K185" s="317">
        <v>0.54501678639700002</v>
      </c>
    </row>
    <row r="186" spans="1:11" ht="14.4" customHeight="1" thickBot="1" x14ac:dyDescent="0.35">
      <c r="A186" s="334" t="s">
        <v>388</v>
      </c>
      <c r="B186" s="318">
        <v>0</v>
      </c>
      <c r="C186" s="318">
        <v>1.5003500000000001</v>
      </c>
      <c r="D186" s="319">
        <v>1.5003500000000001</v>
      </c>
      <c r="E186" s="320" t="s">
        <v>211</v>
      </c>
      <c r="F186" s="318">
        <v>0</v>
      </c>
      <c r="G186" s="319">
        <v>0</v>
      </c>
      <c r="H186" s="321">
        <v>0</v>
      </c>
      <c r="I186" s="318">
        <v>0.40061999999999998</v>
      </c>
      <c r="J186" s="319">
        <v>0.40061999999999998</v>
      </c>
      <c r="K186" s="322" t="s">
        <v>211</v>
      </c>
    </row>
    <row r="187" spans="1:11" ht="14.4" customHeight="1" thickBot="1" x14ac:dyDescent="0.35">
      <c r="A187" s="335" t="s">
        <v>389</v>
      </c>
      <c r="B187" s="313">
        <v>0</v>
      </c>
      <c r="C187" s="313">
        <v>1.5003500000000001</v>
      </c>
      <c r="D187" s="314">
        <v>1.5003500000000001</v>
      </c>
      <c r="E187" s="323" t="s">
        <v>211</v>
      </c>
      <c r="F187" s="313">
        <v>0</v>
      </c>
      <c r="G187" s="314">
        <v>0</v>
      </c>
      <c r="H187" s="316">
        <v>0</v>
      </c>
      <c r="I187" s="313">
        <v>0.40061999999999998</v>
      </c>
      <c r="J187" s="314">
        <v>0.40061999999999998</v>
      </c>
      <c r="K187" s="324" t="s">
        <v>211</v>
      </c>
    </row>
    <row r="188" spans="1:11" ht="14.4" customHeight="1" thickBot="1" x14ac:dyDescent="0.35">
      <c r="A188" s="332" t="s">
        <v>390</v>
      </c>
      <c r="B188" s="313">
        <v>0</v>
      </c>
      <c r="C188" s="313">
        <v>22.1</v>
      </c>
      <c r="D188" s="314">
        <v>22.1</v>
      </c>
      <c r="E188" s="323" t="s">
        <v>224</v>
      </c>
      <c r="F188" s="313">
        <v>0</v>
      </c>
      <c r="G188" s="314">
        <v>0</v>
      </c>
      <c r="H188" s="316">
        <v>0</v>
      </c>
      <c r="I188" s="313">
        <v>1.5</v>
      </c>
      <c r="J188" s="314">
        <v>1.5</v>
      </c>
      <c r="K188" s="324" t="s">
        <v>224</v>
      </c>
    </row>
    <row r="189" spans="1:11" ht="14.4" customHeight="1" thickBot="1" x14ac:dyDescent="0.35">
      <c r="A189" s="333" t="s">
        <v>391</v>
      </c>
      <c r="B189" s="313">
        <v>0</v>
      </c>
      <c r="C189" s="313">
        <v>22.1</v>
      </c>
      <c r="D189" s="314">
        <v>22.1</v>
      </c>
      <c r="E189" s="323" t="s">
        <v>224</v>
      </c>
      <c r="F189" s="313">
        <v>0</v>
      </c>
      <c r="G189" s="314">
        <v>0</v>
      </c>
      <c r="H189" s="316">
        <v>0</v>
      </c>
      <c r="I189" s="313">
        <v>1.5</v>
      </c>
      <c r="J189" s="314">
        <v>1.5</v>
      </c>
      <c r="K189" s="324" t="s">
        <v>224</v>
      </c>
    </row>
    <row r="190" spans="1:11" ht="14.4" customHeight="1" thickBot="1" x14ac:dyDescent="0.35">
      <c r="A190" s="334" t="s">
        <v>392</v>
      </c>
      <c r="B190" s="318">
        <v>0</v>
      </c>
      <c r="C190" s="318">
        <v>22.1</v>
      </c>
      <c r="D190" s="319">
        <v>22.1</v>
      </c>
      <c r="E190" s="320" t="s">
        <v>224</v>
      </c>
      <c r="F190" s="318">
        <v>0</v>
      </c>
      <c r="G190" s="319">
        <v>0</v>
      </c>
      <c r="H190" s="321">
        <v>0</v>
      </c>
      <c r="I190" s="318">
        <v>1.5</v>
      </c>
      <c r="J190" s="319">
        <v>1.5</v>
      </c>
      <c r="K190" s="322" t="s">
        <v>224</v>
      </c>
    </row>
    <row r="191" spans="1:11" ht="14.4" customHeight="1" thickBot="1" x14ac:dyDescent="0.35">
      <c r="A191" s="335" t="s">
        <v>393</v>
      </c>
      <c r="B191" s="313">
        <v>0</v>
      </c>
      <c r="C191" s="313">
        <v>22.1</v>
      </c>
      <c r="D191" s="314">
        <v>22.1</v>
      </c>
      <c r="E191" s="323" t="s">
        <v>224</v>
      </c>
      <c r="F191" s="313">
        <v>0</v>
      </c>
      <c r="G191" s="314">
        <v>0</v>
      </c>
      <c r="H191" s="316">
        <v>0</v>
      </c>
      <c r="I191" s="313">
        <v>1.5</v>
      </c>
      <c r="J191" s="314">
        <v>1.5</v>
      </c>
      <c r="K191" s="324" t="s">
        <v>224</v>
      </c>
    </row>
    <row r="192" spans="1:11" ht="14.4" customHeight="1" thickBot="1" x14ac:dyDescent="0.35">
      <c r="A192" s="332" t="s">
        <v>394</v>
      </c>
      <c r="B192" s="313">
        <v>0</v>
      </c>
      <c r="C192" s="313">
        <v>300.52589</v>
      </c>
      <c r="D192" s="314">
        <v>300.52589</v>
      </c>
      <c r="E192" s="323" t="s">
        <v>211</v>
      </c>
      <c r="F192" s="313">
        <v>0</v>
      </c>
      <c r="G192" s="314">
        <v>0</v>
      </c>
      <c r="H192" s="316">
        <v>6.5866400000000001</v>
      </c>
      <c r="I192" s="313">
        <v>128.40736000000001</v>
      </c>
      <c r="J192" s="314">
        <v>128.40736000000001</v>
      </c>
      <c r="K192" s="324" t="s">
        <v>211</v>
      </c>
    </row>
    <row r="193" spans="1:11" ht="14.4" customHeight="1" thickBot="1" x14ac:dyDescent="0.35">
      <c r="A193" s="333" t="s">
        <v>395</v>
      </c>
      <c r="B193" s="313">
        <v>0</v>
      </c>
      <c r="C193" s="313">
        <v>300.52589</v>
      </c>
      <c r="D193" s="314">
        <v>300.52589</v>
      </c>
      <c r="E193" s="323" t="s">
        <v>211</v>
      </c>
      <c r="F193" s="313">
        <v>0</v>
      </c>
      <c r="G193" s="314">
        <v>0</v>
      </c>
      <c r="H193" s="316">
        <v>6.5866400000000001</v>
      </c>
      <c r="I193" s="313">
        <v>128.40736000000001</v>
      </c>
      <c r="J193" s="314">
        <v>128.40736000000001</v>
      </c>
      <c r="K193" s="324" t="s">
        <v>211</v>
      </c>
    </row>
    <row r="194" spans="1:11" ht="14.4" customHeight="1" thickBot="1" x14ac:dyDescent="0.35">
      <c r="A194" s="334" t="s">
        <v>396</v>
      </c>
      <c r="B194" s="318">
        <v>0</v>
      </c>
      <c r="C194" s="318">
        <v>-1.8331299999999999</v>
      </c>
      <c r="D194" s="319">
        <v>-1.8331299999999999</v>
      </c>
      <c r="E194" s="320" t="s">
        <v>224</v>
      </c>
      <c r="F194" s="318">
        <v>0</v>
      </c>
      <c r="G194" s="319">
        <v>0</v>
      </c>
      <c r="H194" s="321">
        <v>0</v>
      </c>
      <c r="I194" s="318">
        <v>-0.52861000000000002</v>
      </c>
      <c r="J194" s="319">
        <v>-0.52861000000000002</v>
      </c>
      <c r="K194" s="322" t="s">
        <v>211</v>
      </c>
    </row>
    <row r="195" spans="1:11" ht="14.4" customHeight="1" thickBot="1" x14ac:dyDescent="0.35">
      <c r="A195" s="335" t="s">
        <v>397</v>
      </c>
      <c r="B195" s="313">
        <v>0</v>
      </c>
      <c r="C195" s="313">
        <v>-1.8331299999999999</v>
      </c>
      <c r="D195" s="314">
        <v>-1.8331299999999999</v>
      </c>
      <c r="E195" s="323" t="s">
        <v>224</v>
      </c>
      <c r="F195" s="313">
        <v>0</v>
      </c>
      <c r="G195" s="314">
        <v>0</v>
      </c>
      <c r="H195" s="316">
        <v>0</v>
      </c>
      <c r="I195" s="313">
        <v>-0.52861000000000002</v>
      </c>
      <c r="J195" s="314">
        <v>-0.52861000000000002</v>
      </c>
      <c r="K195" s="324" t="s">
        <v>211</v>
      </c>
    </row>
    <row r="196" spans="1:11" ht="14.4" customHeight="1" thickBot="1" x14ac:dyDescent="0.35">
      <c r="A196" s="334" t="s">
        <v>398</v>
      </c>
      <c r="B196" s="318">
        <v>0</v>
      </c>
      <c r="C196" s="318">
        <v>300.52589</v>
      </c>
      <c r="D196" s="319">
        <v>300.52589</v>
      </c>
      <c r="E196" s="320" t="s">
        <v>211</v>
      </c>
      <c r="F196" s="318">
        <v>0</v>
      </c>
      <c r="G196" s="319">
        <v>0</v>
      </c>
      <c r="H196" s="321">
        <v>6.5866400000000001</v>
      </c>
      <c r="I196" s="318">
        <v>127.60736</v>
      </c>
      <c r="J196" s="319">
        <v>127.60736</v>
      </c>
      <c r="K196" s="322" t="s">
        <v>211</v>
      </c>
    </row>
    <row r="197" spans="1:11" ht="14.4" customHeight="1" thickBot="1" x14ac:dyDescent="0.35">
      <c r="A197" s="335" t="s">
        <v>399</v>
      </c>
      <c r="B197" s="313">
        <v>0</v>
      </c>
      <c r="C197" s="313">
        <v>-0.15831999999999999</v>
      </c>
      <c r="D197" s="314">
        <v>-0.15831999999999999</v>
      </c>
      <c r="E197" s="323" t="s">
        <v>224</v>
      </c>
      <c r="F197" s="313">
        <v>0</v>
      </c>
      <c r="G197" s="314">
        <v>0</v>
      </c>
      <c r="H197" s="316">
        <v>0</v>
      </c>
      <c r="I197" s="313">
        <v>0</v>
      </c>
      <c r="J197" s="314">
        <v>0</v>
      </c>
      <c r="K197" s="317">
        <v>0</v>
      </c>
    </row>
    <row r="198" spans="1:11" ht="14.4" customHeight="1" thickBot="1" x14ac:dyDescent="0.35">
      <c r="A198" s="335" t="s">
        <v>400</v>
      </c>
      <c r="B198" s="313">
        <v>0</v>
      </c>
      <c r="C198" s="313">
        <v>0.67464999999999997</v>
      </c>
      <c r="D198" s="314">
        <v>0.67464999999999997</v>
      </c>
      <c r="E198" s="323" t="s">
        <v>211</v>
      </c>
      <c r="F198" s="313">
        <v>0</v>
      </c>
      <c r="G198" s="314">
        <v>0</v>
      </c>
      <c r="H198" s="316">
        <v>0</v>
      </c>
      <c r="I198" s="313">
        <v>17.077449999999999</v>
      </c>
      <c r="J198" s="314">
        <v>17.077449999999999</v>
      </c>
      <c r="K198" s="324" t="s">
        <v>211</v>
      </c>
    </row>
    <row r="199" spans="1:11" ht="14.4" customHeight="1" thickBot="1" x14ac:dyDescent="0.35">
      <c r="A199" s="335" t="s">
        <v>401</v>
      </c>
      <c r="B199" s="313">
        <v>0</v>
      </c>
      <c r="C199" s="313">
        <v>284.80065999999999</v>
      </c>
      <c r="D199" s="314">
        <v>284.80065999999999</v>
      </c>
      <c r="E199" s="323" t="s">
        <v>224</v>
      </c>
      <c r="F199" s="313">
        <v>0</v>
      </c>
      <c r="G199" s="314">
        <v>0</v>
      </c>
      <c r="H199" s="316">
        <v>2.45804</v>
      </c>
      <c r="I199" s="313">
        <v>56.49344</v>
      </c>
      <c r="J199" s="314">
        <v>56.49344</v>
      </c>
      <c r="K199" s="324" t="s">
        <v>211</v>
      </c>
    </row>
    <row r="200" spans="1:11" ht="14.4" customHeight="1" thickBot="1" x14ac:dyDescent="0.35">
      <c r="A200" s="335" t="s">
        <v>402</v>
      </c>
      <c r="B200" s="313">
        <v>0</v>
      </c>
      <c r="C200" s="313">
        <v>-22.391100000000002</v>
      </c>
      <c r="D200" s="314">
        <v>-22.391100000000002</v>
      </c>
      <c r="E200" s="323" t="s">
        <v>224</v>
      </c>
      <c r="F200" s="313">
        <v>0</v>
      </c>
      <c r="G200" s="314">
        <v>0</v>
      </c>
      <c r="H200" s="316">
        <v>0</v>
      </c>
      <c r="I200" s="313">
        <v>0</v>
      </c>
      <c r="J200" s="314">
        <v>0</v>
      </c>
      <c r="K200" s="324" t="s">
        <v>211</v>
      </c>
    </row>
    <row r="201" spans="1:11" ht="14.4" customHeight="1" thickBot="1" x14ac:dyDescent="0.35">
      <c r="A201" s="335" t="s">
        <v>403</v>
      </c>
      <c r="B201" s="313">
        <v>0</v>
      </c>
      <c r="C201" s="313">
        <v>0</v>
      </c>
      <c r="D201" s="314">
        <v>0</v>
      </c>
      <c r="E201" s="323" t="s">
        <v>211</v>
      </c>
      <c r="F201" s="313">
        <v>0</v>
      </c>
      <c r="G201" s="314">
        <v>0</v>
      </c>
      <c r="H201" s="316">
        <v>0</v>
      </c>
      <c r="I201" s="313">
        <v>3.7</v>
      </c>
      <c r="J201" s="314">
        <v>3.7</v>
      </c>
      <c r="K201" s="324" t="s">
        <v>224</v>
      </c>
    </row>
    <row r="202" spans="1:11" ht="14.4" customHeight="1" thickBot="1" x14ac:dyDescent="0.35">
      <c r="A202" s="335" t="s">
        <v>404</v>
      </c>
      <c r="B202" s="313">
        <v>0</v>
      </c>
      <c r="C202" s="313">
        <v>37.4</v>
      </c>
      <c r="D202" s="314">
        <v>37.4</v>
      </c>
      <c r="E202" s="323" t="s">
        <v>211</v>
      </c>
      <c r="F202" s="313">
        <v>0</v>
      </c>
      <c r="G202" s="314">
        <v>0</v>
      </c>
      <c r="H202" s="316">
        <v>0</v>
      </c>
      <c r="I202" s="313">
        <v>17.649999999999999</v>
      </c>
      <c r="J202" s="314">
        <v>17.649999999999999</v>
      </c>
      <c r="K202" s="324" t="s">
        <v>211</v>
      </c>
    </row>
    <row r="203" spans="1:11" ht="14.4" customHeight="1" thickBot="1" x14ac:dyDescent="0.35">
      <c r="A203" s="335" t="s">
        <v>405</v>
      </c>
      <c r="B203" s="313">
        <v>0</v>
      </c>
      <c r="C203" s="313">
        <v>0.2</v>
      </c>
      <c r="D203" s="314">
        <v>0.2</v>
      </c>
      <c r="E203" s="323" t="s">
        <v>211</v>
      </c>
      <c r="F203" s="313">
        <v>0</v>
      </c>
      <c r="G203" s="314">
        <v>0</v>
      </c>
      <c r="H203" s="316">
        <v>0</v>
      </c>
      <c r="I203" s="313">
        <v>0.4</v>
      </c>
      <c r="J203" s="314">
        <v>0.4</v>
      </c>
      <c r="K203" s="324" t="s">
        <v>211</v>
      </c>
    </row>
    <row r="204" spans="1:11" ht="14.4" customHeight="1" thickBot="1" x14ac:dyDescent="0.35">
      <c r="A204" s="335" t="s">
        <v>406</v>
      </c>
      <c r="B204" s="313">
        <v>0</v>
      </c>
      <c r="C204" s="313">
        <v>0</v>
      </c>
      <c r="D204" s="314">
        <v>0</v>
      </c>
      <c r="E204" s="315">
        <v>1</v>
      </c>
      <c r="F204" s="313">
        <v>0</v>
      </c>
      <c r="G204" s="314">
        <v>0</v>
      </c>
      <c r="H204" s="316">
        <v>26.931229999999999</v>
      </c>
      <c r="I204" s="313">
        <v>32.286470000000001</v>
      </c>
      <c r="J204" s="314">
        <v>32.286470000000001</v>
      </c>
      <c r="K204" s="324" t="s">
        <v>224</v>
      </c>
    </row>
    <row r="205" spans="1:11" ht="14.4" customHeight="1" thickBot="1" x14ac:dyDescent="0.35">
      <c r="A205" s="337" t="s">
        <v>407</v>
      </c>
      <c r="B205" s="313">
        <v>0</v>
      </c>
      <c r="C205" s="313">
        <v>0</v>
      </c>
      <c r="D205" s="314">
        <v>0</v>
      </c>
      <c r="E205" s="315">
        <v>1</v>
      </c>
      <c r="F205" s="313">
        <v>0</v>
      </c>
      <c r="G205" s="314">
        <v>0</v>
      </c>
      <c r="H205" s="316">
        <v>0</v>
      </c>
      <c r="I205" s="313">
        <v>0.8</v>
      </c>
      <c r="J205" s="314">
        <v>0.8</v>
      </c>
      <c r="K205" s="324" t="s">
        <v>224</v>
      </c>
    </row>
    <row r="206" spans="1:11" ht="14.4" customHeight="1" thickBot="1" x14ac:dyDescent="0.35">
      <c r="A206" s="335" t="s">
        <v>408</v>
      </c>
      <c r="B206" s="313">
        <v>0</v>
      </c>
      <c r="C206" s="313">
        <v>0</v>
      </c>
      <c r="D206" s="314">
        <v>0</v>
      </c>
      <c r="E206" s="315">
        <v>1</v>
      </c>
      <c r="F206" s="313">
        <v>0</v>
      </c>
      <c r="G206" s="314">
        <v>0</v>
      </c>
      <c r="H206" s="316">
        <v>0</v>
      </c>
      <c r="I206" s="313">
        <v>0.8</v>
      </c>
      <c r="J206" s="314">
        <v>0.8</v>
      </c>
      <c r="K206" s="324" t="s">
        <v>224</v>
      </c>
    </row>
    <row r="207" spans="1:11" ht="14.4" customHeight="1" thickBot="1" x14ac:dyDescent="0.35">
      <c r="A207" s="334" t="s">
        <v>409</v>
      </c>
      <c r="B207" s="318">
        <v>0</v>
      </c>
      <c r="C207" s="318">
        <v>1.8331299999999999</v>
      </c>
      <c r="D207" s="319">
        <v>1.8331299999999999</v>
      </c>
      <c r="E207" s="320" t="s">
        <v>224</v>
      </c>
      <c r="F207" s="318">
        <v>0</v>
      </c>
      <c r="G207" s="319">
        <v>0</v>
      </c>
      <c r="H207" s="321">
        <v>0</v>
      </c>
      <c r="I207" s="318">
        <v>0.52861000000000002</v>
      </c>
      <c r="J207" s="319">
        <v>0.52861000000000002</v>
      </c>
      <c r="K207" s="322" t="s">
        <v>211</v>
      </c>
    </row>
    <row r="208" spans="1:11" ht="14.4" customHeight="1" thickBot="1" x14ac:dyDescent="0.35">
      <c r="A208" s="335" t="s">
        <v>410</v>
      </c>
      <c r="B208" s="313">
        <v>0</v>
      </c>
      <c r="C208" s="313">
        <v>1.8331299999999999</v>
      </c>
      <c r="D208" s="314">
        <v>1.8331299999999999</v>
      </c>
      <c r="E208" s="323" t="s">
        <v>224</v>
      </c>
      <c r="F208" s="313">
        <v>0</v>
      </c>
      <c r="G208" s="314">
        <v>0</v>
      </c>
      <c r="H208" s="316">
        <v>0</v>
      </c>
      <c r="I208" s="313">
        <v>0.52861000000000002</v>
      </c>
      <c r="J208" s="314">
        <v>0.52861000000000002</v>
      </c>
      <c r="K208" s="324" t="s">
        <v>211</v>
      </c>
    </row>
    <row r="209" spans="1:11" ht="14.4" customHeight="1" thickBot="1" x14ac:dyDescent="0.35">
      <c r="A209" s="332" t="s">
        <v>411</v>
      </c>
      <c r="B209" s="313">
        <v>3211.1147405955398</v>
      </c>
      <c r="C209" s="313">
        <v>6708.4511199999997</v>
      </c>
      <c r="D209" s="314">
        <v>3497.3363794044699</v>
      </c>
      <c r="E209" s="315">
        <v>2.0891346656629999</v>
      </c>
      <c r="F209" s="313">
        <v>4764.1358148585896</v>
      </c>
      <c r="G209" s="314">
        <v>2779.0792253341801</v>
      </c>
      <c r="H209" s="316">
        <v>404.50900000000001</v>
      </c>
      <c r="I209" s="313">
        <v>2931.1212799999998</v>
      </c>
      <c r="J209" s="314">
        <v>152.04205466582101</v>
      </c>
      <c r="K209" s="317">
        <v>0.61524721248600001</v>
      </c>
    </row>
    <row r="210" spans="1:11" ht="14.4" customHeight="1" thickBot="1" x14ac:dyDescent="0.35">
      <c r="A210" s="333" t="s">
        <v>412</v>
      </c>
      <c r="B210" s="313">
        <v>3037.1147405955398</v>
      </c>
      <c r="C210" s="313">
        <v>1437.5650000000001</v>
      </c>
      <c r="D210" s="314">
        <v>-1599.54974059554</v>
      </c>
      <c r="E210" s="315">
        <v>0.47333246280899999</v>
      </c>
      <c r="F210" s="313">
        <v>4764.1358148585896</v>
      </c>
      <c r="G210" s="314">
        <v>2779.0792253341801</v>
      </c>
      <c r="H210" s="316">
        <v>404.50900000000001</v>
      </c>
      <c r="I210" s="313">
        <v>2858.5450000000001</v>
      </c>
      <c r="J210" s="314">
        <v>79.465774665821002</v>
      </c>
      <c r="K210" s="317">
        <v>0.60001333108099997</v>
      </c>
    </row>
    <row r="211" spans="1:11" ht="14.4" customHeight="1" thickBot="1" x14ac:dyDescent="0.35">
      <c r="A211" s="334" t="s">
        <v>413</v>
      </c>
      <c r="B211" s="318">
        <v>0</v>
      </c>
      <c r="C211" s="318">
        <v>-4.4942000000000002</v>
      </c>
      <c r="D211" s="319">
        <v>-4.4942000000000002</v>
      </c>
      <c r="E211" s="320" t="s">
        <v>211</v>
      </c>
      <c r="F211" s="318">
        <v>0</v>
      </c>
      <c r="G211" s="319">
        <v>0</v>
      </c>
      <c r="H211" s="321">
        <v>0</v>
      </c>
      <c r="I211" s="318">
        <v>-8.3225300000000004</v>
      </c>
      <c r="J211" s="319">
        <v>-8.3225300000000004</v>
      </c>
      <c r="K211" s="322" t="s">
        <v>211</v>
      </c>
    </row>
    <row r="212" spans="1:11" ht="14.4" customHeight="1" thickBot="1" x14ac:dyDescent="0.35">
      <c r="A212" s="335" t="s">
        <v>414</v>
      </c>
      <c r="B212" s="313">
        <v>0</v>
      </c>
      <c r="C212" s="313">
        <v>-4.4942000000000002</v>
      </c>
      <c r="D212" s="314">
        <v>-4.4942000000000002</v>
      </c>
      <c r="E212" s="323" t="s">
        <v>211</v>
      </c>
      <c r="F212" s="313">
        <v>0</v>
      </c>
      <c r="G212" s="314">
        <v>0</v>
      </c>
      <c r="H212" s="316">
        <v>0</v>
      </c>
      <c r="I212" s="313">
        <v>-8.3225300000000004</v>
      </c>
      <c r="J212" s="314">
        <v>-8.3225300000000004</v>
      </c>
      <c r="K212" s="324" t="s">
        <v>211</v>
      </c>
    </row>
    <row r="213" spans="1:11" ht="14.4" customHeight="1" thickBot="1" x14ac:dyDescent="0.35">
      <c r="A213" s="334" t="s">
        <v>415</v>
      </c>
      <c r="B213" s="318">
        <v>3037.1147405955398</v>
      </c>
      <c r="C213" s="318">
        <v>1437.5650000000001</v>
      </c>
      <c r="D213" s="319">
        <v>-1599.54974059554</v>
      </c>
      <c r="E213" s="325">
        <v>0.47333246280899999</v>
      </c>
      <c r="F213" s="318">
        <v>4764.1358148585896</v>
      </c>
      <c r="G213" s="319">
        <v>2779.0792253341801</v>
      </c>
      <c r="H213" s="321">
        <v>404.50900000000001</v>
      </c>
      <c r="I213" s="318">
        <v>2759.261</v>
      </c>
      <c r="J213" s="319">
        <v>-19.818225334177999</v>
      </c>
      <c r="K213" s="326">
        <v>0.57917345500399997</v>
      </c>
    </row>
    <row r="214" spans="1:11" ht="14.4" customHeight="1" thickBot="1" x14ac:dyDescent="0.35">
      <c r="A214" s="335" t="s">
        <v>416</v>
      </c>
      <c r="B214" s="313">
        <v>545.97830754097799</v>
      </c>
      <c r="C214" s="313">
        <v>95.572000000000003</v>
      </c>
      <c r="D214" s="314">
        <v>-450.40630754097799</v>
      </c>
      <c r="E214" s="315">
        <v>0.175047247628</v>
      </c>
      <c r="F214" s="313">
        <v>1373.9999567223001</v>
      </c>
      <c r="G214" s="314">
        <v>801.49997475467705</v>
      </c>
      <c r="H214" s="316">
        <v>115.068</v>
      </c>
      <c r="I214" s="313">
        <v>804.40200000000004</v>
      </c>
      <c r="J214" s="314">
        <v>2.9020252453220001</v>
      </c>
      <c r="K214" s="317">
        <v>0.58544543328700005</v>
      </c>
    </row>
    <row r="215" spans="1:11" ht="14.4" customHeight="1" thickBot="1" x14ac:dyDescent="0.35">
      <c r="A215" s="335" t="s">
        <v>417</v>
      </c>
      <c r="B215" s="313">
        <v>1023.99999999998</v>
      </c>
      <c r="C215" s="313">
        <v>137.48699999999999</v>
      </c>
      <c r="D215" s="314">
        <v>-886.51299999998105</v>
      </c>
      <c r="E215" s="315">
        <v>0.13426464843700001</v>
      </c>
      <c r="F215" s="313">
        <v>817.999974234967</v>
      </c>
      <c r="G215" s="314">
        <v>477.16665163706398</v>
      </c>
      <c r="H215" s="316">
        <v>73.173000000000002</v>
      </c>
      <c r="I215" s="313">
        <v>447.322</v>
      </c>
      <c r="J215" s="314">
        <v>-29.844651637062999</v>
      </c>
      <c r="K215" s="317">
        <v>0.54684842798199995</v>
      </c>
    </row>
    <row r="216" spans="1:11" ht="14.4" customHeight="1" thickBot="1" x14ac:dyDescent="0.35">
      <c r="A216" s="335" t="s">
        <v>418</v>
      </c>
      <c r="B216" s="313">
        <v>477.14134787670599</v>
      </c>
      <c r="C216" s="313">
        <v>214.012</v>
      </c>
      <c r="D216" s="314">
        <v>-263.12934787670599</v>
      </c>
      <c r="E216" s="315">
        <v>0.44852956247100001</v>
      </c>
      <c r="F216" s="313">
        <v>1582.13751640438</v>
      </c>
      <c r="G216" s="314">
        <v>922.91355123588903</v>
      </c>
      <c r="H216" s="316">
        <v>136.20500000000001</v>
      </c>
      <c r="I216" s="313">
        <v>942.13599999999997</v>
      </c>
      <c r="J216" s="314">
        <v>19.222448764109998</v>
      </c>
      <c r="K216" s="317">
        <v>0.59548300336100002</v>
      </c>
    </row>
    <row r="217" spans="1:11" ht="14.4" customHeight="1" thickBot="1" x14ac:dyDescent="0.35">
      <c r="A217" s="335" t="s">
        <v>419</v>
      </c>
      <c r="B217" s="313">
        <v>398.995085177882</v>
      </c>
      <c r="C217" s="313">
        <v>399.63799999999998</v>
      </c>
      <c r="D217" s="314">
        <v>0.642914822118</v>
      </c>
      <c r="E217" s="315">
        <v>1.0016113351910001</v>
      </c>
      <c r="F217" s="313">
        <v>398.99838611202</v>
      </c>
      <c r="G217" s="314">
        <v>232.749058565345</v>
      </c>
      <c r="H217" s="316">
        <v>33.305</v>
      </c>
      <c r="I217" s="313">
        <v>233.13499999999999</v>
      </c>
      <c r="J217" s="314">
        <v>0.38594143465399999</v>
      </c>
      <c r="K217" s="317">
        <v>0.58430060901100001</v>
      </c>
    </row>
    <row r="218" spans="1:11" ht="14.4" customHeight="1" thickBot="1" x14ac:dyDescent="0.35">
      <c r="A218" s="335" t="s">
        <v>420</v>
      </c>
      <c r="B218" s="313">
        <v>29.999999999999002</v>
      </c>
      <c r="C218" s="313">
        <v>29.76</v>
      </c>
      <c r="D218" s="314">
        <v>-0.23999999999900001</v>
      </c>
      <c r="E218" s="315">
        <v>0.99199999999999999</v>
      </c>
      <c r="F218" s="313">
        <v>29.999999055071999</v>
      </c>
      <c r="G218" s="314">
        <v>17.499999448792</v>
      </c>
      <c r="H218" s="316">
        <v>0</v>
      </c>
      <c r="I218" s="313">
        <v>4.96</v>
      </c>
      <c r="J218" s="314">
        <v>-12.539999448792001</v>
      </c>
      <c r="K218" s="317">
        <v>0.16533333854000001</v>
      </c>
    </row>
    <row r="219" spans="1:11" ht="14.4" customHeight="1" thickBot="1" x14ac:dyDescent="0.35">
      <c r="A219" s="335" t="s">
        <v>421</v>
      </c>
      <c r="B219" s="313">
        <v>560.99999999999</v>
      </c>
      <c r="C219" s="313">
        <v>561.096</v>
      </c>
      <c r="D219" s="314">
        <v>9.6000000010000003E-2</v>
      </c>
      <c r="E219" s="315">
        <v>1.000171122994</v>
      </c>
      <c r="F219" s="313">
        <v>560.99998232984899</v>
      </c>
      <c r="G219" s="314">
        <v>327.24998969241199</v>
      </c>
      <c r="H219" s="316">
        <v>46.758000000000003</v>
      </c>
      <c r="I219" s="313">
        <v>327.30599999999998</v>
      </c>
      <c r="J219" s="314">
        <v>5.6010307587999998E-2</v>
      </c>
      <c r="K219" s="317">
        <v>0.58343317345599999</v>
      </c>
    </row>
    <row r="220" spans="1:11" ht="14.4" customHeight="1" thickBot="1" x14ac:dyDescent="0.35">
      <c r="A220" s="334" t="s">
        <v>422</v>
      </c>
      <c r="B220" s="318">
        <v>0</v>
      </c>
      <c r="C220" s="318">
        <v>0</v>
      </c>
      <c r="D220" s="319">
        <v>0</v>
      </c>
      <c r="E220" s="325">
        <v>1</v>
      </c>
      <c r="F220" s="318">
        <v>0</v>
      </c>
      <c r="G220" s="319">
        <v>0</v>
      </c>
      <c r="H220" s="321">
        <v>0</v>
      </c>
      <c r="I220" s="318">
        <v>99.284000000000006</v>
      </c>
      <c r="J220" s="319">
        <v>99.284000000000006</v>
      </c>
      <c r="K220" s="322" t="s">
        <v>224</v>
      </c>
    </row>
    <row r="221" spans="1:11" ht="14.4" customHeight="1" thickBot="1" x14ac:dyDescent="0.35">
      <c r="A221" s="335" t="s">
        <v>423</v>
      </c>
      <c r="B221" s="313">
        <v>0</v>
      </c>
      <c r="C221" s="313">
        <v>0</v>
      </c>
      <c r="D221" s="314">
        <v>0</v>
      </c>
      <c r="E221" s="315">
        <v>1</v>
      </c>
      <c r="F221" s="313">
        <v>0</v>
      </c>
      <c r="G221" s="314">
        <v>0</v>
      </c>
      <c r="H221" s="316">
        <v>0</v>
      </c>
      <c r="I221" s="313">
        <v>31.120999999999999</v>
      </c>
      <c r="J221" s="314">
        <v>31.120999999999999</v>
      </c>
      <c r="K221" s="324" t="s">
        <v>224</v>
      </c>
    </row>
    <row r="222" spans="1:11" ht="14.4" customHeight="1" thickBot="1" x14ac:dyDescent="0.35">
      <c r="A222" s="335" t="s">
        <v>424</v>
      </c>
      <c r="B222" s="313">
        <v>0</v>
      </c>
      <c r="C222" s="313">
        <v>0</v>
      </c>
      <c r="D222" s="314">
        <v>0</v>
      </c>
      <c r="E222" s="315">
        <v>1</v>
      </c>
      <c r="F222" s="313">
        <v>0</v>
      </c>
      <c r="G222" s="314">
        <v>0</v>
      </c>
      <c r="H222" s="316">
        <v>0</v>
      </c>
      <c r="I222" s="313">
        <v>68.162999999999997</v>
      </c>
      <c r="J222" s="314">
        <v>68.162999999999997</v>
      </c>
      <c r="K222" s="324" t="s">
        <v>224</v>
      </c>
    </row>
    <row r="223" spans="1:11" ht="14.4" customHeight="1" thickBot="1" x14ac:dyDescent="0.35">
      <c r="A223" s="334" t="s">
        <v>425</v>
      </c>
      <c r="B223" s="318">
        <v>0</v>
      </c>
      <c r="C223" s="318">
        <v>4.4942000000000002</v>
      </c>
      <c r="D223" s="319">
        <v>4.4942000000000002</v>
      </c>
      <c r="E223" s="320" t="s">
        <v>211</v>
      </c>
      <c r="F223" s="318">
        <v>0</v>
      </c>
      <c r="G223" s="319">
        <v>0</v>
      </c>
      <c r="H223" s="321">
        <v>0</v>
      </c>
      <c r="I223" s="318">
        <v>8.3225300000000004</v>
      </c>
      <c r="J223" s="319">
        <v>8.3225300000000004</v>
      </c>
      <c r="K223" s="322" t="s">
        <v>211</v>
      </c>
    </row>
    <row r="224" spans="1:11" ht="14.4" customHeight="1" thickBot="1" x14ac:dyDescent="0.35">
      <c r="A224" s="335" t="s">
        <v>426</v>
      </c>
      <c r="B224" s="313">
        <v>0</v>
      </c>
      <c r="C224" s="313">
        <v>4.4942000000000002</v>
      </c>
      <c r="D224" s="314">
        <v>4.4942000000000002</v>
      </c>
      <c r="E224" s="323" t="s">
        <v>211</v>
      </c>
      <c r="F224" s="313">
        <v>0</v>
      </c>
      <c r="G224" s="314">
        <v>0</v>
      </c>
      <c r="H224" s="316">
        <v>0</v>
      </c>
      <c r="I224" s="313">
        <v>8.3225300000000004</v>
      </c>
      <c r="J224" s="314">
        <v>8.3225300000000004</v>
      </c>
      <c r="K224" s="324" t="s">
        <v>211</v>
      </c>
    </row>
    <row r="225" spans="1:11" ht="14.4" customHeight="1" thickBot="1" x14ac:dyDescent="0.35">
      <c r="A225" s="333" t="s">
        <v>427</v>
      </c>
      <c r="B225" s="313">
        <v>174</v>
      </c>
      <c r="C225" s="313">
        <v>5270.8861200000001</v>
      </c>
      <c r="D225" s="314">
        <v>5096.8861200000001</v>
      </c>
      <c r="E225" s="315">
        <v>30.292448965517</v>
      </c>
      <c r="F225" s="313">
        <v>0</v>
      </c>
      <c r="G225" s="314">
        <v>0</v>
      </c>
      <c r="H225" s="316">
        <v>0</v>
      </c>
      <c r="I225" s="313">
        <v>72.576279999999997</v>
      </c>
      <c r="J225" s="314">
        <v>72.576279999999997</v>
      </c>
      <c r="K225" s="324" t="s">
        <v>211</v>
      </c>
    </row>
    <row r="226" spans="1:11" ht="14.4" customHeight="1" thickBot="1" x14ac:dyDescent="0.35">
      <c r="A226" s="334" t="s">
        <v>428</v>
      </c>
      <c r="B226" s="318">
        <v>0</v>
      </c>
      <c r="C226" s="318">
        <v>-14.09516</v>
      </c>
      <c r="D226" s="319">
        <v>-14.09516</v>
      </c>
      <c r="E226" s="320" t="s">
        <v>224</v>
      </c>
      <c r="F226" s="318">
        <v>0</v>
      </c>
      <c r="G226" s="319">
        <v>0</v>
      </c>
      <c r="H226" s="321">
        <v>0</v>
      </c>
      <c r="I226" s="318">
        <v>0</v>
      </c>
      <c r="J226" s="319">
        <v>0</v>
      </c>
      <c r="K226" s="326">
        <v>0</v>
      </c>
    </row>
    <row r="227" spans="1:11" ht="14.4" customHeight="1" thickBot="1" x14ac:dyDescent="0.35">
      <c r="A227" s="335" t="s">
        <v>429</v>
      </c>
      <c r="B227" s="313">
        <v>0</v>
      </c>
      <c r="C227" s="313">
        <v>-14.09516</v>
      </c>
      <c r="D227" s="314">
        <v>-14.09516</v>
      </c>
      <c r="E227" s="323" t="s">
        <v>224</v>
      </c>
      <c r="F227" s="313">
        <v>0</v>
      </c>
      <c r="G227" s="314">
        <v>0</v>
      </c>
      <c r="H227" s="316">
        <v>0</v>
      </c>
      <c r="I227" s="313">
        <v>0</v>
      </c>
      <c r="J227" s="314">
        <v>0</v>
      </c>
      <c r="K227" s="317">
        <v>0</v>
      </c>
    </row>
    <row r="228" spans="1:11" ht="14.4" customHeight="1" thickBot="1" x14ac:dyDescent="0.35">
      <c r="A228" s="334" t="s">
        <v>430</v>
      </c>
      <c r="B228" s="318">
        <v>174</v>
      </c>
      <c r="C228" s="318">
        <v>618.06583000000001</v>
      </c>
      <c r="D228" s="319">
        <v>444.06583000000001</v>
      </c>
      <c r="E228" s="325">
        <v>3.5521024712639999</v>
      </c>
      <c r="F228" s="318">
        <v>0</v>
      </c>
      <c r="G228" s="319">
        <v>0</v>
      </c>
      <c r="H228" s="321">
        <v>0</v>
      </c>
      <c r="I228" s="318">
        <v>0</v>
      </c>
      <c r="J228" s="319">
        <v>0</v>
      </c>
      <c r="K228" s="326">
        <v>0</v>
      </c>
    </row>
    <row r="229" spans="1:11" ht="14.4" customHeight="1" thickBot="1" x14ac:dyDescent="0.35">
      <c r="A229" s="335" t="s">
        <v>431</v>
      </c>
      <c r="B229" s="313">
        <v>174</v>
      </c>
      <c r="C229" s="313">
        <v>618.06583000000001</v>
      </c>
      <c r="D229" s="314">
        <v>444.06583000000001</v>
      </c>
      <c r="E229" s="315">
        <v>3.5521024712639999</v>
      </c>
      <c r="F229" s="313">
        <v>0</v>
      </c>
      <c r="G229" s="314">
        <v>0</v>
      </c>
      <c r="H229" s="316">
        <v>0</v>
      </c>
      <c r="I229" s="313">
        <v>0</v>
      </c>
      <c r="J229" s="314">
        <v>0</v>
      </c>
      <c r="K229" s="317">
        <v>0</v>
      </c>
    </row>
    <row r="230" spans="1:11" ht="14.4" customHeight="1" thickBot="1" x14ac:dyDescent="0.35">
      <c r="A230" s="334" t="s">
        <v>432</v>
      </c>
      <c r="B230" s="318">
        <v>0</v>
      </c>
      <c r="C230" s="318">
        <v>103.13878</v>
      </c>
      <c r="D230" s="319">
        <v>103.13878</v>
      </c>
      <c r="E230" s="320" t="s">
        <v>224</v>
      </c>
      <c r="F230" s="318">
        <v>0</v>
      </c>
      <c r="G230" s="319">
        <v>0</v>
      </c>
      <c r="H230" s="321">
        <v>0</v>
      </c>
      <c r="I230" s="318">
        <v>0</v>
      </c>
      <c r="J230" s="319">
        <v>0</v>
      </c>
      <c r="K230" s="326">
        <v>0</v>
      </c>
    </row>
    <row r="231" spans="1:11" ht="14.4" customHeight="1" thickBot="1" x14ac:dyDescent="0.35">
      <c r="A231" s="335" t="s">
        <v>433</v>
      </c>
      <c r="B231" s="313">
        <v>0</v>
      </c>
      <c r="C231" s="313">
        <v>-5.95472</v>
      </c>
      <c r="D231" s="314">
        <v>-5.95472</v>
      </c>
      <c r="E231" s="323" t="s">
        <v>224</v>
      </c>
      <c r="F231" s="313">
        <v>0</v>
      </c>
      <c r="G231" s="314">
        <v>0</v>
      </c>
      <c r="H231" s="316">
        <v>0</v>
      </c>
      <c r="I231" s="313">
        <v>0</v>
      </c>
      <c r="J231" s="314">
        <v>0</v>
      </c>
      <c r="K231" s="317">
        <v>0</v>
      </c>
    </row>
    <row r="232" spans="1:11" ht="14.4" customHeight="1" thickBot="1" x14ac:dyDescent="0.35">
      <c r="A232" s="335" t="s">
        <v>434</v>
      </c>
      <c r="B232" s="313">
        <v>0</v>
      </c>
      <c r="C232" s="313">
        <v>109.09350000000001</v>
      </c>
      <c r="D232" s="314">
        <v>109.09350000000001</v>
      </c>
      <c r="E232" s="323" t="s">
        <v>224</v>
      </c>
      <c r="F232" s="313">
        <v>0</v>
      </c>
      <c r="G232" s="314">
        <v>0</v>
      </c>
      <c r="H232" s="316">
        <v>0</v>
      </c>
      <c r="I232" s="313">
        <v>0</v>
      </c>
      <c r="J232" s="314">
        <v>0</v>
      </c>
      <c r="K232" s="317">
        <v>0</v>
      </c>
    </row>
    <row r="233" spans="1:11" ht="14.4" customHeight="1" thickBot="1" x14ac:dyDescent="0.35">
      <c r="A233" s="334" t="s">
        <v>435</v>
      </c>
      <c r="B233" s="318">
        <v>0</v>
      </c>
      <c r="C233" s="318">
        <v>0</v>
      </c>
      <c r="D233" s="319">
        <v>0</v>
      </c>
      <c r="E233" s="325">
        <v>1</v>
      </c>
      <c r="F233" s="318">
        <v>0</v>
      </c>
      <c r="G233" s="319">
        <v>0</v>
      </c>
      <c r="H233" s="321">
        <v>0</v>
      </c>
      <c r="I233" s="318">
        <v>9.2141999999999999</v>
      </c>
      <c r="J233" s="319">
        <v>9.2141999999999999</v>
      </c>
      <c r="K233" s="322" t="s">
        <v>224</v>
      </c>
    </row>
    <row r="234" spans="1:11" ht="14.4" customHeight="1" thickBot="1" x14ac:dyDescent="0.35">
      <c r="A234" s="335" t="s">
        <v>436</v>
      </c>
      <c r="B234" s="313">
        <v>0</v>
      </c>
      <c r="C234" s="313">
        <v>0</v>
      </c>
      <c r="D234" s="314">
        <v>0</v>
      </c>
      <c r="E234" s="315">
        <v>1</v>
      </c>
      <c r="F234" s="313">
        <v>0</v>
      </c>
      <c r="G234" s="314">
        <v>0</v>
      </c>
      <c r="H234" s="316">
        <v>0</v>
      </c>
      <c r="I234" s="313">
        <v>9.2141999999999999</v>
      </c>
      <c r="J234" s="314">
        <v>9.2141999999999999</v>
      </c>
      <c r="K234" s="324" t="s">
        <v>224</v>
      </c>
    </row>
    <row r="235" spans="1:11" ht="14.4" customHeight="1" thickBot="1" x14ac:dyDescent="0.35">
      <c r="A235" s="334" t="s">
        <v>437</v>
      </c>
      <c r="B235" s="318">
        <v>0</v>
      </c>
      <c r="C235" s="318">
        <v>4447.2882099999997</v>
      </c>
      <c r="D235" s="319">
        <v>4447.2882099999997</v>
      </c>
      <c r="E235" s="320" t="s">
        <v>211</v>
      </c>
      <c r="F235" s="318">
        <v>0</v>
      </c>
      <c r="G235" s="319">
        <v>0</v>
      </c>
      <c r="H235" s="321">
        <v>0</v>
      </c>
      <c r="I235" s="318">
        <v>19.263400000000001</v>
      </c>
      <c r="J235" s="319">
        <v>19.263400000000001</v>
      </c>
      <c r="K235" s="322" t="s">
        <v>211</v>
      </c>
    </row>
    <row r="236" spans="1:11" ht="14.4" customHeight="1" thickBot="1" x14ac:dyDescent="0.35">
      <c r="A236" s="335" t="s">
        <v>438</v>
      </c>
      <c r="B236" s="313">
        <v>0</v>
      </c>
      <c r="C236" s="313">
        <v>4447.2882099999997</v>
      </c>
      <c r="D236" s="314">
        <v>4447.2882099999997</v>
      </c>
      <c r="E236" s="323" t="s">
        <v>211</v>
      </c>
      <c r="F236" s="313">
        <v>0</v>
      </c>
      <c r="G236" s="314">
        <v>0</v>
      </c>
      <c r="H236" s="316">
        <v>0</v>
      </c>
      <c r="I236" s="313">
        <v>19.263400000000001</v>
      </c>
      <c r="J236" s="314">
        <v>19.263400000000001</v>
      </c>
      <c r="K236" s="324" t="s">
        <v>211</v>
      </c>
    </row>
    <row r="237" spans="1:11" ht="14.4" customHeight="1" thickBot="1" x14ac:dyDescent="0.35">
      <c r="A237" s="334" t="s">
        <v>439</v>
      </c>
      <c r="B237" s="318">
        <v>0</v>
      </c>
      <c r="C237" s="318">
        <v>102.3933</v>
      </c>
      <c r="D237" s="319">
        <v>102.3933</v>
      </c>
      <c r="E237" s="320" t="s">
        <v>224</v>
      </c>
      <c r="F237" s="318">
        <v>0</v>
      </c>
      <c r="G237" s="319">
        <v>0</v>
      </c>
      <c r="H237" s="321">
        <v>0</v>
      </c>
      <c r="I237" s="318">
        <v>44.098680000000002</v>
      </c>
      <c r="J237" s="319">
        <v>44.098680000000002</v>
      </c>
      <c r="K237" s="322" t="s">
        <v>211</v>
      </c>
    </row>
    <row r="238" spans="1:11" ht="14.4" customHeight="1" thickBot="1" x14ac:dyDescent="0.35">
      <c r="A238" s="335" t="s">
        <v>440</v>
      </c>
      <c r="B238" s="313">
        <v>0</v>
      </c>
      <c r="C238" s="313">
        <v>102.3933</v>
      </c>
      <c r="D238" s="314">
        <v>102.3933</v>
      </c>
      <c r="E238" s="323" t="s">
        <v>224</v>
      </c>
      <c r="F238" s="313">
        <v>0</v>
      </c>
      <c r="G238" s="314">
        <v>0</v>
      </c>
      <c r="H238" s="316">
        <v>0</v>
      </c>
      <c r="I238" s="313">
        <v>44.098680000000002</v>
      </c>
      <c r="J238" s="314">
        <v>44.098680000000002</v>
      </c>
      <c r="K238" s="324" t="s">
        <v>211</v>
      </c>
    </row>
    <row r="239" spans="1:11" ht="14.4" customHeight="1" thickBot="1" x14ac:dyDescent="0.35">
      <c r="A239" s="334" t="s">
        <v>441</v>
      </c>
      <c r="B239" s="318">
        <v>0</v>
      </c>
      <c r="C239" s="318">
        <v>14.09516</v>
      </c>
      <c r="D239" s="319">
        <v>14.09516</v>
      </c>
      <c r="E239" s="320" t="s">
        <v>224</v>
      </c>
      <c r="F239" s="318">
        <v>0</v>
      </c>
      <c r="G239" s="319">
        <v>0</v>
      </c>
      <c r="H239" s="321">
        <v>0</v>
      </c>
      <c r="I239" s="318">
        <v>0</v>
      </c>
      <c r="J239" s="319">
        <v>0</v>
      </c>
      <c r="K239" s="326">
        <v>0</v>
      </c>
    </row>
    <row r="240" spans="1:11" ht="14.4" customHeight="1" thickBot="1" x14ac:dyDescent="0.35">
      <c r="A240" s="335" t="s">
        <v>442</v>
      </c>
      <c r="B240" s="313">
        <v>0</v>
      </c>
      <c r="C240" s="313">
        <v>14.09516</v>
      </c>
      <c r="D240" s="314">
        <v>14.09516</v>
      </c>
      <c r="E240" s="323" t="s">
        <v>224</v>
      </c>
      <c r="F240" s="313">
        <v>0</v>
      </c>
      <c r="G240" s="314">
        <v>0</v>
      </c>
      <c r="H240" s="316">
        <v>0</v>
      </c>
      <c r="I240" s="313">
        <v>0</v>
      </c>
      <c r="J240" s="314">
        <v>0</v>
      </c>
      <c r="K240" s="317">
        <v>0</v>
      </c>
    </row>
    <row r="241" spans="1:11" ht="14.4" customHeight="1" thickBot="1" x14ac:dyDescent="0.35">
      <c r="A241" s="332" t="s">
        <v>443</v>
      </c>
      <c r="B241" s="313">
        <v>0</v>
      </c>
      <c r="C241" s="313">
        <v>52.229900000000001</v>
      </c>
      <c r="D241" s="314">
        <v>52.229900000000001</v>
      </c>
      <c r="E241" s="323" t="s">
        <v>211</v>
      </c>
      <c r="F241" s="313">
        <v>0</v>
      </c>
      <c r="G241" s="314">
        <v>0</v>
      </c>
      <c r="H241" s="316">
        <v>0</v>
      </c>
      <c r="I241" s="313">
        <v>19.5366</v>
      </c>
      <c r="J241" s="314">
        <v>19.5366</v>
      </c>
      <c r="K241" s="324" t="s">
        <v>211</v>
      </c>
    </row>
    <row r="242" spans="1:11" ht="14.4" customHeight="1" thickBot="1" x14ac:dyDescent="0.35">
      <c r="A242" s="333" t="s">
        <v>444</v>
      </c>
      <c r="B242" s="313">
        <v>0</v>
      </c>
      <c r="C242" s="313">
        <v>52.229900000000001</v>
      </c>
      <c r="D242" s="314">
        <v>52.229900000000001</v>
      </c>
      <c r="E242" s="323" t="s">
        <v>211</v>
      </c>
      <c r="F242" s="313">
        <v>0</v>
      </c>
      <c r="G242" s="314">
        <v>0</v>
      </c>
      <c r="H242" s="316">
        <v>0</v>
      </c>
      <c r="I242" s="313">
        <v>19.5366</v>
      </c>
      <c r="J242" s="314">
        <v>19.5366</v>
      </c>
      <c r="K242" s="324" t="s">
        <v>211</v>
      </c>
    </row>
    <row r="243" spans="1:11" ht="14.4" customHeight="1" thickBot="1" x14ac:dyDescent="0.35">
      <c r="A243" s="334" t="s">
        <v>445</v>
      </c>
      <c r="B243" s="318">
        <v>0</v>
      </c>
      <c r="C243" s="318">
        <v>52.229900000000001</v>
      </c>
      <c r="D243" s="319">
        <v>52.229900000000001</v>
      </c>
      <c r="E243" s="320" t="s">
        <v>211</v>
      </c>
      <c r="F243" s="318">
        <v>0</v>
      </c>
      <c r="G243" s="319">
        <v>0</v>
      </c>
      <c r="H243" s="321">
        <v>0</v>
      </c>
      <c r="I243" s="318">
        <v>19.5366</v>
      </c>
      <c r="J243" s="319">
        <v>19.5366</v>
      </c>
      <c r="K243" s="322" t="s">
        <v>211</v>
      </c>
    </row>
    <row r="244" spans="1:11" ht="14.4" customHeight="1" thickBot="1" x14ac:dyDescent="0.35">
      <c r="A244" s="335" t="s">
        <v>446</v>
      </c>
      <c r="B244" s="313">
        <v>0</v>
      </c>
      <c r="C244" s="313">
        <v>52.229900000000001</v>
      </c>
      <c r="D244" s="314">
        <v>52.229900000000001</v>
      </c>
      <c r="E244" s="323" t="s">
        <v>211</v>
      </c>
      <c r="F244" s="313">
        <v>0</v>
      </c>
      <c r="G244" s="314">
        <v>0</v>
      </c>
      <c r="H244" s="316">
        <v>0</v>
      </c>
      <c r="I244" s="313">
        <v>19.5366</v>
      </c>
      <c r="J244" s="314">
        <v>19.5366</v>
      </c>
      <c r="K244" s="324" t="s">
        <v>211</v>
      </c>
    </row>
    <row r="245" spans="1:11" ht="14.4" customHeight="1" thickBot="1" x14ac:dyDescent="0.35">
      <c r="A245" s="331" t="s">
        <v>447</v>
      </c>
      <c r="B245" s="313">
        <v>294994.80002627999</v>
      </c>
      <c r="C245" s="313">
        <v>307625.06592000002</v>
      </c>
      <c r="D245" s="314">
        <v>12630.265893720099</v>
      </c>
      <c r="E245" s="315">
        <v>1.042815215361</v>
      </c>
      <c r="F245" s="313">
        <v>295921.32634189102</v>
      </c>
      <c r="G245" s="314">
        <v>172620.77369943599</v>
      </c>
      <c r="H245" s="316">
        <v>25904.35484</v>
      </c>
      <c r="I245" s="313">
        <v>200703.19845</v>
      </c>
      <c r="J245" s="314">
        <v>28082.424750563699</v>
      </c>
      <c r="K245" s="317">
        <v>0.67823161287800005</v>
      </c>
    </row>
    <row r="246" spans="1:11" ht="14.4" customHeight="1" thickBot="1" x14ac:dyDescent="0.35">
      <c r="A246" s="332" t="s">
        <v>448</v>
      </c>
      <c r="B246" s="313">
        <v>294060</v>
      </c>
      <c r="C246" s="313">
        <v>306231.04210000002</v>
      </c>
      <c r="D246" s="314">
        <v>12171.0420999998</v>
      </c>
      <c r="E246" s="315">
        <v>1.0413896555119999</v>
      </c>
      <c r="F246" s="313">
        <v>294855.000000078</v>
      </c>
      <c r="G246" s="314">
        <v>171998.75000004499</v>
      </c>
      <c r="H246" s="316">
        <v>25712.871950000001</v>
      </c>
      <c r="I246" s="313">
        <v>199879.81899</v>
      </c>
      <c r="J246" s="314">
        <v>27881.068989954802</v>
      </c>
      <c r="K246" s="317">
        <v>0.67789190954800005</v>
      </c>
    </row>
    <row r="247" spans="1:11" ht="14.4" customHeight="1" thickBot="1" x14ac:dyDescent="0.35">
      <c r="A247" s="333" t="s">
        <v>449</v>
      </c>
      <c r="B247" s="313">
        <v>6800</v>
      </c>
      <c r="C247" s="313">
        <v>7377.7110000000002</v>
      </c>
      <c r="D247" s="314">
        <v>577.71099999999899</v>
      </c>
      <c r="E247" s="315">
        <v>1.0849575</v>
      </c>
      <c r="F247" s="313">
        <v>7510.00000000198</v>
      </c>
      <c r="G247" s="314">
        <v>4380.8333333344899</v>
      </c>
      <c r="H247" s="316">
        <v>703.25212999999997</v>
      </c>
      <c r="I247" s="313">
        <v>4916.6979899999997</v>
      </c>
      <c r="J247" s="314">
        <v>535.86465666551203</v>
      </c>
      <c r="K247" s="317">
        <v>0.65468681624400005</v>
      </c>
    </row>
    <row r="248" spans="1:11" ht="14.4" customHeight="1" thickBot="1" x14ac:dyDescent="0.35">
      <c r="A248" s="334" t="s">
        <v>450</v>
      </c>
      <c r="B248" s="318">
        <v>6800</v>
      </c>
      <c r="C248" s="318">
        <v>7377.7110000000002</v>
      </c>
      <c r="D248" s="319">
        <v>577.71099999999899</v>
      </c>
      <c r="E248" s="325">
        <v>1.0849575</v>
      </c>
      <c r="F248" s="318">
        <v>7510.00000000198</v>
      </c>
      <c r="G248" s="319">
        <v>4380.8333333344899</v>
      </c>
      <c r="H248" s="321">
        <v>703.25212999999997</v>
      </c>
      <c r="I248" s="318">
        <v>4916.6979899999997</v>
      </c>
      <c r="J248" s="319">
        <v>535.86465666551203</v>
      </c>
      <c r="K248" s="326">
        <v>0.65468681624400005</v>
      </c>
    </row>
    <row r="249" spans="1:11" ht="14.4" customHeight="1" thickBot="1" x14ac:dyDescent="0.35">
      <c r="A249" s="335" t="s">
        <v>451</v>
      </c>
      <c r="B249" s="313">
        <v>3300</v>
      </c>
      <c r="C249" s="313">
        <v>3453.3310000000001</v>
      </c>
      <c r="D249" s="314">
        <v>153.33099999999999</v>
      </c>
      <c r="E249" s="315">
        <v>1.046463939393</v>
      </c>
      <c r="F249" s="313">
        <v>3490.00000000092</v>
      </c>
      <c r="G249" s="314">
        <v>2035.8333333338701</v>
      </c>
      <c r="H249" s="316">
        <v>250.249</v>
      </c>
      <c r="I249" s="313">
        <v>1661.981</v>
      </c>
      <c r="J249" s="314">
        <v>-373.85233333386998</v>
      </c>
      <c r="K249" s="317">
        <v>0.47621232091600002</v>
      </c>
    </row>
    <row r="250" spans="1:11" ht="14.4" customHeight="1" thickBot="1" x14ac:dyDescent="0.35">
      <c r="A250" s="335" t="s">
        <v>452</v>
      </c>
      <c r="B250" s="313">
        <v>3500</v>
      </c>
      <c r="C250" s="313">
        <v>3924.38</v>
      </c>
      <c r="D250" s="314">
        <v>424.38</v>
      </c>
      <c r="E250" s="315">
        <v>1.121251428571</v>
      </c>
      <c r="F250" s="313">
        <v>4020.00000000106</v>
      </c>
      <c r="G250" s="314">
        <v>2345.0000000006198</v>
      </c>
      <c r="H250" s="316">
        <v>298.63099999999997</v>
      </c>
      <c r="I250" s="313">
        <v>2031.6320000000001</v>
      </c>
      <c r="J250" s="314">
        <v>-313.36800000061697</v>
      </c>
      <c r="K250" s="317">
        <v>0.50538109452699997</v>
      </c>
    </row>
    <row r="251" spans="1:11" ht="14.4" customHeight="1" thickBot="1" x14ac:dyDescent="0.35">
      <c r="A251" s="335" t="s">
        <v>453</v>
      </c>
      <c r="B251" s="313">
        <v>0</v>
      </c>
      <c r="C251" s="313">
        <v>0</v>
      </c>
      <c r="D251" s="314">
        <v>0</v>
      </c>
      <c r="E251" s="315">
        <v>1</v>
      </c>
      <c r="F251" s="313">
        <v>0</v>
      </c>
      <c r="G251" s="314">
        <v>0</v>
      </c>
      <c r="H251" s="316">
        <v>154.37213</v>
      </c>
      <c r="I251" s="313">
        <v>1223.0849900000001</v>
      </c>
      <c r="J251" s="314">
        <v>1223.0849900000001</v>
      </c>
      <c r="K251" s="324" t="s">
        <v>224</v>
      </c>
    </row>
    <row r="252" spans="1:11" ht="14.4" customHeight="1" thickBot="1" x14ac:dyDescent="0.35">
      <c r="A252" s="333" t="s">
        <v>454</v>
      </c>
      <c r="B252" s="313">
        <v>287260</v>
      </c>
      <c r="C252" s="313">
        <v>298853.33110000001</v>
      </c>
      <c r="D252" s="314">
        <v>11593.331099999899</v>
      </c>
      <c r="E252" s="315">
        <v>1.0403583203360001</v>
      </c>
      <c r="F252" s="313">
        <v>287345.00000007602</v>
      </c>
      <c r="G252" s="314">
        <v>167617.91666671101</v>
      </c>
      <c r="H252" s="316">
        <v>25009.61982</v>
      </c>
      <c r="I252" s="313">
        <v>194963.12100000001</v>
      </c>
      <c r="J252" s="314">
        <v>27345.204333289301</v>
      </c>
      <c r="K252" s="317">
        <v>0.67849839391599998</v>
      </c>
    </row>
    <row r="253" spans="1:11" ht="14.4" customHeight="1" thickBot="1" x14ac:dyDescent="0.35">
      <c r="A253" s="334" t="s">
        <v>455</v>
      </c>
      <c r="B253" s="318">
        <v>287260</v>
      </c>
      <c r="C253" s="318">
        <v>298853.33110000001</v>
      </c>
      <c r="D253" s="319">
        <v>11593.331099999899</v>
      </c>
      <c r="E253" s="325">
        <v>1.0403583203360001</v>
      </c>
      <c r="F253" s="318">
        <v>287345.00000007602</v>
      </c>
      <c r="G253" s="319">
        <v>167617.91666671101</v>
      </c>
      <c r="H253" s="321">
        <v>25009.61982</v>
      </c>
      <c r="I253" s="318">
        <v>194963.12100000001</v>
      </c>
      <c r="J253" s="319">
        <v>27345.204333289301</v>
      </c>
      <c r="K253" s="326">
        <v>0.67849839391599998</v>
      </c>
    </row>
    <row r="254" spans="1:11" ht="14.4" customHeight="1" thickBot="1" x14ac:dyDescent="0.35">
      <c r="A254" s="335" t="s">
        <v>456</v>
      </c>
      <c r="B254" s="313">
        <v>19850</v>
      </c>
      <c r="C254" s="313">
        <v>19378.260279999999</v>
      </c>
      <c r="D254" s="314">
        <v>-471.73972000000902</v>
      </c>
      <c r="E254" s="315">
        <v>0.97623477481099996</v>
      </c>
      <c r="F254" s="313">
        <v>19550.0000000051</v>
      </c>
      <c r="G254" s="314">
        <v>11404.1666666697</v>
      </c>
      <c r="H254" s="316">
        <v>1765.38796</v>
      </c>
      <c r="I254" s="313">
        <v>13456.38581</v>
      </c>
      <c r="J254" s="314">
        <v>2052.2191433303301</v>
      </c>
      <c r="K254" s="317">
        <v>0.68830617953899997</v>
      </c>
    </row>
    <row r="255" spans="1:11" ht="14.4" customHeight="1" thickBot="1" x14ac:dyDescent="0.35">
      <c r="A255" s="335" t="s">
        <v>457</v>
      </c>
      <c r="B255" s="313">
        <v>2080</v>
      </c>
      <c r="C255" s="313">
        <v>1309.4474700000001</v>
      </c>
      <c r="D255" s="314">
        <v>-770.55253000000005</v>
      </c>
      <c r="E255" s="315">
        <v>0.629542052884</v>
      </c>
      <c r="F255" s="313">
        <v>1320.0000000003499</v>
      </c>
      <c r="G255" s="314">
        <v>770.00000000020304</v>
      </c>
      <c r="H255" s="316">
        <v>41.209020000000002</v>
      </c>
      <c r="I255" s="313">
        <v>671.95649000000003</v>
      </c>
      <c r="J255" s="314">
        <v>-98.043510000202005</v>
      </c>
      <c r="K255" s="317">
        <v>0.50905794696899997</v>
      </c>
    </row>
    <row r="256" spans="1:11" ht="14.4" customHeight="1" thickBot="1" x14ac:dyDescent="0.35">
      <c r="A256" s="335" t="s">
        <v>458</v>
      </c>
      <c r="B256" s="313">
        <v>3960</v>
      </c>
      <c r="C256" s="313">
        <v>3457.6935100000001</v>
      </c>
      <c r="D256" s="314">
        <v>-502.30649000000102</v>
      </c>
      <c r="E256" s="315">
        <v>0.87315492676700002</v>
      </c>
      <c r="F256" s="313">
        <v>3320.0000000008699</v>
      </c>
      <c r="G256" s="314">
        <v>1936.6666666671799</v>
      </c>
      <c r="H256" s="316">
        <v>0</v>
      </c>
      <c r="I256" s="313">
        <v>0</v>
      </c>
      <c r="J256" s="314">
        <v>-1936.6666666671799</v>
      </c>
      <c r="K256" s="317">
        <v>0</v>
      </c>
    </row>
    <row r="257" spans="1:11" ht="14.4" customHeight="1" thickBot="1" x14ac:dyDescent="0.35">
      <c r="A257" s="335" t="s">
        <v>459</v>
      </c>
      <c r="B257" s="313">
        <v>3840</v>
      </c>
      <c r="C257" s="313">
        <v>5235.4016199999996</v>
      </c>
      <c r="D257" s="314">
        <v>1395.4016200000001</v>
      </c>
      <c r="E257" s="315">
        <v>1.363385838541</v>
      </c>
      <c r="F257" s="313">
        <v>4800.0000000012597</v>
      </c>
      <c r="G257" s="314">
        <v>2800.0000000007399</v>
      </c>
      <c r="H257" s="316">
        <v>209.62067999999999</v>
      </c>
      <c r="I257" s="313">
        <v>1826.64978</v>
      </c>
      <c r="J257" s="314">
        <v>-973.35022000073604</v>
      </c>
      <c r="K257" s="317">
        <v>0.38055203749900002</v>
      </c>
    </row>
    <row r="258" spans="1:11" ht="14.4" customHeight="1" thickBot="1" x14ac:dyDescent="0.35">
      <c r="A258" s="335" t="s">
        <v>460</v>
      </c>
      <c r="B258" s="313">
        <v>99900</v>
      </c>
      <c r="C258" s="313">
        <v>101084.46437</v>
      </c>
      <c r="D258" s="314">
        <v>1184.4643699999599</v>
      </c>
      <c r="E258" s="315">
        <v>1.0118565002</v>
      </c>
      <c r="F258" s="313">
        <v>97700.000000025699</v>
      </c>
      <c r="G258" s="314">
        <v>56991.666666681602</v>
      </c>
      <c r="H258" s="316">
        <v>9044.9773800000003</v>
      </c>
      <c r="I258" s="313">
        <v>64964.526749999997</v>
      </c>
      <c r="J258" s="314">
        <v>7972.86008331837</v>
      </c>
      <c r="K258" s="317">
        <v>0.66493886130900004</v>
      </c>
    </row>
    <row r="259" spans="1:11" ht="14.4" customHeight="1" thickBot="1" x14ac:dyDescent="0.35">
      <c r="A259" s="335" t="s">
        <v>461</v>
      </c>
      <c r="B259" s="313">
        <v>114600</v>
      </c>
      <c r="C259" s="313">
        <v>120528.06211</v>
      </c>
      <c r="D259" s="314">
        <v>5928.0621099999998</v>
      </c>
      <c r="E259" s="315">
        <v>1.0517282906630001</v>
      </c>
      <c r="F259" s="313">
        <v>116190.000000031</v>
      </c>
      <c r="G259" s="314">
        <v>67777.500000017797</v>
      </c>
      <c r="H259" s="316">
        <v>10359.278840000001</v>
      </c>
      <c r="I259" s="313">
        <v>84880.139599999995</v>
      </c>
      <c r="J259" s="314">
        <v>17102.6395999821</v>
      </c>
      <c r="K259" s="317">
        <v>0.73052878560900003</v>
      </c>
    </row>
    <row r="260" spans="1:11" ht="14.4" customHeight="1" thickBot="1" x14ac:dyDescent="0.35">
      <c r="A260" s="335" t="s">
        <v>462</v>
      </c>
      <c r="B260" s="313">
        <v>2400</v>
      </c>
      <c r="C260" s="313">
        <v>2406.9231500000001</v>
      </c>
      <c r="D260" s="314">
        <v>6.9231499999989996</v>
      </c>
      <c r="E260" s="315">
        <v>1.0028846458330001</v>
      </c>
      <c r="F260" s="313">
        <v>2440.0000000006398</v>
      </c>
      <c r="G260" s="314">
        <v>1423.33333333371</v>
      </c>
      <c r="H260" s="316">
        <v>303.38643999999999</v>
      </c>
      <c r="I260" s="313">
        <v>2435.19895</v>
      </c>
      <c r="J260" s="314">
        <v>1011.86561666629</v>
      </c>
      <c r="K260" s="317">
        <v>0.99803235655699996</v>
      </c>
    </row>
    <row r="261" spans="1:11" ht="14.4" customHeight="1" thickBot="1" x14ac:dyDescent="0.35">
      <c r="A261" s="335" t="s">
        <v>463</v>
      </c>
      <c r="B261" s="313">
        <v>13070</v>
      </c>
      <c r="C261" s="313">
        <v>13785.385249999999</v>
      </c>
      <c r="D261" s="314">
        <v>715.38524999999902</v>
      </c>
      <c r="E261" s="315">
        <v>1.054734908186</v>
      </c>
      <c r="F261" s="313">
        <v>13830.0000000036</v>
      </c>
      <c r="G261" s="314">
        <v>8067.50000000212</v>
      </c>
      <c r="H261" s="316">
        <v>1004.35045</v>
      </c>
      <c r="I261" s="313">
        <v>8144.3005199999998</v>
      </c>
      <c r="J261" s="314">
        <v>76.800519997874005</v>
      </c>
      <c r="K261" s="317">
        <v>0.58888651626800004</v>
      </c>
    </row>
    <row r="262" spans="1:11" ht="14.4" customHeight="1" thickBot="1" x14ac:dyDescent="0.35">
      <c r="A262" s="335" t="s">
        <v>464</v>
      </c>
      <c r="B262" s="313">
        <v>14300</v>
      </c>
      <c r="C262" s="313">
        <v>17515.9339</v>
      </c>
      <c r="D262" s="314">
        <v>3215.93390000001</v>
      </c>
      <c r="E262" s="315">
        <v>1.2248904825169999</v>
      </c>
      <c r="F262" s="313">
        <v>17560.000000004598</v>
      </c>
      <c r="G262" s="314">
        <v>10243.333333336001</v>
      </c>
      <c r="H262" s="316">
        <v>1444.6323600000001</v>
      </c>
      <c r="I262" s="313">
        <v>10568.80903</v>
      </c>
      <c r="J262" s="314">
        <v>325.47569666397402</v>
      </c>
      <c r="K262" s="317">
        <v>0.60186839578499995</v>
      </c>
    </row>
    <row r="263" spans="1:11" ht="14.4" customHeight="1" thickBot="1" x14ac:dyDescent="0.35">
      <c r="A263" s="335" t="s">
        <v>465</v>
      </c>
      <c r="B263" s="313">
        <v>10</v>
      </c>
      <c r="C263" s="313">
        <v>33.678339999999999</v>
      </c>
      <c r="D263" s="314">
        <v>23.678339999999999</v>
      </c>
      <c r="E263" s="315">
        <v>3.3678340000000002</v>
      </c>
      <c r="F263" s="313">
        <v>0</v>
      </c>
      <c r="G263" s="314">
        <v>0</v>
      </c>
      <c r="H263" s="316">
        <v>0</v>
      </c>
      <c r="I263" s="313">
        <v>0</v>
      </c>
      <c r="J263" s="314">
        <v>0</v>
      </c>
      <c r="K263" s="324" t="s">
        <v>211</v>
      </c>
    </row>
    <row r="264" spans="1:11" ht="14.4" customHeight="1" thickBot="1" x14ac:dyDescent="0.35">
      <c r="A264" s="335" t="s">
        <v>466</v>
      </c>
      <c r="B264" s="313">
        <v>20</v>
      </c>
      <c r="C264" s="313">
        <v>56.161790000000003</v>
      </c>
      <c r="D264" s="314">
        <v>36.161790000000003</v>
      </c>
      <c r="E264" s="315">
        <v>2.8080894999999999</v>
      </c>
      <c r="F264" s="313">
        <v>0</v>
      </c>
      <c r="G264" s="314">
        <v>0</v>
      </c>
      <c r="H264" s="316">
        <v>196.98522</v>
      </c>
      <c r="I264" s="313">
        <v>2001.01225</v>
      </c>
      <c r="J264" s="314">
        <v>2001.01225</v>
      </c>
      <c r="K264" s="324" t="s">
        <v>211</v>
      </c>
    </row>
    <row r="265" spans="1:11" ht="14.4" customHeight="1" thickBot="1" x14ac:dyDescent="0.35">
      <c r="A265" s="335" t="s">
        <v>467</v>
      </c>
      <c r="B265" s="313">
        <v>30</v>
      </c>
      <c r="C265" s="313">
        <v>1.93868</v>
      </c>
      <c r="D265" s="314">
        <v>-28.061319999999998</v>
      </c>
      <c r="E265" s="315">
        <v>6.4622666666E-2</v>
      </c>
      <c r="F265" s="313">
        <v>0</v>
      </c>
      <c r="G265" s="314">
        <v>0</v>
      </c>
      <c r="H265" s="316">
        <v>0</v>
      </c>
      <c r="I265" s="313">
        <v>0</v>
      </c>
      <c r="J265" s="314">
        <v>0</v>
      </c>
      <c r="K265" s="324" t="s">
        <v>211</v>
      </c>
    </row>
    <row r="266" spans="1:11" ht="14.4" customHeight="1" thickBot="1" x14ac:dyDescent="0.35">
      <c r="A266" s="335" t="s">
        <v>468</v>
      </c>
      <c r="B266" s="313">
        <v>0</v>
      </c>
      <c r="C266" s="313">
        <v>461.19567000000001</v>
      </c>
      <c r="D266" s="314">
        <v>461.19567000000001</v>
      </c>
      <c r="E266" s="323" t="s">
        <v>211</v>
      </c>
      <c r="F266" s="313">
        <v>480.00000000012602</v>
      </c>
      <c r="G266" s="314">
        <v>280.00000000007401</v>
      </c>
      <c r="H266" s="316">
        <v>31.073910000000001</v>
      </c>
      <c r="I266" s="313">
        <v>202.45544000000001</v>
      </c>
      <c r="J266" s="314">
        <v>-77.544560000073005</v>
      </c>
      <c r="K266" s="317">
        <v>0.42178216666599999</v>
      </c>
    </row>
    <row r="267" spans="1:11" ht="14.4" customHeight="1" thickBot="1" x14ac:dyDescent="0.35">
      <c r="A267" s="335" t="s">
        <v>469</v>
      </c>
      <c r="B267" s="313">
        <v>0</v>
      </c>
      <c r="C267" s="313">
        <v>94.996049999999997</v>
      </c>
      <c r="D267" s="314">
        <v>94.996049999999997</v>
      </c>
      <c r="E267" s="323" t="s">
        <v>211</v>
      </c>
      <c r="F267" s="313">
        <v>105.000000000028</v>
      </c>
      <c r="G267" s="314">
        <v>61.250000000016001</v>
      </c>
      <c r="H267" s="316">
        <v>13.741099999999999</v>
      </c>
      <c r="I267" s="313">
        <v>100.23746</v>
      </c>
      <c r="J267" s="314">
        <v>38.987459999983002</v>
      </c>
      <c r="K267" s="317">
        <v>0.95464247618999998</v>
      </c>
    </row>
    <row r="268" spans="1:11" ht="14.4" customHeight="1" thickBot="1" x14ac:dyDescent="0.35">
      <c r="A268" s="335" t="s">
        <v>470</v>
      </c>
      <c r="B268" s="313">
        <v>1100</v>
      </c>
      <c r="C268" s="313">
        <v>1061.0514700000001</v>
      </c>
      <c r="D268" s="314">
        <v>-38.948529999999003</v>
      </c>
      <c r="E268" s="315">
        <v>0.96459224545400002</v>
      </c>
      <c r="F268" s="313">
        <v>1090.0000000002899</v>
      </c>
      <c r="G268" s="314">
        <v>635.83333333350095</v>
      </c>
      <c r="H268" s="316">
        <v>13.71739</v>
      </c>
      <c r="I268" s="313">
        <v>399.60791999999998</v>
      </c>
      <c r="J268" s="314">
        <v>-236.225413333501</v>
      </c>
      <c r="K268" s="317">
        <v>0.36661277064199999</v>
      </c>
    </row>
    <row r="269" spans="1:11" ht="14.4" customHeight="1" thickBot="1" x14ac:dyDescent="0.35">
      <c r="A269" s="335" t="s">
        <v>471</v>
      </c>
      <c r="B269" s="313">
        <v>700</v>
      </c>
      <c r="C269" s="313">
        <v>721.12157000000002</v>
      </c>
      <c r="D269" s="314">
        <v>21.121569999999</v>
      </c>
      <c r="E269" s="315">
        <v>1.0301736714280001</v>
      </c>
      <c r="F269" s="313">
        <v>750.00000000019702</v>
      </c>
      <c r="G269" s="314">
        <v>437.50000000011499</v>
      </c>
      <c r="H269" s="316">
        <v>5.2867800000000003</v>
      </c>
      <c r="I269" s="313">
        <v>354.00815</v>
      </c>
      <c r="J269" s="314">
        <v>-83.491850000113999</v>
      </c>
      <c r="K269" s="317">
        <v>0.47201086666600001</v>
      </c>
    </row>
    <row r="270" spans="1:11" ht="14.4" customHeight="1" thickBot="1" x14ac:dyDescent="0.35">
      <c r="A270" s="335" t="s">
        <v>472</v>
      </c>
      <c r="B270" s="313">
        <v>1700</v>
      </c>
      <c r="C270" s="313">
        <v>1861.5939499999999</v>
      </c>
      <c r="D270" s="314">
        <v>161.59395000000001</v>
      </c>
      <c r="E270" s="315">
        <v>1.095055264705</v>
      </c>
      <c r="F270" s="313">
        <v>1940.00000000051</v>
      </c>
      <c r="G270" s="314">
        <v>1131.6666666669601</v>
      </c>
      <c r="H270" s="316">
        <v>11.418850000000001</v>
      </c>
      <c r="I270" s="313">
        <v>749.35143000000005</v>
      </c>
      <c r="J270" s="314">
        <v>-382.31523666696398</v>
      </c>
      <c r="K270" s="317">
        <v>0.38626362371099998</v>
      </c>
    </row>
    <row r="271" spans="1:11" ht="14.4" customHeight="1" thickBot="1" x14ac:dyDescent="0.35">
      <c r="A271" s="335" t="s">
        <v>473</v>
      </c>
      <c r="B271" s="313">
        <v>3200</v>
      </c>
      <c r="C271" s="313">
        <v>3487.5914899999998</v>
      </c>
      <c r="D271" s="314">
        <v>287.591489999999</v>
      </c>
      <c r="E271" s="315">
        <v>1.0898723406249999</v>
      </c>
      <c r="F271" s="313">
        <v>0</v>
      </c>
      <c r="G271" s="314">
        <v>0</v>
      </c>
      <c r="H271" s="316">
        <v>0</v>
      </c>
      <c r="I271" s="313">
        <v>4.1633363423443401E-17</v>
      </c>
      <c r="J271" s="314">
        <v>4.1633363423443401E-17</v>
      </c>
      <c r="K271" s="324" t="s">
        <v>211</v>
      </c>
    </row>
    <row r="272" spans="1:11" ht="14.4" customHeight="1" thickBot="1" x14ac:dyDescent="0.35">
      <c r="A272" s="335" t="s">
        <v>474</v>
      </c>
      <c r="B272" s="313">
        <v>6500</v>
      </c>
      <c r="C272" s="313">
        <v>6372.4304300000003</v>
      </c>
      <c r="D272" s="314">
        <v>-127.569570000002</v>
      </c>
      <c r="E272" s="315">
        <v>0.980373912307</v>
      </c>
      <c r="F272" s="313">
        <v>6270.0000000016498</v>
      </c>
      <c r="G272" s="314">
        <v>3657.50000000096</v>
      </c>
      <c r="H272" s="316">
        <v>564.55344000000002</v>
      </c>
      <c r="I272" s="313">
        <v>4208.4814200000001</v>
      </c>
      <c r="J272" s="314">
        <v>550.98141999903896</v>
      </c>
      <c r="K272" s="317">
        <v>0.67120915789400004</v>
      </c>
    </row>
    <row r="273" spans="1:11" ht="14.4" customHeight="1" thickBot="1" x14ac:dyDescent="0.35">
      <c r="A273" s="332" t="s">
        <v>475</v>
      </c>
      <c r="B273" s="313">
        <v>934.80002627971101</v>
      </c>
      <c r="C273" s="313">
        <v>1390.9911099999999</v>
      </c>
      <c r="D273" s="314">
        <v>456.19108372028899</v>
      </c>
      <c r="E273" s="315">
        <v>1.488009275669</v>
      </c>
      <c r="F273" s="313">
        <v>1066.3263418132799</v>
      </c>
      <c r="G273" s="314">
        <v>622.02369939107996</v>
      </c>
      <c r="H273" s="316">
        <v>191.48289</v>
      </c>
      <c r="I273" s="313">
        <v>823.37052000000006</v>
      </c>
      <c r="J273" s="314">
        <v>201.34682060892001</v>
      </c>
      <c r="K273" s="317">
        <v>0.77215622245600002</v>
      </c>
    </row>
    <row r="274" spans="1:11" ht="14.4" customHeight="1" thickBot="1" x14ac:dyDescent="0.35">
      <c r="A274" s="333" t="s">
        <v>476</v>
      </c>
      <c r="B274" s="313">
        <v>0</v>
      </c>
      <c r="C274" s="313">
        <v>16.097629999999999</v>
      </c>
      <c r="D274" s="314">
        <v>16.097629999999999</v>
      </c>
      <c r="E274" s="323" t="s">
        <v>211</v>
      </c>
      <c r="F274" s="313">
        <v>0</v>
      </c>
      <c r="G274" s="314">
        <v>0</v>
      </c>
      <c r="H274" s="316">
        <v>0</v>
      </c>
      <c r="I274" s="313">
        <v>-2.7217500000000001</v>
      </c>
      <c r="J274" s="314">
        <v>-2.7217500000000001</v>
      </c>
      <c r="K274" s="324" t="s">
        <v>224</v>
      </c>
    </row>
    <row r="275" spans="1:11" ht="14.4" customHeight="1" thickBot="1" x14ac:dyDescent="0.35">
      <c r="A275" s="334" t="s">
        <v>477</v>
      </c>
      <c r="B275" s="318">
        <v>0</v>
      </c>
      <c r="C275" s="318">
        <v>16.097629999999999</v>
      </c>
      <c r="D275" s="319">
        <v>16.097629999999999</v>
      </c>
      <c r="E275" s="320" t="s">
        <v>211</v>
      </c>
      <c r="F275" s="318">
        <v>0</v>
      </c>
      <c r="G275" s="319">
        <v>0</v>
      </c>
      <c r="H275" s="321">
        <v>0</v>
      </c>
      <c r="I275" s="318">
        <v>-2.7217500000000001</v>
      </c>
      <c r="J275" s="319">
        <v>-2.7217500000000001</v>
      </c>
      <c r="K275" s="322" t="s">
        <v>224</v>
      </c>
    </row>
    <row r="276" spans="1:11" ht="14.4" customHeight="1" thickBot="1" x14ac:dyDescent="0.35">
      <c r="A276" s="335" t="s">
        <v>478</v>
      </c>
      <c r="B276" s="313">
        <v>0</v>
      </c>
      <c r="C276" s="313">
        <v>16.097629999999999</v>
      </c>
      <c r="D276" s="314">
        <v>16.097629999999999</v>
      </c>
      <c r="E276" s="323" t="s">
        <v>211</v>
      </c>
      <c r="F276" s="313">
        <v>0</v>
      </c>
      <c r="G276" s="314">
        <v>0</v>
      </c>
      <c r="H276" s="316">
        <v>0</v>
      </c>
      <c r="I276" s="313">
        <v>-2.7217500000000001</v>
      </c>
      <c r="J276" s="314">
        <v>-2.7217500000000001</v>
      </c>
      <c r="K276" s="324" t="s">
        <v>224</v>
      </c>
    </row>
    <row r="277" spans="1:11" ht="14.4" customHeight="1" thickBot="1" x14ac:dyDescent="0.35">
      <c r="A277" s="336" t="s">
        <v>479</v>
      </c>
      <c r="B277" s="318">
        <v>934.80002627971101</v>
      </c>
      <c r="C277" s="318">
        <v>1374.89348</v>
      </c>
      <c r="D277" s="319">
        <v>440.09345372028901</v>
      </c>
      <c r="E277" s="325">
        <v>1.470788876067</v>
      </c>
      <c r="F277" s="318">
        <v>1066.3263418132799</v>
      </c>
      <c r="G277" s="319">
        <v>622.02369939107996</v>
      </c>
      <c r="H277" s="321">
        <v>191.48289</v>
      </c>
      <c r="I277" s="318">
        <v>826.09226999999998</v>
      </c>
      <c r="J277" s="319">
        <v>204.06857060892</v>
      </c>
      <c r="K277" s="326">
        <v>0.77470867745299998</v>
      </c>
    </row>
    <row r="278" spans="1:11" ht="14.4" customHeight="1" thickBot="1" x14ac:dyDescent="0.35">
      <c r="A278" s="334" t="s">
        <v>480</v>
      </c>
      <c r="B278" s="318">
        <v>0</v>
      </c>
      <c r="C278" s="318">
        <v>36.26643</v>
      </c>
      <c r="D278" s="319">
        <v>36.26643</v>
      </c>
      <c r="E278" s="320" t="s">
        <v>211</v>
      </c>
      <c r="F278" s="318">
        <v>0</v>
      </c>
      <c r="G278" s="319">
        <v>0</v>
      </c>
      <c r="H278" s="321">
        <v>-1.47E-3</v>
      </c>
      <c r="I278" s="318">
        <v>-0.15512999999999999</v>
      </c>
      <c r="J278" s="319">
        <v>-0.15512999999999999</v>
      </c>
      <c r="K278" s="322" t="s">
        <v>211</v>
      </c>
    </row>
    <row r="279" spans="1:11" ht="14.4" customHeight="1" thickBot="1" x14ac:dyDescent="0.35">
      <c r="A279" s="335" t="s">
        <v>481</v>
      </c>
      <c r="B279" s="313">
        <v>0</v>
      </c>
      <c r="C279" s="313">
        <v>6.6100000000000004E-3</v>
      </c>
      <c r="D279" s="314">
        <v>6.6100000000000004E-3</v>
      </c>
      <c r="E279" s="323" t="s">
        <v>211</v>
      </c>
      <c r="F279" s="313">
        <v>0</v>
      </c>
      <c r="G279" s="314">
        <v>0</v>
      </c>
      <c r="H279" s="316">
        <v>-1.47E-3</v>
      </c>
      <c r="I279" s="313">
        <v>1.39E-3</v>
      </c>
      <c r="J279" s="314">
        <v>1.39E-3</v>
      </c>
      <c r="K279" s="324" t="s">
        <v>211</v>
      </c>
    </row>
    <row r="280" spans="1:11" ht="14.4" customHeight="1" thickBot="1" x14ac:dyDescent="0.35">
      <c r="A280" s="335" t="s">
        <v>482</v>
      </c>
      <c r="B280" s="313">
        <v>0</v>
      </c>
      <c r="C280" s="313">
        <v>36.259819999999998</v>
      </c>
      <c r="D280" s="314">
        <v>36.259819999999998</v>
      </c>
      <c r="E280" s="323" t="s">
        <v>224</v>
      </c>
      <c r="F280" s="313">
        <v>0</v>
      </c>
      <c r="G280" s="314">
        <v>0</v>
      </c>
      <c r="H280" s="316">
        <v>0</v>
      </c>
      <c r="I280" s="313">
        <v>-0.15651999999999999</v>
      </c>
      <c r="J280" s="314">
        <v>-0.15651999999999999</v>
      </c>
      <c r="K280" s="324" t="s">
        <v>211</v>
      </c>
    </row>
    <row r="281" spans="1:11" ht="14.4" customHeight="1" thickBot="1" x14ac:dyDescent="0.35">
      <c r="A281" s="334" t="s">
        <v>483</v>
      </c>
      <c r="B281" s="318">
        <v>934.80002627971101</v>
      </c>
      <c r="C281" s="318">
        <v>1338.6270500000001</v>
      </c>
      <c r="D281" s="319">
        <v>403.82702372028899</v>
      </c>
      <c r="E281" s="325">
        <v>1.431992952896</v>
      </c>
      <c r="F281" s="318">
        <v>1066.3263418132799</v>
      </c>
      <c r="G281" s="319">
        <v>622.02369939107996</v>
      </c>
      <c r="H281" s="321">
        <v>191.48436000000001</v>
      </c>
      <c r="I281" s="318">
        <v>826.24739999999997</v>
      </c>
      <c r="J281" s="319">
        <v>204.22370060892001</v>
      </c>
      <c r="K281" s="326">
        <v>0.77485415824399995</v>
      </c>
    </row>
    <row r="282" spans="1:11" ht="14.4" customHeight="1" thickBot="1" x14ac:dyDescent="0.35">
      <c r="A282" s="335" t="s">
        <v>484</v>
      </c>
      <c r="B282" s="313">
        <v>0</v>
      </c>
      <c r="C282" s="313">
        <v>2.5</v>
      </c>
      <c r="D282" s="314">
        <v>2.5</v>
      </c>
      <c r="E282" s="323" t="s">
        <v>224</v>
      </c>
      <c r="F282" s="313">
        <v>0</v>
      </c>
      <c r="G282" s="314">
        <v>0</v>
      </c>
      <c r="H282" s="316">
        <v>0</v>
      </c>
      <c r="I282" s="313">
        <v>0</v>
      </c>
      <c r="J282" s="314">
        <v>0</v>
      </c>
      <c r="K282" s="324" t="s">
        <v>211</v>
      </c>
    </row>
    <row r="283" spans="1:11" ht="14.4" customHeight="1" thickBot="1" x14ac:dyDescent="0.35">
      <c r="A283" s="335" t="s">
        <v>485</v>
      </c>
      <c r="B283" s="313">
        <v>932.21902944755902</v>
      </c>
      <c r="C283" s="313">
        <v>1334.68075</v>
      </c>
      <c r="D283" s="314">
        <v>402.46172055244102</v>
      </c>
      <c r="E283" s="315">
        <v>1.431724420805</v>
      </c>
      <c r="F283" s="313">
        <v>1065</v>
      </c>
      <c r="G283" s="314">
        <v>621.25</v>
      </c>
      <c r="H283" s="316">
        <v>191.48436000000001</v>
      </c>
      <c r="I283" s="313">
        <v>826.24739999999997</v>
      </c>
      <c r="J283" s="314">
        <v>204.9974</v>
      </c>
      <c r="K283" s="317">
        <v>0.775819154929</v>
      </c>
    </row>
    <row r="284" spans="1:11" ht="14.4" customHeight="1" thickBot="1" x14ac:dyDescent="0.35">
      <c r="A284" s="335" t="s">
        <v>486</v>
      </c>
      <c r="B284" s="313">
        <v>2.580996832151</v>
      </c>
      <c r="C284" s="313">
        <v>1.4462999999999999</v>
      </c>
      <c r="D284" s="314">
        <v>-1.134696832151</v>
      </c>
      <c r="E284" s="315">
        <v>0.56036488769799997</v>
      </c>
      <c r="F284" s="313">
        <v>1.3263418132789999</v>
      </c>
      <c r="G284" s="314">
        <v>0.77369939107899999</v>
      </c>
      <c r="H284" s="316">
        <v>0</v>
      </c>
      <c r="I284" s="313">
        <v>0</v>
      </c>
      <c r="J284" s="314">
        <v>-0.77369939107899999</v>
      </c>
      <c r="K284" s="317">
        <v>0</v>
      </c>
    </row>
    <row r="285" spans="1:11" ht="14.4" customHeight="1" thickBot="1" x14ac:dyDescent="0.35">
      <c r="A285" s="332" t="s">
        <v>487</v>
      </c>
      <c r="B285" s="313">
        <v>0</v>
      </c>
      <c r="C285" s="313">
        <v>3.0327099999999998</v>
      </c>
      <c r="D285" s="314">
        <v>3.0327099999999998</v>
      </c>
      <c r="E285" s="323" t="s">
        <v>211</v>
      </c>
      <c r="F285" s="313">
        <v>0</v>
      </c>
      <c r="G285" s="314">
        <v>0</v>
      </c>
      <c r="H285" s="316">
        <v>0</v>
      </c>
      <c r="I285" s="313">
        <v>8.94E-3</v>
      </c>
      <c r="J285" s="314">
        <v>8.94E-3</v>
      </c>
      <c r="K285" s="324" t="s">
        <v>211</v>
      </c>
    </row>
    <row r="286" spans="1:11" ht="14.4" customHeight="1" thickBot="1" x14ac:dyDescent="0.35">
      <c r="A286" s="336" t="s">
        <v>488</v>
      </c>
      <c r="B286" s="318">
        <v>0</v>
      </c>
      <c r="C286" s="318">
        <v>3.0327099999999998</v>
      </c>
      <c r="D286" s="319">
        <v>3.0327099999999998</v>
      </c>
      <c r="E286" s="320" t="s">
        <v>211</v>
      </c>
      <c r="F286" s="318">
        <v>0</v>
      </c>
      <c r="G286" s="319">
        <v>0</v>
      </c>
      <c r="H286" s="321">
        <v>0</v>
      </c>
      <c r="I286" s="318">
        <v>8.94E-3</v>
      </c>
      <c r="J286" s="319">
        <v>8.94E-3</v>
      </c>
      <c r="K286" s="322" t="s">
        <v>211</v>
      </c>
    </row>
    <row r="287" spans="1:11" ht="14.4" customHeight="1" thickBot="1" x14ac:dyDescent="0.35">
      <c r="A287" s="334" t="s">
        <v>489</v>
      </c>
      <c r="B287" s="318">
        <v>0</v>
      </c>
      <c r="C287" s="318">
        <v>3.0327099999999998</v>
      </c>
      <c r="D287" s="319">
        <v>3.0327099999999998</v>
      </c>
      <c r="E287" s="320" t="s">
        <v>211</v>
      </c>
      <c r="F287" s="318">
        <v>0</v>
      </c>
      <c r="G287" s="319">
        <v>0</v>
      </c>
      <c r="H287" s="321">
        <v>0</v>
      </c>
      <c r="I287" s="318">
        <v>8.94E-3</v>
      </c>
      <c r="J287" s="319">
        <v>8.94E-3</v>
      </c>
      <c r="K287" s="322" t="s">
        <v>211</v>
      </c>
    </row>
    <row r="288" spans="1:11" ht="14.4" customHeight="1" thickBot="1" x14ac:dyDescent="0.35">
      <c r="A288" s="335" t="s">
        <v>490</v>
      </c>
      <c r="B288" s="313">
        <v>0</v>
      </c>
      <c r="C288" s="313">
        <v>3.0327099999999998</v>
      </c>
      <c r="D288" s="314">
        <v>3.0327099999999998</v>
      </c>
      <c r="E288" s="323" t="s">
        <v>211</v>
      </c>
      <c r="F288" s="313">
        <v>0</v>
      </c>
      <c r="G288" s="314">
        <v>0</v>
      </c>
      <c r="H288" s="316">
        <v>0</v>
      </c>
      <c r="I288" s="313">
        <v>8.94E-3</v>
      </c>
      <c r="J288" s="314">
        <v>8.94E-3</v>
      </c>
      <c r="K288" s="324" t="s">
        <v>211</v>
      </c>
    </row>
    <row r="289" spans="1:11" ht="14.4" customHeight="1" thickBot="1" x14ac:dyDescent="0.35">
      <c r="A289" s="331" t="s">
        <v>491</v>
      </c>
      <c r="B289" s="313">
        <v>6769.2054153671697</v>
      </c>
      <c r="C289" s="313">
        <v>6787.5123599999997</v>
      </c>
      <c r="D289" s="314">
        <v>18.306944632832</v>
      </c>
      <c r="E289" s="315">
        <v>1.0027044451310001</v>
      </c>
      <c r="F289" s="313">
        <v>7388.7233626626303</v>
      </c>
      <c r="G289" s="314">
        <v>4310.0886282198699</v>
      </c>
      <c r="H289" s="316">
        <v>685.15485999999999</v>
      </c>
      <c r="I289" s="313">
        <v>4124.3294400000104</v>
      </c>
      <c r="J289" s="314">
        <v>-185.75918821985999</v>
      </c>
      <c r="K289" s="317">
        <v>0.55819242886200005</v>
      </c>
    </row>
    <row r="290" spans="1:11" ht="14.4" customHeight="1" thickBot="1" x14ac:dyDescent="0.35">
      <c r="A290" s="338" t="s">
        <v>492</v>
      </c>
      <c r="B290" s="318">
        <v>6769.2054153671697</v>
      </c>
      <c r="C290" s="318">
        <v>6787.5123599999997</v>
      </c>
      <c r="D290" s="319">
        <v>18.306944632832</v>
      </c>
      <c r="E290" s="325">
        <v>1.0027044451310001</v>
      </c>
      <c r="F290" s="318">
        <v>7388.7233626626303</v>
      </c>
      <c r="G290" s="319">
        <v>4310.0886282198699</v>
      </c>
      <c r="H290" s="321">
        <v>685.15485999999999</v>
      </c>
      <c r="I290" s="318">
        <v>4124.3294400000104</v>
      </c>
      <c r="J290" s="319">
        <v>-185.75918821985999</v>
      </c>
      <c r="K290" s="326">
        <v>0.55819242886200005</v>
      </c>
    </row>
    <row r="291" spans="1:11" ht="14.4" customHeight="1" thickBot="1" x14ac:dyDescent="0.35">
      <c r="A291" s="336" t="s">
        <v>41</v>
      </c>
      <c r="B291" s="318">
        <v>6769.2054153671697</v>
      </c>
      <c r="C291" s="318">
        <v>6787.5123599999997</v>
      </c>
      <c r="D291" s="319">
        <v>18.306944632832</v>
      </c>
      <c r="E291" s="325">
        <v>1.0027044451310001</v>
      </c>
      <c r="F291" s="318">
        <v>7388.7233626626303</v>
      </c>
      <c r="G291" s="319">
        <v>4310.0886282198699</v>
      </c>
      <c r="H291" s="321">
        <v>685.15485999999999</v>
      </c>
      <c r="I291" s="318">
        <v>4124.3294400000104</v>
      </c>
      <c r="J291" s="319">
        <v>-185.75918821985999</v>
      </c>
      <c r="K291" s="326">
        <v>0.55819242886200005</v>
      </c>
    </row>
    <row r="292" spans="1:11" ht="14.4" customHeight="1" thickBot="1" x14ac:dyDescent="0.35">
      <c r="A292" s="334" t="s">
        <v>493</v>
      </c>
      <c r="B292" s="318">
        <v>0</v>
      </c>
      <c r="C292" s="318">
        <v>-31.005649999999999</v>
      </c>
      <c r="D292" s="319">
        <v>-31.005649999999999</v>
      </c>
      <c r="E292" s="320" t="s">
        <v>224</v>
      </c>
      <c r="F292" s="318">
        <v>0</v>
      </c>
      <c r="G292" s="319">
        <v>0</v>
      </c>
      <c r="H292" s="321">
        <v>0</v>
      </c>
      <c r="I292" s="318">
        <v>-9.4896100000000008</v>
      </c>
      <c r="J292" s="319">
        <v>-9.4896100000000008</v>
      </c>
      <c r="K292" s="322" t="s">
        <v>211</v>
      </c>
    </row>
    <row r="293" spans="1:11" ht="14.4" customHeight="1" thickBot="1" x14ac:dyDescent="0.35">
      <c r="A293" s="335" t="s">
        <v>494</v>
      </c>
      <c r="B293" s="313">
        <v>0</v>
      </c>
      <c r="C293" s="313">
        <v>-31.005649999999999</v>
      </c>
      <c r="D293" s="314">
        <v>-31.005649999999999</v>
      </c>
      <c r="E293" s="323" t="s">
        <v>224</v>
      </c>
      <c r="F293" s="313">
        <v>0</v>
      </c>
      <c r="G293" s="314">
        <v>0</v>
      </c>
      <c r="H293" s="316">
        <v>0</v>
      </c>
      <c r="I293" s="313">
        <v>-9.4896100000000008</v>
      </c>
      <c r="J293" s="314">
        <v>-9.4896100000000008</v>
      </c>
      <c r="K293" s="324" t="s">
        <v>211</v>
      </c>
    </row>
    <row r="294" spans="1:11" ht="14.4" customHeight="1" thickBot="1" x14ac:dyDescent="0.35">
      <c r="A294" s="334" t="s">
        <v>495</v>
      </c>
      <c r="B294" s="318">
        <v>30</v>
      </c>
      <c r="C294" s="318">
        <v>63.69256</v>
      </c>
      <c r="D294" s="319">
        <v>33.69256</v>
      </c>
      <c r="E294" s="325">
        <v>2.123085333333</v>
      </c>
      <c r="F294" s="318">
        <v>68.945232035467001</v>
      </c>
      <c r="G294" s="319">
        <v>40.218052020689001</v>
      </c>
      <c r="H294" s="321">
        <v>5.1959999999999997</v>
      </c>
      <c r="I294" s="318">
        <v>35.951050000000002</v>
      </c>
      <c r="J294" s="319">
        <v>-4.2670020206889996</v>
      </c>
      <c r="K294" s="326">
        <v>0.52144360006599999</v>
      </c>
    </row>
    <row r="295" spans="1:11" ht="14.4" customHeight="1" thickBot="1" x14ac:dyDescent="0.35">
      <c r="A295" s="335" t="s">
        <v>496</v>
      </c>
      <c r="B295" s="313">
        <v>30</v>
      </c>
      <c r="C295" s="313">
        <v>63.69256</v>
      </c>
      <c r="D295" s="314">
        <v>33.69256</v>
      </c>
      <c r="E295" s="315">
        <v>2.123085333333</v>
      </c>
      <c r="F295" s="313">
        <v>68.945232035467001</v>
      </c>
      <c r="G295" s="314">
        <v>40.218052020689001</v>
      </c>
      <c r="H295" s="316">
        <v>5.1959999999999997</v>
      </c>
      <c r="I295" s="313">
        <v>35.951050000000002</v>
      </c>
      <c r="J295" s="314">
        <v>-4.2670020206889996</v>
      </c>
      <c r="K295" s="317">
        <v>0.52144360006599999</v>
      </c>
    </row>
    <row r="296" spans="1:11" ht="14.4" customHeight="1" thickBot="1" x14ac:dyDescent="0.35">
      <c r="A296" s="334" t="s">
        <v>497</v>
      </c>
      <c r="B296" s="318">
        <v>1449.20541536717</v>
      </c>
      <c r="C296" s="318">
        <v>1743.4438</v>
      </c>
      <c r="D296" s="319">
        <v>294.238384632833</v>
      </c>
      <c r="E296" s="325">
        <v>1.2030342845199999</v>
      </c>
      <c r="F296" s="318">
        <v>1972.0062515172599</v>
      </c>
      <c r="G296" s="319">
        <v>1150.3369800517301</v>
      </c>
      <c r="H296" s="321">
        <v>160.9256</v>
      </c>
      <c r="I296" s="318">
        <v>1101.9784400000001</v>
      </c>
      <c r="J296" s="319">
        <v>-48.358540051732</v>
      </c>
      <c r="K296" s="326">
        <v>0.55881082484</v>
      </c>
    </row>
    <row r="297" spans="1:11" ht="14.4" customHeight="1" thickBot="1" x14ac:dyDescent="0.35">
      <c r="A297" s="335" t="s">
        <v>498</v>
      </c>
      <c r="B297" s="313">
        <v>1449.20541536717</v>
      </c>
      <c r="C297" s="313">
        <v>1743.4438</v>
      </c>
      <c r="D297" s="314">
        <v>294.238384632833</v>
      </c>
      <c r="E297" s="315">
        <v>1.2030342845199999</v>
      </c>
      <c r="F297" s="313">
        <v>0</v>
      </c>
      <c r="G297" s="314">
        <v>0</v>
      </c>
      <c r="H297" s="316">
        <v>0</v>
      </c>
      <c r="I297" s="313">
        <v>2.1600499167107001E-12</v>
      </c>
      <c r="J297" s="314">
        <v>2.1600499167107001E-12</v>
      </c>
      <c r="K297" s="324" t="s">
        <v>211</v>
      </c>
    </row>
    <row r="298" spans="1:11" ht="14.4" customHeight="1" thickBot="1" x14ac:dyDescent="0.35">
      <c r="A298" s="335" t="s">
        <v>499</v>
      </c>
      <c r="B298" s="313">
        <v>0</v>
      </c>
      <c r="C298" s="313">
        <v>0</v>
      </c>
      <c r="D298" s="314">
        <v>0</v>
      </c>
      <c r="E298" s="315">
        <v>1</v>
      </c>
      <c r="F298" s="313">
        <v>43.854780733284997</v>
      </c>
      <c r="G298" s="314">
        <v>25.581955427749001</v>
      </c>
      <c r="H298" s="316">
        <v>2.1656</v>
      </c>
      <c r="I298" s="313">
        <v>28.984300000000001</v>
      </c>
      <c r="J298" s="314">
        <v>3.4023445722500001</v>
      </c>
      <c r="K298" s="317">
        <v>0.66091540113400005</v>
      </c>
    </row>
    <row r="299" spans="1:11" ht="14.4" customHeight="1" thickBot="1" x14ac:dyDescent="0.35">
      <c r="A299" s="335" t="s">
        <v>500</v>
      </c>
      <c r="B299" s="313">
        <v>0</v>
      </c>
      <c r="C299" s="313">
        <v>0</v>
      </c>
      <c r="D299" s="314">
        <v>0</v>
      </c>
      <c r="E299" s="315">
        <v>1</v>
      </c>
      <c r="F299" s="313">
        <v>1928.1514707839699</v>
      </c>
      <c r="G299" s="314">
        <v>1124.75502462398</v>
      </c>
      <c r="H299" s="316">
        <v>158.76</v>
      </c>
      <c r="I299" s="313">
        <v>1072.99414</v>
      </c>
      <c r="J299" s="314">
        <v>-51.760884623983998</v>
      </c>
      <c r="K299" s="317">
        <v>0.55648851050199999</v>
      </c>
    </row>
    <row r="300" spans="1:11" ht="14.4" customHeight="1" thickBot="1" x14ac:dyDescent="0.35">
      <c r="A300" s="334" t="s">
        <v>501</v>
      </c>
      <c r="B300" s="318">
        <v>220</v>
      </c>
      <c r="C300" s="318">
        <v>138.70222999999999</v>
      </c>
      <c r="D300" s="319">
        <v>-81.29777</v>
      </c>
      <c r="E300" s="325">
        <v>0.63046468181799997</v>
      </c>
      <c r="F300" s="318">
        <v>136.652293812555</v>
      </c>
      <c r="G300" s="319">
        <v>79.713838057323002</v>
      </c>
      <c r="H300" s="321">
        <v>8.4920000000000009</v>
      </c>
      <c r="I300" s="318">
        <v>73.621750000000006</v>
      </c>
      <c r="J300" s="319">
        <v>-6.0920880573230001</v>
      </c>
      <c r="K300" s="326">
        <v>0.53875239080100001</v>
      </c>
    </row>
    <row r="301" spans="1:11" ht="14.4" customHeight="1" thickBot="1" x14ac:dyDescent="0.35">
      <c r="A301" s="335" t="s">
        <v>502</v>
      </c>
      <c r="B301" s="313">
        <v>220</v>
      </c>
      <c r="C301" s="313">
        <v>138.70222999999999</v>
      </c>
      <c r="D301" s="314">
        <v>-81.29777</v>
      </c>
      <c r="E301" s="315">
        <v>0.63046468181799997</v>
      </c>
      <c r="F301" s="313">
        <v>136.652293812555</v>
      </c>
      <c r="G301" s="314">
        <v>79.713838057323002</v>
      </c>
      <c r="H301" s="316">
        <v>8.4920000000000009</v>
      </c>
      <c r="I301" s="313">
        <v>73.621750000000006</v>
      </c>
      <c r="J301" s="314">
        <v>-6.0920880573230001</v>
      </c>
      <c r="K301" s="317">
        <v>0.53875239080100001</v>
      </c>
    </row>
    <row r="302" spans="1:11" ht="14.4" customHeight="1" thickBot="1" x14ac:dyDescent="0.35">
      <c r="A302" s="334" t="s">
        <v>503</v>
      </c>
      <c r="B302" s="318">
        <v>0</v>
      </c>
      <c r="C302" s="318">
        <v>0</v>
      </c>
      <c r="D302" s="319">
        <v>0</v>
      </c>
      <c r="E302" s="325">
        <v>1</v>
      </c>
      <c r="F302" s="318">
        <v>0</v>
      </c>
      <c r="G302" s="319">
        <v>0</v>
      </c>
      <c r="H302" s="321">
        <v>0</v>
      </c>
      <c r="I302" s="318">
        <v>8.0000000000000002E-3</v>
      </c>
      <c r="J302" s="319">
        <v>8.0000000000000002E-3</v>
      </c>
      <c r="K302" s="322" t="s">
        <v>224</v>
      </c>
    </row>
    <row r="303" spans="1:11" ht="14.4" customHeight="1" thickBot="1" x14ac:dyDescent="0.35">
      <c r="A303" s="335" t="s">
        <v>504</v>
      </c>
      <c r="B303" s="313">
        <v>0</v>
      </c>
      <c r="C303" s="313">
        <v>0</v>
      </c>
      <c r="D303" s="314">
        <v>0</v>
      </c>
      <c r="E303" s="315">
        <v>1</v>
      </c>
      <c r="F303" s="313">
        <v>0</v>
      </c>
      <c r="G303" s="314">
        <v>0</v>
      </c>
      <c r="H303" s="316">
        <v>0</v>
      </c>
      <c r="I303" s="313">
        <v>8.0000000000000002E-3</v>
      </c>
      <c r="J303" s="314">
        <v>8.0000000000000002E-3</v>
      </c>
      <c r="K303" s="324" t="s">
        <v>224</v>
      </c>
    </row>
    <row r="304" spans="1:11" ht="14.4" customHeight="1" thickBot="1" x14ac:dyDescent="0.35">
      <c r="A304" s="334" t="s">
        <v>505</v>
      </c>
      <c r="B304" s="318">
        <v>1109</v>
      </c>
      <c r="C304" s="318">
        <v>971.83379000000002</v>
      </c>
      <c r="D304" s="319">
        <v>-137.16621000000001</v>
      </c>
      <c r="E304" s="325">
        <v>0.87631541027899995</v>
      </c>
      <c r="F304" s="318">
        <v>1751</v>
      </c>
      <c r="G304" s="319">
        <v>1021.41666666667</v>
      </c>
      <c r="H304" s="321">
        <v>134.63059000000001</v>
      </c>
      <c r="I304" s="318">
        <v>885.39941000000101</v>
      </c>
      <c r="J304" s="319">
        <v>-136.01725666666499</v>
      </c>
      <c r="K304" s="326">
        <v>0.505653575099</v>
      </c>
    </row>
    <row r="305" spans="1:11" ht="14.4" customHeight="1" thickBot="1" x14ac:dyDescent="0.35">
      <c r="A305" s="335" t="s">
        <v>506</v>
      </c>
      <c r="B305" s="313">
        <v>1109</v>
      </c>
      <c r="C305" s="313">
        <v>971.83379000000002</v>
      </c>
      <c r="D305" s="314">
        <v>-137.16621000000001</v>
      </c>
      <c r="E305" s="315">
        <v>0.87631541027899995</v>
      </c>
      <c r="F305" s="313">
        <v>1751</v>
      </c>
      <c r="G305" s="314">
        <v>1021.41666666667</v>
      </c>
      <c r="H305" s="316">
        <v>134.63059000000001</v>
      </c>
      <c r="I305" s="313">
        <v>885.39941000000101</v>
      </c>
      <c r="J305" s="314">
        <v>-136.01725666666499</v>
      </c>
      <c r="K305" s="317">
        <v>0.505653575099</v>
      </c>
    </row>
    <row r="306" spans="1:11" ht="14.4" customHeight="1" thickBot="1" x14ac:dyDescent="0.35">
      <c r="A306" s="334" t="s">
        <v>507</v>
      </c>
      <c r="B306" s="318">
        <v>3961</v>
      </c>
      <c r="C306" s="318">
        <v>3869.8399800000002</v>
      </c>
      <c r="D306" s="319">
        <v>-91.160020000000003</v>
      </c>
      <c r="E306" s="325">
        <v>0.97698560464499995</v>
      </c>
      <c r="F306" s="318">
        <v>3460.1195852973501</v>
      </c>
      <c r="G306" s="319">
        <v>2018.40309142345</v>
      </c>
      <c r="H306" s="321">
        <v>375.91066999999998</v>
      </c>
      <c r="I306" s="318">
        <v>2027.3707899999999</v>
      </c>
      <c r="J306" s="319">
        <v>8.9676985765489992</v>
      </c>
      <c r="K306" s="326">
        <v>0.58592506415500001</v>
      </c>
    </row>
    <row r="307" spans="1:11" ht="14.4" customHeight="1" thickBot="1" x14ac:dyDescent="0.35">
      <c r="A307" s="335" t="s">
        <v>508</v>
      </c>
      <c r="B307" s="313">
        <v>3961</v>
      </c>
      <c r="C307" s="313">
        <v>3869.8399800000002</v>
      </c>
      <c r="D307" s="314">
        <v>-91.160020000000003</v>
      </c>
      <c r="E307" s="315">
        <v>0.97698560464499995</v>
      </c>
      <c r="F307" s="313">
        <v>3460.1195852973501</v>
      </c>
      <c r="G307" s="314">
        <v>2018.40309142345</v>
      </c>
      <c r="H307" s="316">
        <v>375.91066999999998</v>
      </c>
      <c r="I307" s="313">
        <v>2027.3707899999999</v>
      </c>
      <c r="J307" s="314">
        <v>8.9676985765489992</v>
      </c>
      <c r="K307" s="317">
        <v>0.58592506415500001</v>
      </c>
    </row>
    <row r="308" spans="1:11" ht="14.4" customHeight="1" thickBot="1" x14ac:dyDescent="0.35">
      <c r="A308" s="334" t="s">
        <v>509</v>
      </c>
      <c r="B308" s="318">
        <v>0</v>
      </c>
      <c r="C308" s="318">
        <v>31.005649999999999</v>
      </c>
      <c r="D308" s="319">
        <v>31.005649999999999</v>
      </c>
      <c r="E308" s="320" t="s">
        <v>224</v>
      </c>
      <c r="F308" s="318">
        <v>0</v>
      </c>
      <c r="G308" s="319">
        <v>0</v>
      </c>
      <c r="H308" s="321">
        <v>0</v>
      </c>
      <c r="I308" s="318">
        <v>9.4896100000000008</v>
      </c>
      <c r="J308" s="319">
        <v>9.4896100000000008</v>
      </c>
      <c r="K308" s="322" t="s">
        <v>211</v>
      </c>
    </row>
    <row r="309" spans="1:11" ht="14.4" customHeight="1" thickBot="1" x14ac:dyDescent="0.35">
      <c r="A309" s="335" t="s">
        <v>510</v>
      </c>
      <c r="B309" s="313">
        <v>0</v>
      </c>
      <c r="C309" s="313">
        <v>0.16005</v>
      </c>
      <c r="D309" s="314">
        <v>0.16005</v>
      </c>
      <c r="E309" s="323" t="s">
        <v>224</v>
      </c>
      <c r="F309" s="313">
        <v>0</v>
      </c>
      <c r="G309" s="314">
        <v>0</v>
      </c>
      <c r="H309" s="316">
        <v>0</v>
      </c>
      <c r="I309" s="313">
        <v>0.13017999999999999</v>
      </c>
      <c r="J309" s="314">
        <v>0.13017999999999999</v>
      </c>
      <c r="K309" s="324" t="s">
        <v>211</v>
      </c>
    </row>
    <row r="310" spans="1:11" ht="14.4" customHeight="1" thickBot="1" x14ac:dyDescent="0.35">
      <c r="A310" s="335" t="s">
        <v>511</v>
      </c>
      <c r="B310" s="313">
        <v>0</v>
      </c>
      <c r="C310" s="313">
        <v>0</v>
      </c>
      <c r="D310" s="314">
        <v>0</v>
      </c>
      <c r="E310" s="315">
        <v>1</v>
      </c>
      <c r="F310" s="313">
        <v>0</v>
      </c>
      <c r="G310" s="314">
        <v>0</v>
      </c>
      <c r="H310" s="316">
        <v>0</v>
      </c>
      <c r="I310" s="313">
        <v>5.1610000000000003E-2</v>
      </c>
      <c r="J310" s="314">
        <v>5.1610000000000003E-2</v>
      </c>
      <c r="K310" s="324" t="s">
        <v>224</v>
      </c>
    </row>
    <row r="311" spans="1:11" ht="14.4" customHeight="1" thickBot="1" x14ac:dyDescent="0.35">
      <c r="A311" s="335" t="s">
        <v>512</v>
      </c>
      <c r="B311" s="313">
        <v>0</v>
      </c>
      <c r="C311" s="313">
        <v>7.8121299999999998</v>
      </c>
      <c r="D311" s="314">
        <v>7.8121299999999998</v>
      </c>
      <c r="E311" s="323" t="s">
        <v>224</v>
      </c>
      <c r="F311" s="313">
        <v>0</v>
      </c>
      <c r="G311" s="314">
        <v>0</v>
      </c>
      <c r="H311" s="316">
        <v>0</v>
      </c>
      <c r="I311" s="313">
        <v>3.5476100000000002</v>
      </c>
      <c r="J311" s="314">
        <v>3.5476100000000002</v>
      </c>
      <c r="K311" s="324" t="s">
        <v>211</v>
      </c>
    </row>
    <row r="312" spans="1:11" ht="14.4" customHeight="1" thickBot="1" x14ac:dyDescent="0.35">
      <c r="A312" s="335" t="s">
        <v>513</v>
      </c>
      <c r="B312" s="313">
        <v>0</v>
      </c>
      <c r="C312" s="313">
        <v>23.033470000000001</v>
      </c>
      <c r="D312" s="314">
        <v>23.033470000000001</v>
      </c>
      <c r="E312" s="323" t="s">
        <v>224</v>
      </c>
      <c r="F312" s="313">
        <v>0</v>
      </c>
      <c r="G312" s="314">
        <v>0</v>
      </c>
      <c r="H312" s="316">
        <v>0</v>
      </c>
      <c r="I312" s="313">
        <v>5.7602099999999998</v>
      </c>
      <c r="J312" s="314">
        <v>5.7602099999999998</v>
      </c>
      <c r="K312" s="324" t="s">
        <v>211</v>
      </c>
    </row>
    <row r="313" spans="1:11" ht="14.4" customHeight="1" thickBot="1" x14ac:dyDescent="0.35">
      <c r="A313" s="339" t="s">
        <v>514</v>
      </c>
      <c r="B313" s="318">
        <v>0</v>
      </c>
      <c r="C313" s="318">
        <v>177.142</v>
      </c>
      <c r="D313" s="319">
        <v>177.142</v>
      </c>
      <c r="E313" s="320" t="s">
        <v>224</v>
      </c>
      <c r="F313" s="318">
        <v>0</v>
      </c>
      <c r="G313" s="319">
        <v>0</v>
      </c>
      <c r="H313" s="321">
        <v>48.027999999999999</v>
      </c>
      <c r="I313" s="318">
        <v>762.83399999999995</v>
      </c>
      <c r="J313" s="319">
        <v>762.83399999999995</v>
      </c>
      <c r="K313" s="322" t="s">
        <v>211</v>
      </c>
    </row>
    <row r="314" spans="1:11" ht="14.4" customHeight="1" thickBot="1" x14ac:dyDescent="0.35">
      <c r="A314" s="338" t="s">
        <v>515</v>
      </c>
      <c r="B314" s="318">
        <v>0</v>
      </c>
      <c r="C314" s="318">
        <v>177.142</v>
      </c>
      <c r="D314" s="319">
        <v>177.142</v>
      </c>
      <c r="E314" s="320" t="s">
        <v>224</v>
      </c>
      <c r="F314" s="318">
        <v>0</v>
      </c>
      <c r="G314" s="319">
        <v>0</v>
      </c>
      <c r="H314" s="321">
        <v>48.027999999999999</v>
      </c>
      <c r="I314" s="318">
        <v>762.83399999999995</v>
      </c>
      <c r="J314" s="319">
        <v>762.83399999999995</v>
      </c>
      <c r="K314" s="322" t="s">
        <v>211</v>
      </c>
    </row>
    <row r="315" spans="1:11" ht="14.4" customHeight="1" thickBot="1" x14ac:dyDescent="0.35">
      <c r="A315" s="336" t="s">
        <v>516</v>
      </c>
      <c r="B315" s="318">
        <v>0</v>
      </c>
      <c r="C315" s="318">
        <v>177.142</v>
      </c>
      <c r="D315" s="319">
        <v>177.142</v>
      </c>
      <c r="E315" s="320" t="s">
        <v>224</v>
      </c>
      <c r="F315" s="318">
        <v>0</v>
      </c>
      <c r="G315" s="319">
        <v>0</v>
      </c>
      <c r="H315" s="321">
        <v>48.027999999999999</v>
      </c>
      <c r="I315" s="318">
        <v>762.83399999999995</v>
      </c>
      <c r="J315" s="319">
        <v>762.83399999999995</v>
      </c>
      <c r="K315" s="322" t="s">
        <v>211</v>
      </c>
    </row>
    <row r="316" spans="1:11" ht="14.4" customHeight="1" thickBot="1" x14ac:dyDescent="0.35">
      <c r="A316" s="334" t="s">
        <v>517</v>
      </c>
      <c r="B316" s="318">
        <v>0</v>
      </c>
      <c r="C316" s="318">
        <v>177.142</v>
      </c>
      <c r="D316" s="319">
        <v>177.142</v>
      </c>
      <c r="E316" s="320" t="s">
        <v>224</v>
      </c>
      <c r="F316" s="318">
        <v>0</v>
      </c>
      <c r="G316" s="319">
        <v>0</v>
      </c>
      <c r="H316" s="321">
        <v>48.027999999999999</v>
      </c>
      <c r="I316" s="318">
        <v>762.83399999999995</v>
      </c>
      <c r="J316" s="319">
        <v>762.83399999999995</v>
      </c>
      <c r="K316" s="322" t="s">
        <v>211</v>
      </c>
    </row>
    <row r="317" spans="1:11" ht="14.4" customHeight="1" thickBot="1" x14ac:dyDescent="0.35">
      <c r="A317" s="335" t="s">
        <v>518</v>
      </c>
      <c r="B317" s="313">
        <v>0</v>
      </c>
      <c r="C317" s="313">
        <v>177.142</v>
      </c>
      <c r="D317" s="314">
        <v>177.142</v>
      </c>
      <c r="E317" s="323" t="s">
        <v>224</v>
      </c>
      <c r="F317" s="313">
        <v>0</v>
      </c>
      <c r="G317" s="314">
        <v>0</v>
      </c>
      <c r="H317" s="316">
        <v>48.027999999999999</v>
      </c>
      <c r="I317" s="313">
        <v>762.83399999999995</v>
      </c>
      <c r="J317" s="314">
        <v>762.83399999999995</v>
      </c>
      <c r="K317" s="324" t="s">
        <v>211</v>
      </c>
    </row>
    <row r="318" spans="1:11" ht="14.4" customHeight="1" thickBot="1" x14ac:dyDescent="0.35">
      <c r="A318" s="340"/>
      <c r="B318" s="313">
        <v>2616.4363519066801</v>
      </c>
      <c r="C318" s="313">
        <v>2849.0912599999601</v>
      </c>
      <c r="D318" s="314">
        <v>232.654908093275</v>
      </c>
      <c r="E318" s="315">
        <v>1.08892053037</v>
      </c>
      <c r="F318" s="313">
        <v>-2464.4818885775198</v>
      </c>
      <c r="G318" s="314">
        <v>-1437.6144350035499</v>
      </c>
      <c r="H318" s="316">
        <v>-631.42935999999804</v>
      </c>
      <c r="I318" s="313">
        <v>6059.1047499999504</v>
      </c>
      <c r="J318" s="314">
        <v>7496.7191850035097</v>
      </c>
      <c r="K318" s="317">
        <v>-2.4585714255319999</v>
      </c>
    </row>
    <row r="319" spans="1:11" ht="14.4" customHeight="1" thickBot="1" x14ac:dyDescent="0.35">
      <c r="A319" s="341" t="s">
        <v>53</v>
      </c>
      <c r="B319" s="327">
        <v>2616.4363519066801</v>
      </c>
      <c r="C319" s="327">
        <v>2849.0912599999601</v>
      </c>
      <c r="D319" s="328">
        <v>232.65490809329299</v>
      </c>
      <c r="E319" s="329" t="s">
        <v>224</v>
      </c>
      <c r="F319" s="327">
        <v>-2464.4818885775198</v>
      </c>
      <c r="G319" s="328">
        <v>-1437.61443500358</v>
      </c>
      <c r="H319" s="327">
        <v>-631.42935999999804</v>
      </c>
      <c r="I319" s="327">
        <v>6059.1047499999404</v>
      </c>
      <c r="J319" s="328">
        <v>7496.7191850034997</v>
      </c>
      <c r="K319" s="330">
        <v>-2.4585714255319999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1" t="s">
        <v>87</v>
      </c>
      <c r="B1" s="292"/>
      <c r="C1" s="292"/>
      <c r="D1" s="292"/>
      <c r="E1" s="292"/>
      <c r="F1" s="292"/>
      <c r="G1" s="263"/>
      <c r="H1" s="293"/>
      <c r="I1" s="293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6">
        <v>2015</v>
      </c>
      <c r="G3" s="287"/>
      <c r="H3" s="287"/>
      <c r="I3" s="288"/>
    </row>
    <row r="4" spans="1:10" ht="14.4" customHeight="1" thickBot="1" x14ac:dyDescent="0.35">
      <c r="A4" s="250" t="s">
        <v>0</v>
      </c>
      <c r="B4" s="251" t="s">
        <v>186</v>
      </c>
      <c r="C4" s="289" t="s">
        <v>58</v>
      </c>
      <c r="D4" s="290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2" t="s">
        <v>519</v>
      </c>
      <c r="B5" s="343" t="s">
        <v>520</v>
      </c>
      <c r="C5" s="344" t="s">
        <v>521</v>
      </c>
      <c r="D5" s="344" t="s">
        <v>521</v>
      </c>
      <c r="E5" s="344"/>
      <c r="F5" s="344" t="s">
        <v>521</v>
      </c>
      <c r="G5" s="344" t="s">
        <v>521</v>
      </c>
      <c r="H5" s="344" t="s">
        <v>521</v>
      </c>
      <c r="I5" s="345" t="s">
        <v>521</v>
      </c>
      <c r="J5" s="346" t="s">
        <v>56</v>
      </c>
    </row>
    <row r="6" spans="1:10" ht="14.4" customHeight="1" x14ac:dyDescent="0.3">
      <c r="A6" s="342" t="s">
        <v>519</v>
      </c>
      <c r="B6" s="343" t="s">
        <v>221</v>
      </c>
      <c r="C6" s="344">
        <v>181.99096999999799</v>
      </c>
      <c r="D6" s="344">
        <v>54.593350000000008</v>
      </c>
      <c r="E6" s="344"/>
      <c r="F6" s="344">
        <v>38.371589999999998</v>
      </c>
      <c r="G6" s="344">
        <v>44.637781080456072</v>
      </c>
      <c r="H6" s="344">
        <v>-6.2661910804560748</v>
      </c>
      <c r="I6" s="345">
        <v>0.85962135821308505</v>
      </c>
      <c r="J6" s="346" t="s">
        <v>1</v>
      </c>
    </row>
    <row r="7" spans="1:10" ht="14.4" customHeight="1" x14ac:dyDescent="0.3">
      <c r="A7" s="342" t="s">
        <v>519</v>
      </c>
      <c r="B7" s="343" t="s">
        <v>222</v>
      </c>
      <c r="C7" s="344">
        <v>0.27515000000000001</v>
      </c>
      <c r="D7" s="344">
        <v>0</v>
      </c>
      <c r="E7" s="344"/>
      <c r="F7" s="344" t="s">
        <v>521</v>
      </c>
      <c r="G7" s="344" t="s">
        <v>521</v>
      </c>
      <c r="H7" s="344" t="s">
        <v>521</v>
      </c>
      <c r="I7" s="345" t="s">
        <v>521</v>
      </c>
      <c r="J7" s="346" t="s">
        <v>1</v>
      </c>
    </row>
    <row r="8" spans="1:10" ht="14.4" customHeight="1" x14ac:dyDescent="0.3">
      <c r="A8" s="342" t="s">
        <v>519</v>
      </c>
      <c r="B8" s="343" t="s">
        <v>223</v>
      </c>
      <c r="C8" s="344" t="s">
        <v>521</v>
      </c>
      <c r="D8" s="344">
        <v>8.9069999999999996E-2</v>
      </c>
      <c r="E8" s="344"/>
      <c r="F8" s="344">
        <v>0</v>
      </c>
      <c r="G8" s="344">
        <v>4.9699449790083325E-2</v>
      </c>
      <c r="H8" s="344">
        <v>-4.9699449790083325E-2</v>
      </c>
      <c r="I8" s="345">
        <v>0</v>
      </c>
      <c r="J8" s="346" t="s">
        <v>1</v>
      </c>
    </row>
    <row r="9" spans="1:10" ht="14.4" customHeight="1" x14ac:dyDescent="0.3">
      <c r="A9" s="342" t="s">
        <v>519</v>
      </c>
      <c r="B9" s="343" t="s">
        <v>522</v>
      </c>
      <c r="C9" s="344">
        <v>1.7853699999990003</v>
      </c>
      <c r="D9" s="344" t="s">
        <v>521</v>
      </c>
      <c r="E9" s="344"/>
      <c r="F9" s="344" t="s">
        <v>521</v>
      </c>
      <c r="G9" s="344" t="s">
        <v>521</v>
      </c>
      <c r="H9" s="344" t="s">
        <v>521</v>
      </c>
      <c r="I9" s="345" t="s">
        <v>521</v>
      </c>
      <c r="J9" s="346" t="s">
        <v>1</v>
      </c>
    </row>
    <row r="10" spans="1:10" ht="14.4" customHeight="1" x14ac:dyDescent="0.3">
      <c r="A10" s="342" t="s">
        <v>519</v>
      </c>
      <c r="B10" s="343" t="s">
        <v>523</v>
      </c>
      <c r="C10" s="344">
        <v>0.45595999999999998</v>
      </c>
      <c r="D10" s="344" t="s">
        <v>521</v>
      </c>
      <c r="E10" s="344"/>
      <c r="F10" s="344" t="s">
        <v>521</v>
      </c>
      <c r="G10" s="344" t="s">
        <v>521</v>
      </c>
      <c r="H10" s="344" t="s">
        <v>521</v>
      </c>
      <c r="I10" s="345" t="s">
        <v>521</v>
      </c>
      <c r="J10" s="346" t="s">
        <v>1</v>
      </c>
    </row>
    <row r="11" spans="1:10" ht="14.4" customHeight="1" x14ac:dyDescent="0.3">
      <c r="A11" s="342" t="s">
        <v>519</v>
      </c>
      <c r="B11" s="343" t="s">
        <v>524</v>
      </c>
      <c r="C11" s="344">
        <v>0</v>
      </c>
      <c r="D11" s="344" t="s">
        <v>521</v>
      </c>
      <c r="E11" s="344"/>
      <c r="F11" s="344" t="s">
        <v>521</v>
      </c>
      <c r="G11" s="344" t="s">
        <v>521</v>
      </c>
      <c r="H11" s="344" t="s">
        <v>521</v>
      </c>
      <c r="I11" s="345" t="s">
        <v>521</v>
      </c>
      <c r="J11" s="346" t="s">
        <v>1</v>
      </c>
    </row>
    <row r="12" spans="1:10" ht="14.4" customHeight="1" x14ac:dyDescent="0.3">
      <c r="A12" s="342" t="s">
        <v>519</v>
      </c>
      <c r="B12" s="343" t="s">
        <v>525</v>
      </c>
      <c r="C12" s="344">
        <v>184.50744999999699</v>
      </c>
      <c r="D12" s="344">
        <v>54.682420000000008</v>
      </c>
      <c r="E12" s="344"/>
      <c r="F12" s="344">
        <v>38.371589999999998</v>
      </c>
      <c r="G12" s="344">
        <v>44.687480530246155</v>
      </c>
      <c r="H12" s="344">
        <v>-6.3158905302461577</v>
      </c>
      <c r="I12" s="345">
        <v>0.85866532515809824</v>
      </c>
      <c r="J12" s="346" t="s">
        <v>526</v>
      </c>
    </row>
    <row r="14" spans="1:10" ht="14.4" customHeight="1" x14ac:dyDescent="0.3">
      <c r="A14" s="342" t="s">
        <v>519</v>
      </c>
      <c r="B14" s="343" t="s">
        <v>520</v>
      </c>
      <c r="C14" s="344" t="s">
        <v>521</v>
      </c>
      <c r="D14" s="344" t="s">
        <v>521</v>
      </c>
      <c r="E14" s="344"/>
      <c r="F14" s="344" t="s">
        <v>521</v>
      </c>
      <c r="G14" s="344" t="s">
        <v>521</v>
      </c>
      <c r="H14" s="344" t="s">
        <v>521</v>
      </c>
      <c r="I14" s="345" t="s">
        <v>521</v>
      </c>
      <c r="J14" s="346" t="s">
        <v>56</v>
      </c>
    </row>
    <row r="15" spans="1:10" ht="14.4" customHeight="1" x14ac:dyDescent="0.3">
      <c r="A15" s="342" t="s">
        <v>527</v>
      </c>
      <c r="B15" s="343" t="s">
        <v>528</v>
      </c>
      <c r="C15" s="344" t="s">
        <v>521</v>
      </c>
      <c r="D15" s="344" t="s">
        <v>521</v>
      </c>
      <c r="E15" s="344"/>
      <c r="F15" s="344" t="s">
        <v>521</v>
      </c>
      <c r="G15" s="344" t="s">
        <v>521</v>
      </c>
      <c r="H15" s="344" t="s">
        <v>521</v>
      </c>
      <c r="I15" s="345" t="s">
        <v>521</v>
      </c>
      <c r="J15" s="346" t="s">
        <v>0</v>
      </c>
    </row>
    <row r="16" spans="1:10" ht="14.4" customHeight="1" x14ac:dyDescent="0.3">
      <c r="A16" s="342" t="s">
        <v>527</v>
      </c>
      <c r="B16" s="343" t="s">
        <v>221</v>
      </c>
      <c r="C16" s="344">
        <v>98.950589999999011</v>
      </c>
      <c r="D16" s="344">
        <v>0</v>
      </c>
      <c r="E16" s="344"/>
      <c r="F16" s="344">
        <v>0.1089</v>
      </c>
      <c r="G16" s="344">
        <v>0</v>
      </c>
      <c r="H16" s="344">
        <v>0.1089</v>
      </c>
      <c r="I16" s="345" t="s">
        <v>521</v>
      </c>
      <c r="J16" s="346" t="s">
        <v>1</v>
      </c>
    </row>
    <row r="17" spans="1:10" ht="14.4" customHeight="1" x14ac:dyDescent="0.3">
      <c r="A17" s="342" t="s">
        <v>527</v>
      </c>
      <c r="B17" s="343" t="s">
        <v>222</v>
      </c>
      <c r="C17" s="344">
        <v>0</v>
      </c>
      <c r="D17" s="344">
        <v>0</v>
      </c>
      <c r="E17" s="344"/>
      <c r="F17" s="344" t="s">
        <v>521</v>
      </c>
      <c r="G17" s="344" t="s">
        <v>521</v>
      </c>
      <c r="H17" s="344" t="s">
        <v>521</v>
      </c>
      <c r="I17" s="345" t="s">
        <v>521</v>
      </c>
      <c r="J17" s="346" t="s">
        <v>1</v>
      </c>
    </row>
    <row r="18" spans="1:10" ht="14.4" customHeight="1" x14ac:dyDescent="0.3">
      <c r="A18" s="342" t="s">
        <v>527</v>
      </c>
      <c r="B18" s="343" t="s">
        <v>522</v>
      </c>
      <c r="C18" s="344">
        <v>0.39667000000000002</v>
      </c>
      <c r="D18" s="344" t="s">
        <v>521</v>
      </c>
      <c r="E18" s="344"/>
      <c r="F18" s="344" t="s">
        <v>521</v>
      </c>
      <c r="G18" s="344" t="s">
        <v>521</v>
      </c>
      <c r="H18" s="344" t="s">
        <v>521</v>
      </c>
      <c r="I18" s="345" t="s">
        <v>521</v>
      </c>
      <c r="J18" s="346" t="s">
        <v>1</v>
      </c>
    </row>
    <row r="19" spans="1:10" ht="14.4" customHeight="1" x14ac:dyDescent="0.3">
      <c r="A19" s="342" t="s">
        <v>527</v>
      </c>
      <c r="B19" s="343" t="s">
        <v>523</v>
      </c>
      <c r="C19" s="344">
        <v>0.38307999999999998</v>
      </c>
      <c r="D19" s="344" t="s">
        <v>521</v>
      </c>
      <c r="E19" s="344"/>
      <c r="F19" s="344" t="s">
        <v>521</v>
      </c>
      <c r="G19" s="344" t="s">
        <v>521</v>
      </c>
      <c r="H19" s="344" t="s">
        <v>521</v>
      </c>
      <c r="I19" s="345" t="s">
        <v>521</v>
      </c>
      <c r="J19" s="346" t="s">
        <v>1</v>
      </c>
    </row>
    <row r="20" spans="1:10" ht="14.4" customHeight="1" x14ac:dyDescent="0.3">
      <c r="A20" s="342" t="s">
        <v>527</v>
      </c>
      <c r="B20" s="343" t="s">
        <v>529</v>
      </c>
      <c r="C20" s="344">
        <v>99.730339999999018</v>
      </c>
      <c r="D20" s="344">
        <v>0</v>
      </c>
      <c r="E20" s="344"/>
      <c r="F20" s="344">
        <v>0.1089</v>
      </c>
      <c r="G20" s="344">
        <v>0</v>
      </c>
      <c r="H20" s="344">
        <v>0.1089</v>
      </c>
      <c r="I20" s="345" t="s">
        <v>521</v>
      </c>
      <c r="J20" s="346" t="s">
        <v>530</v>
      </c>
    </row>
    <row r="21" spans="1:10" ht="14.4" customHeight="1" x14ac:dyDescent="0.3">
      <c r="A21" s="342" t="s">
        <v>521</v>
      </c>
      <c r="B21" s="343" t="s">
        <v>521</v>
      </c>
      <c r="C21" s="344" t="s">
        <v>521</v>
      </c>
      <c r="D21" s="344" t="s">
        <v>521</v>
      </c>
      <c r="E21" s="344"/>
      <c r="F21" s="344" t="s">
        <v>521</v>
      </c>
      <c r="G21" s="344" t="s">
        <v>521</v>
      </c>
      <c r="H21" s="344" t="s">
        <v>521</v>
      </c>
      <c r="I21" s="345" t="s">
        <v>521</v>
      </c>
      <c r="J21" s="346" t="s">
        <v>531</v>
      </c>
    </row>
    <row r="22" spans="1:10" ht="14.4" customHeight="1" x14ac:dyDescent="0.3">
      <c r="A22" s="342" t="s">
        <v>532</v>
      </c>
      <c r="B22" s="343" t="s">
        <v>533</v>
      </c>
      <c r="C22" s="344" t="s">
        <v>521</v>
      </c>
      <c r="D22" s="344" t="s">
        <v>521</v>
      </c>
      <c r="E22" s="344"/>
      <c r="F22" s="344" t="s">
        <v>521</v>
      </c>
      <c r="G22" s="344" t="s">
        <v>521</v>
      </c>
      <c r="H22" s="344" t="s">
        <v>521</v>
      </c>
      <c r="I22" s="345" t="s">
        <v>521</v>
      </c>
      <c r="J22" s="346" t="s">
        <v>0</v>
      </c>
    </row>
    <row r="23" spans="1:10" ht="14.4" customHeight="1" x14ac:dyDescent="0.3">
      <c r="A23" s="342" t="s">
        <v>532</v>
      </c>
      <c r="B23" s="343" t="s">
        <v>221</v>
      </c>
      <c r="C23" s="344">
        <v>17.989899999999</v>
      </c>
      <c r="D23" s="344">
        <v>0</v>
      </c>
      <c r="E23" s="344"/>
      <c r="F23" s="344" t="s">
        <v>521</v>
      </c>
      <c r="G23" s="344" t="s">
        <v>521</v>
      </c>
      <c r="H23" s="344" t="s">
        <v>521</v>
      </c>
      <c r="I23" s="345" t="s">
        <v>521</v>
      </c>
      <c r="J23" s="346" t="s">
        <v>1</v>
      </c>
    </row>
    <row r="24" spans="1:10" ht="14.4" customHeight="1" x14ac:dyDescent="0.3">
      <c r="A24" s="342" t="s">
        <v>532</v>
      </c>
      <c r="B24" s="343" t="s">
        <v>222</v>
      </c>
      <c r="C24" s="344">
        <v>0</v>
      </c>
      <c r="D24" s="344">
        <v>0</v>
      </c>
      <c r="E24" s="344"/>
      <c r="F24" s="344" t="s">
        <v>521</v>
      </c>
      <c r="G24" s="344" t="s">
        <v>521</v>
      </c>
      <c r="H24" s="344" t="s">
        <v>521</v>
      </c>
      <c r="I24" s="345" t="s">
        <v>521</v>
      </c>
      <c r="J24" s="346" t="s">
        <v>1</v>
      </c>
    </row>
    <row r="25" spans="1:10" ht="14.4" customHeight="1" x14ac:dyDescent="0.3">
      <c r="A25" s="342" t="s">
        <v>532</v>
      </c>
      <c r="B25" s="343" t="s">
        <v>522</v>
      </c>
      <c r="C25" s="344">
        <v>0.56709999999999994</v>
      </c>
      <c r="D25" s="344" t="s">
        <v>521</v>
      </c>
      <c r="E25" s="344"/>
      <c r="F25" s="344" t="s">
        <v>521</v>
      </c>
      <c r="G25" s="344" t="s">
        <v>521</v>
      </c>
      <c r="H25" s="344" t="s">
        <v>521</v>
      </c>
      <c r="I25" s="345" t="s">
        <v>521</v>
      </c>
      <c r="J25" s="346" t="s">
        <v>1</v>
      </c>
    </row>
    <row r="26" spans="1:10" ht="14.4" customHeight="1" x14ac:dyDescent="0.3">
      <c r="A26" s="342" t="s">
        <v>532</v>
      </c>
      <c r="B26" s="343" t="s">
        <v>523</v>
      </c>
      <c r="C26" s="344">
        <v>7.288E-2</v>
      </c>
      <c r="D26" s="344" t="s">
        <v>521</v>
      </c>
      <c r="E26" s="344"/>
      <c r="F26" s="344" t="s">
        <v>521</v>
      </c>
      <c r="G26" s="344" t="s">
        <v>521</v>
      </c>
      <c r="H26" s="344" t="s">
        <v>521</v>
      </c>
      <c r="I26" s="345" t="s">
        <v>521</v>
      </c>
      <c r="J26" s="346" t="s">
        <v>1</v>
      </c>
    </row>
    <row r="27" spans="1:10" ht="14.4" customHeight="1" x14ac:dyDescent="0.3">
      <c r="A27" s="342" t="s">
        <v>532</v>
      </c>
      <c r="B27" s="343" t="s">
        <v>534</v>
      </c>
      <c r="C27" s="344">
        <v>18.629879999999002</v>
      </c>
      <c r="D27" s="344">
        <v>0</v>
      </c>
      <c r="E27" s="344"/>
      <c r="F27" s="344" t="s">
        <v>521</v>
      </c>
      <c r="G27" s="344" t="s">
        <v>521</v>
      </c>
      <c r="H27" s="344" t="s">
        <v>521</v>
      </c>
      <c r="I27" s="345" t="s">
        <v>521</v>
      </c>
      <c r="J27" s="346" t="s">
        <v>530</v>
      </c>
    </row>
    <row r="28" spans="1:10" ht="14.4" customHeight="1" x14ac:dyDescent="0.3">
      <c r="A28" s="342" t="s">
        <v>521</v>
      </c>
      <c r="B28" s="343" t="s">
        <v>521</v>
      </c>
      <c r="C28" s="344" t="s">
        <v>521</v>
      </c>
      <c r="D28" s="344" t="s">
        <v>521</v>
      </c>
      <c r="E28" s="344"/>
      <c r="F28" s="344" t="s">
        <v>521</v>
      </c>
      <c r="G28" s="344" t="s">
        <v>521</v>
      </c>
      <c r="H28" s="344" t="s">
        <v>521</v>
      </c>
      <c r="I28" s="345" t="s">
        <v>521</v>
      </c>
      <c r="J28" s="346" t="s">
        <v>531</v>
      </c>
    </row>
    <row r="29" spans="1:10" ht="14.4" customHeight="1" x14ac:dyDescent="0.3">
      <c r="A29" s="342" t="s">
        <v>535</v>
      </c>
      <c r="B29" s="343" t="s">
        <v>536</v>
      </c>
      <c r="C29" s="344" t="s">
        <v>521</v>
      </c>
      <c r="D29" s="344" t="s">
        <v>521</v>
      </c>
      <c r="E29" s="344"/>
      <c r="F29" s="344" t="s">
        <v>521</v>
      </c>
      <c r="G29" s="344" t="s">
        <v>521</v>
      </c>
      <c r="H29" s="344" t="s">
        <v>521</v>
      </c>
      <c r="I29" s="345" t="s">
        <v>521</v>
      </c>
      <c r="J29" s="346" t="s">
        <v>0</v>
      </c>
    </row>
    <row r="30" spans="1:10" ht="14.4" customHeight="1" x14ac:dyDescent="0.3">
      <c r="A30" s="342" t="s">
        <v>535</v>
      </c>
      <c r="B30" s="343" t="s">
        <v>221</v>
      </c>
      <c r="C30" s="344">
        <v>-19.145769999999995</v>
      </c>
      <c r="D30" s="344">
        <v>4.1027400000000007</v>
      </c>
      <c r="E30" s="344"/>
      <c r="F30" s="344">
        <v>-0.20885000000000001</v>
      </c>
      <c r="G30" s="344">
        <v>5.3121714812273328</v>
      </c>
      <c r="H30" s="344">
        <v>-5.5210214812273328</v>
      </c>
      <c r="I30" s="345">
        <v>-3.9315372393013741E-2</v>
      </c>
      <c r="J30" s="346" t="s">
        <v>1</v>
      </c>
    </row>
    <row r="31" spans="1:10" ht="14.4" customHeight="1" x14ac:dyDescent="0.3">
      <c r="A31" s="342" t="s">
        <v>535</v>
      </c>
      <c r="B31" s="343" t="s">
        <v>222</v>
      </c>
      <c r="C31" s="344">
        <v>0.27515000000000001</v>
      </c>
      <c r="D31" s="344">
        <v>0</v>
      </c>
      <c r="E31" s="344"/>
      <c r="F31" s="344" t="s">
        <v>521</v>
      </c>
      <c r="G31" s="344" t="s">
        <v>521</v>
      </c>
      <c r="H31" s="344" t="s">
        <v>521</v>
      </c>
      <c r="I31" s="345" t="s">
        <v>521</v>
      </c>
      <c r="J31" s="346" t="s">
        <v>1</v>
      </c>
    </row>
    <row r="32" spans="1:10" ht="14.4" customHeight="1" x14ac:dyDescent="0.3">
      <c r="A32" s="342" t="s">
        <v>535</v>
      </c>
      <c r="B32" s="343" t="s">
        <v>223</v>
      </c>
      <c r="C32" s="344" t="s">
        <v>521</v>
      </c>
      <c r="D32" s="344">
        <v>8.9069999999999996E-2</v>
      </c>
      <c r="E32" s="344"/>
      <c r="F32" s="344">
        <v>0</v>
      </c>
      <c r="G32" s="344">
        <v>4.9699449790083325E-2</v>
      </c>
      <c r="H32" s="344">
        <v>-4.9699449790083325E-2</v>
      </c>
      <c r="I32" s="345">
        <v>0</v>
      </c>
      <c r="J32" s="346" t="s">
        <v>1</v>
      </c>
    </row>
    <row r="33" spans="1:10" ht="14.4" customHeight="1" x14ac:dyDescent="0.3">
      <c r="A33" s="342" t="s">
        <v>535</v>
      </c>
      <c r="B33" s="343" t="s">
        <v>522</v>
      </c>
      <c r="C33" s="344">
        <v>0.31940000000000002</v>
      </c>
      <c r="D33" s="344" t="s">
        <v>521</v>
      </c>
      <c r="E33" s="344"/>
      <c r="F33" s="344" t="s">
        <v>521</v>
      </c>
      <c r="G33" s="344" t="s">
        <v>521</v>
      </c>
      <c r="H33" s="344" t="s">
        <v>521</v>
      </c>
      <c r="I33" s="345" t="s">
        <v>521</v>
      </c>
      <c r="J33" s="346" t="s">
        <v>1</v>
      </c>
    </row>
    <row r="34" spans="1:10" ht="14.4" customHeight="1" x14ac:dyDescent="0.3">
      <c r="A34" s="342" t="s">
        <v>535</v>
      </c>
      <c r="B34" s="343" t="s">
        <v>523</v>
      </c>
      <c r="C34" s="344">
        <v>0</v>
      </c>
      <c r="D34" s="344" t="s">
        <v>521</v>
      </c>
      <c r="E34" s="344"/>
      <c r="F34" s="344" t="s">
        <v>521</v>
      </c>
      <c r="G34" s="344" t="s">
        <v>521</v>
      </c>
      <c r="H34" s="344" t="s">
        <v>521</v>
      </c>
      <c r="I34" s="345" t="s">
        <v>521</v>
      </c>
      <c r="J34" s="346" t="s">
        <v>1</v>
      </c>
    </row>
    <row r="35" spans="1:10" ht="14.4" customHeight="1" x14ac:dyDescent="0.3">
      <c r="A35" s="342" t="s">
        <v>535</v>
      </c>
      <c r="B35" s="343" t="s">
        <v>537</v>
      </c>
      <c r="C35" s="344">
        <v>-18.551219999999994</v>
      </c>
      <c r="D35" s="344">
        <v>4.1918100000000011</v>
      </c>
      <c r="E35" s="344"/>
      <c r="F35" s="344">
        <v>-0.20885000000000001</v>
      </c>
      <c r="G35" s="344">
        <v>5.3618709310174157</v>
      </c>
      <c r="H35" s="344">
        <v>-5.5707209310174157</v>
      </c>
      <c r="I35" s="345">
        <v>-3.895095624026345E-2</v>
      </c>
      <c r="J35" s="346" t="s">
        <v>530</v>
      </c>
    </row>
    <row r="36" spans="1:10" ht="14.4" customHeight="1" x14ac:dyDescent="0.3">
      <c r="A36" s="342" t="s">
        <v>521</v>
      </c>
      <c r="B36" s="343" t="s">
        <v>521</v>
      </c>
      <c r="C36" s="344" t="s">
        <v>521</v>
      </c>
      <c r="D36" s="344" t="s">
        <v>521</v>
      </c>
      <c r="E36" s="344"/>
      <c r="F36" s="344" t="s">
        <v>521</v>
      </c>
      <c r="G36" s="344" t="s">
        <v>521</v>
      </c>
      <c r="H36" s="344" t="s">
        <v>521</v>
      </c>
      <c r="I36" s="345" t="s">
        <v>521</v>
      </c>
      <c r="J36" s="346" t="s">
        <v>531</v>
      </c>
    </row>
    <row r="37" spans="1:10" ht="14.4" customHeight="1" x14ac:dyDescent="0.3">
      <c r="A37" s="342" t="s">
        <v>538</v>
      </c>
      <c r="B37" s="343" t="s">
        <v>539</v>
      </c>
      <c r="C37" s="344" t="s">
        <v>521</v>
      </c>
      <c r="D37" s="344" t="s">
        <v>521</v>
      </c>
      <c r="E37" s="344"/>
      <c r="F37" s="344" t="s">
        <v>521</v>
      </c>
      <c r="G37" s="344" t="s">
        <v>521</v>
      </c>
      <c r="H37" s="344" t="s">
        <v>521</v>
      </c>
      <c r="I37" s="345" t="s">
        <v>521</v>
      </c>
      <c r="J37" s="346" t="s">
        <v>0</v>
      </c>
    </row>
    <row r="38" spans="1:10" ht="14.4" customHeight="1" x14ac:dyDescent="0.3">
      <c r="A38" s="342" t="s">
        <v>538</v>
      </c>
      <c r="B38" s="343" t="s">
        <v>221</v>
      </c>
      <c r="C38" s="344">
        <v>60.120609999999999</v>
      </c>
      <c r="D38" s="344">
        <v>50.421810000000001</v>
      </c>
      <c r="E38" s="344"/>
      <c r="F38" s="344">
        <v>0</v>
      </c>
      <c r="G38" s="344">
        <v>39.290829952346577</v>
      </c>
      <c r="H38" s="344">
        <v>-39.290829952346577</v>
      </c>
      <c r="I38" s="345">
        <v>0</v>
      </c>
      <c r="J38" s="346" t="s">
        <v>1</v>
      </c>
    </row>
    <row r="39" spans="1:10" ht="14.4" customHeight="1" x14ac:dyDescent="0.3">
      <c r="A39" s="342" t="s">
        <v>538</v>
      </c>
      <c r="B39" s="343" t="s">
        <v>524</v>
      </c>
      <c r="C39" s="344">
        <v>0</v>
      </c>
      <c r="D39" s="344" t="s">
        <v>521</v>
      </c>
      <c r="E39" s="344"/>
      <c r="F39" s="344" t="s">
        <v>521</v>
      </c>
      <c r="G39" s="344" t="s">
        <v>521</v>
      </c>
      <c r="H39" s="344" t="s">
        <v>521</v>
      </c>
      <c r="I39" s="345" t="s">
        <v>521</v>
      </c>
      <c r="J39" s="346" t="s">
        <v>1</v>
      </c>
    </row>
    <row r="40" spans="1:10" ht="14.4" customHeight="1" x14ac:dyDescent="0.3">
      <c r="A40" s="342" t="s">
        <v>538</v>
      </c>
      <c r="B40" s="343" t="s">
        <v>540</v>
      </c>
      <c r="C40" s="344">
        <v>60.120609999999999</v>
      </c>
      <c r="D40" s="344">
        <v>50.421810000000001</v>
      </c>
      <c r="E40" s="344"/>
      <c r="F40" s="344">
        <v>0</v>
      </c>
      <c r="G40" s="344">
        <v>39.290829952346577</v>
      </c>
      <c r="H40" s="344">
        <v>-39.290829952346577</v>
      </c>
      <c r="I40" s="345">
        <v>0</v>
      </c>
      <c r="J40" s="346" t="s">
        <v>530</v>
      </c>
    </row>
    <row r="41" spans="1:10" ht="14.4" customHeight="1" x14ac:dyDescent="0.3">
      <c r="A41" s="342" t="s">
        <v>521</v>
      </c>
      <c r="B41" s="343" t="s">
        <v>521</v>
      </c>
      <c r="C41" s="344" t="s">
        <v>521</v>
      </c>
      <c r="D41" s="344" t="s">
        <v>521</v>
      </c>
      <c r="E41" s="344"/>
      <c r="F41" s="344" t="s">
        <v>521</v>
      </c>
      <c r="G41" s="344" t="s">
        <v>521</v>
      </c>
      <c r="H41" s="344" t="s">
        <v>521</v>
      </c>
      <c r="I41" s="345" t="s">
        <v>521</v>
      </c>
      <c r="J41" s="346" t="s">
        <v>531</v>
      </c>
    </row>
    <row r="42" spans="1:10" ht="14.4" customHeight="1" x14ac:dyDescent="0.3">
      <c r="A42" s="342" t="s">
        <v>541</v>
      </c>
      <c r="B42" s="343" t="s">
        <v>542</v>
      </c>
      <c r="C42" s="344" t="s">
        <v>521</v>
      </c>
      <c r="D42" s="344" t="s">
        <v>521</v>
      </c>
      <c r="E42" s="344"/>
      <c r="F42" s="344" t="s">
        <v>521</v>
      </c>
      <c r="G42" s="344" t="s">
        <v>521</v>
      </c>
      <c r="H42" s="344" t="s">
        <v>521</v>
      </c>
      <c r="I42" s="345" t="s">
        <v>521</v>
      </c>
      <c r="J42" s="346" t="s">
        <v>0</v>
      </c>
    </row>
    <row r="43" spans="1:10" ht="14.4" customHeight="1" x14ac:dyDescent="0.3">
      <c r="A43" s="342" t="s">
        <v>541</v>
      </c>
      <c r="B43" s="343" t="s">
        <v>221</v>
      </c>
      <c r="C43" s="344">
        <v>23.939529999999998</v>
      </c>
      <c r="D43" s="344">
        <v>6.88E-2</v>
      </c>
      <c r="E43" s="344"/>
      <c r="F43" s="344">
        <v>0</v>
      </c>
      <c r="G43" s="344">
        <v>3.477964688216667E-2</v>
      </c>
      <c r="H43" s="344">
        <v>-3.477964688216667E-2</v>
      </c>
      <c r="I43" s="345">
        <v>0</v>
      </c>
      <c r="J43" s="346" t="s">
        <v>1</v>
      </c>
    </row>
    <row r="44" spans="1:10" ht="14.4" customHeight="1" x14ac:dyDescent="0.3">
      <c r="A44" s="342" t="s">
        <v>541</v>
      </c>
      <c r="B44" s="343" t="s">
        <v>222</v>
      </c>
      <c r="C44" s="344">
        <v>0</v>
      </c>
      <c r="D44" s="344">
        <v>0</v>
      </c>
      <c r="E44" s="344"/>
      <c r="F44" s="344" t="s">
        <v>521</v>
      </c>
      <c r="G44" s="344" t="s">
        <v>521</v>
      </c>
      <c r="H44" s="344" t="s">
        <v>521</v>
      </c>
      <c r="I44" s="345" t="s">
        <v>521</v>
      </c>
      <c r="J44" s="346" t="s">
        <v>1</v>
      </c>
    </row>
    <row r="45" spans="1:10" ht="14.4" customHeight="1" x14ac:dyDescent="0.3">
      <c r="A45" s="342" t="s">
        <v>541</v>
      </c>
      <c r="B45" s="343" t="s">
        <v>522</v>
      </c>
      <c r="C45" s="344">
        <v>0.502199999999</v>
      </c>
      <c r="D45" s="344" t="s">
        <v>521</v>
      </c>
      <c r="E45" s="344"/>
      <c r="F45" s="344" t="s">
        <v>521</v>
      </c>
      <c r="G45" s="344" t="s">
        <v>521</v>
      </c>
      <c r="H45" s="344" t="s">
        <v>521</v>
      </c>
      <c r="I45" s="345" t="s">
        <v>521</v>
      </c>
      <c r="J45" s="346" t="s">
        <v>1</v>
      </c>
    </row>
    <row r="46" spans="1:10" ht="14.4" customHeight="1" x14ac:dyDescent="0.3">
      <c r="A46" s="342" t="s">
        <v>541</v>
      </c>
      <c r="B46" s="343" t="s">
        <v>523</v>
      </c>
      <c r="C46" s="344">
        <v>0</v>
      </c>
      <c r="D46" s="344" t="s">
        <v>521</v>
      </c>
      <c r="E46" s="344"/>
      <c r="F46" s="344" t="s">
        <v>521</v>
      </c>
      <c r="G46" s="344" t="s">
        <v>521</v>
      </c>
      <c r="H46" s="344" t="s">
        <v>521</v>
      </c>
      <c r="I46" s="345" t="s">
        <v>521</v>
      </c>
      <c r="J46" s="346" t="s">
        <v>1</v>
      </c>
    </row>
    <row r="47" spans="1:10" ht="14.4" customHeight="1" x14ac:dyDescent="0.3">
      <c r="A47" s="342" t="s">
        <v>541</v>
      </c>
      <c r="B47" s="343" t="s">
        <v>543</v>
      </c>
      <c r="C47" s="344">
        <v>24.441729999998998</v>
      </c>
      <c r="D47" s="344">
        <v>6.88E-2</v>
      </c>
      <c r="E47" s="344"/>
      <c r="F47" s="344">
        <v>0</v>
      </c>
      <c r="G47" s="344">
        <v>3.477964688216667E-2</v>
      </c>
      <c r="H47" s="344">
        <v>-3.477964688216667E-2</v>
      </c>
      <c r="I47" s="345">
        <v>0</v>
      </c>
      <c r="J47" s="346" t="s">
        <v>530</v>
      </c>
    </row>
    <row r="48" spans="1:10" ht="14.4" customHeight="1" x14ac:dyDescent="0.3">
      <c r="A48" s="342" t="s">
        <v>521</v>
      </c>
      <c r="B48" s="343" t="s">
        <v>521</v>
      </c>
      <c r="C48" s="344" t="s">
        <v>521</v>
      </c>
      <c r="D48" s="344" t="s">
        <v>521</v>
      </c>
      <c r="E48" s="344"/>
      <c r="F48" s="344" t="s">
        <v>521</v>
      </c>
      <c r="G48" s="344" t="s">
        <v>521</v>
      </c>
      <c r="H48" s="344" t="s">
        <v>521</v>
      </c>
      <c r="I48" s="345" t="s">
        <v>521</v>
      </c>
      <c r="J48" s="346" t="s">
        <v>531</v>
      </c>
    </row>
    <row r="49" spans="1:10" ht="14.4" customHeight="1" x14ac:dyDescent="0.3">
      <c r="A49" s="342" t="s">
        <v>544</v>
      </c>
      <c r="B49" s="343" t="s">
        <v>539</v>
      </c>
      <c r="C49" s="344" t="s">
        <v>521</v>
      </c>
      <c r="D49" s="344" t="s">
        <v>521</v>
      </c>
      <c r="E49" s="344"/>
      <c r="F49" s="344" t="s">
        <v>521</v>
      </c>
      <c r="G49" s="344" t="s">
        <v>521</v>
      </c>
      <c r="H49" s="344" t="s">
        <v>521</v>
      </c>
      <c r="I49" s="345" t="s">
        <v>521</v>
      </c>
      <c r="J49" s="346" t="s">
        <v>0</v>
      </c>
    </row>
    <row r="50" spans="1:10" ht="14.4" customHeight="1" x14ac:dyDescent="0.3">
      <c r="A50" s="342" t="s">
        <v>544</v>
      </c>
      <c r="B50" s="343" t="s">
        <v>221</v>
      </c>
      <c r="C50" s="344">
        <v>0.13611000000000001</v>
      </c>
      <c r="D50" s="344">
        <v>0</v>
      </c>
      <c r="E50" s="344"/>
      <c r="F50" s="344" t="s">
        <v>521</v>
      </c>
      <c r="G50" s="344" t="s">
        <v>521</v>
      </c>
      <c r="H50" s="344" t="s">
        <v>521</v>
      </c>
      <c r="I50" s="345" t="s">
        <v>521</v>
      </c>
      <c r="J50" s="346" t="s">
        <v>1</v>
      </c>
    </row>
    <row r="51" spans="1:10" ht="14.4" customHeight="1" x14ac:dyDescent="0.3">
      <c r="A51" s="342" t="s">
        <v>544</v>
      </c>
      <c r="B51" s="343" t="s">
        <v>540</v>
      </c>
      <c r="C51" s="344">
        <v>0.13611000000000001</v>
      </c>
      <c r="D51" s="344">
        <v>0</v>
      </c>
      <c r="E51" s="344"/>
      <c r="F51" s="344" t="s">
        <v>521</v>
      </c>
      <c r="G51" s="344" t="s">
        <v>521</v>
      </c>
      <c r="H51" s="344" t="s">
        <v>521</v>
      </c>
      <c r="I51" s="345" t="s">
        <v>521</v>
      </c>
      <c r="J51" s="346" t="s">
        <v>530</v>
      </c>
    </row>
    <row r="52" spans="1:10" ht="14.4" customHeight="1" x14ac:dyDescent="0.3">
      <c r="A52" s="342" t="s">
        <v>521</v>
      </c>
      <c r="B52" s="343" t="s">
        <v>521</v>
      </c>
      <c r="C52" s="344" t="s">
        <v>521</v>
      </c>
      <c r="D52" s="344" t="s">
        <v>521</v>
      </c>
      <c r="E52" s="344"/>
      <c r="F52" s="344" t="s">
        <v>521</v>
      </c>
      <c r="G52" s="344" t="s">
        <v>521</v>
      </c>
      <c r="H52" s="344" t="s">
        <v>521</v>
      </c>
      <c r="I52" s="345" t="s">
        <v>521</v>
      </c>
      <c r="J52" s="346" t="s">
        <v>531</v>
      </c>
    </row>
    <row r="53" spans="1:10" ht="14.4" customHeight="1" x14ac:dyDescent="0.3">
      <c r="A53" s="342" t="s">
        <v>545</v>
      </c>
      <c r="B53" s="343" t="s">
        <v>546</v>
      </c>
      <c r="C53" s="344" t="s">
        <v>521</v>
      </c>
      <c r="D53" s="344" t="s">
        <v>521</v>
      </c>
      <c r="E53" s="344"/>
      <c r="F53" s="344" t="s">
        <v>521</v>
      </c>
      <c r="G53" s="344" t="s">
        <v>521</v>
      </c>
      <c r="H53" s="344" t="s">
        <v>521</v>
      </c>
      <c r="I53" s="345" t="s">
        <v>521</v>
      </c>
      <c r="J53" s="346" t="s">
        <v>0</v>
      </c>
    </row>
    <row r="54" spans="1:10" ht="14.4" customHeight="1" x14ac:dyDescent="0.3">
      <c r="A54" s="342" t="s">
        <v>545</v>
      </c>
      <c r="B54" s="343" t="s">
        <v>221</v>
      </c>
      <c r="C54" s="344" t="s">
        <v>521</v>
      </c>
      <c r="D54" s="344" t="s">
        <v>521</v>
      </c>
      <c r="E54" s="344"/>
      <c r="F54" s="344">
        <v>34.59346</v>
      </c>
      <c r="G54" s="344">
        <v>0</v>
      </c>
      <c r="H54" s="344">
        <v>34.59346</v>
      </c>
      <c r="I54" s="345" t="s">
        <v>521</v>
      </c>
      <c r="J54" s="346" t="s">
        <v>1</v>
      </c>
    </row>
    <row r="55" spans="1:10" ht="14.4" customHeight="1" x14ac:dyDescent="0.3">
      <c r="A55" s="342" t="s">
        <v>545</v>
      </c>
      <c r="B55" s="343" t="s">
        <v>547</v>
      </c>
      <c r="C55" s="344" t="s">
        <v>521</v>
      </c>
      <c r="D55" s="344" t="s">
        <v>521</v>
      </c>
      <c r="E55" s="344"/>
      <c r="F55" s="344">
        <v>34.59346</v>
      </c>
      <c r="G55" s="344">
        <v>0</v>
      </c>
      <c r="H55" s="344">
        <v>34.59346</v>
      </c>
      <c r="I55" s="345" t="s">
        <v>521</v>
      </c>
      <c r="J55" s="346" t="s">
        <v>530</v>
      </c>
    </row>
    <row r="56" spans="1:10" ht="14.4" customHeight="1" x14ac:dyDescent="0.3">
      <c r="A56" s="342" t="s">
        <v>521</v>
      </c>
      <c r="B56" s="343" t="s">
        <v>521</v>
      </c>
      <c r="C56" s="344" t="s">
        <v>521</v>
      </c>
      <c r="D56" s="344" t="s">
        <v>521</v>
      </c>
      <c r="E56" s="344"/>
      <c r="F56" s="344" t="s">
        <v>521</v>
      </c>
      <c r="G56" s="344" t="s">
        <v>521</v>
      </c>
      <c r="H56" s="344" t="s">
        <v>521</v>
      </c>
      <c r="I56" s="345" t="s">
        <v>521</v>
      </c>
      <c r="J56" s="346" t="s">
        <v>531</v>
      </c>
    </row>
    <row r="57" spans="1:10" ht="14.4" customHeight="1" x14ac:dyDescent="0.3">
      <c r="A57" s="342" t="s">
        <v>548</v>
      </c>
      <c r="B57" s="343" t="s">
        <v>549</v>
      </c>
      <c r="C57" s="344" t="s">
        <v>521</v>
      </c>
      <c r="D57" s="344" t="s">
        <v>521</v>
      </c>
      <c r="E57" s="344"/>
      <c r="F57" s="344" t="s">
        <v>521</v>
      </c>
      <c r="G57" s="344" t="s">
        <v>521</v>
      </c>
      <c r="H57" s="344" t="s">
        <v>521</v>
      </c>
      <c r="I57" s="345" t="s">
        <v>521</v>
      </c>
      <c r="J57" s="346" t="s">
        <v>0</v>
      </c>
    </row>
    <row r="58" spans="1:10" ht="14.4" customHeight="1" x14ac:dyDescent="0.3">
      <c r="A58" s="342" t="s">
        <v>548</v>
      </c>
      <c r="B58" s="343" t="s">
        <v>221</v>
      </c>
      <c r="C58" s="344" t="s">
        <v>521</v>
      </c>
      <c r="D58" s="344" t="s">
        <v>521</v>
      </c>
      <c r="E58" s="344"/>
      <c r="F58" s="344">
        <v>1.6498599999999999</v>
      </c>
      <c r="G58" s="344">
        <v>0</v>
      </c>
      <c r="H58" s="344">
        <v>1.6498599999999999</v>
      </c>
      <c r="I58" s="345" t="s">
        <v>521</v>
      </c>
      <c r="J58" s="346" t="s">
        <v>1</v>
      </c>
    </row>
    <row r="59" spans="1:10" ht="14.4" customHeight="1" x14ac:dyDescent="0.3">
      <c r="A59" s="342" t="s">
        <v>548</v>
      </c>
      <c r="B59" s="343" t="s">
        <v>550</v>
      </c>
      <c r="C59" s="344" t="s">
        <v>521</v>
      </c>
      <c r="D59" s="344" t="s">
        <v>521</v>
      </c>
      <c r="E59" s="344"/>
      <c r="F59" s="344">
        <v>1.6498599999999999</v>
      </c>
      <c r="G59" s="344">
        <v>0</v>
      </c>
      <c r="H59" s="344">
        <v>1.6498599999999999</v>
      </c>
      <c r="I59" s="345" t="s">
        <v>521</v>
      </c>
      <c r="J59" s="346" t="s">
        <v>530</v>
      </c>
    </row>
    <row r="60" spans="1:10" ht="14.4" customHeight="1" x14ac:dyDescent="0.3">
      <c r="A60" s="342" t="s">
        <v>521</v>
      </c>
      <c r="B60" s="343" t="s">
        <v>521</v>
      </c>
      <c r="C60" s="344" t="s">
        <v>521</v>
      </c>
      <c r="D60" s="344" t="s">
        <v>521</v>
      </c>
      <c r="E60" s="344"/>
      <c r="F60" s="344" t="s">
        <v>521</v>
      </c>
      <c r="G60" s="344" t="s">
        <v>521</v>
      </c>
      <c r="H60" s="344" t="s">
        <v>521</v>
      </c>
      <c r="I60" s="345" t="s">
        <v>521</v>
      </c>
      <c r="J60" s="346" t="s">
        <v>531</v>
      </c>
    </row>
    <row r="61" spans="1:10" ht="14.4" customHeight="1" x14ac:dyDescent="0.3">
      <c r="A61" s="342" t="s">
        <v>551</v>
      </c>
      <c r="B61" s="343" t="s">
        <v>552</v>
      </c>
      <c r="C61" s="344" t="s">
        <v>521</v>
      </c>
      <c r="D61" s="344" t="s">
        <v>521</v>
      </c>
      <c r="E61" s="344"/>
      <c r="F61" s="344" t="s">
        <v>521</v>
      </c>
      <c r="G61" s="344" t="s">
        <v>521</v>
      </c>
      <c r="H61" s="344" t="s">
        <v>521</v>
      </c>
      <c r="I61" s="345" t="s">
        <v>521</v>
      </c>
      <c r="J61" s="346" t="s">
        <v>0</v>
      </c>
    </row>
    <row r="62" spans="1:10" ht="14.4" customHeight="1" x14ac:dyDescent="0.3">
      <c r="A62" s="342" t="s">
        <v>551</v>
      </c>
      <c r="B62" s="343" t="s">
        <v>221</v>
      </c>
      <c r="C62" s="344" t="s">
        <v>521</v>
      </c>
      <c r="D62" s="344" t="s">
        <v>521</v>
      </c>
      <c r="E62" s="344"/>
      <c r="F62" s="344">
        <v>2.2282199999999999</v>
      </c>
      <c r="G62" s="344">
        <v>0</v>
      </c>
      <c r="H62" s="344">
        <v>2.2282199999999999</v>
      </c>
      <c r="I62" s="345" t="s">
        <v>521</v>
      </c>
      <c r="J62" s="346" t="s">
        <v>1</v>
      </c>
    </row>
    <row r="63" spans="1:10" ht="14.4" customHeight="1" x14ac:dyDescent="0.3">
      <c r="A63" s="342" t="s">
        <v>551</v>
      </c>
      <c r="B63" s="343" t="s">
        <v>553</v>
      </c>
      <c r="C63" s="344" t="s">
        <v>521</v>
      </c>
      <c r="D63" s="344" t="s">
        <v>521</v>
      </c>
      <c r="E63" s="344"/>
      <c r="F63" s="344">
        <v>2.2282199999999999</v>
      </c>
      <c r="G63" s="344">
        <v>0</v>
      </c>
      <c r="H63" s="344">
        <v>2.2282199999999999</v>
      </c>
      <c r="I63" s="345" t="s">
        <v>521</v>
      </c>
      <c r="J63" s="346" t="s">
        <v>530</v>
      </c>
    </row>
    <row r="64" spans="1:10" ht="14.4" customHeight="1" x14ac:dyDescent="0.3">
      <c r="A64" s="342" t="s">
        <v>521</v>
      </c>
      <c r="B64" s="343" t="s">
        <v>521</v>
      </c>
      <c r="C64" s="344" t="s">
        <v>521</v>
      </c>
      <c r="D64" s="344" t="s">
        <v>521</v>
      </c>
      <c r="E64" s="344"/>
      <c r="F64" s="344" t="s">
        <v>521</v>
      </c>
      <c r="G64" s="344" t="s">
        <v>521</v>
      </c>
      <c r="H64" s="344" t="s">
        <v>521</v>
      </c>
      <c r="I64" s="345" t="s">
        <v>521</v>
      </c>
      <c r="J64" s="346" t="s">
        <v>531</v>
      </c>
    </row>
    <row r="65" spans="1:10" ht="14.4" customHeight="1" x14ac:dyDescent="0.3">
      <c r="A65" s="342" t="s">
        <v>519</v>
      </c>
      <c r="B65" s="343" t="s">
        <v>525</v>
      </c>
      <c r="C65" s="344">
        <v>184.50744999999699</v>
      </c>
      <c r="D65" s="344">
        <v>54.682420000000008</v>
      </c>
      <c r="E65" s="344"/>
      <c r="F65" s="344">
        <v>38.371589999999998</v>
      </c>
      <c r="G65" s="344">
        <v>44.687480530246155</v>
      </c>
      <c r="H65" s="344">
        <v>-6.3158905302461577</v>
      </c>
      <c r="I65" s="345">
        <v>0.85866532515809824</v>
      </c>
      <c r="J65" s="346" t="s">
        <v>526</v>
      </c>
    </row>
  </sheetData>
  <mergeCells count="3">
    <mergeCell ref="F3:I3"/>
    <mergeCell ref="C4:D4"/>
    <mergeCell ref="A1:I1"/>
  </mergeCells>
  <conditionalFormatting sqref="F13 F66:F65537">
    <cfRule type="cellIs" dxfId="37" priority="18" stopIfTrue="1" operator="greaterThan">
      <formula>1</formula>
    </cfRule>
  </conditionalFormatting>
  <conditionalFormatting sqref="H5:H12">
    <cfRule type="expression" dxfId="36" priority="14">
      <formula>$H5&gt;0</formula>
    </cfRule>
  </conditionalFormatting>
  <conditionalFormatting sqref="I5:I12">
    <cfRule type="expression" dxfId="35" priority="15">
      <formula>$I5&gt;1</formula>
    </cfRule>
  </conditionalFormatting>
  <conditionalFormatting sqref="B5:B12">
    <cfRule type="expression" dxfId="34" priority="11">
      <formula>OR($J5="NS",$J5="SumaNS",$J5="Účet")</formula>
    </cfRule>
  </conditionalFormatting>
  <conditionalFormatting sqref="B5:D12 F5:I12">
    <cfRule type="expression" dxfId="33" priority="17">
      <formula>AND($J5&lt;&gt;"",$J5&lt;&gt;"mezeraKL")</formula>
    </cfRule>
  </conditionalFormatting>
  <conditionalFormatting sqref="B5:D12 F5:I12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31" priority="13">
      <formula>OR($J5="SumaNS",$J5="NS")</formula>
    </cfRule>
  </conditionalFormatting>
  <conditionalFormatting sqref="A5:A12">
    <cfRule type="expression" dxfId="30" priority="9">
      <formula>AND($J5&lt;&gt;"mezeraKL",$J5&lt;&gt;"")</formula>
    </cfRule>
  </conditionalFormatting>
  <conditionalFormatting sqref="A5:A12">
    <cfRule type="expression" dxfId="29" priority="10">
      <formula>AND($J5&lt;&gt;"",$J5&lt;&gt;"mezeraKL")</formula>
    </cfRule>
  </conditionalFormatting>
  <conditionalFormatting sqref="H14:H65">
    <cfRule type="expression" dxfId="28" priority="5">
      <formula>$H14&gt;0</formula>
    </cfRule>
  </conditionalFormatting>
  <conditionalFormatting sqref="A14:A65">
    <cfRule type="expression" dxfId="27" priority="2">
      <formula>AND($J14&lt;&gt;"mezeraKL",$J14&lt;&gt;"")</formula>
    </cfRule>
  </conditionalFormatting>
  <conditionalFormatting sqref="I14:I65">
    <cfRule type="expression" dxfId="26" priority="6">
      <formula>$I14&gt;1</formula>
    </cfRule>
  </conditionalFormatting>
  <conditionalFormatting sqref="B14:B65">
    <cfRule type="expression" dxfId="25" priority="1">
      <formula>OR($J14="NS",$J14="SumaNS",$J14="Účet")</formula>
    </cfRule>
  </conditionalFormatting>
  <conditionalFormatting sqref="A14:D65 F14:I65">
    <cfRule type="expression" dxfId="24" priority="8">
      <formula>AND($J14&lt;&gt;"",$J14&lt;&gt;"mezeraKL")</formula>
    </cfRule>
  </conditionalFormatting>
  <conditionalFormatting sqref="B14:D65 F14:I65">
    <cfRule type="expression" dxfId="23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65 F14:I65">
    <cfRule type="expression" dxfId="22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298" t="s">
        <v>107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294"/>
      <c r="D3" s="295"/>
      <c r="E3" s="295"/>
      <c r="F3" s="295"/>
      <c r="G3" s="295"/>
      <c r="H3" s="295"/>
      <c r="I3" s="295"/>
      <c r="J3" s="296" t="s">
        <v>78</v>
      </c>
      <c r="K3" s="297"/>
      <c r="L3" s="81">
        <f>IF(M3&lt;&gt;0,N3/M3,0)</f>
        <v>6.9062737195014856</v>
      </c>
      <c r="M3" s="81">
        <f>SUBTOTAL(9,M5:M1048576)</f>
        <v>5658</v>
      </c>
      <c r="N3" s="82">
        <f>SUBTOTAL(9,N5:N1048576)</f>
        <v>39075.696704939408</v>
      </c>
    </row>
    <row r="4" spans="1:14" s="175" customFormat="1" ht="14.4" customHeight="1" thickBot="1" x14ac:dyDescent="0.35">
      <c r="A4" s="347" t="s">
        <v>4</v>
      </c>
      <c r="B4" s="348" t="s">
        <v>5</v>
      </c>
      <c r="C4" s="348" t="s">
        <v>0</v>
      </c>
      <c r="D4" s="348" t="s">
        <v>6</v>
      </c>
      <c r="E4" s="348" t="s">
        <v>7</v>
      </c>
      <c r="F4" s="348" t="s">
        <v>1</v>
      </c>
      <c r="G4" s="348" t="s">
        <v>8</v>
      </c>
      <c r="H4" s="348" t="s">
        <v>9</v>
      </c>
      <c r="I4" s="348" t="s">
        <v>10</v>
      </c>
      <c r="J4" s="349" t="s">
        <v>11</v>
      </c>
      <c r="K4" s="349" t="s">
        <v>12</v>
      </c>
      <c r="L4" s="350" t="s">
        <v>91</v>
      </c>
      <c r="M4" s="350" t="s">
        <v>13</v>
      </c>
      <c r="N4" s="351" t="s">
        <v>102</v>
      </c>
    </row>
    <row r="5" spans="1:14" ht="14.4" customHeight="1" x14ac:dyDescent="0.3">
      <c r="A5" s="354" t="s">
        <v>519</v>
      </c>
      <c r="B5" s="355" t="s">
        <v>520</v>
      </c>
      <c r="C5" s="356" t="s">
        <v>527</v>
      </c>
      <c r="D5" s="357" t="s">
        <v>652</v>
      </c>
      <c r="E5" s="356" t="s">
        <v>554</v>
      </c>
      <c r="F5" s="357" t="s">
        <v>656</v>
      </c>
      <c r="G5" s="356" t="s">
        <v>555</v>
      </c>
      <c r="H5" s="356" t="s">
        <v>556</v>
      </c>
      <c r="I5" s="356" t="s">
        <v>110</v>
      </c>
      <c r="J5" s="356" t="s">
        <v>557</v>
      </c>
      <c r="K5" s="356"/>
      <c r="L5" s="358">
        <v>1.0890000000000002</v>
      </c>
      <c r="M5" s="358">
        <v>100</v>
      </c>
      <c r="N5" s="359">
        <v>108.90000000000002</v>
      </c>
    </row>
    <row r="6" spans="1:14" ht="14.4" customHeight="1" x14ac:dyDescent="0.3">
      <c r="A6" s="360" t="s">
        <v>519</v>
      </c>
      <c r="B6" s="361" t="s">
        <v>520</v>
      </c>
      <c r="C6" s="362" t="s">
        <v>545</v>
      </c>
      <c r="D6" s="363" t="s">
        <v>653</v>
      </c>
      <c r="E6" s="362" t="s">
        <v>554</v>
      </c>
      <c r="F6" s="363" t="s">
        <v>656</v>
      </c>
      <c r="G6" s="362" t="s">
        <v>555</v>
      </c>
      <c r="H6" s="362" t="s">
        <v>558</v>
      </c>
      <c r="I6" s="362" t="s">
        <v>110</v>
      </c>
      <c r="J6" s="362" t="s">
        <v>559</v>
      </c>
      <c r="K6" s="362"/>
      <c r="L6" s="364">
        <v>75.165236209147366</v>
      </c>
      <c r="M6" s="364">
        <v>8</v>
      </c>
      <c r="N6" s="365">
        <v>601.32188967317893</v>
      </c>
    </row>
    <row r="7" spans="1:14" ht="14.4" customHeight="1" x14ac:dyDescent="0.3">
      <c r="A7" s="360" t="s">
        <v>519</v>
      </c>
      <c r="B7" s="361" t="s">
        <v>520</v>
      </c>
      <c r="C7" s="362" t="s">
        <v>545</v>
      </c>
      <c r="D7" s="363" t="s">
        <v>653</v>
      </c>
      <c r="E7" s="362" t="s">
        <v>554</v>
      </c>
      <c r="F7" s="363" t="s">
        <v>656</v>
      </c>
      <c r="G7" s="362" t="s">
        <v>555</v>
      </c>
      <c r="H7" s="362" t="s">
        <v>560</v>
      </c>
      <c r="I7" s="362" t="s">
        <v>110</v>
      </c>
      <c r="J7" s="362" t="s">
        <v>561</v>
      </c>
      <c r="K7" s="362"/>
      <c r="L7" s="364">
        <v>494.84854305467263</v>
      </c>
      <c r="M7" s="364">
        <v>60</v>
      </c>
      <c r="N7" s="365">
        <v>29690.912583280358</v>
      </c>
    </row>
    <row r="8" spans="1:14" ht="14.4" customHeight="1" x14ac:dyDescent="0.3">
      <c r="A8" s="360" t="s">
        <v>519</v>
      </c>
      <c r="B8" s="361" t="s">
        <v>520</v>
      </c>
      <c r="C8" s="362" t="s">
        <v>545</v>
      </c>
      <c r="D8" s="363" t="s">
        <v>653</v>
      </c>
      <c r="E8" s="362" t="s">
        <v>554</v>
      </c>
      <c r="F8" s="363" t="s">
        <v>656</v>
      </c>
      <c r="G8" s="362" t="s">
        <v>555</v>
      </c>
      <c r="H8" s="362" t="s">
        <v>562</v>
      </c>
      <c r="I8" s="362" t="s">
        <v>562</v>
      </c>
      <c r="J8" s="362" t="s">
        <v>563</v>
      </c>
      <c r="K8" s="362" t="s">
        <v>564</v>
      </c>
      <c r="L8" s="364">
        <v>112.56538977207431</v>
      </c>
      <c r="M8" s="364">
        <v>1</v>
      </c>
      <c r="N8" s="365">
        <v>112.56538977207431</v>
      </c>
    </row>
    <row r="9" spans="1:14" ht="14.4" customHeight="1" x14ac:dyDescent="0.3">
      <c r="A9" s="360" t="s">
        <v>519</v>
      </c>
      <c r="B9" s="361" t="s">
        <v>520</v>
      </c>
      <c r="C9" s="362" t="s">
        <v>545</v>
      </c>
      <c r="D9" s="363" t="s">
        <v>653</v>
      </c>
      <c r="E9" s="362" t="s">
        <v>554</v>
      </c>
      <c r="F9" s="363" t="s">
        <v>656</v>
      </c>
      <c r="G9" s="362" t="s">
        <v>555</v>
      </c>
      <c r="H9" s="362" t="s">
        <v>565</v>
      </c>
      <c r="I9" s="362" t="s">
        <v>110</v>
      </c>
      <c r="J9" s="362" t="s">
        <v>566</v>
      </c>
      <c r="K9" s="362"/>
      <c r="L9" s="364">
        <v>18.156131578626972</v>
      </c>
      <c r="M9" s="364">
        <v>20</v>
      </c>
      <c r="N9" s="365">
        <v>363.12263157253943</v>
      </c>
    </row>
    <row r="10" spans="1:14" ht="14.4" customHeight="1" x14ac:dyDescent="0.3">
      <c r="A10" s="360" t="s">
        <v>519</v>
      </c>
      <c r="B10" s="361" t="s">
        <v>520</v>
      </c>
      <c r="C10" s="362" t="s">
        <v>545</v>
      </c>
      <c r="D10" s="363" t="s">
        <v>653</v>
      </c>
      <c r="E10" s="362" t="s">
        <v>554</v>
      </c>
      <c r="F10" s="363" t="s">
        <v>656</v>
      </c>
      <c r="G10" s="362" t="s">
        <v>555</v>
      </c>
      <c r="H10" s="362" t="s">
        <v>567</v>
      </c>
      <c r="I10" s="362" t="s">
        <v>110</v>
      </c>
      <c r="J10" s="362" t="s">
        <v>568</v>
      </c>
      <c r="K10" s="362"/>
      <c r="L10" s="364">
        <v>18.948573345468255</v>
      </c>
      <c r="M10" s="364">
        <v>10</v>
      </c>
      <c r="N10" s="365">
        <v>189.48573345468253</v>
      </c>
    </row>
    <row r="11" spans="1:14" ht="14.4" customHeight="1" x14ac:dyDescent="0.3">
      <c r="A11" s="360" t="s">
        <v>519</v>
      </c>
      <c r="B11" s="361" t="s">
        <v>520</v>
      </c>
      <c r="C11" s="362" t="s">
        <v>545</v>
      </c>
      <c r="D11" s="363" t="s">
        <v>653</v>
      </c>
      <c r="E11" s="362" t="s">
        <v>554</v>
      </c>
      <c r="F11" s="363" t="s">
        <v>656</v>
      </c>
      <c r="G11" s="362" t="s">
        <v>555</v>
      </c>
      <c r="H11" s="362" t="s">
        <v>569</v>
      </c>
      <c r="I11" s="362" t="s">
        <v>110</v>
      </c>
      <c r="J11" s="362" t="s">
        <v>570</v>
      </c>
      <c r="K11" s="362"/>
      <c r="L11" s="364">
        <v>34.185379123745015</v>
      </c>
      <c r="M11" s="364">
        <v>4</v>
      </c>
      <c r="N11" s="365">
        <v>136.74151649498006</v>
      </c>
    </row>
    <row r="12" spans="1:14" ht="14.4" customHeight="1" x14ac:dyDescent="0.3">
      <c r="A12" s="360" t="s">
        <v>519</v>
      </c>
      <c r="B12" s="361" t="s">
        <v>520</v>
      </c>
      <c r="C12" s="362" t="s">
        <v>545</v>
      </c>
      <c r="D12" s="363" t="s">
        <v>653</v>
      </c>
      <c r="E12" s="362" t="s">
        <v>554</v>
      </c>
      <c r="F12" s="363" t="s">
        <v>656</v>
      </c>
      <c r="G12" s="362" t="s">
        <v>555</v>
      </c>
      <c r="H12" s="362" t="s">
        <v>571</v>
      </c>
      <c r="I12" s="362" t="s">
        <v>571</v>
      </c>
      <c r="J12" s="362" t="s">
        <v>572</v>
      </c>
      <c r="K12" s="362" t="s">
        <v>573</v>
      </c>
      <c r="L12" s="364">
        <v>96.284610227925683</v>
      </c>
      <c r="M12" s="364">
        <v>1</v>
      </c>
      <c r="N12" s="365">
        <v>96.284610227925683</v>
      </c>
    </row>
    <row r="13" spans="1:14" ht="14.4" customHeight="1" x14ac:dyDescent="0.3">
      <c r="A13" s="360" t="s">
        <v>519</v>
      </c>
      <c r="B13" s="361" t="s">
        <v>520</v>
      </c>
      <c r="C13" s="362" t="s">
        <v>545</v>
      </c>
      <c r="D13" s="363" t="s">
        <v>653</v>
      </c>
      <c r="E13" s="362" t="s">
        <v>554</v>
      </c>
      <c r="F13" s="363" t="s">
        <v>656</v>
      </c>
      <c r="G13" s="362" t="s">
        <v>555</v>
      </c>
      <c r="H13" s="362" t="s">
        <v>574</v>
      </c>
      <c r="I13" s="362" t="s">
        <v>110</v>
      </c>
      <c r="J13" s="362" t="s">
        <v>575</v>
      </c>
      <c r="K13" s="362" t="s">
        <v>576</v>
      </c>
      <c r="L13" s="364">
        <v>151.93378820528747</v>
      </c>
      <c r="M13" s="364">
        <v>10</v>
      </c>
      <c r="N13" s="365">
        <v>1519.3378820528746</v>
      </c>
    </row>
    <row r="14" spans="1:14" ht="14.4" customHeight="1" x14ac:dyDescent="0.3">
      <c r="A14" s="360" t="s">
        <v>519</v>
      </c>
      <c r="B14" s="361" t="s">
        <v>520</v>
      </c>
      <c r="C14" s="362" t="s">
        <v>545</v>
      </c>
      <c r="D14" s="363" t="s">
        <v>653</v>
      </c>
      <c r="E14" s="362" t="s">
        <v>554</v>
      </c>
      <c r="F14" s="363" t="s">
        <v>656</v>
      </c>
      <c r="G14" s="362" t="s">
        <v>555</v>
      </c>
      <c r="H14" s="362" t="s">
        <v>577</v>
      </c>
      <c r="I14" s="362" t="s">
        <v>110</v>
      </c>
      <c r="J14" s="362" t="s">
        <v>578</v>
      </c>
      <c r="K14" s="362" t="s">
        <v>576</v>
      </c>
      <c r="L14" s="364">
        <v>25.323931822717004</v>
      </c>
      <c r="M14" s="364">
        <v>20</v>
      </c>
      <c r="N14" s="365">
        <v>506.47863645434006</v>
      </c>
    </row>
    <row r="15" spans="1:14" ht="14.4" customHeight="1" x14ac:dyDescent="0.3">
      <c r="A15" s="360" t="s">
        <v>519</v>
      </c>
      <c r="B15" s="361" t="s">
        <v>520</v>
      </c>
      <c r="C15" s="362" t="s">
        <v>545</v>
      </c>
      <c r="D15" s="363" t="s">
        <v>653</v>
      </c>
      <c r="E15" s="362" t="s">
        <v>554</v>
      </c>
      <c r="F15" s="363" t="s">
        <v>656</v>
      </c>
      <c r="G15" s="362" t="s">
        <v>555</v>
      </c>
      <c r="H15" s="362" t="s">
        <v>579</v>
      </c>
      <c r="I15" s="362" t="s">
        <v>110</v>
      </c>
      <c r="J15" s="362" t="s">
        <v>580</v>
      </c>
      <c r="K15" s="362" t="s">
        <v>576</v>
      </c>
      <c r="L15" s="364">
        <v>18.362939056597096</v>
      </c>
      <c r="M15" s="364">
        <v>75</v>
      </c>
      <c r="N15" s="365">
        <v>1377.2204292447821</v>
      </c>
    </row>
    <row r="16" spans="1:14" ht="14.4" customHeight="1" x14ac:dyDescent="0.3">
      <c r="A16" s="360" t="s">
        <v>519</v>
      </c>
      <c r="B16" s="361" t="s">
        <v>520</v>
      </c>
      <c r="C16" s="362" t="s">
        <v>548</v>
      </c>
      <c r="D16" s="363" t="s">
        <v>654</v>
      </c>
      <c r="E16" s="362" t="s">
        <v>554</v>
      </c>
      <c r="F16" s="363" t="s">
        <v>656</v>
      </c>
      <c r="G16" s="362" t="s">
        <v>555</v>
      </c>
      <c r="H16" s="362" t="s">
        <v>558</v>
      </c>
      <c r="I16" s="362" t="s">
        <v>110</v>
      </c>
      <c r="J16" s="362" t="s">
        <v>559</v>
      </c>
      <c r="K16" s="362"/>
      <c r="L16" s="364">
        <v>75.165214457814628</v>
      </c>
      <c r="M16" s="364">
        <v>1</v>
      </c>
      <c r="N16" s="365">
        <v>75.165214457814628</v>
      </c>
    </row>
    <row r="17" spans="1:14" ht="14.4" customHeight="1" x14ac:dyDescent="0.3">
      <c r="A17" s="360" t="s">
        <v>519</v>
      </c>
      <c r="B17" s="361" t="s">
        <v>520</v>
      </c>
      <c r="C17" s="362" t="s">
        <v>548</v>
      </c>
      <c r="D17" s="363" t="s">
        <v>654</v>
      </c>
      <c r="E17" s="362" t="s">
        <v>554</v>
      </c>
      <c r="F17" s="363" t="s">
        <v>656</v>
      </c>
      <c r="G17" s="362" t="s">
        <v>555</v>
      </c>
      <c r="H17" s="362" t="s">
        <v>581</v>
      </c>
      <c r="I17" s="362" t="s">
        <v>582</v>
      </c>
      <c r="J17" s="362" t="s">
        <v>583</v>
      </c>
      <c r="K17" s="362" t="s">
        <v>584</v>
      </c>
      <c r="L17" s="364">
        <v>21.88</v>
      </c>
      <c r="M17" s="364">
        <v>10</v>
      </c>
      <c r="N17" s="365">
        <v>218.79999999999998</v>
      </c>
    </row>
    <row r="18" spans="1:14" ht="14.4" customHeight="1" x14ac:dyDescent="0.3">
      <c r="A18" s="360" t="s">
        <v>519</v>
      </c>
      <c r="B18" s="361" t="s">
        <v>520</v>
      </c>
      <c r="C18" s="362" t="s">
        <v>548</v>
      </c>
      <c r="D18" s="363" t="s">
        <v>654</v>
      </c>
      <c r="E18" s="362" t="s">
        <v>554</v>
      </c>
      <c r="F18" s="363" t="s">
        <v>656</v>
      </c>
      <c r="G18" s="362" t="s">
        <v>555</v>
      </c>
      <c r="H18" s="362" t="s">
        <v>585</v>
      </c>
      <c r="I18" s="362" t="s">
        <v>110</v>
      </c>
      <c r="J18" s="362" t="s">
        <v>586</v>
      </c>
      <c r="K18" s="362"/>
      <c r="L18" s="364">
        <v>44.629999999999995</v>
      </c>
      <c r="M18" s="364">
        <v>2</v>
      </c>
      <c r="N18" s="365">
        <v>89.259999999999991</v>
      </c>
    </row>
    <row r="19" spans="1:14" ht="14.4" customHeight="1" x14ac:dyDescent="0.3">
      <c r="A19" s="360" t="s">
        <v>519</v>
      </c>
      <c r="B19" s="361" t="s">
        <v>520</v>
      </c>
      <c r="C19" s="362" t="s">
        <v>548</v>
      </c>
      <c r="D19" s="363" t="s">
        <v>654</v>
      </c>
      <c r="E19" s="362" t="s">
        <v>554</v>
      </c>
      <c r="F19" s="363" t="s">
        <v>656</v>
      </c>
      <c r="G19" s="362" t="s">
        <v>555</v>
      </c>
      <c r="H19" s="362" t="s">
        <v>587</v>
      </c>
      <c r="I19" s="362" t="s">
        <v>588</v>
      </c>
      <c r="J19" s="362" t="s">
        <v>589</v>
      </c>
      <c r="K19" s="362" t="s">
        <v>590</v>
      </c>
      <c r="L19" s="364">
        <v>47.430620615545159</v>
      </c>
      <c r="M19" s="364">
        <v>1</v>
      </c>
      <c r="N19" s="365">
        <v>47.430620615545159</v>
      </c>
    </row>
    <row r="20" spans="1:14" ht="14.4" customHeight="1" x14ac:dyDescent="0.3">
      <c r="A20" s="360" t="s">
        <v>519</v>
      </c>
      <c r="B20" s="361" t="s">
        <v>520</v>
      </c>
      <c r="C20" s="362" t="s">
        <v>548</v>
      </c>
      <c r="D20" s="363" t="s">
        <v>654</v>
      </c>
      <c r="E20" s="362" t="s">
        <v>554</v>
      </c>
      <c r="F20" s="363" t="s">
        <v>656</v>
      </c>
      <c r="G20" s="362" t="s">
        <v>555</v>
      </c>
      <c r="H20" s="362" t="s">
        <v>591</v>
      </c>
      <c r="I20" s="362" t="s">
        <v>592</v>
      </c>
      <c r="J20" s="362" t="s">
        <v>593</v>
      </c>
      <c r="K20" s="362"/>
      <c r="L20" s="364">
        <v>88.97</v>
      </c>
      <c r="M20" s="364">
        <v>1</v>
      </c>
      <c r="N20" s="365">
        <v>88.97</v>
      </c>
    </row>
    <row r="21" spans="1:14" ht="14.4" customHeight="1" x14ac:dyDescent="0.3">
      <c r="A21" s="360" t="s">
        <v>519</v>
      </c>
      <c r="B21" s="361" t="s">
        <v>520</v>
      </c>
      <c r="C21" s="362" t="s">
        <v>548</v>
      </c>
      <c r="D21" s="363" t="s">
        <v>654</v>
      </c>
      <c r="E21" s="362" t="s">
        <v>554</v>
      </c>
      <c r="F21" s="363" t="s">
        <v>656</v>
      </c>
      <c r="G21" s="362" t="s">
        <v>555</v>
      </c>
      <c r="H21" s="362" t="s">
        <v>594</v>
      </c>
      <c r="I21" s="362" t="s">
        <v>110</v>
      </c>
      <c r="J21" s="362" t="s">
        <v>595</v>
      </c>
      <c r="K21" s="362" t="s">
        <v>596</v>
      </c>
      <c r="L21" s="364">
        <v>0.2016</v>
      </c>
      <c r="M21" s="364">
        <v>4000</v>
      </c>
      <c r="N21" s="365">
        <v>806.4</v>
      </c>
    </row>
    <row r="22" spans="1:14" ht="14.4" customHeight="1" x14ac:dyDescent="0.3">
      <c r="A22" s="360" t="s">
        <v>519</v>
      </c>
      <c r="B22" s="361" t="s">
        <v>520</v>
      </c>
      <c r="C22" s="362" t="s">
        <v>548</v>
      </c>
      <c r="D22" s="363" t="s">
        <v>654</v>
      </c>
      <c r="E22" s="362" t="s">
        <v>554</v>
      </c>
      <c r="F22" s="363" t="s">
        <v>656</v>
      </c>
      <c r="G22" s="362" t="s">
        <v>555</v>
      </c>
      <c r="H22" s="362" t="s">
        <v>597</v>
      </c>
      <c r="I22" s="362" t="s">
        <v>110</v>
      </c>
      <c r="J22" s="362" t="s">
        <v>598</v>
      </c>
      <c r="K22" s="362"/>
      <c r="L22" s="364">
        <v>274.7454812943152</v>
      </c>
      <c r="M22" s="364">
        <v>2</v>
      </c>
      <c r="N22" s="365">
        <v>549.4909625886304</v>
      </c>
    </row>
    <row r="23" spans="1:14" ht="14.4" customHeight="1" x14ac:dyDescent="0.3">
      <c r="A23" s="360" t="s">
        <v>519</v>
      </c>
      <c r="B23" s="361" t="s">
        <v>520</v>
      </c>
      <c r="C23" s="362" t="s">
        <v>548</v>
      </c>
      <c r="D23" s="363" t="s">
        <v>654</v>
      </c>
      <c r="E23" s="362" t="s">
        <v>554</v>
      </c>
      <c r="F23" s="363" t="s">
        <v>656</v>
      </c>
      <c r="G23" s="362" t="s">
        <v>555</v>
      </c>
      <c r="H23" s="362" t="s">
        <v>599</v>
      </c>
      <c r="I23" s="362" t="s">
        <v>599</v>
      </c>
      <c r="J23" s="362" t="s">
        <v>600</v>
      </c>
      <c r="K23" s="362" t="s">
        <v>601</v>
      </c>
      <c r="L23" s="364">
        <v>66.850000000000009</v>
      </c>
      <c r="M23" s="364">
        <v>2</v>
      </c>
      <c r="N23" s="365">
        <v>133.70000000000002</v>
      </c>
    </row>
    <row r="24" spans="1:14" ht="14.4" customHeight="1" x14ac:dyDescent="0.3">
      <c r="A24" s="360" t="s">
        <v>519</v>
      </c>
      <c r="B24" s="361" t="s">
        <v>520</v>
      </c>
      <c r="C24" s="362" t="s">
        <v>551</v>
      </c>
      <c r="D24" s="363" t="s">
        <v>655</v>
      </c>
      <c r="E24" s="362" t="s">
        <v>554</v>
      </c>
      <c r="F24" s="363" t="s">
        <v>656</v>
      </c>
      <c r="G24" s="362" t="s">
        <v>555</v>
      </c>
      <c r="H24" s="362" t="s">
        <v>602</v>
      </c>
      <c r="I24" s="362" t="s">
        <v>603</v>
      </c>
      <c r="J24" s="362" t="s">
        <v>604</v>
      </c>
      <c r="K24" s="362" t="s">
        <v>605</v>
      </c>
      <c r="L24" s="364">
        <v>35.929644836032438</v>
      </c>
      <c r="M24" s="364">
        <v>1</v>
      </c>
      <c r="N24" s="365">
        <v>35.929644836032438</v>
      </c>
    </row>
    <row r="25" spans="1:14" ht="14.4" customHeight="1" x14ac:dyDescent="0.3">
      <c r="A25" s="360" t="s">
        <v>519</v>
      </c>
      <c r="B25" s="361" t="s">
        <v>520</v>
      </c>
      <c r="C25" s="362" t="s">
        <v>551</v>
      </c>
      <c r="D25" s="363" t="s">
        <v>655</v>
      </c>
      <c r="E25" s="362" t="s">
        <v>554</v>
      </c>
      <c r="F25" s="363" t="s">
        <v>656</v>
      </c>
      <c r="G25" s="362" t="s">
        <v>555</v>
      </c>
      <c r="H25" s="362" t="s">
        <v>606</v>
      </c>
      <c r="I25" s="362" t="s">
        <v>607</v>
      </c>
      <c r="J25" s="362" t="s">
        <v>608</v>
      </c>
      <c r="K25" s="362" t="s">
        <v>609</v>
      </c>
      <c r="L25" s="364">
        <v>26.910000000000004</v>
      </c>
      <c r="M25" s="364">
        <v>1</v>
      </c>
      <c r="N25" s="365">
        <v>26.910000000000004</v>
      </c>
    </row>
    <row r="26" spans="1:14" ht="14.4" customHeight="1" x14ac:dyDescent="0.3">
      <c r="A26" s="360" t="s">
        <v>519</v>
      </c>
      <c r="B26" s="361" t="s">
        <v>520</v>
      </c>
      <c r="C26" s="362" t="s">
        <v>551</v>
      </c>
      <c r="D26" s="363" t="s">
        <v>655</v>
      </c>
      <c r="E26" s="362" t="s">
        <v>554</v>
      </c>
      <c r="F26" s="363" t="s">
        <v>656</v>
      </c>
      <c r="G26" s="362" t="s">
        <v>555</v>
      </c>
      <c r="H26" s="362" t="s">
        <v>581</v>
      </c>
      <c r="I26" s="362" t="s">
        <v>582</v>
      </c>
      <c r="J26" s="362" t="s">
        <v>583</v>
      </c>
      <c r="K26" s="362" t="s">
        <v>584</v>
      </c>
      <c r="L26" s="364">
        <v>22.08</v>
      </c>
      <c r="M26" s="364">
        <v>12</v>
      </c>
      <c r="N26" s="365">
        <v>264.95999999999998</v>
      </c>
    </row>
    <row r="27" spans="1:14" ht="14.4" customHeight="1" x14ac:dyDescent="0.3">
      <c r="A27" s="360" t="s">
        <v>519</v>
      </c>
      <c r="B27" s="361" t="s">
        <v>520</v>
      </c>
      <c r="C27" s="362" t="s">
        <v>551</v>
      </c>
      <c r="D27" s="363" t="s">
        <v>655</v>
      </c>
      <c r="E27" s="362" t="s">
        <v>554</v>
      </c>
      <c r="F27" s="363" t="s">
        <v>656</v>
      </c>
      <c r="G27" s="362" t="s">
        <v>555</v>
      </c>
      <c r="H27" s="362" t="s">
        <v>610</v>
      </c>
      <c r="I27" s="362" t="s">
        <v>110</v>
      </c>
      <c r="J27" s="362" t="s">
        <v>611</v>
      </c>
      <c r="K27" s="362"/>
      <c r="L27" s="364">
        <v>31.872</v>
      </c>
      <c r="M27" s="364">
        <v>1</v>
      </c>
      <c r="N27" s="365">
        <v>31.872</v>
      </c>
    </row>
    <row r="28" spans="1:14" ht="14.4" customHeight="1" x14ac:dyDescent="0.3">
      <c r="A28" s="360" t="s">
        <v>519</v>
      </c>
      <c r="B28" s="361" t="s">
        <v>520</v>
      </c>
      <c r="C28" s="362" t="s">
        <v>551</v>
      </c>
      <c r="D28" s="363" t="s">
        <v>655</v>
      </c>
      <c r="E28" s="362" t="s">
        <v>554</v>
      </c>
      <c r="F28" s="363" t="s">
        <v>656</v>
      </c>
      <c r="G28" s="362" t="s">
        <v>555</v>
      </c>
      <c r="H28" s="362" t="s">
        <v>612</v>
      </c>
      <c r="I28" s="362" t="s">
        <v>613</v>
      </c>
      <c r="J28" s="362" t="s">
        <v>614</v>
      </c>
      <c r="K28" s="362" t="s">
        <v>615</v>
      </c>
      <c r="L28" s="364">
        <v>136.16999999999999</v>
      </c>
      <c r="M28" s="364">
        <v>1</v>
      </c>
      <c r="N28" s="365">
        <v>136.16999999999999</v>
      </c>
    </row>
    <row r="29" spans="1:14" ht="14.4" customHeight="1" x14ac:dyDescent="0.3">
      <c r="A29" s="360" t="s">
        <v>519</v>
      </c>
      <c r="B29" s="361" t="s">
        <v>520</v>
      </c>
      <c r="C29" s="362" t="s">
        <v>551</v>
      </c>
      <c r="D29" s="363" t="s">
        <v>655</v>
      </c>
      <c r="E29" s="362" t="s">
        <v>554</v>
      </c>
      <c r="F29" s="363" t="s">
        <v>656</v>
      </c>
      <c r="G29" s="362" t="s">
        <v>555</v>
      </c>
      <c r="H29" s="362" t="s">
        <v>616</v>
      </c>
      <c r="I29" s="362" t="s">
        <v>110</v>
      </c>
      <c r="J29" s="362" t="s">
        <v>617</v>
      </c>
      <c r="K29" s="362"/>
      <c r="L29" s="364">
        <v>31.871406689460862</v>
      </c>
      <c r="M29" s="364">
        <v>1</v>
      </c>
      <c r="N29" s="365">
        <v>31.871406689460862</v>
      </c>
    </row>
    <row r="30" spans="1:14" ht="14.4" customHeight="1" x14ac:dyDescent="0.3">
      <c r="A30" s="360" t="s">
        <v>519</v>
      </c>
      <c r="B30" s="361" t="s">
        <v>520</v>
      </c>
      <c r="C30" s="362" t="s">
        <v>551</v>
      </c>
      <c r="D30" s="363" t="s">
        <v>655</v>
      </c>
      <c r="E30" s="362" t="s">
        <v>554</v>
      </c>
      <c r="F30" s="363" t="s">
        <v>656</v>
      </c>
      <c r="G30" s="362" t="s">
        <v>555</v>
      </c>
      <c r="H30" s="362" t="s">
        <v>618</v>
      </c>
      <c r="I30" s="362" t="s">
        <v>618</v>
      </c>
      <c r="J30" s="362" t="s">
        <v>619</v>
      </c>
      <c r="K30" s="362" t="s">
        <v>620</v>
      </c>
      <c r="L30" s="364">
        <v>49.13</v>
      </c>
      <c r="M30" s="364">
        <v>1</v>
      </c>
      <c r="N30" s="365">
        <v>49.13</v>
      </c>
    </row>
    <row r="31" spans="1:14" ht="14.4" customHeight="1" x14ac:dyDescent="0.3">
      <c r="A31" s="360" t="s">
        <v>519</v>
      </c>
      <c r="B31" s="361" t="s">
        <v>520</v>
      </c>
      <c r="C31" s="362" t="s">
        <v>551</v>
      </c>
      <c r="D31" s="363" t="s">
        <v>655</v>
      </c>
      <c r="E31" s="362" t="s">
        <v>554</v>
      </c>
      <c r="F31" s="363" t="s">
        <v>656</v>
      </c>
      <c r="G31" s="362" t="s">
        <v>555</v>
      </c>
      <c r="H31" s="362" t="s">
        <v>621</v>
      </c>
      <c r="I31" s="362" t="s">
        <v>110</v>
      </c>
      <c r="J31" s="362" t="s">
        <v>622</v>
      </c>
      <c r="K31" s="362" t="s">
        <v>623</v>
      </c>
      <c r="L31" s="364">
        <v>0.10419968156564577</v>
      </c>
      <c r="M31" s="364">
        <v>239</v>
      </c>
      <c r="N31" s="365">
        <v>24.903723894189337</v>
      </c>
    </row>
    <row r="32" spans="1:14" ht="14.4" customHeight="1" x14ac:dyDescent="0.3">
      <c r="A32" s="360" t="s">
        <v>519</v>
      </c>
      <c r="B32" s="361" t="s">
        <v>520</v>
      </c>
      <c r="C32" s="362" t="s">
        <v>551</v>
      </c>
      <c r="D32" s="363" t="s">
        <v>655</v>
      </c>
      <c r="E32" s="362" t="s">
        <v>554</v>
      </c>
      <c r="F32" s="363" t="s">
        <v>656</v>
      </c>
      <c r="G32" s="362" t="s">
        <v>555</v>
      </c>
      <c r="H32" s="362" t="s">
        <v>624</v>
      </c>
      <c r="I32" s="362" t="s">
        <v>110</v>
      </c>
      <c r="J32" s="362" t="s">
        <v>625</v>
      </c>
      <c r="K32" s="362"/>
      <c r="L32" s="364">
        <v>374.85570688378976</v>
      </c>
      <c r="M32" s="364">
        <v>1</v>
      </c>
      <c r="N32" s="365">
        <v>374.85570688378976</v>
      </c>
    </row>
    <row r="33" spans="1:14" ht="14.4" customHeight="1" x14ac:dyDescent="0.3">
      <c r="A33" s="360" t="s">
        <v>519</v>
      </c>
      <c r="B33" s="361" t="s">
        <v>520</v>
      </c>
      <c r="C33" s="362" t="s">
        <v>551</v>
      </c>
      <c r="D33" s="363" t="s">
        <v>655</v>
      </c>
      <c r="E33" s="362" t="s">
        <v>554</v>
      </c>
      <c r="F33" s="363" t="s">
        <v>656</v>
      </c>
      <c r="G33" s="362" t="s">
        <v>555</v>
      </c>
      <c r="H33" s="362" t="s">
        <v>626</v>
      </c>
      <c r="I33" s="362" t="s">
        <v>110</v>
      </c>
      <c r="J33" s="362" t="s">
        <v>627</v>
      </c>
      <c r="K33" s="362"/>
      <c r="L33" s="364">
        <v>6.7461968728448687</v>
      </c>
      <c r="M33" s="364">
        <v>50</v>
      </c>
      <c r="N33" s="365">
        <v>337.30984364224344</v>
      </c>
    </row>
    <row r="34" spans="1:14" ht="14.4" customHeight="1" x14ac:dyDescent="0.3">
      <c r="A34" s="360" t="s">
        <v>519</v>
      </c>
      <c r="B34" s="361" t="s">
        <v>520</v>
      </c>
      <c r="C34" s="362" t="s">
        <v>551</v>
      </c>
      <c r="D34" s="363" t="s">
        <v>655</v>
      </c>
      <c r="E34" s="362" t="s">
        <v>554</v>
      </c>
      <c r="F34" s="363" t="s">
        <v>656</v>
      </c>
      <c r="G34" s="362" t="s">
        <v>555</v>
      </c>
      <c r="H34" s="362" t="s">
        <v>628</v>
      </c>
      <c r="I34" s="362" t="s">
        <v>110</v>
      </c>
      <c r="J34" s="362" t="s">
        <v>629</v>
      </c>
      <c r="K34" s="362"/>
      <c r="L34" s="364">
        <v>4.089803191439553</v>
      </c>
      <c r="M34" s="364">
        <v>50</v>
      </c>
      <c r="N34" s="365">
        <v>204.49015957197764</v>
      </c>
    </row>
    <row r="35" spans="1:14" ht="14.4" customHeight="1" x14ac:dyDescent="0.3">
      <c r="A35" s="360" t="s">
        <v>519</v>
      </c>
      <c r="B35" s="361" t="s">
        <v>520</v>
      </c>
      <c r="C35" s="362" t="s">
        <v>551</v>
      </c>
      <c r="D35" s="363" t="s">
        <v>655</v>
      </c>
      <c r="E35" s="362" t="s">
        <v>554</v>
      </c>
      <c r="F35" s="363" t="s">
        <v>656</v>
      </c>
      <c r="G35" s="362" t="s">
        <v>555</v>
      </c>
      <c r="H35" s="362" t="s">
        <v>630</v>
      </c>
      <c r="I35" s="362" t="s">
        <v>110</v>
      </c>
      <c r="J35" s="362" t="s">
        <v>631</v>
      </c>
      <c r="K35" s="362" t="s">
        <v>632</v>
      </c>
      <c r="L35" s="364">
        <v>19.747185760148149</v>
      </c>
      <c r="M35" s="364">
        <v>10</v>
      </c>
      <c r="N35" s="365">
        <v>197.47185760148147</v>
      </c>
    </row>
    <row r="36" spans="1:14" ht="14.4" customHeight="1" x14ac:dyDescent="0.3">
      <c r="A36" s="360" t="s">
        <v>519</v>
      </c>
      <c r="B36" s="361" t="s">
        <v>520</v>
      </c>
      <c r="C36" s="362" t="s">
        <v>551</v>
      </c>
      <c r="D36" s="363" t="s">
        <v>655</v>
      </c>
      <c r="E36" s="362" t="s">
        <v>554</v>
      </c>
      <c r="F36" s="363" t="s">
        <v>656</v>
      </c>
      <c r="G36" s="362" t="s">
        <v>555</v>
      </c>
      <c r="H36" s="362" t="s">
        <v>633</v>
      </c>
      <c r="I36" s="362" t="s">
        <v>110</v>
      </c>
      <c r="J36" s="362" t="s">
        <v>634</v>
      </c>
      <c r="K36" s="362" t="s">
        <v>635</v>
      </c>
      <c r="L36" s="364">
        <v>0.15247492980019559</v>
      </c>
      <c r="M36" s="364">
        <v>800</v>
      </c>
      <c r="N36" s="365">
        <v>121.97994384015647</v>
      </c>
    </row>
    <row r="37" spans="1:14" ht="14.4" customHeight="1" x14ac:dyDescent="0.3">
      <c r="A37" s="360" t="s">
        <v>519</v>
      </c>
      <c r="B37" s="361" t="s">
        <v>520</v>
      </c>
      <c r="C37" s="362" t="s">
        <v>551</v>
      </c>
      <c r="D37" s="363" t="s">
        <v>655</v>
      </c>
      <c r="E37" s="362" t="s">
        <v>554</v>
      </c>
      <c r="F37" s="363" t="s">
        <v>656</v>
      </c>
      <c r="G37" s="362" t="s">
        <v>555</v>
      </c>
      <c r="H37" s="362" t="s">
        <v>636</v>
      </c>
      <c r="I37" s="362" t="s">
        <v>110</v>
      </c>
      <c r="J37" s="362" t="s">
        <v>637</v>
      </c>
      <c r="K37" s="362"/>
      <c r="L37" s="364">
        <v>2.3110858623242043</v>
      </c>
      <c r="M37" s="364">
        <v>50</v>
      </c>
      <c r="N37" s="365">
        <v>115.55429311621022</v>
      </c>
    </row>
    <row r="38" spans="1:14" ht="14.4" customHeight="1" x14ac:dyDescent="0.3">
      <c r="A38" s="360" t="s">
        <v>519</v>
      </c>
      <c r="B38" s="361" t="s">
        <v>520</v>
      </c>
      <c r="C38" s="362" t="s">
        <v>551</v>
      </c>
      <c r="D38" s="363" t="s">
        <v>655</v>
      </c>
      <c r="E38" s="362" t="s">
        <v>554</v>
      </c>
      <c r="F38" s="363" t="s">
        <v>656</v>
      </c>
      <c r="G38" s="362" t="s">
        <v>555</v>
      </c>
      <c r="H38" s="362" t="s">
        <v>638</v>
      </c>
      <c r="I38" s="362" t="s">
        <v>110</v>
      </c>
      <c r="J38" s="362" t="s">
        <v>639</v>
      </c>
      <c r="K38" s="362" t="s">
        <v>640</v>
      </c>
      <c r="L38" s="364">
        <v>4.2060024974143255</v>
      </c>
      <c r="M38" s="364">
        <v>10</v>
      </c>
      <c r="N38" s="365">
        <v>42.060024974143253</v>
      </c>
    </row>
    <row r="39" spans="1:14" ht="14.4" customHeight="1" x14ac:dyDescent="0.3">
      <c r="A39" s="360" t="s">
        <v>519</v>
      </c>
      <c r="B39" s="361" t="s">
        <v>520</v>
      </c>
      <c r="C39" s="362" t="s">
        <v>551</v>
      </c>
      <c r="D39" s="363" t="s">
        <v>655</v>
      </c>
      <c r="E39" s="362" t="s">
        <v>554</v>
      </c>
      <c r="F39" s="363" t="s">
        <v>656</v>
      </c>
      <c r="G39" s="362" t="s">
        <v>555</v>
      </c>
      <c r="H39" s="362" t="s">
        <v>641</v>
      </c>
      <c r="I39" s="362" t="s">
        <v>642</v>
      </c>
      <c r="J39" s="362" t="s">
        <v>643</v>
      </c>
      <c r="K39" s="362" t="s">
        <v>644</v>
      </c>
      <c r="L39" s="364">
        <v>57.01</v>
      </c>
      <c r="M39" s="364">
        <v>1</v>
      </c>
      <c r="N39" s="365">
        <v>57.01</v>
      </c>
    </row>
    <row r="40" spans="1:14" ht="14.4" customHeight="1" x14ac:dyDescent="0.3">
      <c r="A40" s="360" t="s">
        <v>519</v>
      </c>
      <c r="B40" s="361" t="s">
        <v>520</v>
      </c>
      <c r="C40" s="362" t="s">
        <v>551</v>
      </c>
      <c r="D40" s="363" t="s">
        <v>655</v>
      </c>
      <c r="E40" s="362" t="s">
        <v>554</v>
      </c>
      <c r="F40" s="363" t="s">
        <v>656</v>
      </c>
      <c r="G40" s="362" t="s">
        <v>555</v>
      </c>
      <c r="H40" s="362" t="s">
        <v>645</v>
      </c>
      <c r="I40" s="362" t="s">
        <v>110</v>
      </c>
      <c r="J40" s="362" t="s">
        <v>646</v>
      </c>
      <c r="K40" s="362"/>
      <c r="L40" s="364">
        <v>2.5288999999999997</v>
      </c>
      <c r="M40" s="364">
        <v>100</v>
      </c>
      <c r="N40" s="365">
        <v>252.88999999999996</v>
      </c>
    </row>
    <row r="41" spans="1:14" ht="14.4" customHeight="1" thickBot="1" x14ac:dyDescent="0.35">
      <c r="A41" s="366" t="s">
        <v>519</v>
      </c>
      <c r="B41" s="367" t="s">
        <v>520</v>
      </c>
      <c r="C41" s="368" t="s">
        <v>551</v>
      </c>
      <c r="D41" s="369" t="s">
        <v>655</v>
      </c>
      <c r="E41" s="368" t="s">
        <v>554</v>
      </c>
      <c r="F41" s="369" t="s">
        <v>656</v>
      </c>
      <c r="G41" s="368" t="s">
        <v>647</v>
      </c>
      <c r="H41" s="368" t="s">
        <v>648</v>
      </c>
      <c r="I41" s="368" t="s">
        <v>649</v>
      </c>
      <c r="J41" s="368" t="s">
        <v>650</v>
      </c>
      <c r="K41" s="368" t="s">
        <v>651</v>
      </c>
      <c r="L41" s="370">
        <v>58.740000000000023</v>
      </c>
      <c r="M41" s="370">
        <v>1</v>
      </c>
      <c r="N41" s="371">
        <v>58.740000000000023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299" t="s">
        <v>108</v>
      </c>
      <c r="B1" s="300"/>
      <c r="C1" s="300"/>
      <c r="D1" s="300"/>
      <c r="E1" s="300"/>
      <c r="F1" s="300"/>
    </row>
    <row r="2" spans="1:6" ht="14.4" customHeight="1" thickBot="1" x14ac:dyDescent="0.35">
      <c r="A2" s="187" t="s">
        <v>210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01" t="s">
        <v>80</v>
      </c>
      <c r="C3" s="302"/>
      <c r="D3" s="303" t="s">
        <v>79</v>
      </c>
      <c r="E3" s="302"/>
      <c r="F3" s="70" t="s">
        <v>3</v>
      </c>
    </row>
    <row r="4" spans="1:6" ht="14.4" customHeight="1" thickBot="1" x14ac:dyDescent="0.35">
      <c r="A4" s="372" t="s">
        <v>92</v>
      </c>
      <c r="B4" s="373" t="s">
        <v>14</v>
      </c>
      <c r="C4" s="374" t="s">
        <v>2</v>
      </c>
      <c r="D4" s="373" t="s">
        <v>14</v>
      </c>
      <c r="E4" s="374" t="s">
        <v>2</v>
      </c>
      <c r="F4" s="375" t="s">
        <v>14</v>
      </c>
    </row>
    <row r="5" spans="1:6" ht="14.4" customHeight="1" thickBot="1" x14ac:dyDescent="0.35">
      <c r="A5" s="384" t="s">
        <v>657</v>
      </c>
      <c r="B5" s="352"/>
      <c r="C5" s="376">
        <v>0</v>
      </c>
      <c r="D5" s="352">
        <v>58.740000000000023</v>
      </c>
      <c r="E5" s="376">
        <v>1</v>
      </c>
      <c r="F5" s="353">
        <v>58.740000000000023</v>
      </c>
    </row>
    <row r="6" spans="1:6" ht="14.4" customHeight="1" thickBot="1" x14ac:dyDescent="0.35">
      <c r="A6" s="380" t="s">
        <v>3</v>
      </c>
      <c r="B6" s="381"/>
      <c r="C6" s="382">
        <v>0</v>
      </c>
      <c r="D6" s="381">
        <v>58.740000000000023</v>
      </c>
      <c r="E6" s="382">
        <v>1</v>
      </c>
      <c r="F6" s="383">
        <v>58.740000000000023</v>
      </c>
    </row>
    <row r="7" spans="1:6" ht="14.4" customHeight="1" thickBot="1" x14ac:dyDescent="0.35"/>
    <row r="8" spans="1:6" ht="14.4" customHeight="1" thickBot="1" x14ac:dyDescent="0.35">
      <c r="A8" s="384" t="s">
        <v>658</v>
      </c>
      <c r="B8" s="352"/>
      <c r="C8" s="376">
        <v>0</v>
      </c>
      <c r="D8" s="352">
        <v>58.740000000000023</v>
      </c>
      <c r="E8" s="376">
        <v>1</v>
      </c>
      <c r="F8" s="353">
        <v>58.740000000000023</v>
      </c>
    </row>
    <row r="9" spans="1:6" ht="14.4" customHeight="1" thickBot="1" x14ac:dyDescent="0.35">
      <c r="A9" s="380" t="s">
        <v>3</v>
      </c>
      <c r="B9" s="381"/>
      <c r="C9" s="382">
        <v>0</v>
      </c>
      <c r="D9" s="381">
        <v>58.740000000000023</v>
      </c>
      <c r="E9" s="382">
        <v>1</v>
      </c>
      <c r="F9" s="383">
        <v>58.740000000000023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00" t="s">
        <v>661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62"/>
      <c r="M1" s="262"/>
    </row>
    <row r="2" spans="1:13" ht="14.4" customHeight="1" thickBot="1" x14ac:dyDescent="0.35">
      <c r="A2" s="187" t="s">
        <v>210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58.740000000000023</v>
      </c>
      <c r="K3" s="44">
        <f>IF(M3=0,0,J3/M3)</f>
        <v>1</v>
      </c>
      <c r="L3" s="43">
        <f>SUBTOTAL(9,L6:L1048576)</f>
        <v>1</v>
      </c>
      <c r="M3" s="45">
        <f>SUBTOTAL(9,M6:M1048576)</f>
        <v>58.740000000000023</v>
      </c>
    </row>
    <row r="4" spans="1:13" ht="14.4" customHeight="1" thickBot="1" x14ac:dyDescent="0.35">
      <c r="A4" s="41"/>
      <c r="B4" s="41"/>
      <c r="C4" s="41"/>
      <c r="D4" s="41"/>
      <c r="E4" s="42"/>
      <c r="F4" s="304" t="s">
        <v>80</v>
      </c>
      <c r="G4" s="305"/>
      <c r="H4" s="306"/>
      <c r="I4" s="307" t="s">
        <v>79</v>
      </c>
      <c r="J4" s="305"/>
      <c r="K4" s="306"/>
      <c r="L4" s="308" t="s">
        <v>3</v>
      </c>
      <c r="M4" s="309"/>
    </row>
    <row r="5" spans="1:13" ht="14.4" customHeight="1" thickBot="1" x14ac:dyDescent="0.35">
      <c r="A5" s="372" t="s">
        <v>81</v>
      </c>
      <c r="B5" s="386" t="s">
        <v>82</v>
      </c>
      <c r="C5" s="386" t="s">
        <v>57</v>
      </c>
      <c r="D5" s="386" t="s">
        <v>83</v>
      </c>
      <c r="E5" s="386" t="s">
        <v>84</v>
      </c>
      <c r="F5" s="387" t="s">
        <v>15</v>
      </c>
      <c r="G5" s="387" t="s">
        <v>14</v>
      </c>
      <c r="H5" s="374" t="s">
        <v>85</v>
      </c>
      <c r="I5" s="373" t="s">
        <v>15</v>
      </c>
      <c r="J5" s="387" t="s">
        <v>14</v>
      </c>
      <c r="K5" s="374" t="s">
        <v>85</v>
      </c>
      <c r="L5" s="373" t="s">
        <v>15</v>
      </c>
      <c r="M5" s="388" t="s">
        <v>14</v>
      </c>
    </row>
    <row r="6" spans="1:13" ht="14.4" customHeight="1" thickBot="1" x14ac:dyDescent="0.35">
      <c r="A6" s="377" t="s">
        <v>551</v>
      </c>
      <c r="B6" s="389" t="s">
        <v>659</v>
      </c>
      <c r="C6" s="389" t="s">
        <v>649</v>
      </c>
      <c r="D6" s="389" t="s">
        <v>650</v>
      </c>
      <c r="E6" s="389" t="s">
        <v>660</v>
      </c>
      <c r="F6" s="378"/>
      <c r="G6" s="378"/>
      <c r="H6" s="253">
        <v>0</v>
      </c>
      <c r="I6" s="378">
        <v>1</v>
      </c>
      <c r="J6" s="378">
        <v>58.740000000000023</v>
      </c>
      <c r="K6" s="253">
        <v>1</v>
      </c>
      <c r="L6" s="378">
        <v>1</v>
      </c>
      <c r="M6" s="379">
        <v>58.740000000000023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2015-08-21T14:27:03Z</dcterms:modified>
</cp:coreProperties>
</file>