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H26" i="419" l="1"/>
  <c r="H25" i="419"/>
  <c r="E26" i="419"/>
  <c r="H28" i="419" l="1"/>
  <c r="H27" i="419"/>
  <c r="E25" i="419"/>
  <c r="C25" i="419"/>
  <c r="H20" i="419"/>
  <c r="G20" i="419"/>
  <c r="H19" i="419"/>
  <c r="G19" i="419"/>
  <c r="H17" i="419"/>
  <c r="G17" i="419"/>
  <c r="H16" i="419"/>
  <c r="G16" i="419"/>
  <c r="H14" i="419"/>
  <c r="G14" i="419"/>
  <c r="H13" i="419"/>
  <c r="G13" i="419"/>
  <c r="H12" i="419"/>
  <c r="G12" i="419"/>
  <c r="H11" i="419"/>
  <c r="G11" i="419"/>
  <c r="AW3" i="418"/>
  <c r="AV3" i="418"/>
  <c r="AU3" i="418"/>
  <c r="AT3" i="418"/>
  <c r="AS3" i="418"/>
  <c r="AR3" i="418"/>
  <c r="AQ3" i="418"/>
  <c r="AP3" i="418"/>
  <c r="G18" i="419" l="1"/>
  <c r="H18" i="419"/>
  <c r="B25" i="419"/>
  <c r="E27" i="419" l="1"/>
  <c r="B26" i="419"/>
  <c r="B27" i="419" s="1"/>
  <c r="E28" i="419"/>
  <c r="A7" i="414"/>
  <c r="F21" i="419" l="1"/>
  <c r="F22" i="419" s="1"/>
  <c r="E21" i="419"/>
  <c r="D21" i="419"/>
  <c r="D22" i="419" s="1"/>
  <c r="F20" i="419"/>
  <c r="E20" i="419"/>
  <c r="D20" i="419"/>
  <c r="F19" i="419"/>
  <c r="E19" i="419"/>
  <c r="D19" i="419"/>
  <c r="F17" i="419"/>
  <c r="E17" i="419"/>
  <c r="D17" i="419"/>
  <c r="F16" i="419"/>
  <c r="E16" i="419"/>
  <c r="D16" i="419"/>
  <c r="F14" i="419"/>
  <c r="E14" i="419"/>
  <c r="D14" i="419"/>
  <c r="F13" i="419"/>
  <c r="E13" i="419"/>
  <c r="D13" i="419"/>
  <c r="F12" i="419"/>
  <c r="E12" i="419"/>
  <c r="D12" i="419"/>
  <c r="F11" i="419"/>
  <c r="E11" i="419"/>
  <c r="D11" i="419"/>
  <c r="E18" i="419" l="1"/>
  <c r="E23" i="419"/>
  <c r="F18" i="419"/>
  <c r="D18" i="419"/>
  <c r="F23" i="419"/>
  <c r="D23" i="419"/>
  <c r="E22" i="419"/>
  <c r="M3" i="418"/>
  <c r="C21" i="419" l="1"/>
  <c r="C22" i="419" s="1"/>
  <c r="C20" i="419"/>
  <c r="C19" i="419"/>
  <c r="C17" i="419"/>
  <c r="C16" i="419"/>
  <c r="C14" i="419"/>
  <c r="C13" i="419"/>
  <c r="C12" i="419"/>
  <c r="C11" i="419"/>
  <c r="C18" i="419" l="1"/>
  <c r="C23" i="419"/>
  <c r="B21" i="419"/>
  <c r="B22" i="419" l="1"/>
  <c r="A12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G6" i="419" l="1"/>
  <c r="H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5" i="414"/>
  <c r="C12" i="414"/>
  <c r="D15" i="414"/>
  <c r="D12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D14" i="414"/>
  <c r="C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<sst xmlns="http://schemas.openxmlformats.org/spreadsheetml/2006/main" count="3668" uniqueCount="919">
  <si>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</si>
  <si>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</si>
  <si>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</si>
  <si>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</si>
  <si>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</si>
  <si>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</si>
  <si>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</si>
  <si>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</si>
  <si>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</si>
  <si>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</si>
  <si>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</si>
  <si>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</si>
  <si>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</si>
  <si>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</si>
  <si>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</si>
  <si>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</si>
  <si>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</si>
  <si>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</si>
  <si>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</si>
  <si>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</si>
  <si>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</si>
  <si>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</si>
  <si>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</si>
  <si>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</si>
  <si>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</si>
  <si>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</si>
  <si>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</si>
  <si>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</si>
  <si>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</si>
  <si>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</si>
  <si>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</si>
  <si>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</si>
  <si>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</si>
  <si>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</si>
  <si>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</si>
  <si>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</si>
  <si>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</si>
  <si>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</si>
  <si>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</si>
  <si>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</si>
  <si>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</si>
  <si>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</si>
  <si>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</si>
  <si>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</si>
  <si>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</si>
  <si>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</si>
  <si>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</si>
  <si>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</si>
  <si>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</si>
  <si>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</si>
  <si>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</si>
  <si>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</si>
  <si>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</si>
  <si>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</si>
  <si>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</si>
  <si>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</si>
  <si>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</si>
  <si>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</si>
  <si>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</si>
  <si>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</si>
  <si>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</si>
  <si>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</si>
  <si>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</si>
  <si>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</si>
  <si>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</si>
  <si>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</si>
  <si>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</si>
  <si>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</si>
  <si>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</si>
  <si>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</si>
  <si>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</si>
  <si>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</si>
  <si>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</si>
  <si>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</si>
  <si>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</si>
  <si>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</si>
  <si>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</si>
  <si>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</si>
  <si>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</si>
  <si>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</si>
  <si>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</si>
  <si>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</si>
  <si>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</si>
  <si>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</si>
  <si>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</si>
  <si>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</si>
  <si>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</si>
  <si>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</si>
  <si>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</si>
  <si>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</si>
  <si>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</si>
  <si>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</si>
  <si>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</si>
  <si>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</si>
  <si>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</si>
  <si>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</si>
  <si>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</si>
  <si>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</si>
  <si>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</si>
  <si>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</si>
  <si>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</si>
  <si>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</si>
  <si>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</si>
  <si>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</si>
  <si>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</si>
  <si>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</si>
  <si>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</si>
  <si>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</si>
  <si>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</si>
  <si>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</si>
  <si>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</si>
  <si>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</si>
  <si>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</si>
  <si>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</si>
  <si>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</si>
  <si>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</si>
  <si>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</si>
  <si>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</si>
  <si>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</si>
  <si>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</si>
  <si>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</si>
  <si>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</si>
  <si>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</si>
  <si>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</si>
  <si>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</si>
  <si>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</si>
  <si>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</si>
  <si>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</si>
  <si>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</si>
  <si>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</si>
  <si>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</si>
  <si>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</si>
  <si>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</si>
  <si>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</si>
  <si>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</si>
  <si>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farmaceutičtí asistenti</t>
  </si>
  <si>
    <t>sanitáři</t>
  </si>
  <si>
    <t>Pracoviště/účet</t>
  </si>
  <si>
    <t>Ambulance = vykázané výkony (body)</t>
  </si>
  <si>
    <t>ROZDÍL (Sk.do data - Rozp.do data 2015)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</si>
  <si>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</si>
  <si>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</si>
  <si>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</si>
  <si>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</si>
  <si>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</si>
  <si>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</si>
  <si>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</si>
  <si>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</si>
  <si>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</si>
  <si>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</si>
  <si>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</si>
  <si>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</si>
  <si>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</si>
  <si>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</si>
  <si>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</si>
  <si>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</si>
  <si>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</si>
  <si>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</si>
  <si>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</si>
  <si>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</si>
  <si>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</si>
  <si>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</si>
  <si>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</si>
  <si>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</si>
  <si>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</si>
  <si>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Lékárna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</si>
  <si>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</si>
  <si>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</si>
  <si>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</si>
  <si>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</si>
  <si>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</si>
  <si>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50100     Převod HČ - materiál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</si>
  <si>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</si>
  <si>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</si>
  <si>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</si>
  <si>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</si>
  <si>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</si>
  <si>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</si>
  <si>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50113300     léky - finanční bonusy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</si>
  <si>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</si>
  <si>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</si>
  <si>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</si>
  <si>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</si>
  <si>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</si>
  <si>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</si>
  <si>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</si>
  <si>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</si>
  <si>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</si>
  <si>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50116010     nápoje - horké provozy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</si>
  <si>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</si>
  <si>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</si>
  <si>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</si>
  <si>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</si>
  <si>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</si>
  <si>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</si>
  <si>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</si>
  <si>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</si>
  <si>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</si>
  <si>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50117010     lékárničky a ZM na provozech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</si>
  <si>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</si>
  <si>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</si>
  <si>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</si>
  <si>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</si>
  <si>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</si>
  <si>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</si>
  <si>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</si>
  <si>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</si>
  <si>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</si>
  <si>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</si>
  <si>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</si>
  <si>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</si>
  <si>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</si>
  <si>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</si>
  <si>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</si>
  <si>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</si>
  <si>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</si>
  <si>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</si>
  <si>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</si>
  <si>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</si>
  <si>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</si>
  <si>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</si>
  <si>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50187     Převod VČ - všeob.mat.</t>
  </si>
  <si>
    <t>50187501     VČ - všeob. materiál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</si>
  <si>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</si>
  <si>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</si>
  <si>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</si>
  <si>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</si>
  <si>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</si>
  <si>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</si>
  <si>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</si>
  <si>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</si>
  <si>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</si>
  <si>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</si>
  <si>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</si>
  <si>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</si>
  <si>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</si>
  <si>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</si>
  <si>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</si>
  <si>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</si>
  <si>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</si>
  <si>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</si>
  <si>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</si>
  <si>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</si>
  <si>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</si>
  <si>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</si>
  <si>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</si>
  <si>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 zdrav.zař.a ostatním org.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</si>
  <si>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</si>
  <si>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</si>
  <si>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</si>
  <si>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</si>
  <si>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</si>
  <si>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</si>
  <si>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</si>
  <si>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</si>
  <si>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</si>
  <si>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</si>
  <si>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</si>
  <si>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</si>
  <si>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</si>
  <si>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</si>
  <si>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50700     Aktivace oběžného majetku</t>
  </si>
  <si>
    <t>50700000     HČ - aktivace oběžného majetku</t>
  </si>
  <si>
    <t>50711     Aktivace oběžného majetku - LEK</t>
  </si>
  <si>
    <t>50711001     elaborace LEK (destil.voda)</t>
  </si>
  <si>
    <t>50711002     taxalaborum LEK při výrobě</t>
  </si>
  <si>
    <t>50711003     parenterální výživa</t>
  </si>
  <si>
    <t>50790     VČ - aktivace oběžného majetku</t>
  </si>
  <si>
    <t>50790511     VČ - aktivace oběžného majetku</t>
  </si>
  <si>
    <t>51     Služby</t>
  </si>
  <si>
    <t>51100     Převod HČ - opravy a udrž.</t>
  </si>
  <si>
    <t>51100000     propočet hlavní činnosti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</si>
  <si>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</si>
  <si>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</si>
  <si>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</si>
  <si>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</si>
  <si>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</si>
  <si>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</si>
  <si>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51190     Převod VČ - opravy a udrž.</t>
  </si>
  <si>
    <t>51190502     VČ - opravy techniky</t>
  </si>
  <si>
    <t>51201     Cestovné zaměstnanců-tuzemské</t>
  </si>
  <si>
    <t>51201000     cestovné z mezd</t>
  </si>
  <si>
    <t>51201001     cestovné tuzemské - OUC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</si>
  <si>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</si>
  <si>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</si>
  <si>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</si>
  <si>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</si>
  <si>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</si>
  <si>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</si>
  <si>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</si>
  <si>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</si>
  <si>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</si>
  <si>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</si>
  <si>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</si>
  <si>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</si>
  <si>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</si>
  <si>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</si>
  <si>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</si>
  <si>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</si>
  <si>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</si>
  <si>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</si>
  <si>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</si>
  <si>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</si>
  <si>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</si>
  <si>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</si>
  <si>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</si>
  <si>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</si>
  <si>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</si>
  <si>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51890     Převod VČ - ostatní služby</t>
  </si>
  <si>
    <t>51890501     VČ - přepravné</t>
  </si>
  <si>
    <t>51890502     VČ - spoje a telekomunikace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</si>
  <si>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</si>
  <si>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</si>
  <si>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</si>
  <si>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</si>
  <si>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</si>
  <si>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</si>
  <si>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</si>
  <si>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</si>
  <si>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</si>
  <si>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</si>
  <si>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</si>
  <si>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</si>
  <si>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</si>
  <si>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</si>
  <si>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52190528     VČ - náhr.mzdy po dobu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</si>
  <si>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</si>
  <si>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</si>
  <si>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</si>
  <si>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</si>
  <si>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</si>
  <si>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</si>
  <si>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</si>
  <si>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</si>
  <si>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</si>
  <si>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</si>
  <si>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</si>
  <si>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</si>
  <si>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</si>
  <si>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</si>
  <si>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</si>
  <si>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</si>
  <si>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</si>
  <si>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</si>
  <si>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</si>
  <si>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</si>
  <si>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</si>
  <si>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</si>
  <si>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</si>
  <si>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</si>
  <si>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</si>
  <si>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</si>
  <si>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</si>
  <si>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</si>
  <si>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54910004     vyřazení expirovaných léků</t>
  </si>
  <si>
    <t>54910006     rozdíly z inventarizace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</si>
  <si>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</si>
  <si>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</si>
  <si>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</si>
  <si>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54910017     přecenění léků pod nákupní cenu (lékárna)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</si>
  <si>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</si>
  <si>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</si>
  <si>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</si>
  <si>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</si>
  <si>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</si>
  <si>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</si>
  <si>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</si>
  <si>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</si>
  <si>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</si>
  <si>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</si>
  <si>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</si>
  <si>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</si>
  <si>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</si>
  <si>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</si>
  <si>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</si>
  <si>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</si>
  <si>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</si>
  <si>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</si>
  <si>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</si>
  <si>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</si>
  <si>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</si>
  <si>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</si>
  <si>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55120014     ZC DHM - zdravot.techn. z dotací</t>
  </si>
  <si>
    <t>55190     Převod VČ - odpisy DM</t>
  </si>
  <si>
    <t>55190510     převod VČ - odpisy DM</t>
  </si>
  <si>
    <t>55190520     převod VČ - ZC vyřaz.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</si>
  <si>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</si>
  <si>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</si>
  <si>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</si>
  <si>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</si>
  <si>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</si>
  <si>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</si>
  <si>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</si>
  <si>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</si>
  <si>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</si>
  <si>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</si>
  <si>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</si>
  <si>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55890     Převod VČ - náklady z drobného dlouhodobého majetku</t>
  </si>
  <si>
    <t>55890501     VČ - DDHM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</si>
  <si>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</si>
  <si>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</si>
  <si>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</si>
  <si>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</si>
  <si>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</si>
  <si>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</si>
  <si>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</si>
  <si>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</si>
  <si>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</si>
  <si>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</si>
  <si>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60227300     dispenzační poplatek lékárny</t>
  </si>
  <si>
    <t>604     Výnosy z prodaného zboží</t>
  </si>
  <si>
    <t>60450     Výnosy z prodaného zboží LEK</t>
  </si>
  <si>
    <t>60450360     prodej - doplatky pacientů</t>
  </si>
  <si>
    <t>60450361     prodej derivátů zdrav.zařízením a ostatním organizacím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</si>
  <si>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</si>
  <si>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</si>
  <si>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</si>
  <si>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</si>
  <si>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</si>
  <si>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</si>
  <si>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</si>
  <si>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60450370     prodej léků zdravotnickým zařízením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</si>
  <si>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</si>
  <si>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</si>
  <si>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</si>
  <si>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</si>
  <si>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</si>
  <si>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</si>
  <si>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</si>
  <si>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</si>
  <si>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</si>
  <si>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</si>
  <si>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</si>
  <si>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</si>
  <si>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</si>
  <si>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</si>
  <si>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</si>
  <si>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</si>
  <si>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</si>
  <si>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</si>
  <si>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</si>
  <si>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</si>
  <si>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</si>
  <si>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</si>
  <si>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</si>
  <si>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</si>
  <si>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</si>
  <si>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</si>
  <si>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</si>
  <si>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</si>
  <si>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</si>
  <si>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</si>
  <si>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</si>
  <si>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</si>
  <si>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</si>
  <si>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</si>
  <si>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</si>
  <si>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</si>
  <si>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</si>
  <si>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</si>
  <si>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</si>
  <si>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</si>
  <si>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</si>
  <si>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</si>
  <si>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</si>
  <si>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</si>
  <si>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</si>
  <si>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</si>
  <si>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</si>
  <si>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</si>
  <si>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</si>
  <si>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</si>
  <si>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</si>
  <si>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</si>
  <si>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</si>
  <si>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</si>
  <si>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>Lékárna</t>
  </si>
  <si>
    <t/>
  </si>
  <si>
    <t>50113006     léky - enterální výživa (LEK)</t>
  </si>
  <si>
    <t>Lékárna Celkem</t>
  </si>
  <si>
    <t>SumaKL</t>
  </si>
  <si>
    <t>4802</t>
  </si>
  <si>
    <t>lékárna -výdejna Z (hlavní lékárna)</t>
  </si>
  <si>
    <t>lékárna -výdejna Z (hlavní lékárna) Celkem</t>
  </si>
  <si>
    <t>SumaNS</t>
  </si>
  <si>
    <t>mezeraNS</t>
  </si>
  <si>
    <t>4804</t>
  </si>
  <si>
    <t>lékárna - výdejna A (monoblok)</t>
  </si>
  <si>
    <t>lékárna - výdejna A (monoblok) Celkem</t>
  </si>
  <si>
    <t>4806</t>
  </si>
  <si>
    <t>lékárna - výdej HVLP</t>
  </si>
  <si>
    <t>lékárna - výdej HVLP Celkem</t>
  </si>
  <si>
    <t>4807</t>
  </si>
  <si>
    <t>(prázdné)</t>
  </si>
  <si>
    <t>(prázdné) Celkem</t>
  </si>
  <si>
    <t>4809</t>
  </si>
  <si>
    <t>4808</t>
  </si>
  <si>
    <t>4841</t>
  </si>
  <si>
    <t>lékárna - oddělení ředění cytostatik</t>
  </si>
  <si>
    <t>lékárna - oddělení ředění cytostatik Celkem</t>
  </si>
  <si>
    <t>4842</t>
  </si>
  <si>
    <t>lékárna - oddělení přípravy sterilních léčiv</t>
  </si>
  <si>
    <t>lékárna - oddělení přípravy sterilních léčiv Celkem</t>
  </si>
  <si>
    <t>4843</t>
  </si>
  <si>
    <t>lékárna - oddělení přípravy léčiv</t>
  </si>
  <si>
    <t>lékárna - oddělení přípravy léčiv Celkem</t>
  </si>
  <si>
    <t>50113001</t>
  </si>
  <si>
    <t>O</t>
  </si>
  <si>
    <t>847713</t>
  </si>
  <si>
    <t>125526</t>
  </si>
  <si>
    <t>APO-IBUPROFEN 400 MG</t>
  </si>
  <si>
    <t>POR TBL FLM 100X400MG</t>
  </si>
  <si>
    <t>900240</t>
  </si>
  <si>
    <t>0</t>
  </si>
  <si>
    <t>DZ TRIXO LIND 500ML</t>
  </si>
  <si>
    <t>930043</t>
  </si>
  <si>
    <t>DZ TRIXO LIND 100 ml</t>
  </si>
  <si>
    <t>920056</t>
  </si>
  <si>
    <t>KL ETHANOLUM 70% 800 g</t>
  </si>
  <si>
    <t>900409</t>
  </si>
  <si>
    <t>MS BENZINUM ZASOBNI</t>
  </si>
  <si>
    <t>UN 3295</t>
  </si>
  <si>
    <t>930610</t>
  </si>
  <si>
    <t>MO LAHEV 130 ml S ROZPRASOVACEM</t>
  </si>
  <si>
    <t>900051</t>
  </si>
  <si>
    <t>KL BENZINUM 65g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</si>
  <si>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</si>
  <si>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</si>
  <si>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</si>
  <si>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</si>
  <si>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</si>
  <si>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</si>
  <si>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</si>
  <si>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397737</t>
  </si>
  <si>
    <t>Páska fixační Omitape</t>
  </si>
  <si>
    <t>2cmx10m</t>
  </si>
  <si>
    <t>100308</t>
  </si>
  <si>
    <t>HIRUDOID</t>
  </si>
  <si>
    <t>DRM CRM 1X40GM</t>
  </si>
  <si>
    <t>921331</t>
  </si>
  <si>
    <t>KL ETHANOLUM 70% 400G</t>
  </si>
  <si>
    <t>104343</t>
  </si>
  <si>
    <t>4343</t>
  </si>
  <si>
    <t>PARALEN</t>
  </si>
  <si>
    <t>SUP 5X500MG</t>
  </si>
  <si>
    <t>900441</t>
  </si>
  <si>
    <t>KL ETHER  LÉKOPISNÝ 1000 ml Fagron, Kulich</t>
  </si>
  <si>
    <t>jednotka 1 ks   UN 1155</t>
  </si>
  <si>
    <t>930444</t>
  </si>
  <si>
    <t>KL AQUA PURIF. KUL., FAG. 1 kg</t>
  </si>
  <si>
    <t>176501</t>
  </si>
  <si>
    <t>IBALGIN DUO EFFECT</t>
  </si>
  <si>
    <t>DRM CRM 1X50GM</t>
  </si>
  <si>
    <t>846346</t>
  </si>
  <si>
    <t>119672</t>
  </si>
  <si>
    <t>DICLOFENAC DUO PHARMASWISS 75 MG</t>
  </si>
  <si>
    <t>POR CPS RDR 30X75MG</t>
  </si>
  <si>
    <t>169789</t>
  </si>
  <si>
    <t>69789</t>
  </si>
  <si>
    <t>AQUA PRO INJECTIONE ARDEAPHARMA</t>
  </si>
  <si>
    <t>INF 1X500ML</t>
  </si>
  <si>
    <t>841498</t>
  </si>
  <si>
    <t>Carbosorb tbl.20-blistr</t>
  </si>
  <si>
    <t>166503</t>
  </si>
  <si>
    <t>66503</t>
  </si>
  <si>
    <t>SEPTONEX</t>
  </si>
  <si>
    <t>DRM SPR SOL 1X30ML</t>
  </si>
  <si>
    <t>920072</t>
  </si>
  <si>
    <t>MS ETHANOLUM BENZ.DENAT. ZASOB.</t>
  </si>
  <si>
    <t>UN 1170</t>
  </si>
  <si>
    <t>930308</t>
  </si>
  <si>
    <t>KL GLYCEROLUM 85% 1200G</t>
  </si>
  <si>
    <t>900267</t>
  </si>
  <si>
    <t>MS AC.BORICUM ZASOBNI</t>
  </si>
  <si>
    <t>900354</t>
  </si>
  <si>
    <t>MS ARGENTI NITRAS ZASOBNI</t>
  </si>
  <si>
    <t>UN 1493</t>
  </si>
  <si>
    <t>841501</t>
  </si>
  <si>
    <t>MO KELIMEK S VICKEM STERIL. 30 ml</t>
  </si>
  <si>
    <t>900453</t>
  </si>
  <si>
    <t>MS CITRI ETHEROLEUM,ZASOBNI</t>
  </si>
  <si>
    <t>200863</t>
  </si>
  <si>
    <t>OPHTHALMO-SEPTONEX</t>
  </si>
  <si>
    <t>OPH GTT SOL 1X10ML PLAST</t>
  </si>
  <si>
    <t>900283</t>
  </si>
  <si>
    <t>MS KALII IODIDUM ZASOBNI</t>
  </si>
  <si>
    <t>501397</t>
  </si>
  <si>
    <t>MO SACEK RYCHLOUZAV. 8x12 cm</t>
  </si>
  <si>
    <t>202362</t>
  </si>
  <si>
    <t>IBALGIN 400</t>
  </si>
  <si>
    <t>POR TBL FLM 48X400MG</t>
  </si>
  <si>
    <t>990585</t>
  </si>
  <si>
    <t>Carbo medicinalis PharmaSwiss tbl.20</t>
  </si>
  <si>
    <t>990895</t>
  </si>
  <si>
    <t>Surgispon Standard 8x5x1cm 2ks</t>
  </si>
  <si>
    <t>397675</t>
  </si>
  <si>
    <t>MS CREMOR BASALIS</t>
  </si>
  <si>
    <t>BasiFarm cremor</t>
  </si>
  <si>
    <t>840491</t>
  </si>
  <si>
    <t>MS CREMOR BASE N ZASOBNI</t>
  </si>
  <si>
    <t>AquaNeoFarm cremor</t>
  </si>
  <si>
    <t>844071</t>
  </si>
  <si>
    <t>Kapesníky papírové</t>
  </si>
  <si>
    <t>847996</t>
  </si>
  <si>
    <t>Bioderma Sensibio H2O 2*500ml</t>
  </si>
  <si>
    <t>850446</t>
  </si>
  <si>
    <t>Lopatky lékařské 100ks</t>
  </si>
  <si>
    <t>900425</t>
  </si>
  <si>
    <t>MS CACAO OLEUM, ZASOBNI</t>
  </si>
  <si>
    <t>900452</t>
  </si>
  <si>
    <t>MS CARYOPHYLLI ETHEROL. ZASOBNI</t>
  </si>
  <si>
    <t>900466</t>
  </si>
  <si>
    <t>MS LAVANDULAE ETHERO. ZASOBNI</t>
  </si>
  <si>
    <t>900484</t>
  </si>
  <si>
    <t>MO KAPSLE CISLO 1</t>
  </si>
  <si>
    <t>900801</t>
  </si>
  <si>
    <t>MS ADEPS SOLIDUS,ZASOBNI</t>
  </si>
  <si>
    <t>Adeps neutralis</t>
  </si>
  <si>
    <t>900828</t>
  </si>
  <si>
    <t>MS VASELINUM ALBUM, ZASOBNI</t>
  </si>
  <si>
    <t>900829</t>
  </si>
  <si>
    <t>MS VASELINUM FLAVUM, ZASOBNI</t>
  </si>
  <si>
    <t>900839</t>
  </si>
  <si>
    <t>MS FAGI PIX, ZASOBNI</t>
  </si>
  <si>
    <t>900844</t>
  </si>
  <si>
    <t>MS LITHANTRACIS PIX,ZASOBNI</t>
  </si>
  <si>
    <t>900854</t>
  </si>
  <si>
    <t>MS DETSKA MAST ZASOBNI</t>
  </si>
  <si>
    <t>Lavarisini ung.</t>
  </si>
  <si>
    <t>920328</t>
  </si>
  <si>
    <t>MS POLYSANI C.OL. ZASOBNI</t>
  </si>
  <si>
    <t>emulsio polysani cum helianthi oleum</t>
  </si>
  <si>
    <t>930003</t>
  </si>
  <si>
    <t>MS LACTOSUM MONOHYD. ZASOB. DPH 15%</t>
  </si>
  <si>
    <t>930008</t>
  </si>
  <si>
    <t>MS UNG.BASE S,ZASOBNI</t>
  </si>
  <si>
    <t>SydoFarm</t>
  </si>
  <si>
    <t>930012</t>
  </si>
  <si>
    <t>MS CREMOR BASE A ZASOBNI</t>
  </si>
  <si>
    <t>AmiFarm</t>
  </si>
  <si>
    <t>930022</t>
  </si>
  <si>
    <t>MS ONDREJOVA MAST, ZASOB. 15 %DPH</t>
  </si>
  <si>
    <t>930024</t>
  </si>
  <si>
    <t>MS GELATINUM ZAS. DPH 21%</t>
  </si>
  <si>
    <t>930166</t>
  </si>
  <si>
    <t>MS UNG.LENIENS, ZASOBNI</t>
  </si>
  <si>
    <t>989059</t>
  </si>
  <si>
    <t>VICHY Neovadiol sérum 30ml</t>
  </si>
  <si>
    <t>A</t>
  </si>
  <si>
    <t>989953</t>
  </si>
  <si>
    <t>BIODERMA Atoderm Intensive 500 ml</t>
  </si>
  <si>
    <t>990371</t>
  </si>
  <si>
    <t>VICHY IDEALIA Life sérum 30ml M6804500</t>
  </si>
  <si>
    <t>990372</t>
  </si>
  <si>
    <t>VICHY Neovadiol Magistral Elixír 30ml M6809200</t>
  </si>
  <si>
    <t>990964</t>
  </si>
  <si>
    <t>Forma na čípky plastová 10x10</t>
  </si>
  <si>
    <t>501378</t>
  </si>
  <si>
    <t>1000</t>
  </si>
  <si>
    <t>RP OMEPRAZOL SIRUP 2mg/ml</t>
  </si>
  <si>
    <t>LEK: lékárna - oddělení ředění cytostatik</t>
  </si>
  <si>
    <t>LEK: lékárna - oddělení přípravy sterilních léčiv</t>
  </si>
  <si>
    <t>LEK: lékárna - oddělení přípravy léčiv</t>
  </si>
  <si>
    <t>Lékárna - léčiva</t>
  </si>
  <si>
    <t>50115001     kardiostimulátory (sk.Z517)</t>
  </si>
  <si>
    <t>4805</t>
  </si>
  <si>
    <t>lékárna - PZT-FONI</t>
  </si>
  <si>
    <t>lékárna - PZT-FONI Celkem</t>
  </si>
  <si>
    <t>4881</t>
  </si>
  <si>
    <t>4801</t>
  </si>
  <si>
    <t>lékárna - vedení klinického pracoviště</t>
  </si>
  <si>
    <t>lékárna - vedení klinického pracoviště Celkem</t>
  </si>
  <si>
    <t>4822</t>
  </si>
  <si>
    <t>4897</t>
  </si>
  <si>
    <t>4844</t>
  </si>
  <si>
    <t>lékárna - oddělení diagnostik</t>
  </si>
  <si>
    <t>lékárna - oddělení diagnostik Celkem</t>
  </si>
  <si>
    <t>ZB404</t>
  </si>
  <si>
    <t>Náplast cosmos 8 cm x 1 m 5403353</t>
  </si>
  <si>
    <t>ZM292</t>
  </si>
  <si>
    <t>Rukavice nitril sempercare bez p. M bal. á 200 ks 30803</t>
  </si>
  <si>
    <t>ZA090</t>
  </si>
  <si>
    <t>Vata buničitá přířezy 37 x 57 cm 2730152</t>
  </si>
  <si>
    <t>ZA411</t>
  </si>
  <si>
    <t>Gáza přířezy 30 cm x 30 cm 17 nití 07004</t>
  </si>
  <si>
    <t>ZC100</t>
  </si>
  <si>
    <t>Vata buničitá dělená 2 role / 500 ks 40 x 50 mm 1230200310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</si>
  <si>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</si>
  <si>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</si>
  <si>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</si>
  <si>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</si>
  <si>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</si>
  <si>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</si>
  <si>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</si>
  <si>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</si>
  <si>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</si>
  <si>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</si>
  <si>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ZN475</t>
  </si>
  <si>
    <t>Obinadlo elastické universal   8 cm x 5 m 1323100312</t>
  </si>
  <si>
    <t>ZA751</t>
  </si>
  <si>
    <t>Papír filtrační archy 50 x 50 cm bal. 12,5 kg PPER2R/80G/50X50</t>
  </si>
  <si>
    <t>ZB965</t>
  </si>
  <si>
    <t>Nůžky chirurgické rovné hrotnaté 130 mm B397113920003</t>
  </si>
  <si>
    <t>ZK729</t>
  </si>
  <si>
    <t>Pipeta pasteurova nesterilní objem 3,0 ml makro se stupnicí bal. á 500 ks (612-1746) RATI2600111</t>
  </si>
  <si>
    <t>ZC039</t>
  </si>
  <si>
    <t>Kádinka vysoká sklo 250 ml (213-1064) KAVA632417012250</t>
  </si>
  <si>
    <t>ZM964</t>
  </si>
  <si>
    <t>Baňka erlenmeyera kuželová úzkohrdlá 250 ml Z1636823120206</t>
  </si>
  <si>
    <t>ZC043</t>
  </si>
  <si>
    <t>Kádinka vysoká s výlevkou 400 ml KAVA632417012400_U</t>
  </si>
  <si>
    <t>ZN551</t>
  </si>
  <si>
    <t>Lžička oboustranná chemická 150 mm nerezová SCNG232</t>
  </si>
  <si>
    <t>ZN713</t>
  </si>
  <si>
    <t>Baňka titrační s plochým dnem širokohrdlá s vyhnutým okrajem 636823520204</t>
  </si>
  <si>
    <t>ZN715</t>
  </si>
  <si>
    <t>Pipeta skleněná dělená 10 ml, třída AS, úplný výtok, cejchovaná 632434116910</t>
  </si>
  <si>
    <t>ZC689</t>
  </si>
  <si>
    <t>Kádinka vysoká sklo 100 ml KAVA632417012100_U</t>
  </si>
  <si>
    <t>ZN210</t>
  </si>
  <si>
    <t>Kopist nerezová 200 mm,lopatka 5 x 45 mm, mikrolžička 5 x 9 mm SCNG254</t>
  </si>
  <si>
    <t>ZO324</t>
  </si>
  <si>
    <t>Baňka odměrná se zábrusem a PE zátkou objem 250 ml SIMAX 632431622038</t>
  </si>
  <si>
    <t>ZN714</t>
  </si>
  <si>
    <t>Zkumavka skleněná reagenční SIMAX 17 mm x 160 mm 632437010822</t>
  </si>
  <si>
    <t>ZN716</t>
  </si>
  <si>
    <t>Pipeta skleněná dělená 25 ml, třída AS, úplný výtok 632434136723</t>
  </si>
  <si>
    <t>ZO518</t>
  </si>
  <si>
    <t>Váženka lodička 75 mm SIMAX 632413301075</t>
  </si>
  <si>
    <t>ZO519</t>
  </si>
  <si>
    <t>Váženka lodička 90 mm š.: 32 mm SIMAX 632413301090</t>
  </si>
  <si>
    <t>ZO521</t>
  </si>
  <si>
    <t>Váženka lodička 125 mm š.: 45 mm SIMAX 632413301125</t>
  </si>
  <si>
    <t>DG146</t>
  </si>
  <si>
    <t>kyselina OCTOVA 99,8%  P.A. - ledova</t>
  </si>
  <si>
    <t>DB849</t>
  </si>
  <si>
    <t>ROZTOK KYS.CHROMSIROVE</t>
  </si>
  <si>
    <t>DD670</t>
  </si>
  <si>
    <t>NORM.CHELATON III 0,05M</t>
  </si>
  <si>
    <t>DB257</t>
  </si>
  <si>
    <t>CHLOROFORM P.A. - stab. methanolem</t>
  </si>
  <si>
    <t>DD079</t>
  </si>
  <si>
    <t>AMONIAK VODNY ROZTOK 25%</t>
  </si>
  <si>
    <t>DE421</t>
  </si>
  <si>
    <t>NORM.THIOSÍRAN SODNÝ 0,1M</t>
  </si>
  <si>
    <t>DF867</t>
  </si>
  <si>
    <t>NORM.DUSICNAN STRIBRNY N/10, c=0,1M</t>
  </si>
  <si>
    <t>DD137</t>
  </si>
  <si>
    <t>NORM.HYDROXID SODNÝ N/10</t>
  </si>
  <si>
    <t>DA093</t>
  </si>
  <si>
    <t>desinfekční roztok SOLU37637</t>
  </si>
  <si>
    <t>DD586</t>
  </si>
  <si>
    <t>Škrob rozpustný p.a.</t>
  </si>
  <si>
    <t>DC753</t>
  </si>
  <si>
    <t>ANHYDRID KYS.OCTOVE P.A.</t>
  </si>
  <si>
    <t>DA134</t>
  </si>
  <si>
    <t>NORM.BROMIČNAN DRASELNÝ 1/60</t>
  </si>
  <si>
    <t>DC348</t>
  </si>
  <si>
    <t>DICHROMAN DRASELNY P.A.</t>
  </si>
  <si>
    <t>DE772</t>
  </si>
  <si>
    <t>Hanna roztok ke skladování elektrody</t>
  </si>
  <si>
    <t>DG213</t>
  </si>
  <si>
    <t>810 PUFR FOSFAT.PH7,100 ML</t>
  </si>
  <si>
    <t>DC212</t>
  </si>
  <si>
    <t>NORM.MANGANISTAN DRASELNÝ  N/10,c=0,02mol/l</t>
  </si>
  <si>
    <t>805291</t>
  </si>
  <si>
    <t>-ZRAL Millonovo cinidlo R, 50 ml UN 1625</t>
  </si>
  <si>
    <t>DE781</t>
  </si>
  <si>
    <t>Hanna pufr pH 7,01 - sáčky 25x20ml</t>
  </si>
  <si>
    <t>DE779</t>
  </si>
  <si>
    <t>Hanna pufr pH 4,01 - sáčky 25x20ml</t>
  </si>
  <si>
    <t>DE167</t>
  </si>
  <si>
    <t>2,6DICHLOROQUINONE4CHLOROIMIDE</t>
  </si>
  <si>
    <t>DG359</t>
  </si>
  <si>
    <t>NORM.kyselina  chlorovodíková N/10, c=0,1M</t>
  </si>
  <si>
    <t>DB306</t>
  </si>
  <si>
    <t>Kyselina sírová 98% pro stanov. dusíku 500ml</t>
  </si>
  <si>
    <t>ZA444</t>
  </si>
  <si>
    <t>Tampon nesterilní stáčený 20 x 19 cm bez RTG nití bal. á 100 ks 1320300404</t>
  </si>
  <si>
    <t>ZA583</t>
  </si>
  <si>
    <t>Čtverečky desinfekční Webcol 3,5 x 3,5 cm 70% á 4000 ks 6818-1</t>
  </si>
  <si>
    <t>ZA737</t>
  </si>
  <si>
    <t>Filtr mini spike modrý 4550234</t>
  </si>
  <si>
    <t>ZA746</t>
  </si>
  <si>
    <t>Stříkačka injekční 3-dílná 1 ml L tuberculin Omnifix Solo 9161406V</t>
  </si>
  <si>
    <t>ZA749</t>
  </si>
  <si>
    <t>Stříkačka injekční 3-dílná 50 ml LL Omnifix Solo 4617509F</t>
  </si>
  <si>
    <t>ZA754</t>
  </si>
  <si>
    <t>Stříkačka injekční 3-dílná 10 ml LL Omnifix Solo se závitem 4617100V</t>
  </si>
  <si>
    <t>ZA789</t>
  </si>
  <si>
    <t>Stříkačka injekční 2-dílná 2 ml L Inject Solo 4606027V</t>
  </si>
  <si>
    <t>ZB384</t>
  </si>
  <si>
    <t>Stříkačka injekční 3-dílná 20 ml LL Omnifix Solo se závitem bal. á 100 ks 4617207V</t>
  </si>
  <si>
    <t>ZB615</t>
  </si>
  <si>
    <t>Stříkačka injekční 3-dílná 3 ml LL Omnifix Solo se závitem bal. á 100 ks 4617022V</t>
  </si>
  <si>
    <t>ZB796</t>
  </si>
  <si>
    <t>Stříkačka injekční 3-dílná 30 ml LL Omnifix Solo 4617304F</t>
  </si>
  <si>
    <t>ZB801</t>
  </si>
  <si>
    <t>Transofix krátký trn á 50 ks 4090500</t>
  </si>
  <si>
    <t>ZE308</t>
  </si>
  <si>
    <t>Stříkačka injekční 3-dílná 5 ml LL Omnifix Solo se závitem 4617053V</t>
  </si>
  <si>
    <t>ZF159</t>
  </si>
  <si>
    <t>Nádoba na kontaminovaný odpad 1 l 15-0002</t>
  </si>
  <si>
    <t>ZK335</t>
  </si>
  <si>
    <t>Filtr sterifix 0,2um infúzní 4099303</t>
  </si>
  <si>
    <t>ZK679</t>
  </si>
  <si>
    <t>Nádoba na kontaminovaný odpad SC 60 l jednoduché víko,zámek 2021800411502(I005430006)</t>
  </si>
  <si>
    <t>ZK799</t>
  </si>
  <si>
    <t>Zátka combi červená 4495101</t>
  </si>
  <si>
    <t>ZC986</t>
  </si>
  <si>
    <t>Infusor LV 5 2 denní á 12 ks 240 ml 2C1009KP</t>
  </si>
  <si>
    <t>Pumpa infuzní Infusor LV 5 2 denní á 12 ks 240 ml 2C1009KP</t>
  </si>
  <si>
    <t>ZK504</t>
  </si>
  <si>
    <t>Filtr mini spike červený 4550340</t>
  </si>
  <si>
    <t>ZK505</t>
  </si>
  <si>
    <t>Pumpa infuzní Infusor LV 2 5 denní 240 ml bal. á 12 ks 2C1008KP</t>
  </si>
  <si>
    <t>ZK503</t>
  </si>
  <si>
    <t>Uzávěr ecopin 4125002</t>
  </si>
  <si>
    <t>ZA714</t>
  </si>
  <si>
    <t>Set infuzní intrafix černý k apl.cytostatik 180 cm á 100 ks 4060563</t>
  </si>
  <si>
    <t>ZA715</t>
  </si>
  <si>
    <t>Set infuzní intrafix primeline classic 150 cm 4062957</t>
  </si>
  <si>
    <t>ZK502</t>
  </si>
  <si>
    <t>Set infuzní infusomat 8700095SP</t>
  </si>
  <si>
    <t>ZA716</t>
  </si>
  <si>
    <t>Set infuzní intrafix air bez PVC 180 cm 4063002</t>
  </si>
  <si>
    <t>ZB436</t>
  </si>
  <si>
    <t>Jehla eco flac mix, bal.250 ks, 16401</t>
  </si>
  <si>
    <t>Jehla eco flac mix, bal. 250 ks, 16401</t>
  </si>
  <si>
    <t>ZB556</t>
  </si>
  <si>
    <t>Jehla injekční 1,2 x 40 mm růžová 4665120</t>
  </si>
  <si>
    <t>ZC737</t>
  </si>
  <si>
    <t>Rukavice Glads nepud. Moelnl. vel. S 612600-20</t>
  </si>
  <si>
    <t>ZE993</t>
  </si>
  <si>
    <t>Rukavice operační ansell sensi - touch vel. 6,5 bal. á 40 párů 8050152</t>
  </si>
  <si>
    <t>ZB157</t>
  </si>
  <si>
    <t>Rukavice Glads nepud. Moelnl. vel. M 612700</t>
  </si>
  <si>
    <t>ZJ718</t>
  </si>
  <si>
    <t>Rukavice operační gammex PF sensitive vel. 6,5 bal. á 50 párů 330051065</t>
  </si>
  <si>
    <t>ZK499</t>
  </si>
  <si>
    <t>Rukavice operační gammex PFXP cytostatické vel. 6,5 latex chemo bal. á 50 párů 330054065</t>
  </si>
  <si>
    <t>ZK500</t>
  </si>
  <si>
    <t>Rukavice operační gammex PFXP cytostatické vel. 7,0 latex chemo bal. á 50 párů 330054070</t>
  </si>
  <si>
    <t>ZM291</t>
  </si>
  <si>
    <t>Rukavice nitril sempercare bez p. S bal. á 200 ks 30802</t>
  </si>
  <si>
    <t>ZM293</t>
  </si>
  <si>
    <t>Rukavice nitril sempercare bez p. L bal. á 200 ks 30804</t>
  </si>
  <si>
    <t>ZN041</t>
  </si>
  <si>
    <t>Rukavice operační gammex ansell PF bez pudru 6,5 330048065</t>
  </si>
  <si>
    <t>Rukavice operační gammex latex PF bez pudru 6,5 330048065</t>
  </si>
  <si>
    <t>ZN126</t>
  </si>
  <si>
    <t>Rukavice operační gammex ansell PF bez pudru 7,0 330048070</t>
  </si>
  <si>
    <t>Rukavice operační gammex latex PF bez pudru 7,0 330048070</t>
  </si>
  <si>
    <t>ZK792</t>
  </si>
  <si>
    <t>Rukavice operační gammex PFXP cytostatické vel. 7,5 latex chemo bal. á 50 párů 330054075</t>
  </si>
  <si>
    <t>ZK793</t>
  </si>
  <si>
    <t>Rukavice operační gammex PFXP cytostatické vel. 8,0 latex chemo bal. á 50 párů 330054080</t>
  </si>
  <si>
    <t>ZD239</t>
  </si>
  <si>
    <t>Papír filtrační 24 cm kruhový skládaný bal. á 500 ks PPER2R/80G/S240</t>
  </si>
  <si>
    <t>ZD003</t>
  </si>
  <si>
    <t>Kádinka nízká sklo 5000 ml (213-1054) KAVO632411010956</t>
  </si>
  <si>
    <t>DG388</t>
  </si>
  <si>
    <t>Játrový bujon (10ml)</t>
  </si>
  <si>
    <t>DH549</t>
  </si>
  <si>
    <t>IL LMW Heparin Controls</t>
  </si>
  <si>
    <t>ZA450</t>
  </si>
  <si>
    <t>Náplast omniplast 1,25 cm x 9,1 m 9004520</t>
  </si>
  <si>
    <t>ZC854</t>
  </si>
  <si>
    <t>Kompresa NT 7,5 x 7,5 cm/2 ks sterilní 26510</t>
  </si>
  <si>
    <t>ZA787</t>
  </si>
  <si>
    <t>Stříkačka injekční 2-dílná 10 ml L Inject Solo 4606108V</t>
  </si>
  <si>
    <t>ZA790</t>
  </si>
  <si>
    <t>Stříkačka injekční 2-dílná 5 ml L Inject Solo4606051V</t>
  </si>
  <si>
    <t>ZF192</t>
  </si>
  <si>
    <t>Nádoba na kontaminovaný odpad 4 l 15-0004</t>
  </si>
  <si>
    <t>ZN270</t>
  </si>
  <si>
    <t>Vak TPN EVA 250 ml bal á 50 ks E1302OD</t>
  </si>
  <si>
    <t>ZN271</t>
  </si>
  <si>
    <t>Vak TPN EVA 125 ml bal á 50 ks E1301OD</t>
  </si>
  <si>
    <t>ZN272</t>
  </si>
  <si>
    <t>Vak TPN EVA 500 ml bal á 50 ks E1305OD</t>
  </si>
  <si>
    <t>ZN274</t>
  </si>
  <si>
    <t>Vak TPN EVA 3000 ml bal á 35 ks E1330OD</t>
  </si>
  <si>
    <t>ZN276</t>
  </si>
  <si>
    <t>Set hadicový EXACTA vysokoobjemový s ovzdušněním bal. á 25 ks H938174</t>
  </si>
  <si>
    <t>ZN277</t>
  </si>
  <si>
    <t>Set hadicový EXACTA mikroobjemový s ovzdušněním bal. á 25 ks H938175</t>
  </si>
  <si>
    <t>ZN278</t>
  </si>
  <si>
    <t>Set hadicový EXACTA pro stříkačku bal. á 25 ks H938176</t>
  </si>
  <si>
    <t>ZN279</t>
  </si>
  <si>
    <t>Set hadicový EXACTA valve EM2400 základní s ventily bal. á 10 ks H938724E</t>
  </si>
  <si>
    <t>ZN795</t>
  </si>
  <si>
    <t>Těšnění GUKO vel. 5 průměr 33/55 výška 34 cm 2205.3353</t>
  </si>
  <si>
    <t>ZM349</t>
  </si>
  <si>
    <t>Válec odměrný nízký sklo 1645/BH třída přesnosti B 1000 ml KAVA632432351544</t>
  </si>
  <si>
    <t>ZO497</t>
  </si>
  <si>
    <t>Miska třecí melaminová 300 ml pr. 125 mm výška 75 mm s výlevkou a tloučkem BRAND P110705</t>
  </si>
  <si>
    <t>ZN108</t>
  </si>
  <si>
    <t>Rukavice operační gammex ansell PF bez pudru 8,0 330048080</t>
  </si>
  <si>
    <t>Rukavice operační gammex latex PF bez pudru 8,0 330048080</t>
  </si>
  <si>
    <t>LEK: lékárna - výdej HVLP</t>
  </si>
  <si>
    <t>50115050</t>
  </si>
  <si>
    <t>502 SZM obvazový (112 02 040)</t>
  </si>
  <si>
    <t>50115067</t>
  </si>
  <si>
    <t>532 SZM Rukavice (112 02 108)</t>
  </si>
  <si>
    <t>LEK: lékárna -výdejna Z (hlavní lékárna)</t>
  </si>
  <si>
    <t>50115060</t>
  </si>
  <si>
    <t>503 SZM ostatní zdravotnický (112 02 100)</t>
  </si>
  <si>
    <t>50115040</t>
  </si>
  <si>
    <t>505 SZM laboratorní sklo a materiál (112 02 140)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</si>
  <si>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</si>
  <si>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</si>
  <si>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</si>
  <si>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</si>
  <si>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</si>
  <si>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</si>
  <si>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LEK: lékárna - oddělení diagnostik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</si>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</sst>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76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4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4" xfId="0" applyNumberFormat="1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3" fontId="53" fillId="2" borderId="57" xfId="0" applyNumberFormat="1" applyFont="1" applyFill="1" applyBorder="1" applyAlignment="1">
      <alignment horizontal="center" vertical="center" wrapText="1"/>
    </xf>
    <xf numFmtId="0" fontId="53" fillId="2" borderId="58" xfId="0" applyFont="1" applyFill="1" applyBorder="1" applyAlignment="1">
      <alignment horizontal="center" vertical="center" wrapText="1"/>
    </xf>
    <xf numFmtId="0" fontId="39" fillId="2" borderId="60" xfId="0" applyFont="1" applyFill="1" applyBorder="1" applyAlignment="1"/>
    <xf numFmtId="0" fontId="39" fillId="2" borderId="62" xfId="0" applyFont="1" applyFill="1" applyBorder="1" applyAlignment="1">
      <alignment horizontal="left" indent="1"/>
    </xf>
    <xf numFmtId="0" fontId="39" fillId="2" borderId="68" xfId="0" applyFont="1" applyFill="1" applyBorder="1" applyAlignment="1">
      <alignment horizontal="left" indent="1"/>
    </xf>
    <xf numFmtId="0" fontId="39" fillId="4" borderId="60" xfId="0" applyFont="1" applyFill="1" applyBorder="1" applyAlignment="1"/>
    <xf numFmtId="0" fontId="39" fillId="4" borderId="62" xfId="0" applyFont="1" applyFill="1" applyBorder="1" applyAlignment="1">
      <alignment horizontal="left" indent="1"/>
    </xf>
    <xf numFmtId="0" fontId="39" fillId="4" borderId="72" xfId="0" applyFont="1" applyFill="1" applyBorder="1" applyAlignment="1">
      <alignment horizontal="left" indent="1"/>
    </xf>
    <xf numFmtId="0" fontId="32" fillId="2" borderId="62" xfId="0" quotePrefix="1" applyFont="1" applyFill="1" applyBorder="1" applyAlignment="1">
      <alignment horizontal="left" indent="2"/>
    </xf>
    <xf numFmtId="0" fontId="32" fillId="2" borderId="68" xfId="0" quotePrefix="1" applyFont="1" applyFill="1" applyBorder="1" applyAlignment="1">
      <alignment horizontal="left" indent="2"/>
    </xf>
    <xf numFmtId="0" fontId="39" fillId="2" borderId="60" xfId="0" applyFont="1" applyFill="1" applyBorder="1" applyAlignment="1">
      <alignment horizontal="left" indent="1"/>
    </xf>
    <xf numFmtId="0" fontId="39" fillId="2" borderId="72" xfId="0" applyFont="1" applyFill="1" applyBorder="1" applyAlignment="1">
      <alignment horizontal="left" indent="1"/>
    </xf>
    <xf numFmtId="0" fontId="39" fillId="4" borderId="68" xfId="0" applyFont="1" applyFill="1" applyBorder="1" applyAlignment="1">
      <alignment horizontal="left" indent="1"/>
    </xf>
    <xf numFmtId="0" fontId="32" fillId="0" borderId="77" xfId="0" applyFont="1" applyBorder="1"/>
    <xf numFmtId="3" fontId="32" fillId="0" borderId="77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6" xfId="0" applyNumberFormat="1" applyFont="1" applyFill="1" applyBorder="1" applyAlignment="1">
      <alignment horizontal="center" vertical="center"/>
    </xf>
    <xf numFmtId="3" fontId="53" fillId="2" borderId="74" xfId="0" applyNumberFormat="1" applyFont="1" applyFill="1" applyBorder="1" applyAlignment="1">
      <alignment horizontal="center" vertical="center" wrapText="1"/>
    </xf>
    <xf numFmtId="173" fontId="39" fillId="4" borderId="61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0" borderId="63" xfId="0" applyNumberFormat="1" applyFont="1" applyBorder="1"/>
    <xf numFmtId="173" fontId="32" fillId="0" borderId="67" xfId="0" applyNumberFormat="1" applyFont="1" applyBorder="1"/>
    <xf numFmtId="173" fontId="32" fillId="0" borderId="65" xfId="0" applyNumberFormat="1" applyFont="1" applyBorder="1"/>
    <xf numFmtId="173" fontId="39" fillId="0" borderId="73" xfId="0" applyNumberFormat="1" applyFont="1" applyBorder="1"/>
    <xf numFmtId="173" fontId="32" fillId="0" borderId="74" xfId="0" applyNumberFormat="1" applyFont="1" applyBorder="1"/>
    <xf numFmtId="173" fontId="32" fillId="0" borderId="58" xfId="0" applyNumberFormat="1" applyFont="1" applyBorder="1"/>
    <xf numFmtId="173" fontId="39" fillId="2" borderId="75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0" borderId="69" xfId="0" applyNumberFormat="1" applyFont="1" applyBorder="1"/>
    <xf numFmtId="173" fontId="32" fillId="0" borderId="70" xfId="0" applyNumberFormat="1" applyFont="1" applyBorder="1"/>
    <xf numFmtId="173" fontId="32" fillId="0" borderId="71" xfId="0" applyNumberFormat="1" applyFont="1" applyBorder="1"/>
    <xf numFmtId="173" fontId="39" fillId="0" borderId="61" xfId="0" applyNumberFormat="1" applyFont="1" applyBorder="1"/>
    <xf numFmtId="173" fontId="32" fillId="0" borderId="76" xfId="0" applyNumberFormat="1" applyFont="1" applyBorder="1"/>
    <xf numFmtId="173" fontId="32" fillId="0" borderId="55" xfId="0" applyNumberFormat="1" applyFont="1" applyBorder="1"/>
    <xf numFmtId="174" fontId="39" fillId="2" borderId="61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9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2" fillId="0" borderId="67" xfId="0" applyNumberFormat="1" applyFont="1" applyBorder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1" xfId="0" applyNumberFormat="1" applyFont="1" applyFill="1" applyBorder="1" applyAlignment="1">
      <alignment horizontal="center"/>
    </xf>
    <xf numFmtId="175" fontId="39" fillId="0" borderId="69" xfId="0" applyNumberFormat="1" applyFont="1" applyBorder="1"/>
    <xf numFmtId="0" fontId="31" fillId="2" borderId="83" xfId="74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3" xfId="0" applyNumberFormat="1" applyFont="1" applyBorder="1"/>
    <xf numFmtId="9" fontId="32" fillId="0" borderId="67" xfId="0" applyNumberFormat="1" applyFont="1" applyBorder="1"/>
    <xf numFmtId="9" fontId="32" fillId="0" borderId="65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83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2" xfId="53" applyNumberFormat="1" applyFont="1" applyFill="1" applyBorder="1" applyAlignment="1">
      <alignment horizontal="right"/>
    </xf>
    <xf numFmtId="164" fontId="29" fillId="2" borderId="27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166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5" xfId="0" applyNumberFormat="1" applyFont="1" applyFill="1" applyBorder="1" applyAlignment="1">
      <alignment horizontal="right" vertical="top"/>
    </xf>
    <xf numFmtId="3" fontId="33" fillId="9" borderId="86" xfId="0" applyNumberFormat="1" applyFont="1" applyFill="1" applyBorder="1" applyAlignment="1">
      <alignment horizontal="right" vertical="top"/>
    </xf>
    <xf numFmtId="176" fontId="33" fillId="9" borderId="87" xfId="0" applyNumberFormat="1" applyFont="1" applyFill="1" applyBorder="1" applyAlignment="1">
      <alignment horizontal="right" vertical="top"/>
    </xf>
    <xf numFmtId="3" fontId="33" fillId="0" borderId="85" xfId="0" applyNumberFormat="1" applyFont="1" applyBorder="1" applyAlignment="1">
      <alignment horizontal="right" vertical="top"/>
    </xf>
    <xf numFmtId="176" fontId="33" fillId="9" borderId="88" xfId="0" applyNumberFormat="1" applyFont="1" applyFill="1" applyBorder="1" applyAlignment="1">
      <alignment horizontal="right" vertical="top"/>
    </xf>
    <xf numFmtId="3" fontId="35" fillId="9" borderId="90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0" fontId="35" fillId="9" borderId="92" xfId="0" applyFont="1" applyFill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0" fontId="33" fillId="9" borderId="87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176" fontId="35" fillId="9" borderId="93" xfId="0" applyNumberFormat="1" applyFont="1" applyFill="1" applyBorder="1" applyAlignment="1">
      <alignment horizontal="right" vertical="top"/>
    </xf>
    <xf numFmtId="3" fontId="35" fillId="0" borderId="94" xfId="0" applyNumberFormat="1" applyFont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0" borderId="96" xfId="0" applyFont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0" fontId="37" fillId="10" borderId="84" xfId="0" applyFont="1" applyFill="1" applyBorder="1" applyAlignment="1">
      <alignment vertical="top"/>
    </xf>
    <xf numFmtId="0" fontId="37" fillId="10" borderId="84" xfId="0" applyFont="1" applyFill="1" applyBorder="1" applyAlignment="1">
      <alignment vertical="top" indent="2"/>
    </xf>
    <xf numFmtId="0" fontId="37" fillId="10" borderId="84" xfId="0" applyFont="1" applyFill="1" applyBorder="1" applyAlignment="1">
      <alignment vertical="top" indent="4"/>
    </xf>
    <xf numFmtId="0" fontId="38" fillId="10" borderId="89" xfId="0" applyFont="1" applyFill="1" applyBorder="1" applyAlignment="1">
      <alignment vertical="top" indent="6"/>
    </xf>
    <xf numFmtId="0" fontId="37" fillId="10" borderId="84" xfId="0" applyFont="1" applyFill="1" applyBorder="1" applyAlignment="1">
      <alignment vertical="top" indent="8"/>
    </xf>
    <xf numFmtId="0" fontId="38" fillId="10" borderId="89" xfId="0" applyFont="1" applyFill="1" applyBorder="1" applyAlignment="1">
      <alignment vertical="top" indent="4"/>
    </xf>
    <xf numFmtId="0" fontId="37" fillId="10" borderId="84" xfId="0" applyFont="1" applyFill="1" applyBorder="1" applyAlignment="1">
      <alignment vertical="top" indent="6"/>
    </xf>
    <xf numFmtId="0" fontId="38" fillId="10" borderId="89" xfId="0" applyFont="1" applyFill="1" applyBorder="1" applyAlignment="1">
      <alignment vertical="top" indent="2"/>
    </xf>
    <xf numFmtId="0" fontId="38" fillId="10" borderId="89" xfId="0" applyFont="1" applyFill="1" applyBorder="1" applyAlignment="1">
      <alignment vertical="top"/>
    </xf>
    <xf numFmtId="0" fontId="32" fillId="10" borderId="84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8" xfId="53" applyNumberFormat="1" applyFont="1" applyFill="1" applyBorder="1" applyAlignment="1">
      <alignment horizontal="left"/>
    </xf>
    <xf numFmtId="164" fontId="31" fillId="2" borderId="99" xfId="53" applyNumberFormat="1" applyFont="1" applyFill="1" applyBorder="1" applyAlignment="1">
      <alignment horizontal="left"/>
    </xf>
    <xf numFmtId="164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54" xfId="0" applyFont="1" applyFill="1" applyBorder="1"/>
    <xf numFmtId="0" fontId="32" fillId="0" borderId="55" xfId="0" applyFont="1" applyFill="1" applyBorder="1"/>
    <xf numFmtId="164" fontId="32" fillId="0" borderId="55" xfId="0" applyNumberFormat="1" applyFont="1" applyFill="1" applyBorder="1"/>
    <xf numFmtId="164" fontId="32" fillId="0" borderId="55" xfId="0" applyNumberFormat="1" applyFont="1" applyFill="1" applyBorder="1" applyAlignment="1">
      <alignment horizontal="right"/>
    </xf>
    <xf numFmtId="3" fontId="32" fillId="0" borderId="55" xfId="0" applyNumberFormat="1" applyFont="1" applyFill="1" applyBorder="1"/>
    <xf numFmtId="3" fontId="32" fillId="0" borderId="56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0" fillId="0" borderId="100" xfId="0" applyBorder="1" applyAlignment="1"/>
    <xf numFmtId="173" fontId="39" fillId="4" borderId="101" xfId="0" applyNumberFormat="1" applyFont="1" applyFill="1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right"/>
    </xf>
    <xf numFmtId="173" fontId="32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173" fontId="32" fillId="0" borderId="103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175" fontId="32" fillId="0" borderId="103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5" xfId="0" applyBorder="1" applyAlignment="1">
      <alignment horizontal="right"/>
    </xf>
    <xf numFmtId="0" fontId="39" fillId="2" borderId="80" xfId="0" applyFont="1" applyFill="1" applyBorder="1" applyAlignment="1">
      <alignment horizontal="center" vertical="center"/>
    </xf>
    <xf numFmtId="0" fontId="53" fillId="2" borderId="79" xfId="0" applyFont="1" applyFill="1" applyBorder="1" applyAlignment="1">
      <alignment horizontal="center" vertical="center" wrapText="1"/>
    </xf>
    <xf numFmtId="174" fontId="32" fillId="2" borderId="80" xfId="0" applyNumberFormat="1" applyFont="1" applyFill="1" applyBorder="1" applyAlignment="1"/>
    <xf numFmtId="174" fontId="32" fillId="0" borderId="78" xfId="0" applyNumberFormat="1" applyFont="1" applyBorder="1"/>
    <xf numFmtId="174" fontId="32" fillId="0" borderId="107" xfId="0" applyNumberFormat="1" applyFont="1" applyBorder="1"/>
    <xf numFmtId="173" fontId="39" fillId="4" borderId="80" xfId="0" applyNumberFormat="1" applyFont="1" applyFill="1" applyBorder="1" applyAlignment="1"/>
    <xf numFmtId="173" fontId="32" fillId="0" borderId="78" xfId="0" applyNumberFormat="1" applyFont="1" applyBorder="1"/>
    <xf numFmtId="173" fontId="32" fillId="0" borderId="79" xfId="0" applyNumberFormat="1" applyFont="1" applyBorder="1"/>
    <xf numFmtId="173" fontId="39" fillId="2" borderId="80" xfId="0" applyNumberFormat="1" applyFont="1" applyFill="1" applyBorder="1" applyAlignment="1"/>
    <xf numFmtId="173" fontId="32" fillId="0" borderId="107" xfId="0" applyNumberFormat="1" applyFont="1" applyBorder="1"/>
    <xf numFmtId="173" fontId="32" fillId="0" borderId="80" xfId="0" applyNumberFormat="1" applyFont="1" applyBorder="1"/>
    <xf numFmtId="173" fontId="39" fillId="4" borderId="108" xfId="0" applyNumberFormat="1" applyFont="1" applyFill="1" applyBorder="1" applyAlignment="1">
      <alignment horizontal="center"/>
    </xf>
    <xf numFmtId="173" fontId="32" fillId="0" borderId="109" xfId="0" applyNumberFormat="1" applyFont="1" applyBorder="1" applyAlignment="1">
      <alignment horizontal="right"/>
    </xf>
    <xf numFmtId="175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0" fillId="0" borderId="106" xfId="0" applyBorder="1"/>
    <xf numFmtId="173" fontId="39" fillId="4" borderId="60" xfId="0" applyNumberFormat="1" applyFont="1" applyFill="1" applyBorder="1" applyAlignment="1">
      <alignment horizontal="center"/>
    </xf>
    <xf numFmtId="173" fontId="32" fillId="0" borderId="62" xfId="0" applyNumberFormat="1" applyFont="1" applyBorder="1" applyAlignment="1">
      <alignment horizontal="right"/>
    </xf>
    <xf numFmtId="175" fontId="32" fillId="0" borderId="62" xfId="0" applyNumberFormat="1" applyFont="1" applyBorder="1" applyAlignment="1">
      <alignment horizontal="right"/>
    </xf>
    <xf numFmtId="173" fontId="32" fillId="0" borderId="72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7" t="s">
        <v>63</v>
      </c>
      <c r="B1" s="247"/>
    </row>
    <row r="2" spans="1:3" ht="14.4" customHeight="1" thickBot="1" x14ac:dyDescent="0.35">
      <c r="A2" s="173" t="s">
        <v>165</v>
      </c>
      <c r="B2" s="41"/>
    </row>
    <row r="3" spans="1:3" ht="14.4" customHeight="1" thickBot="1" x14ac:dyDescent="0.35">
      <c r="A3" s="243" t="s">
        <v>79</v>
      </c>
      <c r="B3" s="244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167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5" t="s">
        <v>64</v>
      </c>
      <c r="B9" s="244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917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6" t="s">
        <v>65</v>
      </c>
      <c r="B16" s="244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</cols>
  <sheetData>
    <row r="1" spans="1:9" ht="18.600000000000001" thickBot="1" x14ac:dyDescent="0.4">
      <c r="A1" s="286" t="s">
        <v>61</v>
      </c>
      <c r="B1" s="278"/>
      <c r="C1" s="278"/>
      <c r="D1" s="278"/>
      <c r="E1" s="278"/>
      <c r="F1" s="278"/>
      <c r="G1" s="278"/>
      <c r="H1" s="278"/>
    </row>
    <row r="2" spans="1:9" ht="15" thickBot="1" x14ac:dyDescent="0.35">
      <c r="A2" s="173" t="s">
        <v>165</v>
      </c>
      <c r="B2" s="174"/>
      <c r="C2" s="174"/>
      <c r="D2" s="174"/>
      <c r="E2" s="174"/>
      <c r="F2" s="174"/>
    </row>
    <row r="3" spans="1:9" x14ac:dyDescent="0.3">
      <c r="A3" s="192" t="s">
        <v>126</v>
      </c>
      <c r="B3" s="284" t="s">
        <v>108</v>
      </c>
      <c r="C3" s="175">
        <v>0</v>
      </c>
      <c r="D3" s="195">
        <v>203</v>
      </c>
      <c r="E3" s="195">
        <v>302</v>
      </c>
      <c r="F3" s="195">
        <v>419</v>
      </c>
      <c r="G3" s="176">
        <v>642</v>
      </c>
      <c r="H3" s="356">
        <v>930</v>
      </c>
      <c r="I3" s="371"/>
    </row>
    <row r="4" spans="1:9" ht="24.6" outlineLevel="1" thickBot="1" x14ac:dyDescent="0.35">
      <c r="A4" s="193">
        <v>2016</v>
      </c>
      <c r="B4" s="285"/>
      <c r="C4" s="177" t="s">
        <v>109</v>
      </c>
      <c r="D4" s="196" t="s">
        <v>110</v>
      </c>
      <c r="E4" s="196" t="s">
        <v>140</v>
      </c>
      <c r="F4" s="196" t="s">
        <v>135</v>
      </c>
      <c r="G4" s="178" t="s">
        <v>136</v>
      </c>
      <c r="H4" s="357" t="s">
        <v>128</v>
      </c>
      <c r="I4" s="371"/>
    </row>
    <row r="5" spans="1:9" x14ac:dyDescent="0.3">
      <c r="A5" s="179" t="s">
        <v>111</v>
      </c>
      <c r="B5" s="215"/>
      <c r="C5" s="216"/>
      <c r="D5" s="217"/>
      <c r="E5" s="217"/>
      <c r="F5" s="217"/>
      <c r="G5" s="217"/>
      <c r="H5" s="358"/>
      <c r="I5" s="371"/>
    </row>
    <row r="6" spans="1:9" ht="15" collapsed="1" thickBot="1" x14ac:dyDescent="0.35">
      <c r="A6" s="180" t="s">
        <v>55</v>
      </c>
      <c r="B6" s="218">
        <f xml:space="preserve">
TRUNC(IF($A$4&lt;=12,SUMIFS('ON Data'!F:F,'ON Data'!$D:$D,$A$4,'ON Data'!$E:$E,1),SUMIFS('ON Data'!F:F,'ON Data'!$E:$E,1)/'ON Data'!$D$3),1)</f>
        <v>70.900000000000006</v>
      </c>
      <c r="C6" s="219">
        <f xml:space="preserve">
TRUNC(IF($A$4&lt;=12,SUMIFS('ON Data'!G:G,'ON Data'!$D:$D,$A$4,'ON Data'!$E:$E,1),SUMIFS('ON Data'!G:G,'ON Data'!$E:$E,1)/'ON Data'!$D$3),1)</f>
        <v>0</v>
      </c>
      <c r="D6" s="220">
        <f xml:space="preserve">
TRUNC(IF($A$4&lt;=12,SUMIFS('ON Data'!N:N,'ON Data'!$D:$D,$A$4,'ON Data'!$E:$E,1),SUMIFS('ON Data'!N:N,'ON Data'!$E:$E,1)/'ON Data'!$D$3),1)</f>
        <v>20.8</v>
      </c>
      <c r="E6" s="220">
        <f xml:space="preserve">
TRUNC(IF($A$4&lt;=12,SUMIFS('ON Data'!O:O,'ON Data'!$D:$D,$A$4,'ON Data'!$E:$E,1),SUMIFS('ON Data'!O:O,'ON Data'!$E:$E,1)/'ON Data'!$D$3),1)</f>
        <v>0</v>
      </c>
      <c r="F6" s="220">
        <f xml:space="preserve">
TRUNC(IF($A$4&lt;=12,SUMIFS('ON Data'!AA:AA,'ON Data'!$D:$D,$A$4,'ON Data'!$E:$E,1),SUMIFS('ON Data'!AA:AA,'ON Data'!$E:$E,1)/'ON Data'!$D$3),1)</f>
        <v>25.1</v>
      </c>
      <c r="G6" s="220">
        <f xml:space="preserve">
TRUNC(IF($A$4&lt;=12,SUMIFS('ON Data'!AR:AR,'ON Data'!$D:$D,$A$4,'ON Data'!$E:$E,1),SUMIFS('ON Data'!AR:AR,'ON Data'!$E:$E,1)/'ON Data'!$D$3),1)</f>
        <v>23.9</v>
      </c>
      <c r="H6" s="359">
        <f xml:space="preserve">
TRUNC(IF($A$4&lt;=12,SUMIFS('ON Data'!AW:AW,'ON Data'!$D:$D,$A$4,'ON Data'!$E:$E,1),SUMIFS('ON Data'!AW:AW,'ON Data'!$E:$E,1)/'ON Data'!$D$3),1)</f>
        <v>1</v>
      </c>
      <c r="I6" s="371"/>
    </row>
    <row r="7" spans="1:9" ht="15" hidden="1" outlineLevel="1" thickBot="1" x14ac:dyDescent="0.35">
      <c r="A7" s="180" t="s">
        <v>62</v>
      </c>
      <c r="B7" s="218"/>
      <c r="C7" s="221"/>
      <c r="D7" s="220"/>
      <c r="E7" s="220"/>
      <c r="F7" s="220"/>
      <c r="G7" s="220"/>
      <c r="H7" s="359"/>
      <c r="I7" s="371"/>
    </row>
    <row r="8" spans="1:9" ht="15" hidden="1" outlineLevel="1" thickBot="1" x14ac:dyDescent="0.35">
      <c r="A8" s="180" t="s">
        <v>57</v>
      </c>
      <c r="B8" s="218"/>
      <c r="C8" s="221"/>
      <c r="D8" s="220"/>
      <c r="E8" s="220"/>
      <c r="F8" s="220"/>
      <c r="G8" s="220"/>
      <c r="H8" s="359"/>
      <c r="I8" s="371"/>
    </row>
    <row r="9" spans="1:9" ht="15" hidden="1" outlineLevel="1" thickBot="1" x14ac:dyDescent="0.35">
      <c r="A9" s="181" t="s">
        <v>52</v>
      </c>
      <c r="B9" s="222"/>
      <c r="C9" s="223"/>
      <c r="D9" s="224"/>
      <c r="E9" s="224"/>
      <c r="F9" s="224"/>
      <c r="G9" s="224"/>
      <c r="H9" s="360"/>
      <c r="I9" s="371"/>
    </row>
    <row r="10" spans="1:9" x14ac:dyDescent="0.3">
      <c r="A10" s="182" t="s">
        <v>112</v>
      </c>
      <c r="B10" s="197"/>
      <c r="C10" s="198"/>
      <c r="D10" s="199"/>
      <c r="E10" s="199"/>
      <c r="F10" s="199"/>
      <c r="G10" s="199"/>
      <c r="H10" s="361"/>
      <c r="I10" s="371"/>
    </row>
    <row r="11" spans="1:9" x14ac:dyDescent="0.3">
      <c r="A11" s="183" t="s">
        <v>113</v>
      </c>
      <c r="B11" s="200">
        <f xml:space="preserve">
IF($A$4&lt;=12,SUMIFS('ON Data'!F:F,'ON Data'!$D:$D,$A$4,'ON Data'!$E:$E,2),SUMIFS('ON Data'!F:F,'ON Data'!$E:$E,2))</f>
        <v>108083.76</v>
      </c>
      <c r="C11" s="201">
        <f xml:space="preserve">
IF($A$4&lt;=12,SUMIFS('ON Data'!G:G,'ON Data'!$D:$D,$A$4,'ON Data'!$E:$E,2),SUMIFS('ON Data'!G:G,'ON Data'!$E:$E,2))</f>
        <v>0</v>
      </c>
      <c r="D11" s="202">
        <f xml:space="preserve">
IF($A$4&lt;=12,SUMIFS('ON Data'!N:N,'ON Data'!$D:$D,$A$4,'ON Data'!$E:$E,2),SUMIFS('ON Data'!N:N,'ON Data'!$E:$E,2))</f>
        <v>31316.159999999996</v>
      </c>
      <c r="E11" s="202">
        <f xml:space="preserve">
IF($A$4&lt;=12,SUMIFS('ON Data'!O:O,'ON Data'!$D:$D,$A$4,'ON Data'!$E:$E,2),SUMIFS('ON Data'!O:O,'ON Data'!$E:$E,2))</f>
        <v>0</v>
      </c>
      <c r="F11" s="202">
        <f xml:space="preserve">
IF($A$4&lt;=12,SUMIFS('ON Data'!AA:AA,'ON Data'!$D:$D,$A$4,'ON Data'!$E:$E,2),SUMIFS('ON Data'!AA:AA,'ON Data'!$E:$E,2))</f>
        <v>38712</v>
      </c>
      <c r="G11" s="202">
        <f xml:space="preserve">
IF($A$4&lt;=12,SUMIFS('ON Data'!AR:AR,'ON Data'!$D:$D,$A$4,'ON Data'!$E:$E,2),SUMIFS('ON Data'!AR:AR,'ON Data'!$E:$E,2))</f>
        <v>36487.599999999999</v>
      </c>
      <c r="H11" s="362">
        <f xml:space="preserve">
IF($A$4&lt;=12,SUMIFS('ON Data'!AW:AW,'ON Data'!$D:$D,$A$4,'ON Data'!$E:$E,2),SUMIFS('ON Data'!AW:AW,'ON Data'!$E:$E,2))</f>
        <v>1568</v>
      </c>
      <c r="I11" s="371"/>
    </row>
    <row r="12" spans="1:9" x14ac:dyDescent="0.3">
      <c r="A12" s="183" t="s">
        <v>114</v>
      </c>
      <c r="B12" s="200">
        <f xml:space="preserve">
IF($A$4&lt;=12,SUMIFS('ON Data'!F:F,'ON Data'!$D:$D,$A$4,'ON Data'!$E:$E,3),SUMIFS('ON Data'!F:F,'ON Data'!$E:$E,3))</f>
        <v>12</v>
      </c>
      <c r="C12" s="201">
        <f xml:space="preserve">
IF($A$4&lt;=12,SUMIFS('ON Data'!G:G,'ON Data'!$D:$D,$A$4,'ON Data'!$E:$E,3),SUMIFS('ON Data'!G:G,'ON Data'!$E:$E,3))</f>
        <v>0</v>
      </c>
      <c r="D12" s="202">
        <f xml:space="preserve">
IF($A$4&lt;=12,SUMIFS('ON Data'!N:N,'ON Data'!$D:$D,$A$4,'ON Data'!$E:$E,3),SUMIFS('ON Data'!N:N,'ON Data'!$E:$E,3))</f>
        <v>12</v>
      </c>
      <c r="E12" s="202">
        <f xml:space="preserve">
IF($A$4&lt;=12,SUMIFS('ON Data'!O:O,'ON Data'!$D:$D,$A$4,'ON Data'!$E:$E,3),SUMIFS('ON Data'!O:O,'ON Data'!$E:$E,3))</f>
        <v>0</v>
      </c>
      <c r="F12" s="202">
        <f xml:space="preserve">
IF($A$4&lt;=12,SUMIFS('ON Data'!AA:AA,'ON Data'!$D:$D,$A$4,'ON Data'!$E:$E,3),SUMIFS('ON Data'!AA:AA,'ON Data'!$E:$E,3))</f>
        <v>0</v>
      </c>
      <c r="G12" s="202">
        <f xml:space="preserve">
IF($A$4&lt;=12,SUMIFS('ON Data'!AR:AR,'ON Data'!$D:$D,$A$4,'ON Data'!$E:$E,3),SUMIFS('ON Data'!AR:AR,'ON Data'!$E:$E,3))</f>
        <v>0</v>
      </c>
      <c r="H12" s="362">
        <f xml:space="preserve">
IF($A$4&lt;=12,SUMIFS('ON Data'!AW:AW,'ON Data'!$D:$D,$A$4,'ON Data'!$E:$E,3),SUMIFS('ON Data'!AW:AW,'ON Data'!$E:$E,3))</f>
        <v>0</v>
      </c>
      <c r="I12" s="371"/>
    </row>
    <row r="13" spans="1:9" x14ac:dyDescent="0.3">
      <c r="A13" s="183" t="s">
        <v>121</v>
      </c>
      <c r="B13" s="200">
        <f xml:space="preserve">
IF($A$4&lt;=12,SUMIFS('ON Data'!F:F,'ON Data'!$D:$D,$A$4,'ON Data'!$E:$E,4),SUMIFS('ON Data'!F:F,'ON Data'!$E:$E,4))</f>
        <v>876.5</v>
      </c>
      <c r="C13" s="201">
        <f xml:space="preserve">
IF($A$4&lt;=12,SUMIFS('ON Data'!G:G,'ON Data'!$D:$D,$A$4,'ON Data'!$E:$E,4),SUMIFS('ON Data'!G:G,'ON Data'!$E:$E,4))</f>
        <v>0</v>
      </c>
      <c r="D13" s="202">
        <f xml:space="preserve">
IF($A$4&lt;=12,SUMIFS('ON Data'!N:N,'ON Data'!$D:$D,$A$4,'ON Data'!$E:$E,4),SUMIFS('ON Data'!N:N,'ON Data'!$E:$E,4))</f>
        <v>400.5</v>
      </c>
      <c r="E13" s="202">
        <f xml:space="preserve">
IF($A$4&lt;=12,SUMIFS('ON Data'!O:O,'ON Data'!$D:$D,$A$4,'ON Data'!$E:$E,4),SUMIFS('ON Data'!O:O,'ON Data'!$E:$E,4))</f>
        <v>0</v>
      </c>
      <c r="F13" s="202">
        <f xml:space="preserve">
IF($A$4&lt;=12,SUMIFS('ON Data'!AA:AA,'ON Data'!$D:$D,$A$4,'ON Data'!$E:$E,4),SUMIFS('ON Data'!AA:AA,'ON Data'!$E:$E,4))</f>
        <v>460.5</v>
      </c>
      <c r="G13" s="202">
        <f xml:space="preserve">
IF($A$4&lt;=12,SUMIFS('ON Data'!AR:AR,'ON Data'!$D:$D,$A$4,'ON Data'!$E:$E,4),SUMIFS('ON Data'!AR:AR,'ON Data'!$E:$E,4))</f>
        <v>15.5</v>
      </c>
      <c r="H13" s="362">
        <f xml:space="preserve">
IF($A$4&lt;=12,SUMIFS('ON Data'!AW:AW,'ON Data'!$D:$D,$A$4,'ON Data'!$E:$E,4),SUMIFS('ON Data'!AW:AW,'ON Data'!$E:$E,4))</f>
        <v>0</v>
      </c>
      <c r="I13" s="371"/>
    </row>
    <row r="14" spans="1:9" ht="15" thickBot="1" x14ac:dyDescent="0.35">
      <c r="A14" s="184" t="s">
        <v>115</v>
      </c>
      <c r="B14" s="203">
        <f xml:space="preserve">
IF($A$4&lt;=12,SUMIFS('ON Data'!F:F,'ON Data'!$D:$D,$A$4,'ON Data'!$E:$E,5),SUMIFS('ON Data'!F:F,'ON Data'!$E:$E,5))</f>
        <v>499</v>
      </c>
      <c r="C14" s="204">
        <f xml:space="preserve">
IF($A$4&lt;=12,SUMIFS('ON Data'!G:G,'ON Data'!$D:$D,$A$4,'ON Data'!$E:$E,5),SUMIFS('ON Data'!G:G,'ON Data'!$E:$E,5))</f>
        <v>499</v>
      </c>
      <c r="D14" s="205">
        <f xml:space="preserve">
IF($A$4&lt;=12,SUMIFS('ON Data'!N:N,'ON Data'!$D:$D,$A$4,'ON Data'!$E:$E,5),SUMIFS('ON Data'!N:N,'ON Data'!$E:$E,5))</f>
        <v>0</v>
      </c>
      <c r="E14" s="205">
        <f xml:space="preserve">
IF($A$4&lt;=12,SUMIFS('ON Data'!O:O,'ON Data'!$D:$D,$A$4,'ON Data'!$E:$E,5),SUMIFS('ON Data'!O:O,'ON Data'!$E:$E,5))</f>
        <v>0</v>
      </c>
      <c r="F14" s="205">
        <f xml:space="preserve">
IF($A$4&lt;=12,SUMIFS('ON Data'!AA:AA,'ON Data'!$D:$D,$A$4,'ON Data'!$E:$E,5),SUMIFS('ON Data'!AA:AA,'ON Data'!$E:$E,5))</f>
        <v>0</v>
      </c>
      <c r="G14" s="205">
        <f xml:space="preserve">
IF($A$4&lt;=12,SUMIFS('ON Data'!AR:AR,'ON Data'!$D:$D,$A$4,'ON Data'!$E:$E,5),SUMIFS('ON Data'!AR:AR,'ON Data'!$E:$E,5))</f>
        <v>0</v>
      </c>
      <c r="H14" s="363">
        <f xml:space="preserve">
IF($A$4&lt;=12,SUMIFS('ON Data'!AW:AW,'ON Data'!$D:$D,$A$4,'ON Data'!$E:$E,5),SUMIFS('ON Data'!AW:AW,'ON Data'!$E:$E,5))</f>
        <v>0</v>
      </c>
      <c r="I14" s="371"/>
    </row>
    <row r="15" spans="1:9" x14ac:dyDescent="0.3">
      <c r="A15" s="126" t="s">
        <v>125</v>
      </c>
      <c r="B15" s="206"/>
      <c r="C15" s="207"/>
      <c r="D15" s="208"/>
      <c r="E15" s="208"/>
      <c r="F15" s="208"/>
      <c r="G15" s="208"/>
      <c r="H15" s="364"/>
      <c r="I15" s="371"/>
    </row>
    <row r="16" spans="1:9" x14ac:dyDescent="0.3">
      <c r="A16" s="185" t="s">
        <v>116</v>
      </c>
      <c r="B16" s="200">
        <f xml:space="preserve">
IF($A$4&lt;=12,SUMIFS('ON Data'!F:F,'ON Data'!$D:$D,$A$4,'ON Data'!$E:$E,7),SUMIFS('ON Data'!F:F,'ON Data'!$E:$E,7))</f>
        <v>370156</v>
      </c>
      <c r="C16" s="201">
        <f xml:space="preserve">
IF($A$4&lt;=12,SUMIFS('ON Data'!G:G,'ON Data'!$D:$D,$A$4,'ON Data'!$E:$E,7),SUMIFS('ON Data'!G:G,'ON Data'!$E:$E,7))</f>
        <v>0</v>
      </c>
      <c r="D16" s="202">
        <f xml:space="preserve">
IF($A$4&lt;=12,SUMIFS('ON Data'!N:N,'ON Data'!$D:$D,$A$4,'ON Data'!$E:$E,7),SUMIFS('ON Data'!N:N,'ON Data'!$E:$E,7))</f>
        <v>310656</v>
      </c>
      <c r="E16" s="202">
        <f xml:space="preserve">
IF($A$4&lt;=12,SUMIFS('ON Data'!O:O,'ON Data'!$D:$D,$A$4,'ON Data'!$E:$E,7),SUMIFS('ON Data'!O:O,'ON Data'!$E:$E,7))</f>
        <v>0</v>
      </c>
      <c r="F16" s="202">
        <f xml:space="preserve">
IF($A$4&lt;=12,SUMIFS('ON Data'!AA:AA,'ON Data'!$D:$D,$A$4,'ON Data'!$E:$E,7),SUMIFS('ON Data'!AA:AA,'ON Data'!$E:$E,7))</f>
        <v>59500</v>
      </c>
      <c r="G16" s="202">
        <f xml:space="preserve">
IF($A$4&lt;=12,SUMIFS('ON Data'!AR:AR,'ON Data'!$D:$D,$A$4,'ON Data'!$E:$E,7),SUMIFS('ON Data'!AR:AR,'ON Data'!$E:$E,7))</f>
        <v>0</v>
      </c>
      <c r="H16" s="362">
        <f xml:space="preserve">
IF($A$4&lt;=12,SUMIFS('ON Data'!AW:AW,'ON Data'!$D:$D,$A$4,'ON Data'!$E:$E,7),SUMIFS('ON Data'!AW:AW,'ON Data'!$E:$E,7))</f>
        <v>0</v>
      </c>
      <c r="I16" s="371"/>
    </row>
    <row r="17" spans="1:9" x14ac:dyDescent="0.3">
      <c r="A17" s="185" t="s">
        <v>117</v>
      </c>
      <c r="B17" s="200">
        <f xml:space="preserve">
IF($A$4&lt;=12,SUMIFS('ON Data'!F:F,'ON Data'!$D:$D,$A$4,'ON Data'!$E:$E,8),SUMIFS('ON Data'!F:F,'ON Data'!$E:$E,8))</f>
        <v>0</v>
      </c>
      <c r="C17" s="201">
        <f xml:space="preserve">
IF($A$4&lt;=12,SUMIFS('ON Data'!G:G,'ON Data'!$D:$D,$A$4,'ON Data'!$E:$E,8),SUMIFS('ON Data'!G:G,'ON Data'!$E:$E,8))</f>
        <v>0</v>
      </c>
      <c r="D17" s="202">
        <f xml:space="preserve">
IF($A$4&lt;=12,SUMIFS('ON Data'!N:N,'ON Data'!$D:$D,$A$4,'ON Data'!$E:$E,8),SUMIFS('ON Data'!N:N,'ON Data'!$E:$E,8))</f>
        <v>0</v>
      </c>
      <c r="E17" s="202">
        <f xml:space="preserve">
IF($A$4&lt;=12,SUMIFS('ON Data'!O:O,'ON Data'!$D:$D,$A$4,'ON Data'!$E:$E,8),SUMIFS('ON Data'!O:O,'ON Data'!$E:$E,8))</f>
        <v>0</v>
      </c>
      <c r="F17" s="202">
        <f xml:space="preserve">
IF($A$4&lt;=12,SUMIFS('ON Data'!AA:AA,'ON Data'!$D:$D,$A$4,'ON Data'!$E:$E,8),SUMIFS('ON Data'!AA:AA,'ON Data'!$E:$E,8))</f>
        <v>0</v>
      </c>
      <c r="G17" s="202">
        <f xml:space="preserve">
IF($A$4&lt;=12,SUMIFS('ON Data'!AR:AR,'ON Data'!$D:$D,$A$4,'ON Data'!$E:$E,8),SUMIFS('ON Data'!AR:AR,'ON Data'!$E:$E,8))</f>
        <v>0</v>
      </c>
      <c r="H17" s="362">
        <f xml:space="preserve">
IF($A$4&lt;=12,SUMIFS('ON Data'!AW:AW,'ON Data'!$D:$D,$A$4,'ON Data'!$E:$E,8),SUMIFS('ON Data'!AW:AW,'ON Data'!$E:$E,8))</f>
        <v>0</v>
      </c>
      <c r="I17" s="371"/>
    </row>
    <row r="18" spans="1:9" x14ac:dyDescent="0.3">
      <c r="A18" s="185" t="s">
        <v>118</v>
      </c>
      <c r="B18" s="200">
        <f xml:space="preserve">
B19-B16-B17</f>
        <v>835278</v>
      </c>
      <c r="C18" s="201">
        <f t="shared" ref="C18" si="0" xml:space="preserve">
C19-C16-C17</f>
        <v>0</v>
      </c>
      <c r="D18" s="202">
        <f t="shared" ref="D18:F18" si="1" xml:space="preserve">
D19-D16-D17</f>
        <v>375519</v>
      </c>
      <c r="E18" s="202">
        <f t="shared" si="1"/>
        <v>0</v>
      </c>
      <c r="F18" s="202">
        <f t="shared" si="1"/>
        <v>306004</v>
      </c>
      <c r="G18" s="202">
        <f t="shared" ref="G18:H18" si="2" xml:space="preserve">
G19-G16-G17</f>
        <v>147290</v>
      </c>
      <c r="H18" s="362">
        <f t="shared" si="2"/>
        <v>6465</v>
      </c>
      <c r="I18" s="371"/>
    </row>
    <row r="19" spans="1:9" ht="15" thickBot="1" x14ac:dyDescent="0.35">
      <c r="A19" s="186" t="s">
        <v>119</v>
      </c>
      <c r="B19" s="209">
        <f xml:space="preserve">
IF($A$4&lt;=12,SUMIFS('ON Data'!F:F,'ON Data'!$D:$D,$A$4,'ON Data'!$E:$E,9),SUMIFS('ON Data'!F:F,'ON Data'!$E:$E,9))</f>
        <v>1205434</v>
      </c>
      <c r="C19" s="210">
        <f xml:space="preserve">
IF($A$4&lt;=12,SUMIFS('ON Data'!G:G,'ON Data'!$D:$D,$A$4,'ON Data'!$E:$E,9),SUMIFS('ON Data'!G:G,'ON Data'!$E:$E,9))</f>
        <v>0</v>
      </c>
      <c r="D19" s="211">
        <f xml:space="preserve">
IF($A$4&lt;=12,SUMIFS('ON Data'!N:N,'ON Data'!$D:$D,$A$4,'ON Data'!$E:$E,9),SUMIFS('ON Data'!N:N,'ON Data'!$E:$E,9))</f>
        <v>686175</v>
      </c>
      <c r="E19" s="211">
        <f xml:space="preserve">
IF($A$4&lt;=12,SUMIFS('ON Data'!O:O,'ON Data'!$D:$D,$A$4,'ON Data'!$E:$E,9),SUMIFS('ON Data'!O:O,'ON Data'!$E:$E,9))</f>
        <v>0</v>
      </c>
      <c r="F19" s="211">
        <f xml:space="preserve">
IF($A$4&lt;=12,SUMIFS('ON Data'!AA:AA,'ON Data'!$D:$D,$A$4,'ON Data'!$E:$E,9),SUMIFS('ON Data'!AA:AA,'ON Data'!$E:$E,9))</f>
        <v>365504</v>
      </c>
      <c r="G19" s="211">
        <f xml:space="preserve">
IF($A$4&lt;=12,SUMIFS('ON Data'!AR:AR,'ON Data'!$D:$D,$A$4,'ON Data'!$E:$E,9),SUMIFS('ON Data'!AR:AR,'ON Data'!$E:$E,9))</f>
        <v>147290</v>
      </c>
      <c r="H19" s="365">
        <f xml:space="preserve">
IF($A$4&lt;=12,SUMIFS('ON Data'!AW:AW,'ON Data'!$D:$D,$A$4,'ON Data'!$E:$E,9),SUMIFS('ON Data'!AW:AW,'ON Data'!$E:$E,9))</f>
        <v>6465</v>
      </c>
      <c r="I19" s="371"/>
    </row>
    <row r="20" spans="1:9" ht="15" collapsed="1" thickBot="1" x14ac:dyDescent="0.35">
      <c r="A20" s="187" t="s">
        <v>55</v>
      </c>
      <c r="B20" s="212">
        <f xml:space="preserve">
IF($A$4&lt;=12,SUMIFS('ON Data'!F:F,'ON Data'!$D:$D,$A$4,'ON Data'!$E:$E,6),SUMIFS('ON Data'!F:F,'ON Data'!$E:$E,6))</f>
        <v>20386529</v>
      </c>
      <c r="C20" s="213">
        <f xml:space="preserve">
IF($A$4&lt;=12,SUMIFS('ON Data'!G:G,'ON Data'!$D:$D,$A$4,'ON Data'!$E:$E,6),SUMIFS('ON Data'!G:G,'ON Data'!$E:$E,6))</f>
        <v>99800</v>
      </c>
      <c r="D20" s="214">
        <f xml:space="preserve">
IF($A$4&lt;=12,SUMIFS('ON Data'!N:N,'ON Data'!$D:$D,$A$4,'ON Data'!$E:$E,6),SUMIFS('ON Data'!N:N,'ON Data'!$E:$E,6))</f>
        <v>8965752</v>
      </c>
      <c r="E20" s="214">
        <f xml:space="preserve">
IF($A$4&lt;=12,SUMIFS('ON Data'!O:O,'ON Data'!$D:$D,$A$4,'ON Data'!$E:$E,6),SUMIFS('ON Data'!O:O,'ON Data'!$E:$E,6))</f>
        <v>0</v>
      </c>
      <c r="F20" s="214">
        <f xml:space="preserve">
IF($A$4&lt;=12,SUMIFS('ON Data'!AA:AA,'ON Data'!$D:$D,$A$4,'ON Data'!$E:$E,6),SUMIFS('ON Data'!AA:AA,'ON Data'!$E:$E,6))</f>
        <v>7061435</v>
      </c>
      <c r="G20" s="214">
        <f xml:space="preserve">
IF($A$4&lt;=12,SUMIFS('ON Data'!AR:AR,'ON Data'!$D:$D,$A$4,'ON Data'!$E:$E,6),SUMIFS('ON Data'!AR:AR,'ON Data'!$E:$E,6))</f>
        <v>3979980</v>
      </c>
      <c r="H20" s="366">
        <f xml:space="preserve">
IF($A$4&lt;=12,SUMIFS('ON Data'!AW:AW,'ON Data'!$D:$D,$A$4,'ON Data'!$E:$E,6),SUMIFS('ON Data'!AW:AW,'ON Data'!$E:$E,6))</f>
        <v>279562</v>
      </c>
      <c r="I20" s="371"/>
    </row>
    <row r="21" spans="1:9" ht="15" hidden="1" outlineLevel="1" thickBot="1" x14ac:dyDescent="0.35">
      <c r="A21" s="180" t="s">
        <v>62</v>
      </c>
      <c r="B21" s="200">
        <f xml:space="preserve">
IF($A$4&lt;=12,SUMIFS('ON Data'!F:F,'ON Data'!$D:$D,$A$4,'ON Data'!$E:$E,12),SUMIFS('ON Data'!F:F,'ON Data'!$E:$E,12))</f>
        <v>0</v>
      </c>
      <c r="C21" s="201">
        <f xml:space="preserve">
IF($A$4&lt;=12,SUMIFS('ON Data'!G:G,'ON Data'!$D:$D,$A$4,'ON Data'!$E:$E,12),SUMIFS('ON Data'!G:G,'ON Data'!$E:$E,12))</f>
        <v>0</v>
      </c>
      <c r="D21" s="202">
        <f xml:space="preserve">
IF($A$4&lt;=12,SUMIFS('ON Data'!N:N,'ON Data'!$D:$D,$A$4,'ON Data'!$E:$E,12),SUMIFS('ON Data'!N:N,'ON Data'!$E:$E,12))</f>
        <v>0</v>
      </c>
      <c r="E21" s="202">
        <f xml:space="preserve">
IF($A$4&lt;=12,SUMIFS('ON Data'!O:O,'ON Data'!$D:$D,$A$4,'ON Data'!$E:$E,12),SUMIFS('ON Data'!O:O,'ON Data'!$E:$E,12))</f>
        <v>0</v>
      </c>
      <c r="F21" s="202">
        <f xml:space="preserve">
IF($A$4&lt;=12,SUMIFS('ON Data'!AA:AA,'ON Data'!$D:$D,$A$4,'ON Data'!$E:$E,12),SUMIFS('ON Data'!AA:AA,'ON Data'!$E:$E,12))</f>
        <v>0</v>
      </c>
      <c r="I21" s="371"/>
    </row>
    <row r="22" spans="1:9" ht="15" hidden="1" outlineLevel="1" thickBot="1" x14ac:dyDescent="0.35">
      <c r="A22" s="180" t="s">
        <v>57</v>
      </c>
      <c r="B22" s="240" t="str">
        <f xml:space="preserve">
IF(OR(B21="",B21=0),"",B20/B21)</f>
        <v/>
      </c>
      <c r="C22" s="241" t="str">
        <f t="shared" ref="C22" si="3" xml:space="preserve">
IF(OR(C21="",C21=0),"",C20/C21)</f>
        <v/>
      </c>
      <c r="D22" s="242" t="str">
        <f t="shared" ref="D22:F22" si="4" xml:space="preserve">
IF(OR(D21="",D21=0),"",D20/D21)</f>
        <v/>
      </c>
      <c r="E22" s="242" t="str">
        <f t="shared" si="4"/>
        <v/>
      </c>
      <c r="F22" s="242" t="str">
        <f t="shared" si="4"/>
        <v/>
      </c>
      <c r="I22" s="371"/>
    </row>
    <row r="23" spans="1:9" ht="15" hidden="1" outlineLevel="1" thickBot="1" x14ac:dyDescent="0.35">
      <c r="A23" s="188" t="s">
        <v>52</v>
      </c>
      <c r="B23" s="203">
        <f xml:space="preserve">
IF(B21="","",B20-B21)</f>
        <v>20386529</v>
      </c>
      <c r="C23" s="204">
        <f t="shared" ref="C23" si="5" xml:space="preserve">
IF(C21="","",C20-C21)</f>
        <v>99800</v>
      </c>
      <c r="D23" s="205">
        <f t="shared" ref="D23:F23" si="6" xml:space="preserve">
IF(D21="","",D20-D21)</f>
        <v>8965752</v>
      </c>
      <c r="E23" s="205">
        <f t="shared" si="6"/>
        <v>0</v>
      </c>
      <c r="F23" s="205">
        <f t="shared" si="6"/>
        <v>7061435</v>
      </c>
      <c r="I23" s="371"/>
    </row>
    <row r="24" spans="1:9" x14ac:dyDescent="0.3">
      <c r="A24" s="182" t="s">
        <v>120</v>
      </c>
      <c r="B24" s="229" t="s">
        <v>2</v>
      </c>
      <c r="C24" s="372" t="s">
        <v>131</v>
      </c>
      <c r="D24" s="344"/>
      <c r="E24" s="345" t="s">
        <v>132</v>
      </c>
      <c r="F24" s="346"/>
      <c r="G24" s="346"/>
      <c r="H24" s="367" t="s">
        <v>133</v>
      </c>
      <c r="I24" s="371"/>
    </row>
    <row r="25" spans="1:9" x14ac:dyDescent="0.3">
      <c r="A25" s="183" t="s">
        <v>55</v>
      </c>
      <c r="B25" s="200">
        <f xml:space="preserve">
SUM(C25:H25)</f>
        <v>33614.199999999997</v>
      </c>
      <c r="C25" s="373">
        <f xml:space="preserve">
IF($A$4&lt;=12,SUMIFS('ON Data'!J:J,'ON Data'!$D:$D,$A$4,'ON Data'!$E:$E,10),SUMIFS('ON Data'!J:J,'ON Data'!$E:$E,10))</f>
        <v>22309.200000000001</v>
      </c>
      <c r="D25" s="347"/>
      <c r="E25" s="348">
        <f xml:space="preserve">
IF($A$4&lt;=12,SUMIFS('ON Data'!O:O,'ON Data'!$D:$D,$A$4,'ON Data'!$E:$E,10),SUMIFS('ON Data'!O:O,'ON Data'!$E:$E,10))</f>
        <v>11305</v>
      </c>
      <c r="F25" s="349"/>
      <c r="G25" s="349"/>
      <c r="H25" s="368">
        <f xml:space="preserve">
IF($A$4&lt;=12,SUMIFS('ON Data'!AW:AW,'ON Data'!$D:$D,$A$4,'ON Data'!$E:$E,10),SUMIFS('ON Data'!AW:AW,'ON Data'!$E:$E,10))</f>
        <v>0</v>
      </c>
      <c r="I25" s="371"/>
    </row>
    <row r="26" spans="1:9" x14ac:dyDescent="0.3">
      <c r="A26" s="189" t="s">
        <v>130</v>
      </c>
      <c r="B26" s="209">
        <f xml:space="preserve">
SUM(C26:H26)</f>
        <v>56743.002544529256</v>
      </c>
      <c r="C26" s="373">
        <f xml:space="preserve">
IF($A$4&lt;=12,SUMIFS('ON Data'!J:J,'ON Data'!$D:$D,$A$4,'ON Data'!$E:$E,11),SUMIFS('ON Data'!J:J,'ON Data'!$E:$E,11))</f>
        <v>40076.335877862592</v>
      </c>
      <c r="D26" s="347"/>
      <c r="E26" s="350">
        <f xml:space="preserve">
IF($A$4&lt;=12,SUMIFS('ON Data'!O:O,'ON Data'!$D:$D,$A$4,'ON Data'!$E:$E,11),SUMIFS('ON Data'!O:O,'ON Data'!$E:$E,11))</f>
        <v>16666.666666666664</v>
      </c>
      <c r="F26" s="351"/>
      <c r="G26" s="351"/>
      <c r="H26" s="368">
        <f xml:space="preserve">
IF($A$4&lt;=12,SUMIFS('ON Data'!AW:AW,'ON Data'!$D:$D,$A$4,'ON Data'!$E:$E,11),SUMIFS('ON Data'!AW:AW,'ON Data'!$E:$E,11))</f>
        <v>0</v>
      </c>
      <c r="I26" s="371"/>
    </row>
    <row r="27" spans="1:9" x14ac:dyDescent="0.3">
      <c r="A27" s="189" t="s">
        <v>57</v>
      </c>
      <c r="B27" s="230">
        <f xml:space="preserve">
IF(B26=0,0,B25/B26)</f>
        <v>0.59239374887892382</v>
      </c>
      <c r="C27" s="374">
        <f xml:space="preserve">
IF(C26=0,0,C25/C26)</f>
        <v>0.55666765714285726</v>
      </c>
      <c r="D27" s="347"/>
      <c r="E27" s="352">
        <f xml:space="preserve">
IF(E26=0,0,E25/E26)</f>
        <v>0.67830000000000013</v>
      </c>
      <c r="F27" s="349"/>
      <c r="G27" s="349"/>
      <c r="H27" s="369">
        <f xml:space="preserve">
IF(H26=0,0,H25/H26)</f>
        <v>0</v>
      </c>
      <c r="I27" s="371"/>
    </row>
    <row r="28" spans="1:9" ht="15" thickBot="1" x14ac:dyDescent="0.35">
      <c r="A28" s="189" t="s">
        <v>129</v>
      </c>
      <c r="B28" s="209">
        <f xml:space="preserve">
SUM(C28:H28)</f>
        <v>23128.802544529255</v>
      </c>
      <c r="C28" s="375">
        <f xml:space="preserve">
C26-C25</f>
        <v>17767.135877862591</v>
      </c>
      <c r="D28" s="353"/>
      <c r="E28" s="354">
        <f xml:space="preserve">
E26-E25</f>
        <v>5361.6666666666642</v>
      </c>
      <c r="F28" s="355"/>
      <c r="G28" s="355"/>
      <c r="H28" s="370">
        <f xml:space="preserve">
H26-H25</f>
        <v>0</v>
      </c>
      <c r="I28" s="371"/>
    </row>
    <row r="29" spans="1:9" x14ac:dyDescent="0.3">
      <c r="A29" s="190"/>
      <c r="B29" s="190"/>
      <c r="C29" s="191"/>
      <c r="D29" s="191"/>
      <c r="E29" s="191"/>
      <c r="F29" s="191"/>
    </row>
    <row r="30" spans="1:9" x14ac:dyDescent="0.3">
      <c r="A30" s="79" t="s">
        <v>90</v>
      </c>
      <c r="B30" s="96"/>
      <c r="C30" s="96"/>
      <c r="D30" s="96"/>
      <c r="E30" s="96"/>
      <c r="F30" s="96"/>
    </row>
    <row r="31" spans="1:9" x14ac:dyDescent="0.3">
      <c r="A31" s="80" t="s">
        <v>127</v>
      </c>
      <c r="B31" s="96"/>
      <c r="C31" s="96"/>
      <c r="D31" s="96"/>
      <c r="E31" s="96"/>
      <c r="F31" s="96"/>
    </row>
    <row r="32" spans="1:9" ht="14.4" customHeight="1" x14ac:dyDescent="0.3">
      <c r="A32" s="226" t="s">
        <v>124</v>
      </c>
      <c r="B32" s="227"/>
      <c r="C32" s="227"/>
      <c r="D32" s="227"/>
      <c r="E32" s="227"/>
      <c r="F32" s="227"/>
    </row>
    <row r="33" spans="1:1" x14ac:dyDescent="0.3">
      <c r="A33" s="228" t="s">
        <v>141</v>
      </c>
    </row>
    <row r="34" spans="1:1" x14ac:dyDescent="0.3">
      <c r="A34" s="228" t="s">
        <v>142</v>
      </c>
    </row>
    <row r="35" spans="1:1" x14ac:dyDescent="0.3">
      <c r="A35" s="228" t="s">
        <v>143</v>
      </c>
    </row>
    <row r="36" spans="1:1" x14ac:dyDescent="0.3">
      <c r="A36" s="228" t="s">
        <v>134</v>
      </c>
    </row>
  </sheetData>
  <mergeCells count="12">
    <mergeCell ref="B3:B4"/>
    <mergeCell ref="A1:H1"/>
    <mergeCell ref="C27:D27"/>
    <mergeCell ref="C28:D28"/>
    <mergeCell ref="E27:G27"/>
    <mergeCell ref="E28:G28"/>
    <mergeCell ref="C24:D24"/>
    <mergeCell ref="C25:D25"/>
    <mergeCell ref="C26:D26"/>
    <mergeCell ref="E24:G24"/>
    <mergeCell ref="E25:G25"/>
    <mergeCell ref="E26:G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F22">
    <cfRule type="cellIs" dxfId="5" priority="6" operator="greaterThan">
      <formula>1</formula>
    </cfRule>
  </conditionalFormatting>
  <conditionalFormatting sqref="B23:F23">
    <cfRule type="cellIs" dxfId="4" priority="5" operator="greaterThan">
      <formula>0</formula>
    </cfRule>
  </conditionalFormatting>
  <conditionalFormatting sqref="H27">
    <cfRule type="cellIs" dxfId="3" priority="4" operator="greaterThan">
      <formula>1</formula>
    </cfRule>
  </conditionalFormatting>
  <conditionalFormatting sqref="H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90"/>
  <sheetViews>
    <sheetView showGridLines="0" showRowColHeaders="0" workbookViewId="0"/>
  </sheetViews>
  <sheetFormatPr defaultRowHeight="14.4" x14ac:dyDescent="0.3"/>
  <cols>
    <col min="1" max="16384" width="8.88671875" style="169"/>
  </cols>
  <sheetData>
    <row r="1" spans="1:49" x14ac:dyDescent="0.3">
      <c r="A1" s="169" t="s">
        <v>918</v>
      </c>
    </row>
    <row r="2" spans="1:49" x14ac:dyDescent="0.3">
      <c r="A2" s="173" t="s">
        <v>165</v>
      </c>
    </row>
    <row r="3" spans="1:49" x14ac:dyDescent="0.3">
      <c r="A3" s="169" t="s">
        <v>95</v>
      </c>
      <c r="B3" s="194">
        <v>2016</v>
      </c>
      <c r="D3" s="170">
        <f>MAX(D5:D1048576)</f>
        <v>10</v>
      </c>
      <c r="F3" s="170">
        <f>SUMIF($E5:$E1048576,"&lt;10",F5:F1048576)</f>
        <v>22072299.559999999</v>
      </c>
      <c r="G3" s="170">
        <f t="shared" ref="G3:AW3" si="0">SUMIF($E5:$E1048576,"&lt;10",G5:G1048576)</f>
        <v>100299</v>
      </c>
      <c r="H3" s="170">
        <f t="shared" si="0"/>
        <v>0</v>
      </c>
      <c r="I3" s="170">
        <f t="shared" si="0"/>
        <v>0</v>
      </c>
      <c r="J3" s="170">
        <f t="shared" si="0"/>
        <v>0</v>
      </c>
      <c r="K3" s="170">
        <f t="shared" si="0"/>
        <v>0</v>
      </c>
      <c r="L3" s="170">
        <f t="shared" si="0"/>
        <v>0</v>
      </c>
      <c r="M3" s="170">
        <f t="shared" si="0"/>
        <v>0</v>
      </c>
      <c r="N3" s="170">
        <f t="shared" si="0"/>
        <v>9994520.1599999983</v>
      </c>
      <c r="O3" s="170">
        <f t="shared" si="0"/>
        <v>0</v>
      </c>
      <c r="P3" s="170">
        <f t="shared" si="0"/>
        <v>0</v>
      </c>
      <c r="Q3" s="170">
        <f t="shared" si="0"/>
        <v>0</v>
      </c>
      <c r="R3" s="170">
        <f t="shared" si="0"/>
        <v>0</v>
      </c>
      <c r="S3" s="170">
        <f t="shared" si="0"/>
        <v>0</v>
      </c>
      <c r="T3" s="170">
        <f t="shared" si="0"/>
        <v>0</v>
      </c>
      <c r="U3" s="170">
        <f t="shared" si="0"/>
        <v>0</v>
      </c>
      <c r="V3" s="170">
        <f t="shared" si="0"/>
        <v>0</v>
      </c>
      <c r="W3" s="170">
        <f t="shared" si="0"/>
        <v>0</v>
      </c>
      <c r="X3" s="170">
        <f t="shared" si="0"/>
        <v>0</v>
      </c>
      <c r="Y3" s="170">
        <f t="shared" si="0"/>
        <v>0</v>
      </c>
      <c r="Z3" s="170">
        <f t="shared" si="0"/>
        <v>0</v>
      </c>
      <c r="AA3" s="170">
        <f t="shared" si="0"/>
        <v>7525862.5</v>
      </c>
      <c r="AB3" s="170">
        <f t="shared" si="0"/>
        <v>0</v>
      </c>
      <c r="AC3" s="170">
        <f t="shared" si="0"/>
        <v>0</v>
      </c>
      <c r="AD3" s="170">
        <f t="shared" si="0"/>
        <v>0</v>
      </c>
      <c r="AE3" s="170">
        <f t="shared" si="0"/>
        <v>0</v>
      </c>
      <c r="AF3" s="170">
        <f t="shared" si="0"/>
        <v>0</v>
      </c>
      <c r="AG3" s="170">
        <f t="shared" si="0"/>
        <v>0</v>
      </c>
      <c r="AH3" s="170">
        <f t="shared" si="0"/>
        <v>0</v>
      </c>
      <c r="AI3" s="170">
        <f t="shared" si="0"/>
        <v>0</v>
      </c>
      <c r="AJ3" s="170">
        <f t="shared" si="0"/>
        <v>0</v>
      </c>
      <c r="AK3" s="170">
        <f t="shared" si="0"/>
        <v>0</v>
      </c>
      <c r="AL3" s="170">
        <f t="shared" si="0"/>
        <v>0</v>
      </c>
      <c r="AM3" s="170">
        <f t="shared" si="0"/>
        <v>0</v>
      </c>
      <c r="AN3" s="170">
        <f t="shared" si="0"/>
        <v>0</v>
      </c>
      <c r="AO3" s="170">
        <f t="shared" si="0"/>
        <v>0</v>
      </c>
      <c r="AP3" s="170">
        <f t="shared" si="0"/>
        <v>0</v>
      </c>
      <c r="AQ3" s="170">
        <f t="shared" si="0"/>
        <v>0</v>
      </c>
      <c r="AR3" s="170">
        <f t="shared" si="0"/>
        <v>4164012.9</v>
      </c>
      <c r="AS3" s="170">
        <f t="shared" si="0"/>
        <v>0</v>
      </c>
      <c r="AT3" s="170">
        <f t="shared" si="0"/>
        <v>0</v>
      </c>
      <c r="AU3" s="170">
        <f t="shared" si="0"/>
        <v>0</v>
      </c>
      <c r="AV3" s="170">
        <f t="shared" si="0"/>
        <v>0</v>
      </c>
      <c r="AW3" s="170">
        <f t="shared" si="0"/>
        <v>287605</v>
      </c>
    </row>
    <row r="4" spans="1:49" x14ac:dyDescent="0.3">
      <c r="A4" s="169" t="s">
        <v>96</v>
      </c>
      <c r="B4" s="194">
        <v>1</v>
      </c>
      <c r="C4" s="171" t="s">
        <v>4</v>
      </c>
      <c r="D4" s="172" t="s">
        <v>51</v>
      </c>
      <c r="E4" s="172" t="s">
        <v>94</v>
      </c>
      <c r="F4" s="172" t="s">
        <v>2</v>
      </c>
      <c r="G4" s="172">
        <v>0</v>
      </c>
      <c r="H4" s="172">
        <v>25</v>
      </c>
      <c r="I4" s="172">
        <v>99</v>
      </c>
      <c r="J4" s="172">
        <v>100</v>
      </c>
      <c r="K4" s="172">
        <v>101</v>
      </c>
      <c r="L4" s="172">
        <v>102</v>
      </c>
      <c r="M4" s="172">
        <v>103</v>
      </c>
      <c r="N4" s="172">
        <v>203</v>
      </c>
      <c r="O4" s="172">
        <v>302</v>
      </c>
      <c r="P4" s="172">
        <v>303</v>
      </c>
      <c r="Q4" s="172">
        <v>304</v>
      </c>
      <c r="R4" s="172">
        <v>305</v>
      </c>
      <c r="S4" s="172">
        <v>306</v>
      </c>
      <c r="T4" s="172">
        <v>407</v>
      </c>
      <c r="U4" s="172">
        <v>408</v>
      </c>
      <c r="V4" s="172">
        <v>409</v>
      </c>
      <c r="W4" s="172">
        <v>410</v>
      </c>
      <c r="X4" s="172">
        <v>415</v>
      </c>
      <c r="Y4" s="172">
        <v>416</v>
      </c>
      <c r="Z4" s="172">
        <v>418</v>
      </c>
      <c r="AA4" s="172">
        <v>419</v>
      </c>
      <c r="AB4" s="172">
        <v>420</v>
      </c>
      <c r="AC4" s="172">
        <v>421</v>
      </c>
      <c r="AD4" s="172">
        <v>520</v>
      </c>
      <c r="AE4" s="172">
        <v>521</v>
      </c>
      <c r="AF4" s="172">
        <v>522</v>
      </c>
      <c r="AG4" s="172">
        <v>523</v>
      </c>
      <c r="AH4" s="172">
        <v>524</v>
      </c>
      <c r="AI4" s="172">
        <v>525</v>
      </c>
      <c r="AJ4" s="172">
        <v>526</v>
      </c>
      <c r="AK4" s="172">
        <v>527</v>
      </c>
      <c r="AL4" s="172">
        <v>528</v>
      </c>
      <c r="AM4" s="172">
        <v>629</v>
      </c>
      <c r="AN4" s="172">
        <v>630</v>
      </c>
      <c r="AO4" s="172">
        <v>636</v>
      </c>
      <c r="AP4" s="172">
        <v>637</v>
      </c>
      <c r="AQ4" s="172">
        <v>640</v>
      </c>
      <c r="AR4" s="172">
        <v>642</v>
      </c>
      <c r="AS4" s="172">
        <v>743</v>
      </c>
      <c r="AT4" s="172">
        <v>745</v>
      </c>
      <c r="AU4" s="172">
        <v>746</v>
      </c>
      <c r="AV4" s="172">
        <v>747</v>
      </c>
      <c r="AW4" s="172">
        <v>930</v>
      </c>
    </row>
    <row r="5" spans="1:49" x14ac:dyDescent="0.3">
      <c r="A5" s="169" t="s">
        <v>97</v>
      </c>
      <c r="B5" s="194">
        <v>2</v>
      </c>
      <c r="C5" s="169">
        <v>48</v>
      </c>
      <c r="D5" s="169">
        <v>1</v>
      </c>
      <c r="E5" s="169">
        <v>1</v>
      </c>
      <c r="F5" s="169">
        <v>71.42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20.47</v>
      </c>
      <c r="O5" s="169">
        <v>0</v>
      </c>
      <c r="P5" s="169">
        <v>0</v>
      </c>
      <c r="Q5" s="169">
        <v>0</v>
      </c>
      <c r="R5" s="169">
        <v>0</v>
      </c>
      <c r="S5" s="169">
        <v>0</v>
      </c>
      <c r="T5" s="169">
        <v>0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69">
        <v>0</v>
      </c>
      <c r="AA5" s="169">
        <v>26</v>
      </c>
      <c r="AB5" s="169">
        <v>0</v>
      </c>
      <c r="AC5" s="169">
        <v>0</v>
      </c>
      <c r="AD5" s="169">
        <v>0</v>
      </c>
      <c r="AE5" s="169">
        <v>0</v>
      </c>
      <c r="AF5" s="169">
        <v>0</v>
      </c>
      <c r="AG5" s="169">
        <v>0</v>
      </c>
      <c r="AH5" s="169">
        <v>0</v>
      </c>
      <c r="AI5" s="169">
        <v>0</v>
      </c>
      <c r="AJ5" s="169">
        <v>0</v>
      </c>
      <c r="AK5" s="169">
        <v>0</v>
      </c>
      <c r="AL5" s="169">
        <v>0</v>
      </c>
      <c r="AM5" s="169">
        <v>0</v>
      </c>
      <c r="AN5" s="169">
        <v>0</v>
      </c>
      <c r="AO5" s="169">
        <v>0</v>
      </c>
      <c r="AP5" s="169">
        <v>0</v>
      </c>
      <c r="AQ5" s="169">
        <v>0</v>
      </c>
      <c r="AR5" s="169">
        <v>23.95</v>
      </c>
      <c r="AS5" s="169">
        <v>0</v>
      </c>
      <c r="AT5" s="169">
        <v>0</v>
      </c>
      <c r="AU5" s="169">
        <v>0</v>
      </c>
      <c r="AV5" s="169">
        <v>0</v>
      </c>
      <c r="AW5" s="169">
        <v>1</v>
      </c>
    </row>
    <row r="6" spans="1:49" x14ac:dyDescent="0.3">
      <c r="A6" s="169" t="s">
        <v>98</v>
      </c>
      <c r="B6" s="194">
        <v>3</v>
      </c>
      <c r="C6" s="169">
        <v>48</v>
      </c>
      <c r="D6" s="169">
        <v>1</v>
      </c>
      <c r="E6" s="169">
        <v>2</v>
      </c>
      <c r="F6" s="169">
        <v>11040.16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3216.56</v>
      </c>
      <c r="O6" s="169">
        <v>0</v>
      </c>
      <c r="P6" s="169">
        <v>0</v>
      </c>
      <c r="Q6" s="169">
        <v>0</v>
      </c>
      <c r="R6" s="169">
        <v>0</v>
      </c>
      <c r="S6" s="169">
        <v>0</v>
      </c>
      <c r="T6" s="169">
        <v>0</v>
      </c>
      <c r="U6" s="169">
        <v>0</v>
      </c>
      <c r="V6" s="169">
        <v>0</v>
      </c>
      <c r="W6" s="169">
        <v>0</v>
      </c>
      <c r="X6" s="169">
        <v>0</v>
      </c>
      <c r="Y6" s="169">
        <v>0</v>
      </c>
      <c r="Z6" s="169">
        <v>0</v>
      </c>
      <c r="AA6" s="169">
        <v>3944</v>
      </c>
      <c r="AB6" s="169">
        <v>0</v>
      </c>
      <c r="AC6" s="169">
        <v>0</v>
      </c>
      <c r="AD6" s="169">
        <v>0</v>
      </c>
      <c r="AE6" s="169">
        <v>0</v>
      </c>
      <c r="AF6" s="169">
        <v>0</v>
      </c>
      <c r="AG6" s="169">
        <v>0</v>
      </c>
      <c r="AH6" s="169">
        <v>0</v>
      </c>
      <c r="AI6" s="169">
        <v>0</v>
      </c>
      <c r="AJ6" s="169">
        <v>0</v>
      </c>
      <c r="AK6" s="169">
        <v>0</v>
      </c>
      <c r="AL6" s="169">
        <v>0</v>
      </c>
      <c r="AM6" s="169">
        <v>0</v>
      </c>
      <c r="AN6" s="169">
        <v>0</v>
      </c>
      <c r="AO6" s="169">
        <v>0</v>
      </c>
      <c r="AP6" s="169">
        <v>0</v>
      </c>
      <c r="AQ6" s="169">
        <v>0</v>
      </c>
      <c r="AR6" s="169">
        <v>3719.6</v>
      </c>
      <c r="AS6" s="169">
        <v>0</v>
      </c>
      <c r="AT6" s="169">
        <v>0</v>
      </c>
      <c r="AU6" s="169">
        <v>0</v>
      </c>
      <c r="AV6" s="169">
        <v>0</v>
      </c>
      <c r="AW6" s="169">
        <v>160</v>
      </c>
    </row>
    <row r="7" spans="1:49" x14ac:dyDescent="0.3">
      <c r="A7" s="169" t="s">
        <v>99</v>
      </c>
      <c r="B7" s="194">
        <v>4</v>
      </c>
      <c r="C7" s="169">
        <v>48</v>
      </c>
      <c r="D7" s="169">
        <v>1</v>
      </c>
      <c r="E7" s="169">
        <v>4</v>
      </c>
      <c r="F7" s="169">
        <v>87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41.5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169">
        <v>0</v>
      </c>
      <c r="U7" s="169">
        <v>0</v>
      </c>
      <c r="V7" s="169">
        <v>0</v>
      </c>
      <c r="W7" s="169">
        <v>0</v>
      </c>
      <c r="X7" s="169">
        <v>0</v>
      </c>
      <c r="Y7" s="169">
        <v>0</v>
      </c>
      <c r="Z7" s="169">
        <v>0</v>
      </c>
      <c r="AA7" s="169">
        <v>45.5</v>
      </c>
      <c r="AB7" s="169">
        <v>0</v>
      </c>
      <c r="AC7" s="169">
        <v>0</v>
      </c>
      <c r="AD7" s="169">
        <v>0</v>
      </c>
      <c r="AE7" s="169">
        <v>0</v>
      </c>
      <c r="AF7" s="169">
        <v>0</v>
      </c>
      <c r="AG7" s="169">
        <v>0</v>
      </c>
      <c r="AH7" s="169">
        <v>0</v>
      </c>
      <c r="AI7" s="169">
        <v>0</v>
      </c>
      <c r="AJ7" s="169">
        <v>0</v>
      </c>
      <c r="AK7" s="169">
        <v>0</v>
      </c>
      <c r="AL7" s="169">
        <v>0</v>
      </c>
      <c r="AM7" s="169">
        <v>0</v>
      </c>
      <c r="AN7" s="169">
        <v>0</v>
      </c>
      <c r="AO7" s="169">
        <v>0</v>
      </c>
      <c r="AP7" s="169">
        <v>0</v>
      </c>
      <c r="AQ7" s="169">
        <v>0</v>
      </c>
      <c r="AR7" s="169">
        <v>0</v>
      </c>
      <c r="AS7" s="169">
        <v>0</v>
      </c>
      <c r="AT7" s="169">
        <v>0</v>
      </c>
      <c r="AU7" s="169">
        <v>0</v>
      </c>
      <c r="AV7" s="169">
        <v>0</v>
      </c>
      <c r="AW7" s="169">
        <v>0</v>
      </c>
    </row>
    <row r="8" spans="1:49" x14ac:dyDescent="0.3">
      <c r="A8" s="169" t="s">
        <v>100</v>
      </c>
      <c r="B8" s="194">
        <v>5</v>
      </c>
      <c r="C8" s="169">
        <v>48</v>
      </c>
      <c r="D8" s="169">
        <v>1</v>
      </c>
      <c r="E8" s="169">
        <v>5</v>
      </c>
      <c r="F8" s="169">
        <v>57</v>
      </c>
      <c r="G8" s="169">
        <v>57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0</v>
      </c>
      <c r="X8" s="169">
        <v>0</v>
      </c>
      <c r="Y8" s="169">
        <v>0</v>
      </c>
      <c r="Z8" s="169">
        <v>0</v>
      </c>
      <c r="AA8" s="169">
        <v>0</v>
      </c>
      <c r="AB8" s="169">
        <v>0</v>
      </c>
      <c r="AC8" s="169">
        <v>0</v>
      </c>
      <c r="AD8" s="169">
        <v>0</v>
      </c>
      <c r="AE8" s="169">
        <v>0</v>
      </c>
      <c r="AF8" s="169">
        <v>0</v>
      </c>
      <c r="AG8" s="169">
        <v>0</v>
      </c>
      <c r="AH8" s="169">
        <v>0</v>
      </c>
      <c r="AI8" s="169">
        <v>0</v>
      </c>
      <c r="AJ8" s="169">
        <v>0</v>
      </c>
      <c r="AK8" s="169">
        <v>0</v>
      </c>
      <c r="AL8" s="169">
        <v>0</v>
      </c>
      <c r="AM8" s="169">
        <v>0</v>
      </c>
      <c r="AN8" s="169">
        <v>0</v>
      </c>
      <c r="AO8" s="169">
        <v>0</v>
      </c>
      <c r="AP8" s="169">
        <v>0</v>
      </c>
      <c r="AQ8" s="169">
        <v>0</v>
      </c>
      <c r="AR8" s="169">
        <v>0</v>
      </c>
      <c r="AS8" s="169">
        <v>0</v>
      </c>
      <c r="AT8" s="169">
        <v>0</v>
      </c>
      <c r="AU8" s="169">
        <v>0</v>
      </c>
      <c r="AV8" s="169">
        <v>0</v>
      </c>
      <c r="AW8" s="169">
        <v>0</v>
      </c>
    </row>
    <row r="9" spans="1:49" x14ac:dyDescent="0.3">
      <c r="A9" s="169" t="s">
        <v>101</v>
      </c>
      <c r="B9" s="194">
        <v>6</v>
      </c>
      <c r="C9" s="169">
        <v>48</v>
      </c>
      <c r="D9" s="169">
        <v>1</v>
      </c>
      <c r="E9" s="169">
        <v>6</v>
      </c>
      <c r="F9" s="169">
        <v>1957364</v>
      </c>
      <c r="G9" s="169">
        <v>11400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839213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  <c r="X9" s="169">
        <v>0</v>
      </c>
      <c r="Y9" s="169">
        <v>0</v>
      </c>
      <c r="Z9" s="169">
        <v>0</v>
      </c>
      <c r="AA9" s="169">
        <v>697432</v>
      </c>
      <c r="AB9" s="169">
        <v>0</v>
      </c>
      <c r="AC9" s="169">
        <v>0</v>
      </c>
      <c r="AD9" s="169">
        <v>0</v>
      </c>
      <c r="AE9" s="169">
        <v>0</v>
      </c>
      <c r="AF9" s="169">
        <v>0</v>
      </c>
      <c r="AG9" s="169">
        <v>0</v>
      </c>
      <c r="AH9" s="169">
        <v>0</v>
      </c>
      <c r="AI9" s="169">
        <v>0</v>
      </c>
      <c r="AJ9" s="169">
        <v>0</v>
      </c>
      <c r="AK9" s="169">
        <v>0</v>
      </c>
      <c r="AL9" s="169">
        <v>0</v>
      </c>
      <c r="AM9" s="169">
        <v>0</v>
      </c>
      <c r="AN9" s="169">
        <v>0</v>
      </c>
      <c r="AO9" s="169">
        <v>0</v>
      </c>
      <c r="AP9" s="169">
        <v>0</v>
      </c>
      <c r="AQ9" s="169">
        <v>0</v>
      </c>
      <c r="AR9" s="169">
        <v>382537</v>
      </c>
      <c r="AS9" s="169">
        <v>0</v>
      </c>
      <c r="AT9" s="169">
        <v>0</v>
      </c>
      <c r="AU9" s="169">
        <v>0</v>
      </c>
      <c r="AV9" s="169">
        <v>0</v>
      </c>
      <c r="AW9" s="169">
        <v>26782</v>
      </c>
    </row>
    <row r="10" spans="1:49" x14ac:dyDescent="0.3">
      <c r="A10" s="169" t="s">
        <v>102</v>
      </c>
      <c r="B10" s="194">
        <v>7</v>
      </c>
      <c r="C10" s="169">
        <v>48</v>
      </c>
      <c r="D10" s="169">
        <v>1</v>
      </c>
      <c r="E10" s="169">
        <v>9</v>
      </c>
      <c r="F10" s="169">
        <v>6044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  <c r="X10" s="169">
        <v>0</v>
      </c>
      <c r="Y10" s="169">
        <v>0</v>
      </c>
      <c r="Z10" s="169">
        <v>0</v>
      </c>
      <c r="AA10" s="169">
        <v>0</v>
      </c>
      <c r="AB10" s="169">
        <v>0</v>
      </c>
      <c r="AC10" s="169">
        <v>0</v>
      </c>
      <c r="AD10" s="169">
        <v>0</v>
      </c>
      <c r="AE10" s="169">
        <v>0</v>
      </c>
      <c r="AF10" s="169">
        <v>0</v>
      </c>
      <c r="AG10" s="169">
        <v>0</v>
      </c>
      <c r="AH10" s="169">
        <v>0</v>
      </c>
      <c r="AI10" s="169">
        <v>0</v>
      </c>
      <c r="AJ10" s="169">
        <v>0</v>
      </c>
      <c r="AK10" s="169">
        <v>0</v>
      </c>
      <c r="AL10" s="169">
        <v>0</v>
      </c>
      <c r="AM10" s="169">
        <v>0</v>
      </c>
      <c r="AN10" s="169">
        <v>0</v>
      </c>
      <c r="AO10" s="169">
        <v>0</v>
      </c>
      <c r="AP10" s="169">
        <v>0</v>
      </c>
      <c r="AQ10" s="169">
        <v>0</v>
      </c>
      <c r="AR10" s="169">
        <v>6044</v>
      </c>
      <c r="AS10" s="169">
        <v>0</v>
      </c>
      <c r="AT10" s="169">
        <v>0</v>
      </c>
      <c r="AU10" s="169">
        <v>0</v>
      </c>
      <c r="AV10" s="169">
        <v>0</v>
      </c>
      <c r="AW10" s="169">
        <v>0</v>
      </c>
    </row>
    <row r="11" spans="1:49" x14ac:dyDescent="0.3">
      <c r="A11" s="169" t="s">
        <v>103</v>
      </c>
      <c r="B11" s="194">
        <v>8</v>
      </c>
      <c r="C11" s="169">
        <v>48</v>
      </c>
      <c r="D11" s="169">
        <v>1</v>
      </c>
      <c r="E11" s="169">
        <v>10</v>
      </c>
      <c r="F11" s="169">
        <v>3350</v>
      </c>
      <c r="G11" s="169">
        <v>0</v>
      </c>
      <c r="H11" s="169">
        <v>0</v>
      </c>
      <c r="I11" s="169">
        <v>0</v>
      </c>
      <c r="J11" s="169">
        <v>1200</v>
      </c>
      <c r="K11" s="169">
        <v>0</v>
      </c>
      <c r="L11" s="169">
        <v>0</v>
      </c>
      <c r="M11" s="169">
        <v>0</v>
      </c>
      <c r="N11" s="169">
        <v>0</v>
      </c>
      <c r="O11" s="169">
        <v>2150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  <c r="X11" s="169">
        <v>0</v>
      </c>
      <c r="Y11" s="169">
        <v>0</v>
      </c>
      <c r="Z11" s="169">
        <v>0</v>
      </c>
      <c r="AA11" s="169">
        <v>0</v>
      </c>
      <c r="AB11" s="169">
        <v>0</v>
      </c>
      <c r="AC11" s="169">
        <v>0</v>
      </c>
      <c r="AD11" s="169">
        <v>0</v>
      </c>
      <c r="AE11" s="169">
        <v>0</v>
      </c>
      <c r="AF11" s="169">
        <v>0</v>
      </c>
      <c r="AG11" s="169">
        <v>0</v>
      </c>
      <c r="AH11" s="169">
        <v>0</v>
      </c>
      <c r="AI11" s="169">
        <v>0</v>
      </c>
      <c r="AJ11" s="169">
        <v>0</v>
      </c>
      <c r="AK11" s="169">
        <v>0</v>
      </c>
      <c r="AL11" s="169">
        <v>0</v>
      </c>
      <c r="AM11" s="169">
        <v>0</v>
      </c>
      <c r="AN11" s="169">
        <v>0</v>
      </c>
      <c r="AO11" s="169">
        <v>0</v>
      </c>
      <c r="AP11" s="169">
        <v>0</v>
      </c>
      <c r="AQ11" s="169">
        <v>0</v>
      </c>
      <c r="AR11" s="169">
        <v>0</v>
      </c>
      <c r="AS11" s="169">
        <v>0</v>
      </c>
      <c r="AT11" s="169">
        <v>0</v>
      </c>
      <c r="AU11" s="169">
        <v>0</v>
      </c>
      <c r="AV11" s="169">
        <v>0</v>
      </c>
      <c r="AW11" s="169">
        <v>0</v>
      </c>
    </row>
    <row r="12" spans="1:49" x14ac:dyDescent="0.3">
      <c r="A12" s="169" t="s">
        <v>104</v>
      </c>
      <c r="B12" s="194">
        <v>9</v>
      </c>
      <c r="C12" s="169">
        <v>48</v>
      </c>
      <c r="D12" s="169">
        <v>1</v>
      </c>
      <c r="E12" s="169">
        <v>11</v>
      </c>
      <c r="F12" s="169">
        <v>5674.3002544529263</v>
      </c>
      <c r="G12" s="169">
        <v>0</v>
      </c>
      <c r="H12" s="169">
        <v>0</v>
      </c>
      <c r="I12" s="169">
        <v>0</v>
      </c>
      <c r="J12" s="169">
        <v>4007.6335877862598</v>
      </c>
      <c r="K12" s="169">
        <v>0</v>
      </c>
      <c r="L12" s="169">
        <v>0</v>
      </c>
      <c r="M12" s="169">
        <v>0</v>
      </c>
      <c r="N12" s="169">
        <v>0</v>
      </c>
      <c r="O12" s="169">
        <v>1666.6666666666667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  <c r="X12" s="169">
        <v>0</v>
      </c>
      <c r="Y12" s="169">
        <v>0</v>
      </c>
      <c r="Z12" s="169">
        <v>0</v>
      </c>
      <c r="AA12" s="169">
        <v>0</v>
      </c>
      <c r="AB12" s="169">
        <v>0</v>
      </c>
      <c r="AC12" s="169">
        <v>0</v>
      </c>
      <c r="AD12" s="169">
        <v>0</v>
      </c>
      <c r="AE12" s="169">
        <v>0</v>
      </c>
      <c r="AF12" s="169">
        <v>0</v>
      </c>
      <c r="AG12" s="169">
        <v>0</v>
      </c>
      <c r="AH12" s="169">
        <v>0</v>
      </c>
      <c r="AI12" s="169">
        <v>0</v>
      </c>
      <c r="AJ12" s="169">
        <v>0</v>
      </c>
      <c r="AK12" s="169">
        <v>0</v>
      </c>
      <c r="AL12" s="169">
        <v>0</v>
      </c>
      <c r="AM12" s="169">
        <v>0</v>
      </c>
      <c r="AN12" s="169">
        <v>0</v>
      </c>
      <c r="AO12" s="169">
        <v>0</v>
      </c>
      <c r="AP12" s="169">
        <v>0</v>
      </c>
      <c r="AQ12" s="169">
        <v>0</v>
      </c>
      <c r="AR12" s="169">
        <v>0</v>
      </c>
      <c r="AS12" s="169">
        <v>0</v>
      </c>
      <c r="AT12" s="169">
        <v>0</v>
      </c>
      <c r="AU12" s="169">
        <v>0</v>
      </c>
      <c r="AV12" s="169">
        <v>0</v>
      </c>
      <c r="AW12" s="169">
        <v>0</v>
      </c>
    </row>
    <row r="13" spans="1:49" x14ac:dyDescent="0.3">
      <c r="A13" s="169" t="s">
        <v>105</v>
      </c>
      <c r="B13" s="194">
        <v>10</v>
      </c>
      <c r="C13" s="169">
        <v>48</v>
      </c>
      <c r="D13" s="169">
        <v>2</v>
      </c>
      <c r="E13" s="169">
        <v>1</v>
      </c>
      <c r="F13" s="169">
        <v>70.42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20.47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  <c r="X13" s="169">
        <v>0</v>
      </c>
      <c r="Y13" s="169">
        <v>0</v>
      </c>
      <c r="Z13" s="169">
        <v>0</v>
      </c>
      <c r="AA13" s="169">
        <v>25</v>
      </c>
      <c r="AB13" s="169">
        <v>0</v>
      </c>
      <c r="AC13" s="169">
        <v>0</v>
      </c>
      <c r="AD13" s="169">
        <v>0</v>
      </c>
      <c r="AE13" s="169">
        <v>0</v>
      </c>
      <c r="AF13" s="169">
        <v>0</v>
      </c>
      <c r="AG13" s="169">
        <v>0</v>
      </c>
      <c r="AH13" s="169">
        <v>0</v>
      </c>
      <c r="AI13" s="169">
        <v>0</v>
      </c>
      <c r="AJ13" s="169">
        <v>0</v>
      </c>
      <c r="AK13" s="169">
        <v>0</v>
      </c>
      <c r="AL13" s="169">
        <v>0</v>
      </c>
      <c r="AM13" s="169">
        <v>0</v>
      </c>
      <c r="AN13" s="169">
        <v>0</v>
      </c>
      <c r="AO13" s="169">
        <v>0</v>
      </c>
      <c r="AP13" s="169">
        <v>0</v>
      </c>
      <c r="AQ13" s="169">
        <v>0</v>
      </c>
      <c r="AR13" s="169">
        <v>23.95</v>
      </c>
      <c r="AS13" s="169">
        <v>0</v>
      </c>
      <c r="AT13" s="169">
        <v>0</v>
      </c>
      <c r="AU13" s="169">
        <v>0</v>
      </c>
      <c r="AV13" s="169">
        <v>0</v>
      </c>
      <c r="AW13" s="169">
        <v>1</v>
      </c>
    </row>
    <row r="14" spans="1:49" x14ac:dyDescent="0.3">
      <c r="A14" s="169" t="s">
        <v>106</v>
      </c>
      <c r="B14" s="194">
        <v>11</v>
      </c>
      <c r="C14" s="169">
        <v>48</v>
      </c>
      <c r="D14" s="169">
        <v>2</v>
      </c>
      <c r="E14" s="169">
        <v>2</v>
      </c>
      <c r="F14" s="169">
        <v>10697.4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3161.4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  <c r="X14" s="169">
        <v>0</v>
      </c>
      <c r="Y14" s="169">
        <v>0</v>
      </c>
      <c r="Z14" s="169">
        <v>0</v>
      </c>
      <c r="AA14" s="169">
        <v>3888</v>
      </c>
      <c r="AB14" s="169">
        <v>0</v>
      </c>
      <c r="AC14" s="169">
        <v>0</v>
      </c>
      <c r="AD14" s="169">
        <v>0</v>
      </c>
      <c r="AE14" s="169">
        <v>0</v>
      </c>
      <c r="AF14" s="169">
        <v>0</v>
      </c>
      <c r="AG14" s="169">
        <v>0</v>
      </c>
      <c r="AH14" s="169">
        <v>0</v>
      </c>
      <c r="AI14" s="169">
        <v>0</v>
      </c>
      <c r="AJ14" s="169">
        <v>0</v>
      </c>
      <c r="AK14" s="169">
        <v>0</v>
      </c>
      <c r="AL14" s="169">
        <v>0</v>
      </c>
      <c r="AM14" s="169">
        <v>0</v>
      </c>
      <c r="AN14" s="169">
        <v>0</v>
      </c>
      <c r="AO14" s="169">
        <v>0</v>
      </c>
      <c r="AP14" s="169">
        <v>0</v>
      </c>
      <c r="AQ14" s="169">
        <v>0</v>
      </c>
      <c r="AR14" s="169">
        <v>3488</v>
      </c>
      <c r="AS14" s="169">
        <v>0</v>
      </c>
      <c r="AT14" s="169">
        <v>0</v>
      </c>
      <c r="AU14" s="169">
        <v>0</v>
      </c>
      <c r="AV14" s="169">
        <v>0</v>
      </c>
      <c r="AW14" s="169">
        <v>160</v>
      </c>
    </row>
    <row r="15" spans="1:49" x14ac:dyDescent="0.3">
      <c r="A15" s="169" t="s">
        <v>107</v>
      </c>
      <c r="B15" s="194">
        <v>12</v>
      </c>
      <c r="C15" s="169">
        <v>48</v>
      </c>
      <c r="D15" s="169">
        <v>2</v>
      </c>
      <c r="E15" s="169">
        <v>3</v>
      </c>
      <c r="F15" s="169">
        <v>4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4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  <c r="AB15" s="169">
        <v>0</v>
      </c>
      <c r="AC15" s="169">
        <v>0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0</v>
      </c>
      <c r="AL15" s="169">
        <v>0</v>
      </c>
      <c r="AM15" s="169">
        <v>0</v>
      </c>
      <c r="AN15" s="169">
        <v>0</v>
      </c>
      <c r="AO15" s="169">
        <v>0</v>
      </c>
      <c r="AP15" s="169">
        <v>0</v>
      </c>
      <c r="AQ15" s="169">
        <v>0</v>
      </c>
      <c r="AR15" s="169">
        <v>0</v>
      </c>
      <c r="AS15" s="169">
        <v>0</v>
      </c>
      <c r="AT15" s="169">
        <v>0</v>
      </c>
      <c r="AU15" s="169">
        <v>0</v>
      </c>
      <c r="AV15" s="169">
        <v>0</v>
      </c>
      <c r="AW15" s="169">
        <v>0</v>
      </c>
    </row>
    <row r="16" spans="1:49" x14ac:dyDescent="0.3">
      <c r="A16" s="169" t="s">
        <v>95</v>
      </c>
      <c r="B16" s="194">
        <v>2016</v>
      </c>
      <c r="C16" s="169">
        <v>48</v>
      </c>
      <c r="D16" s="169">
        <v>2</v>
      </c>
      <c r="E16" s="169">
        <v>4</v>
      </c>
      <c r="F16" s="169">
        <v>148.5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51.5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81.5</v>
      </c>
      <c r="AB16" s="169">
        <v>0</v>
      </c>
      <c r="AC16" s="169">
        <v>0</v>
      </c>
      <c r="AD16" s="169">
        <v>0</v>
      </c>
      <c r="AE16" s="169">
        <v>0</v>
      </c>
      <c r="AF16" s="169">
        <v>0</v>
      </c>
      <c r="AG16" s="169">
        <v>0</v>
      </c>
      <c r="AH16" s="169">
        <v>0</v>
      </c>
      <c r="AI16" s="169">
        <v>0</v>
      </c>
      <c r="AJ16" s="169">
        <v>0</v>
      </c>
      <c r="AK16" s="169">
        <v>0</v>
      </c>
      <c r="AL16" s="169">
        <v>0</v>
      </c>
      <c r="AM16" s="169">
        <v>0</v>
      </c>
      <c r="AN16" s="169">
        <v>0</v>
      </c>
      <c r="AO16" s="169">
        <v>0</v>
      </c>
      <c r="AP16" s="169">
        <v>0</v>
      </c>
      <c r="AQ16" s="169">
        <v>0</v>
      </c>
      <c r="AR16" s="169">
        <v>15.5</v>
      </c>
      <c r="AS16" s="169">
        <v>0</v>
      </c>
      <c r="AT16" s="169">
        <v>0</v>
      </c>
      <c r="AU16" s="169">
        <v>0</v>
      </c>
      <c r="AV16" s="169">
        <v>0</v>
      </c>
      <c r="AW16" s="169">
        <v>0</v>
      </c>
    </row>
    <row r="17" spans="3:49" x14ac:dyDescent="0.3">
      <c r="C17" s="169">
        <v>48</v>
      </c>
      <c r="D17" s="169">
        <v>2</v>
      </c>
      <c r="E17" s="169">
        <v>5</v>
      </c>
      <c r="F17" s="169">
        <v>54</v>
      </c>
      <c r="G17" s="169">
        <v>54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  <c r="X17" s="169">
        <v>0</v>
      </c>
      <c r="Y17" s="169">
        <v>0</v>
      </c>
      <c r="Z17" s="169">
        <v>0</v>
      </c>
      <c r="AA17" s="169">
        <v>0</v>
      </c>
      <c r="AB17" s="169">
        <v>0</v>
      </c>
      <c r="AC17" s="169">
        <v>0</v>
      </c>
      <c r="AD17" s="169">
        <v>0</v>
      </c>
      <c r="AE17" s="169">
        <v>0</v>
      </c>
      <c r="AF17" s="169">
        <v>0</v>
      </c>
      <c r="AG17" s="169">
        <v>0</v>
      </c>
      <c r="AH17" s="169">
        <v>0</v>
      </c>
      <c r="AI17" s="169">
        <v>0</v>
      </c>
      <c r="AJ17" s="169">
        <v>0</v>
      </c>
      <c r="AK17" s="169">
        <v>0</v>
      </c>
      <c r="AL17" s="169">
        <v>0</v>
      </c>
      <c r="AM17" s="169">
        <v>0</v>
      </c>
      <c r="AN17" s="169">
        <v>0</v>
      </c>
      <c r="AO17" s="169">
        <v>0</v>
      </c>
      <c r="AP17" s="169">
        <v>0</v>
      </c>
      <c r="AQ17" s="169">
        <v>0</v>
      </c>
      <c r="AR17" s="169">
        <v>0</v>
      </c>
      <c r="AS17" s="169">
        <v>0</v>
      </c>
      <c r="AT17" s="169">
        <v>0</v>
      </c>
      <c r="AU17" s="169">
        <v>0</v>
      </c>
      <c r="AV17" s="169">
        <v>0</v>
      </c>
      <c r="AW17" s="169">
        <v>0</v>
      </c>
    </row>
    <row r="18" spans="3:49" x14ac:dyDescent="0.3">
      <c r="C18" s="169">
        <v>48</v>
      </c>
      <c r="D18" s="169">
        <v>2</v>
      </c>
      <c r="E18" s="169">
        <v>6</v>
      </c>
      <c r="F18" s="169">
        <v>1971453</v>
      </c>
      <c r="G18" s="169">
        <v>10800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875627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691098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v>0</v>
      </c>
      <c r="AJ18" s="169">
        <v>0</v>
      </c>
      <c r="AK18" s="169">
        <v>0</v>
      </c>
      <c r="AL18" s="169">
        <v>0</v>
      </c>
      <c r="AM18" s="169">
        <v>0</v>
      </c>
      <c r="AN18" s="169">
        <v>0</v>
      </c>
      <c r="AO18" s="169">
        <v>0</v>
      </c>
      <c r="AP18" s="169">
        <v>0</v>
      </c>
      <c r="AQ18" s="169">
        <v>0</v>
      </c>
      <c r="AR18" s="169">
        <v>367146</v>
      </c>
      <c r="AS18" s="169">
        <v>0</v>
      </c>
      <c r="AT18" s="169">
        <v>0</v>
      </c>
      <c r="AU18" s="169">
        <v>0</v>
      </c>
      <c r="AV18" s="169">
        <v>0</v>
      </c>
      <c r="AW18" s="169">
        <v>26782</v>
      </c>
    </row>
    <row r="19" spans="3:49" x14ac:dyDescent="0.3">
      <c r="C19" s="169">
        <v>48</v>
      </c>
      <c r="D19" s="169">
        <v>2</v>
      </c>
      <c r="E19" s="169">
        <v>7</v>
      </c>
      <c r="F19" s="169">
        <v>6895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6895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  <c r="X19" s="169">
        <v>0</v>
      </c>
      <c r="Y19" s="169">
        <v>0</v>
      </c>
      <c r="Z19" s="169">
        <v>0</v>
      </c>
      <c r="AA19" s="169">
        <v>0</v>
      </c>
      <c r="AB19" s="169">
        <v>0</v>
      </c>
      <c r="AC19" s="169">
        <v>0</v>
      </c>
      <c r="AD19" s="169">
        <v>0</v>
      </c>
      <c r="AE19" s="169">
        <v>0</v>
      </c>
      <c r="AF19" s="169">
        <v>0</v>
      </c>
      <c r="AG19" s="169">
        <v>0</v>
      </c>
      <c r="AH19" s="169">
        <v>0</v>
      </c>
      <c r="AI19" s="169">
        <v>0</v>
      </c>
      <c r="AJ19" s="169">
        <v>0</v>
      </c>
      <c r="AK19" s="169">
        <v>0</v>
      </c>
      <c r="AL19" s="169">
        <v>0</v>
      </c>
      <c r="AM19" s="169">
        <v>0</v>
      </c>
      <c r="AN19" s="169">
        <v>0</v>
      </c>
      <c r="AO19" s="169">
        <v>0</v>
      </c>
      <c r="AP19" s="169">
        <v>0</v>
      </c>
      <c r="AQ19" s="169">
        <v>0</v>
      </c>
      <c r="AR19" s="169">
        <v>0</v>
      </c>
      <c r="AS19" s="169">
        <v>0</v>
      </c>
      <c r="AT19" s="169">
        <v>0</v>
      </c>
      <c r="AU19" s="169">
        <v>0</v>
      </c>
      <c r="AV19" s="169">
        <v>0</v>
      </c>
      <c r="AW19" s="169">
        <v>0</v>
      </c>
    </row>
    <row r="20" spans="3:49" x14ac:dyDescent="0.3">
      <c r="C20" s="169">
        <v>48</v>
      </c>
      <c r="D20" s="169">
        <v>2</v>
      </c>
      <c r="E20" s="169">
        <v>9</v>
      </c>
      <c r="F20" s="169">
        <v>16895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6895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10000</v>
      </c>
      <c r="AB20" s="169">
        <v>0</v>
      </c>
      <c r="AC20" s="169">
        <v>0</v>
      </c>
      <c r="AD20" s="169">
        <v>0</v>
      </c>
      <c r="AE20" s="169">
        <v>0</v>
      </c>
      <c r="AF20" s="169">
        <v>0</v>
      </c>
      <c r="AG20" s="169">
        <v>0</v>
      </c>
      <c r="AH20" s="169">
        <v>0</v>
      </c>
      <c r="AI20" s="169">
        <v>0</v>
      </c>
      <c r="AJ20" s="169">
        <v>0</v>
      </c>
      <c r="AK20" s="169">
        <v>0</v>
      </c>
      <c r="AL20" s="169">
        <v>0</v>
      </c>
      <c r="AM20" s="169">
        <v>0</v>
      </c>
      <c r="AN20" s="169">
        <v>0</v>
      </c>
      <c r="AO20" s="169">
        <v>0</v>
      </c>
      <c r="AP20" s="169">
        <v>0</v>
      </c>
      <c r="AQ20" s="169">
        <v>0</v>
      </c>
      <c r="AR20" s="169">
        <v>0</v>
      </c>
      <c r="AS20" s="169">
        <v>0</v>
      </c>
      <c r="AT20" s="169">
        <v>0</v>
      </c>
      <c r="AU20" s="169">
        <v>0</v>
      </c>
      <c r="AV20" s="169">
        <v>0</v>
      </c>
      <c r="AW20" s="169">
        <v>0</v>
      </c>
    </row>
    <row r="21" spans="3:49" x14ac:dyDescent="0.3">
      <c r="C21" s="169">
        <v>48</v>
      </c>
      <c r="D21" s="169">
        <v>2</v>
      </c>
      <c r="E21" s="169">
        <v>10</v>
      </c>
      <c r="F21" s="169">
        <v>900</v>
      </c>
      <c r="G21" s="169">
        <v>0</v>
      </c>
      <c r="H21" s="169">
        <v>0</v>
      </c>
      <c r="I21" s="169">
        <v>0</v>
      </c>
      <c r="J21" s="169">
        <v>300</v>
      </c>
      <c r="K21" s="169">
        <v>0</v>
      </c>
      <c r="L21" s="169">
        <v>0</v>
      </c>
      <c r="M21" s="169">
        <v>0</v>
      </c>
      <c r="N21" s="169">
        <v>0</v>
      </c>
      <c r="O21" s="169">
        <v>600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0</v>
      </c>
      <c r="X21" s="169">
        <v>0</v>
      </c>
      <c r="Y21" s="169">
        <v>0</v>
      </c>
      <c r="Z21" s="169">
        <v>0</v>
      </c>
      <c r="AA21" s="169">
        <v>0</v>
      </c>
      <c r="AB21" s="169">
        <v>0</v>
      </c>
      <c r="AC21" s="169">
        <v>0</v>
      </c>
      <c r="AD21" s="169">
        <v>0</v>
      </c>
      <c r="AE21" s="169">
        <v>0</v>
      </c>
      <c r="AF21" s="169">
        <v>0</v>
      </c>
      <c r="AG21" s="169">
        <v>0</v>
      </c>
      <c r="AH21" s="169">
        <v>0</v>
      </c>
      <c r="AI21" s="169">
        <v>0</v>
      </c>
      <c r="AJ21" s="169">
        <v>0</v>
      </c>
      <c r="AK21" s="169">
        <v>0</v>
      </c>
      <c r="AL21" s="169">
        <v>0</v>
      </c>
      <c r="AM21" s="169">
        <v>0</v>
      </c>
      <c r="AN21" s="169">
        <v>0</v>
      </c>
      <c r="AO21" s="169">
        <v>0</v>
      </c>
      <c r="AP21" s="169">
        <v>0</v>
      </c>
      <c r="AQ21" s="169">
        <v>0</v>
      </c>
      <c r="AR21" s="169">
        <v>0</v>
      </c>
      <c r="AS21" s="169">
        <v>0</v>
      </c>
      <c r="AT21" s="169">
        <v>0</v>
      </c>
      <c r="AU21" s="169">
        <v>0</v>
      </c>
      <c r="AV21" s="169">
        <v>0</v>
      </c>
      <c r="AW21" s="169">
        <v>0</v>
      </c>
    </row>
    <row r="22" spans="3:49" x14ac:dyDescent="0.3">
      <c r="C22" s="169">
        <v>48</v>
      </c>
      <c r="D22" s="169">
        <v>2</v>
      </c>
      <c r="E22" s="169">
        <v>11</v>
      </c>
      <c r="F22" s="169">
        <v>5674.3002544529263</v>
      </c>
      <c r="G22" s="169">
        <v>0</v>
      </c>
      <c r="H22" s="169">
        <v>0</v>
      </c>
      <c r="I22" s="169">
        <v>0</v>
      </c>
      <c r="J22" s="169">
        <v>4007.6335877862598</v>
      </c>
      <c r="K22" s="169">
        <v>0</v>
      </c>
      <c r="L22" s="169">
        <v>0</v>
      </c>
      <c r="M22" s="169">
        <v>0</v>
      </c>
      <c r="N22" s="169">
        <v>0</v>
      </c>
      <c r="O22" s="169">
        <v>1666.6666666666667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  <c r="X22" s="169">
        <v>0</v>
      </c>
      <c r="Y22" s="169">
        <v>0</v>
      </c>
      <c r="Z22" s="169">
        <v>0</v>
      </c>
      <c r="AA22" s="169">
        <v>0</v>
      </c>
      <c r="AB22" s="169">
        <v>0</v>
      </c>
      <c r="AC22" s="169">
        <v>0</v>
      </c>
      <c r="AD22" s="169">
        <v>0</v>
      </c>
      <c r="AE22" s="169">
        <v>0</v>
      </c>
      <c r="AF22" s="169">
        <v>0</v>
      </c>
      <c r="AG22" s="169">
        <v>0</v>
      </c>
      <c r="AH22" s="169">
        <v>0</v>
      </c>
      <c r="AI22" s="169">
        <v>0</v>
      </c>
      <c r="AJ22" s="169">
        <v>0</v>
      </c>
      <c r="AK22" s="169">
        <v>0</v>
      </c>
      <c r="AL22" s="169">
        <v>0</v>
      </c>
      <c r="AM22" s="169">
        <v>0</v>
      </c>
      <c r="AN22" s="169">
        <v>0</v>
      </c>
      <c r="AO22" s="169">
        <v>0</v>
      </c>
      <c r="AP22" s="169">
        <v>0</v>
      </c>
      <c r="AQ22" s="169">
        <v>0</v>
      </c>
      <c r="AR22" s="169">
        <v>0</v>
      </c>
      <c r="AS22" s="169">
        <v>0</v>
      </c>
      <c r="AT22" s="169">
        <v>0</v>
      </c>
      <c r="AU22" s="169">
        <v>0</v>
      </c>
      <c r="AV22" s="169">
        <v>0</v>
      </c>
      <c r="AW22" s="169">
        <v>0</v>
      </c>
    </row>
    <row r="23" spans="3:49" x14ac:dyDescent="0.3">
      <c r="C23" s="169">
        <v>48</v>
      </c>
      <c r="D23" s="169">
        <v>3</v>
      </c>
      <c r="E23" s="169">
        <v>1</v>
      </c>
      <c r="F23" s="169">
        <v>69.42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20.47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  <c r="X23" s="169">
        <v>0</v>
      </c>
      <c r="Y23" s="169">
        <v>0</v>
      </c>
      <c r="Z23" s="169">
        <v>0</v>
      </c>
      <c r="AA23" s="169">
        <v>24</v>
      </c>
      <c r="AB23" s="169">
        <v>0</v>
      </c>
      <c r="AC23" s="169">
        <v>0</v>
      </c>
      <c r="AD23" s="169">
        <v>0</v>
      </c>
      <c r="AE23" s="169">
        <v>0</v>
      </c>
      <c r="AF23" s="169">
        <v>0</v>
      </c>
      <c r="AG23" s="169">
        <v>0</v>
      </c>
      <c r="AH23" s="169">
        <v>0</v>
      </c>
      <c r="AI23" s="169">
        <v>0</v>
      </c>
      <c r="AJ23" s="169">
        <v>0</v>
      </c>
      <c r="AK23" s="169">
        <v>0</v>
      </c>
      <c r="AL23" s="169">
        <v>0</v>
      </c>
      <c r="AM23" s="169">
        <v>0</v>
      </c>
      <c r="AN23" s="169">
        <v>0</v>
      </c>
      <c r="AO23" s="169">
        <v>0</v>
      </c>
      <c r="AP23" s="169">
        <v>0</v>
      </c>
      <c r="AQ23" s="169">
        <v>0</v>
      </c>
      <c r="AR23" s="169">
        <v>23.95</v>
      </c>
      <c r="AS23" s="169">
        <v>0</v>
      </c>
      <c r="AT23" s="169">
        <v>0</v>
      </c>
      <c r="AU23" s="169">
        <v>0</v>
      </c>
      <c r="AV23" s="169">
        <v>0</v>
      </c>
      <c r="AW23" s="169">
        <v>1</v>
      </c>
    </row>
    <row r="24" spans="3:49" x14ac:dyDescent="0.3">
      <c r="C24" s="169">
        <v>48</v>
      </c>
      <c r="D24" s="169">
        <v>3</v>
      </c>
      <c r="E24" s="169">
        <v>2</v>
      </c>
      <c r="F24" s="169">
        <v>11971.2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3471.2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0</v>
      </c>
      <c r="X24" s="169">
        <v>0</v>
      </c>
      <c r="Y24" s="169">
        <v>0</v>
      </c>
      <c r="Z24" s="169">
        <v>0</v>
      </c>
      <c r="AA24" s="169">
        <v>4164</v>
      </c>
      <c r="AB24" s="169">
        <v>0</v>
      </c>
      <c r="AC24" s="169">
        <v>0</v>
      </c>
      <c r="AD24" s="169">
        <v>0</v>
      </c>
      <c r="AE24" s="169">
        <v>0</v>
      </c>
      <c r="AF24" s="169">
        <v>0</v>
      </c>
      <c r="AG24" s="169">
        <v>0</v>
      </c>
      <c r="AH24" s="169">
        <v>0</v>
      </c>
      <c r="AI24" s="169">
        <v>0</v>
      </c>
      <c r="AJ24" s="169">
        <v>0</v>
      </c>
      <c r="AK24" s="169">
        <v>0</v>
      </c>
      <c r="AL24" s="169">
        <v>0</v>
      </c>
      <c r="AM24" s="169">
        <v>0</v>
      </c>
      <c r="AN24" s="169">
        <v>0</v>
      </c>
      <c r="AO24" s="169">
        <v>0</v>
      </c>
      <c r="AP24" s="169">
        <v>0</v>
      </c>
      <c r="AQ24" s="169">
        <v>0</v>
      </c>
      <c r="AR24" s="169">
        <v>4168</v>
      </c>
      <c r="AS24" s="169">
        <v>0</v>
      </c>
      <c r="AT24" s="169">
        <v>0</v>
      </c>
      <c r="AU24" s="169">
        <v>0</v>
      </c>
      <c r="AV24" s="169">
        <v>0</v>
      </c>
      <c r="AW24" s="169">
        <v>168</v>
      </c>
    </row>
    <row r="25" spans="3:49" x14ac:dyDescent="0.3">
      <c r="C25" s="169">
        <v>48</v>
      </c>
      <c r="D25" s="169">
        <v>3</v>
      </c>
      <c r="E25" s="169">
        <v>4</v>
      </c>
      <c r="F25" s="169">
        <v>74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34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  <c r="X25" s="169">
        <v>0</v>
      </c>
      <c r="Y25" s="169">
        <v>0</v>
      </c>
      <c r="Z25" s="169">
        <v>0</v>
      </c>
      <c r="AA25" s="169">
        <v>40</v>
      </c>
      <c r="AB25" s="169">
        <v>0</v>
      </c>
      <c r="AC25" s="169">
        <v>0</v>
      </c>
      <c r="AD25" s="169">
        <v>0</v>
      </c>
      <c r="AE25" s="169">
        <v>0</v>
      </c>
      <c r="AF25" s="169">
        <v>0</v>
      </c>
      <c r="AG25" s="169">
        <v>0</v>
      </c>
      <c r="AH25" s="169">
        <v>0</v>
      </c>
      <c r="AI25" s="169">
        <v>0</v>
      </c>
      <c r="AJ25" s="169">
        <v>0</v>
      </c>
      <c r="AK25" s="169">
        <v>0</v>
      </c>
      <c r="AL25" s="169">
        <v>0</v>
      </c>
      <c r="AM25" s="169">
        <v>0</v>
      </c>
      <c r="AN25" s="169">
        <v>0</v>
      </c>
      <c r="AO25" s="169">
        <v>0</v>
      </c>
      <c r="AP25" s="169">
        <v>0</v>
      </c>
      <c r="AQ25" s="169">
        <v>0</v>
      </c>
      <c r="AR25" s="169">
        <v>0</v>
      </c>
      <c r="AS25" s="169">
        <v>0</v>
      </c>
      <c r="AT25" s="169">
        <v>0</v>
      </c>
      <c r="AU25" s="169">
        <v>0</v>
      </c>
      <c r="AV25" s="169">
        <v>0</v>
      </c>
      <c r="AW25" s="169">
        <v>0</v>
      </c>
    </row>
    <row r="26" spans="3:49" x14ac:dyDescent="0.3">
      <c r="C26" s="169">
        <v>48</v>
      </c>
      <c r="D26" s="169">
        <v>3</v>
      </c>
      <c r="E26" s="169">
        <v>5</v>
      </c>
      <c r="F26" s="169">
        <v>54</v>
      </c>
      <c r="G26" s="169">
        <v>54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  <c r="AB26" s="169">
        <v>0</v>
      </c>
      <c r="AC26" s="169">
        <v>0</v>
      </c>
      <c r="AD26" s="169">
        <v>0</v>
      </c>
      <c r="AE26" s="169">
        <v>0</v>
      </c>
      <c r="AF26" s="169">
        <v>0</v>
      </c>
      <c r="AG26" s="169">
        <v>0</v>
      </c>
      <c r="AH26" s="169">
        <v>0</v>
      </c>
      <c r="AI26" s="169">
        <v>0</v>
      </c>
      <c r="AJ26" s="169">
        <v>0</v>
      </c>
      <c r="AK26" s="169">
        <v>0</v>
      </c>
      <c r="AL26" s="169">
        <v>0</v>
      </c>
      <c r="AM26" s="169">
        <v>0</v>
      </c>
      <c r="AN26" s="169">
        <v>0</v>
      </c>
      <c r="AO26" s="169">
        <v>0</v>
      </c>
      <c r="AP26" s="169">
        <v>0</v>
      </c>
      <c r="AQ26" s="169">
        <v>0</v>
      </c>
      <c r="AR26" s="169">
        <v>0</v>
      </c>
      <c r="AS26" s="169">
        <v>0</v>
      </c>
      <c r="AT26" s="169">
        <v>0</v>
      </c>
      <c r="AU26" s="169">
        <v>0</v>
      </c>
      <c r="AV26" s="169">
        <v>0</v>
      </c>
      <c r="AW26" s="169">
        <v>0</v>
      </c>
    </row>
    <row r="27" spans="3:49" x14ac:dyDescent="0.3">
      <c r="C27" s="169">
        <v>48</v>
      </c>
      <c r="D27" s="169">
        <v>3</v>
      </c>
      <c r="E27" s="169">
        <v>6</v>
      </c>
      <c r="F27" s="169">
        <v>1931983</v>
      </c>
      <c r="G27" s="169">
        <v>10800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861294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642895</v>
      </c>
      <c r="AB27" s="169">
        <v>0</v>
      </c>
      <c r="AC27" s="169">
        <v>0</v>
      </c>
      <c r="AD27" s="169">
        <v>0</v>
      </c>
      <c r="AE27" s="169">
        <v>0</v>
      </c>
      <c r="AF27" s="169">
        <v>0</v>
      </c>
      <c r="AG27" s="169">
        <v>0</v>
      </c>
      <c r="AH27" s="169">
        <v>0</v>
      </c>
      <c r="AI27" s="169">
        <v>0</v>
      </c>
      <c r="AJ27" s="169">
        <v>0</v>
      </c>
      <c r="AK27" s="169">
        <v>0</v>
      </c>
      <c r="AL27" s="169">
        <v>0</v>
      </c>
      <c r="AM27" s="169">
        <v>0</v>
      </c>
      <c r="AN27" s="169">
        <v>0</v>
      </c>
      <c r="AO27" s="169">
        <v>0</v>
      </c>
      <c r="AP27" s="169">
        <v>0</v>
      </c>
      <c r="AQ27" s="169">
        <v>0</v>
      </c>
      <c r="AR27" s="169">
        <v>389963</v>
      </c>
      <c r="AS27" s="169">
        <v>0</v>
      </c>
      <c r="AT27" s="169">
        <v>0</v>
      </c>
      <c r="AU27" s="169">
        <v>0</v>
      </c>
      <c r="AV27" s="169">
        <v>0</v>
      </c>
      <c r="AW27" s="169">
        <v>27031</v>
      </c>
    </row>
    <row r="28" spans="3:49" x14ac:dyDescent="0.3">
      <c r="C28" s="169">
        <v>48</v>
      </c>
      <c r="D28" s="169">
        <v>3</v>
      </c>
      <c r="E28" s="169">
        <v>7</v>
      </c>
      <c r="F28" s="169">
        <v>99458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78458</v>
      </c>
      <c r="O28" s="169">
        <v>0</v>
      </c>
      <c r="P28" s="169">
        <v>0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21000</v>
      </c>
      <c r="AB28" s="169">
        <v>0</v>
      </c>
      <c r="AC28" s="169">
        <v>0</v>
      </c>
      <c r="AD28" s="169">
        <v>0</v>
      </c>
      <c r="AE28" s="169">
        <v>0</v>
      </c>
      <c r="AF28" s="169">
        <v>0</v>
      </c>
      <c r="AG28" s="169">
        <v>0</v>
      </c>
      <c r="AH28" s="169">
        <v>0</v>
      </c>
      <c r="AI28" s="169">
        <v>0</v>
      </c>
      <c r="AJ28" s="169">
        <v>0</v>
      </c>
      <c r="AK28" s="169">
        <v>0</v>
      </c>
      <c r="AL28" s="169">
        <v>0</v>
      </c>
      <c r="AM28" s="169">
        <v>0</v>
      </c>
      <c r="AN28" s="169">
        <v>0</v>
      </c>
      <c r="AO28" s="169">
        <v>0</v>
      </c>
      <c r="AP28" s="169">
        <v>0</v>
      </c>
      <c r="AQ28" s="169">
        <v>0</v>
      </c>
      <c r="AR28" s="169">
        <v>0</v>
      </c>
      <c r="AS28" s="169">
        <v>0</v>
      </c>
      <c r="AT28" s="169">
        <v>0</v>
      </c>
      <c r="AU28" s="169">
        <v>0</v>
      </c>
      <c r="AV28" s="169">
        <v>0</v>
      </c>
      <c r="AW28" s="169">
        <v>0</v>
      </c>
    </row>
    <row r="29" spans="3:49" x14ac:dyDescent="0.3">
      <c r="C29" s="169">
        <v>48</v>
      </c>
      <c r="D29" s="169">
        <v>3</v>
      </c>
      <c r="E29" s="169">
        <v>9</v>
      </c>
      <c r="F29" s="169">
        <v>105502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78458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  <c r="X29" s="169">
        <v>0</v>
      </c>
      <c r="Y29" s="169">
        <v>0</v>
      </c>
      <c r="Z29" s="169">
        <v>0</v>
      </c>
      <c r="AA29" s="169">
        <v>21000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  <c r="AG29" s="169">
        <v>0</v>
      </c>
      <c r="AH29" s="169">
        <v>0</v>
      </c>
      <c r="AI29" s="169">
        <v>0</v>
      </c>
      <c r="AJ29" s="169">
        <v>0</v>
      </c>
      <c r="AK29" s="169">
        <v>0</v>
      </c>
      <c r="AL29" s="169">
        <v>0</v>
      </c>
      <c r="AM29" s="169">
        <v>0</v>
      </c>
      <c r="AN29" s="169">
        <v>0</v>
      </c>
      <c r="AO29" s="169">
        <v>0</v>
      </c>
      <c r="AP29" s="169">
        <v>0</v>
      </c>
      <c r="AQ29" s="169">
        <v>0</v>
      </c>
      <c r="AR29" s="169">
        <v>6044</v>
      </c>
      <c r="AS29" s="169">
        <v>0</v>
      </c>
      <c r="AT29" s="169">
        <v>0</v>
      </c>
      <c r="AU29" s="169">
        <v>0</v>
      </c>
      <c r="AV29" s="169">
        <v>0</v>
      </c>
      <c r="AW29" s="169">
        <v>0</v>
      </c>
    </row>
    <row r="30" spans="3:49" x14ac:dyDescent="0.3">
      <c r="C30" s="169">
        <v>48</v>
      </c>
      <c r="D30" s="169">
        <v>3</v>
      </c>
      <c r="E30" s="169">
        <v>10</v>
      </c>
      <c r="F30" s="169">
        <v>2390</v>
      </c>
      <c r="G30" s="169">
        <v>0</v>
      </c>
      <c r="H30" s="169">
        <v>0</v>
      </c>
      <c r="I30" s="169">
        <v>0</v>
      </c>
      <c r="J30" s="169">
        <v>1040</v>
      </c>
      <c r="K30" s="169">
        <v>0</v>
      </c>
      <c r="L30" s="169">
        <v>0</v>
      </c>
      <c r="M30" s="169">
        <v>0</v>
      </c>
      <c r="N30" s="169">
        <v>0</v>
      </c>
      <c r="O30" s="169">
        <v>1350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0</v>
      </c>
      <c r="AH30" s="169">
        <v>0</v>
      </c>
      <c r="AI30" s="169">
        <v>0</v>
      </c>
      <c r="AJ30" s="169">
        <v>0</v>
      </c>
      <c r="AK30" s="169">
        <v>0</v>
      </c>
      <c r="AL30" s="169">
        <v>0</v>
      </c>
      <c r="AM30" s="169">
        <v>0</v>
      </c>
      <c r="AN30" s="169">
        <v>0</v>
      </c>
      <c r="AO30" s="169">
        <v>0</v>
      </c>
      <c r="AP30" s="169">
        <v>0</v>
      </c>
      <c r="AQ30" s="169">
        <v>0</v>
      </c>
      <c r="AR30" s="169">
        <v>0</v>
      </c>
      <c r="AS30" s="169">
        <v>0</v>
      </c>
      <c r="AT30" s="169">
        <v>0</v>
      </c>
      <c r="AU30" s="169">
        <v>0</v>
      </c>
      <c r="AV30" s="169">
        <v>0</v>
      </c>
      <c r="AW30" s="169">
        <v>0</v>
      </c>
    </row>
    <row r="31" spans="3:49" x14ac:dyDescent="0.3">
      <c r="C31" s="169">
        <v>48</v>
      </c>
      <c r="D31" s="169">
        <v>3</v>
      </c>
      <c r="E31" s="169">
        <v>11</v>
      </c>
      <c r="F31" s="169">
        <v>5674.3002544529263</v>
      </c>
      <c r="G31" s="169">
        <v>0</v>
      </c>
      <c r="H31" s="169">
        <v>0</v>
      </c>
      <c r="I31" s="169">
        <v>0</v>
      </c>
      <c r="J31" s="169">
        <v>4007.6335877862598</v>
      </c>
      <c r="K31" s="169">
        <v>0</v>
      </c>
      <c r="L31" s="169">
        <v>0</v>
      </c>
      <c r="M31" s="169">
        <v>0</v>
      </c>
      <c r="N31" s="169">
        <v>0</v>
      </c>
      <c r="O31" s="169">
        <v>1666.6666666666667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  <c r="AB31" s="169">
        <v>0</v>
      </c>
      <c r="AC31" s="169">
        <v>0</v>
      </c>
      <c r="AD31" s="169">
        <v>0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169">
        <v>0</v>
      </c>
      <c r="AL31" s="169">
        <v>0</v>
      </c>
      <c r="AM31" s="169">
        <v>0</v>
      </c>
      <c r="AN31" s="169">
        <v>0</v>
      </c>
      <c r="AO31" s="169">
        <v>0</v>
      </c>
      <c r="AP31" s="169">
        <v>0</v>
      </c>
      <c r="AQ31" s="169">
        <v>0</v>
      </c>
      <c r="AR31" s="169">
        <v>0</v>
      </c>
      <c r="AS31" s="169">
        <v>0</v>
      </c>
      <c r="AT31" s="169">
        <v>0</v>
      </c>
      <c r="AU31" s="169">
        <v>0</v>
      </c>
      <c r="AV31" s="169">
        <v>0</v>
      </c>
      <c r="AW31" s="169">
        <v>0</v>
      </c>
    </row>
    <row r="32" spans="3:49" x14ac:dyDescent="0.3">
      <c r="C32" s="169">
        <v>48</v>
      </c>
      <c r="D32" s="169">
        <v>4</v>
      </c>
      <c r="E32" s="169">
        <v>1</v>
      </c>
      <c r="F32" s="169">
        <v>69.42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20.47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0</v>
      </c>
      <c r="X32" s="169">
        <v>0</v>
      </c>
      <c r="Y32" s="169">
        <v>0</v>
      </c>
      <c r="Z32" s="169">
        <v>0</v>
      </c>
      <c r="AA32" s="169">
        <v>24</v>
      </c>
      <c r="AB32" s="169">
        <v>0</v>
      </c>
      <c r="AC32" s="169">
        <v>0</v>
      </c>
      <c r="AD32" s="169">
        <v>0</v>
      </c>
      <c r="AE32" s="169">
        <v>0</v>
      </c>
      <c r="AF32" s="169">
        <v>0</v>
      </c>
      <c r="AG32" s="169">
        <v>0</v>
      </c>
      <c r="AH32" s="169">
        <v>0</v>
      </c>
      <c r="AI32" s="169">
        <v>0</v>
      </c>
      <c r="AJ32" s="169">
        <v>0</v>
      </c>
      <c r="AK32" s="169">
        <v>0</v>
      </c>
      <c r="AL32" s="169">
        <v>0</v>
      </c>
      <c r="AM32" s="169">
        <v>0</v>
      </c>
      <c r="AN32" s="169">
        <v>0</v>
      </c>
      <c r="AO32" s="169">
        <v>0</v>
      </c>
      <c r="AP32" s="169">
        <v>0</v>
      </c>
      <c r="AQ32" s="169">
        <v>0</v>
      </c>
      <c r="AR32" s="169">
        <v>23.95</v>
      </c>
      <c r="AS32" s="169">
        <v>0</v>
      </c>
      <c r="AT32" s="169">
        <v>0</v>
      </c>
      <c r="AU32" s="169">
        <v>0</v>
      </c>
      <c r="AV32" s="169">
        <v>0</v>
      </c>
      <c r="AW32" s="169">
        <v>1</v>
      </c>
    </row>
    <row r="33" spans="3:49" x14ac:dyDescent="0.3">
      <c r="C33" s="169">
        <v>48</v>
      </c>
      <c r="D33" s="169">
        <v>4</v>
      </c>
      <c r="E33" s="169">
        <v>2</v>
      </c>
      <c r="F33" s="169">
        <v>10754.2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3222.2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0</v>
      </c>
      <c r="X33" s="169">
        <v>0</v>
      </c>
      <c r="Y33" s="169">
        <v>0</v>
      </c>
      <c r="Z33" s="169">
        <v>0</v>
      </c>
      <c r="AA33" s="169">
        <v>3660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0</v>
      </c>
      <c r="AH33" s="169">
        <v>0</v>
      </c>
      <c r="AI33" s="169">
        <v>0</v>
      </c>
      <c r="AJ33" s="169">
        <v>0</v>
      </c>
      <c r="AK33" s="169">
        <v>0</v>
      </c>
      <c r="AL33" s="169">
        <v>0</v>
      </c>
      <c r="AM33" s="169">
        <v>0</v>
      </c>
      <c r="AN33" s="169">
        <v>0</v>
      </c>
      <c r="AO33" s="169">
        <v>0</v>
      </c>
      <c r="AP33" s="169">
        <v>0</v>
      </c>
      <c r="AQ33" s="169">
        <v>0</v>
      </c>
      <c r="AR33" s="169">
        <v>3704</v>
      </c>
      <c r="AS33" s="169">
        <v>0</v>
      </c>
      <c r="AT33" s="169">
        <v>0</v>
      </c>
      <c r="AU33" s="169">
        <v>0</v>
      </c>
      <c r="AV33" s="169">
        <v>0</v>
      </c>
      <c r="AW33" s="169">
        <v>168</v>
      </c>
    </row>
    <row r="34" spans="3:49" x14ac:dyDescent="0.3">
      <c r="C34" s="169">
        <v>48</v>
      </c>
      <c r="D34" s="169">
        <v>4</v>
      </c>
      <c r="E34" s="169">
        <v>3</v>
      </c>
      <c r="F34" s="169">
        <v>4</v>
      </c>
      <c r="G34" s="169">
        <v>0</v>
      </c>
      <c r="H34" s="169">
        <v>0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4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0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F34" s="169">
        <v>0</v>
      </c>
      <c r="AG34" s="169">
        <v>0</v>
      </c>
      <c r="AH34" s="169">
        <v>0</v>
      </c>
      <c r="AI34" s="169">
        <v>0</v>
      </c>
      <c r="AJ34" s="169">
        <v>0</v>
      </c>
      <c r="AK34" s="169">
        <v>0</v>
      </c>
      <c r="AL34" s="169">
        <v>0</v>
      </c>
      <c r="AM34" s="169">
        <v>0</v>
      </c>
      <c r="AN34" s="169">
        <v>0</v>
      </c>
      <c r="AO34" s="169">
        <v>0</v>
      </c>
      <c r="AP34" s="169">
        <v>0</v>
      </c>
      <c r="AQ34" s="169">
        <v>0</v>
      </c>
      <c r="AR34" s="169">
        <v>0</v>
      </c>
      <c r="AS34" s="169">
        <v>0</v>
      </c>
      <c r="AT34" s="169">
        <v>0</v>
      </c>
      <c r="AU34" s="169">
        <v>0</v>
      </c>
      <c r="AV34" s="169">
        <v>0</v>
      </c>
      <c r="AW34" s="169">
        <v>0</v>
      </c>
    </row>
    <row r="35" spans="3:49" x14ac:dyDescent="0.3">
      <c r="C35" s="169">
        <v>48</v>
      </c>
      <c r="D35" s="169">
        <v>4</v>
      </c>
      <c r="E35" s="169">
        <v>4</v>
      </c>
      <c r="F35" s="169">
        <v>76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33.5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0</v>
      </c>
      <c r="X35" s="169">
        <v>0</v>
      </c>
      <c r="Y35" s="169">
        <v>0</v>
      </c>
      <c r="Z35" s="169">
        <v>0</v>
      </c>
      <c r="AA35" s="169">
        <v>42.5</v>
      </c>
      <c r="AB35" s="169">
        <v>0</v>
      </c>
      <c r="AC35" s="169">
        <v>0</v>
      </c>
      <c r="AD35" s="169">
        <v>0</v>
      </c>
      <c r="AE35" s="169">
        <v>0</v>
      </c>
      <c r="AF35" s="169">
        <v>0</v>
      </c>
      <c r="AG35" s="169">
        <v>0</v>
      </c>
      <c r="AH35" s="169">
        <v>0</v>
      </c>
      <c r="AI35" s="169">
        <v>0</v>
      </c>
      <c r="AJ35" s="169">
        <v>0</v>
      </c>
      <c r="AK35" s="169">
        <v>0</v>
      </c>
      <c r="AL35" s="169">
        <v>0</v>
      </c>
      <c r="AM35" s="169">
        <v>0</v>
      </c>
      <c r="AN35" s="169">
        <v>0</v>
      </c>
      <c r="AO35" s="169">
        <v>0</v>
      </c>
      <c r="AP35" s="169">
        <v>0</v>
      </c>
      <c r="AQ35" s="169">
        <v>0</v>
      </c>
      <c r="AR35" s="169">
        <v>0</v>
      </c>
      <c r="AS35" s="169">
        <v>0</v>
      </c>
      <c r="AT35" s="169">
        <v>0</v>
      </c>
      <c r="AU35" s="169">
        <v>0</v>
      </c>
      <c r="AV35" s="169">
        <v>0</v>
      </c>
      <c r="AW35" s="169">
        <v>0</v>
      </c>
    </row>
    <row r="36" spans="3:49" x14ac:dyDescent="0.3">
      <c r="C36" s="169">
        <v>48</v>
      </c>
      <c r="D36" s="169">
        <v>4</v>
      </c>
      <c r="E36" s="169">
        <v>5</v>
      </c>
      <c r="F36" s="169">
        <v>50.5</v>
      </c>
      <c r="G36" s="169">
        <v>50.5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0</v>
      </c>
      <c r="AH36" s="169">
        <v>0</v>
      </c>
      <c r="AI36" s="169">
        <v>0</v>
      </c>
      <c r="AJ36" s="169">
        <v>0</v>
      </c>
      <c r="AK36" s="169">
        <v>0</v>
      </c>
      <c r="AL36" s="169">
        <v>0</v>
      </c>
      <c r="AM36" s="169">
        <v>0</v>
      </c>
      <c r="AN36" s="169">
        <v>0</v>
      </c>
      <c r="AO36" s="169">
        <v>0</v>
      </c>
      <c r="AP36" s="169">
        <v>0</v>
      </c>
      <c r="AQ36" s="169">
        <v>0</v>
      </c>
      <c r="AR36" s="169">
        <v>0</v>
      </c>
      <c r="AS36" s="169">
        <v>0</v>
      </c>
      <c r="AT36" s="169">
        <v>0</v>
      </c>
      <c r="AU36" s="169">
        <v>0</v>
      </c>
      <c r="AV36" s="169">
        <v>0</v>
      </c>
      <c r="AW36" s="169">
        <v>0</v>
      </c>
    </row>
    <row r="37" spans="3:49" x14ac:dyDescent="0.3">
      <c r="C37" s="169">
        <v>48</v>
      </c>
      <c r="D37" s="169">
        <v>4</v>
      </c>
      <c r="E37" s="169">
        <v>6</v>
      </c>
      <c r="F37" s="169">
        <v>1924640</v>
      </c>
      <c r="G37" s="169">
        <v>10100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862645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640674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  <c r="AG37" s="169">
        <v>0</v>
      </c>
      <c r="AH37" s="169">
        <v>0</v>
      </c>
      <c r="AI37" s="169">
        <v>0</v>
      </c>
      <c r="AJ37" s="169">
        <v>0</v>
      </c>
      <c r="AK37" s="169">
        <v>0</v>
      </c>
      <c r="AL37" s="169">
        <v>0</v>
      </c>
      <c r="AM37" s="169">
        <v>0</v>
      </c>
      <c r="AN37" s="169">
        <v>0</v>
      </c>
      <c r="AO37" s="169">
        <v>0</v>
      </c>
      <c r="AP37" s="169">
        <v>0</v>
      </c>
      <c r="AQ37" s="169">
        <v>0</v>
      </c>
      <c r="AR37" s="169">
        <v>383816</v>
      </c>
      <c r="AS37" s="169">
        <v>0</v>
      </c>
      <c r="AT37" s="169">
        <v>0</v>
      </c>
      <c r="AU37" s="169">
        <v>0</v>
      </c>
      <c r="AV37" s="169">
        <v>0</v>
      </c>
      <c r="AW37" s="169">
        <v>27405</v>
      </c>
    </row>
    <row r="38" spans="3:49" x14ac:dyDescent="0.3">
      <c r="C38" s="169">
        <v>48</v>
      </c>
      <c r="D38" s="169">
        <v>4</v>
      </c>
      <c r="E38" s="169">
        <v>7</v>
      </c>
      <c r="F38" s="169">
        <v>2963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2963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0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  <c r="AG38" s="169">
        <v>0</v>
      </c>
      <c r="AH38" s="169">
        <v>0</v>
      </c>
      <c r="AI38" s="169">
        <v>0</v>
      </c>
      <c r="AJ38" s="169">
        <v>0</v>
      </c>
      <c r="AK38" s="169">
        <v>0</v>
      </c>
      <c r="AL38" s="169">
        <v>0</v>
      </c>
      <c r="AM38" s="169">
        <v>0</v>
      </c>
      <c r="AN38" s="169">
        <v>0</v>
      </c>
      <c r="AO38" s="169">
        <v>0</v>
      </c>
      <c r="AP38" s="169">
        <v>0</v>
      </c>
      <c r="AQ38" s="169">
        <v>0</v>
      </c>
      <c r="AR38" s="169">
        <v>0</v>
      </c>
      <c r="AS38" s="169">
        <v>0</v>
      </c>
      <c r="AT38" s="169">
        <v>0</v>
      </c>
      <c r="AU38" s="169">
        <v>0</v>
      </c>
      <c r="AV38" s="169">
        <v>0</v>
      </c>
      <c r="AW38" s="169">
        <v>0</v>
      </c>
    </row>
    <row r="39" spans="3:49" x14ac:dyDescent="0.3">
      <c r="C39" s="169">
        <v>48</v>
      </c>
      <c r="D39" s="169">
        <v>4</v>
      </c>
      <c r="E39" s="169">
        <v>9</v>
      </c>
      <c r="F39" s="169">
        <v>2963</v>
      </c>
      <c r="G39" s="169">
        <v>0</v>
      </c>
      <c r="H39" s="169">
        <v>0</v>
      </c>
      <c r="I39" s="169">
        <v>0</v>
      </c>
      <c r="J39" s="169">
        <v>0</v>
      </c>
      <c r="K39" s="169">
        <v>0</v>
      </c>
      <c r="L39" s="169">
        <v>0</v>
      </c>
      <c r="M39" s="169">
        <v>0</v>
      </c>
      <c r="N39" s="169">
        <v>2963</v>
      </c>
      <c r="O39" s="169">
        <v>0</v>
      </c>
      <c r="P39" s="169">
        <v>0</v>
      </c>
      <c r="Q39" s="169">
        <v>0</v>
      </c>
      <c r="R39" s="169">
        <v>0</v>
      </c>
      <c r="S39" s="169">
        <v>0</v>
      </c>
      <c r="T39" s="169">
        <v>0</v>
      </c>
      <c r="U39" s="169">
        <v>0</v>
      </c>
      <c r="V39" s="169">
        <v>0</v>
      </c>
      <c r="W39" s="169">
        <v>0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  <c r="AG39" s="169">
        <v>0</v>
      </c>
      <c r="AH39" s="169">
        <v>0</v>
      </c>
      <c r="AI39" s="169">
        <v>0</v>
      </c>
      <c r="AJ39" s="169">
        <v>0</v>
      </c>
      <c r="AK39" s="169">
        <v>0</v>
      </c>
      <c r="AL39" s="169">
        <v>0</v>
      </c>
      <c r="AM39" s="169">
        <v>0</v>
      </c>
      <c r="AN39" s="169">
        <v>0</v>
      </c>
      <c r="AO39" s="169">
        <v>0</v>
      </c>
      <c r="AP39" s="169">
        <v>0</v>
      </c>
      <c r="AQ39" s="169">
        <v>0</v>
      </c>
      <c r="AR39" s="169">
        <v>0</v>
      </c>
      <c r="AS39" s="169">
        <v>0</v>
      </c>
      <c r="AT39" s="169">
        <v>0</v>
      </c>
      <c r="AU39" s="169">
        <v>0</v>
      </c>
      <c r="AV39" s="169">
        <v>0</v>
      </c>
      <c r="AW39" s="169">
        <v>0</v>
      </c>
    </row>
    <row r="40" spans="3:49" x14ac:dyDescent="0.3">
      <c r="C40" s="169">
        <v>48</v>
      </c>
      <c r="D40" s="169">
        <v>4</v>
      </c>
      <c r="E40" s="169">
        <v>10</v>
      </c>
      <c r="F40" s="169">
        <v>9605</v>
      </c>
      <c r="G40" s="169">
        <v>0</v>
      </c>
      <c r="H40" s="169">
        <v>0</v>
      </c>
      <c r="I40" s="169">
        <v>0</v>
      </c>
      <c r="J40" s="169">
        <v>7200</v>
      </c>
      <c r="K40" s="169">
        <v>0</v>
      </c>
      <c r="L40" s="169">
        <v>0</v>
      </c>
      <c r="M40" s="169">
        <v>0</v>
      </c>
      <c r="N40" s="169">
        <v>0</v>
      </c>
      <c r="O40" s="169">
        <v>2405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>
        <v>0</v>
      </c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  <c r="AJ40" s="169">
        <v>0</v>
      </c>
      <c r="AK40" s="169">
        <v>0</v>
      </c>
      <c r="AL40" s="169">
        <v>0</v>
      </c>
      <c r="AM40" s="169">
        <v>0</v>
      </c>
      <c r="AN40" s="169">
        <v>0</v>
      </c>
      <c r="AO40" s="169">
        <v>0</v>
      </c>
      <c r="AP40" s="169">
        <v>0</v>
      </c>
      <c r="AQ40" s="169">
        <v>0</v>
      </c>
      <c r="AR40" s="169">
        <v>0</v>
      </c>
      <c r="AS40" s="169">
        <v>0</v>
      </c>
      <c r="AT40" s="169">
        <v>0</v>
      </c>
      <c r="AU40" s="169">
        <v>0</v>
      </c>
      <c r="AV40" s="169">
        <v>0</v>
      </c>
      <c r="AW40" s="169">
        <v>0</v>
      </c>
    </row>
    <row r="41" spans="3:49" x14ac:dyDescent="0.3">
      <c r="C41" s="169">
        <v>48</v>
      </c>
      <c r="D41" s="169">
        <v>4</v>
      </c>
      <c r="E41" s="169">
        <v>11</v>
      </c>
      <c r="F41" s="169">
        <v>5674.3002544529263</v>
      </c>
      <c r="G41" s="169">
        <v>0</v>
      </c>
      <c r="H41" s="169">
        <v>0</v>
      </c>
      <c r="I41" s="169">
        <v>0</v>
      </c>
      <c r="J41" s="169">
        <v>4007.6335877862598</v>
      </c>
      <c r="K41" s="169">
        <v>0</v>
      </c>
      <c r="L41" s="169">
        <v>0</v>
      </c>
      <c r="M41" s="169">
        <v>0</v>
      </c>
      <c r="N41" s="169">
        <v>0</v>
      </c>
      <c r="O41" s="169">
        <v>1666.6666666666667</v>
      </c>
      <c r="P41" s="169">
        <v>0</v>
      </c>
      <c r="Q41" s="169">
        <v>0</v>
      </c>
      <c r="R41" s="169">
        <v>0</v>
      </c>
      <c r="S41" s="169">
        <v>0</v>
      </c>
      <c r="T41" s="169">
        <v>0</v>
      </c>
      <c r="U41" s="169">
        <v>0</v>
      </c>
      <c r="V41" s="169">
        <v>0</v>
      </c>
      <c r="W41" s="169">
        <v>0</v>
      </c>
      <c r="X41" s="169">
        <v>0</v>
      </c>
      <c r="Y41" s="169">
        <v>0</v>
      </c>
      <c r="Z41" s="169">
        <v>0</v>
      </c>
      <c r="AA41" s="169">
        <v>0</v>
      </c>
      <c r="AB41" s="169">
        <v>0</v>
      </c>
      <c r="AC41" s="169">
        <v>0</v>
      </c>
      <c r="AD41" s="169">
        <v>0</v>
      </c>
      <c r="AE41" s="169">
        <v>0</v>
      </c>
      <c r="AF41" s="169">
        <v>0</v>
      </c>
      <c r="AG41" s="169">
        <v>0</v>
      </c>
      <c r="AH41" s="169">
        <v>0</v>
      </c>
      <c r="AI41" s="169">
        <v>0</v>
      </c>
      <c r="AJ41" s="169">
        <v>0</v>
      </c>
      <c r="AK41" s="169">
        <v>0</v>
      </c>
      <c r="AL41" s="169">
        <v>0</v>
      </c>
      <c r="AM41" s="169">
        <v>0</v>
      </c>
      <c r="AN41" s="169">
        <v>0</v>
      </c>
      <c r="AO41" s="169">
        <v>0</v>
      </c>
      <c r="AP41" s="169">
        <v>0</v>
      </c>
      <c r="AQ41" s="169">
        <v>0</v>
      </c>
      <c r="AR41" s="169">
        <v>0</v>
      </c>
      <c r="AS41" s="169">
        <v>0</v>
      </c>
      <c r="AT41" s="169">
        <v>0</v>
      </c>
      <c r="AU41" s="169">
        <v>0</v>
      </c>
      <c r="AV41" s="169">
        <v>0</v>
      </c>
      <c r="AW41" s="169">
        <v>0</v>
      </c>
    </row>
    <row r="42" spans="3:49" x14ac:dyDescent="0.3">
      <c r="C42" s="169">
        <v>48</v>
      </c>
      <c r="D42" s="169">
        <v>5</v>
      </c>
      <c r="E42" s="169">
        <v>1</v>
      </c>
      <c r="F42" s="169">
        <v>69.47</v>
      </c>
      <c r="G42" s="169">
        <v>0</v>
      </c>
      <c r="H42" s="169">
        <v>0</v>
      </c>
      <c r="I42" s="169">
        <v>0</v>
      </c>
      <c r="J42" s="169">
        <v>0</v>
      </c>
      <c r="K42" s="169">
        <v>0</v>
      </c>
      <c r="L42" s="169">
        <v>0</v>
      </c>
      <c r="M42" s="169">
        <v>0</v>
      </c>
      <c r="N42" s="169">
        <v>20.47</v>
      </c>
      <c r="O42" s="169">
        <v>0</v>
      </c>
      <c r="P42" s="169">
        <v>0</v>
      </c>
      <c r="Q42" s="169">
        <v>0</v>
      </c>
      <c r="R42" s="169">
        <v>0</v>
      </c>
      <c r="S42" s="169">
        <v>0</v>
      </c>
      <c r="T42" s="169">
        <v>0</v>
      </c>
      <c r="U42" s="169">
        <v>0</v>
      </c>
      <c r="V42" s="169">
        <v>0</v>
      </c>
      <c r="W42" s="169">
        <v>0</v>
      </c>
      <c r="X42" s="169">
        <v>0</v>
      </c>
      <c r="Y42" s="169">
        <v>0</v>
      </c>
      <c r="Z42" s="169">
        <v>0</v>
      </c>
      <c r="AA42" s="169">
        <v>25</v>
      </c>
      <c r="AB42" s="169">
        <v>0</v>
      </c>
      <c r="AC42" s="169">
        <v>0</v>
      </c>
      <c r="AD42" s="169">
        <v>0</v>
      </c>
      <c r="AE42" s="169">
        <v>0</v>
      </c>
      <c r="AF42" s="169">
        <v>0</v>
      </c>
      <c r="AG42" s="169">
        <v>0</v>
      </c>
      <c r="AH42" s="169">
        <v>0</v>
      </c>
      <c r="AI42" s="169">
        <v>0</v>
      </c>
      <c r="AJ42" s="169">
        <v>0</v>
      </c>
      <c r="AK42" s="169">
        <v>0</v>
      </c>
      <c r="AL42" s="169">
        <v>0</v>
      </c>
      <c r="AM42" s="169">
        <v>0</v>
      </c>
      <c r="AN42" s="169">
        <v>0</v>
      </c>
      <c r="AO42" s="169">
        <v>0</v>
      </c>
      <c r="AP42" s="169">
        <v>0</v>
      </c>
      <c r="AQ42" s="169">
        <v>0</v>
      </c>
      <c r="AR42" s="169">
        <v>23</v>
      </c>
      <c r="AS42" s="169">
        <v>0</v>
      </c>
      <c r="AT42" s="169">
        <v>0</v>
      </c>
      <c r="AU42" s="169">
        <v>0</v>
      </c>
      <c r="AV42" s="169">
        <v>0</v>
      </c>
      <c r="AW42" s="169">
        <v>1</v>
      </c>
    </row>
    <row r="43" spans="3:49" x14ac:dyDescent="0.3">
      <c r="C43" s="169">
        <v>48</v>
      </c>
      <c r="D43" s="169">
        <v>5</v>
      </c>
      <c r="E43" s="169">
        <v>2</v>
      </c>
      <c r="F43" s="169">
        <v>11539.6</v>
      </c>
      <c r="G43" s="169">
        <v>0</v>
      </c>
      <c r="H43" s="169">
        <v>0</v>
      </c>
      <c r="I43" s="169">
        <v>0</v>
      </c>
      <c r="J43" s="169">
        <v>0</v>
      </c>
      <c r="K43" s="169">
        <v>0</v>
      </c>
      <c r="L43" s="169">
        <v>0</v>
      </c>
      <c r="M43" s="169">
        <v>0</v>
      </c>
      <c r="N43" s="169">
        <v>3415.6</v>
      </c>
      <c r="O43" s="169">
        <v>0</v>
      </c>
      <c r="P43" s="169">
        <v>0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>
        <v>0</v>
      </c>
      <c r="W43" s="169">
        <v>0</v>
      </c>
      <c r="X43" s="169">
        <v>0</v>
      </c>
      <c r="Y43" s="169">
        <v>0</v>
      </c>
      <c r="Z43" s="169">
        <v>0</v>
      </c>
      <c r="AA43" s="169">
        <v>4196</v>
      </c>
      <c r="AB43" s="169">
        <v>0</v>
      </c>
      <c r="AC43" s="169">
        <v>0</v>
      </c>
      <c r="AD43" s="169">
        <v>0</v>
      </c>
      <c r="AE43" s="169">
        <v>0</v>
      </c>
      <c r="AF43" s="169">
        <v>0</v>
      </c>
      <c r="AG43" s="169">
        <v>0</v>
      </c>
      <c r="AH43" s="169">
        <v>0</v>
      </c>
      <c r="AI43" s="169">
        <v>0</v>
      </c>
      <c r="AJ43" s="169">
        <v>0</v>
      </c>
      <c r="AK43" s="169">
        <v>0</v>
      </c>
      <c r="AL43" s="169">
        <v>0</v>
      </c>
      <c r="AM43" s="169">
        <v>0</v>
      </c>
      <c r="AN43" s="169">
        <v>0</v>
      </c>
      <c r="AO43" s="169">
        <v>0</v>
      </c>
      <c r="AP43" s="169">
        <v>0</v>
      </c>
      <c r="AQ43" s="169">
        <v>0</v>
      </c>
      <c r="AR43" s="169">
        <v>3760</v>
      </c>
      <c r="AS43" s="169">
        <v>0</v>
      </c>
      <c r="AT43" s="169">
        <v>0</v>
      </c>
      <c r="AU43" s="169">
        <v>0</v>
      </c>
      <c r="AV43" s="169">
        <v>0</v>
      </c>
      <c r="AW43" s="169">
        <v>168</v>
      </c>
    </row>
    <row r="44" spans="3:49" x14ac:dyDescent="0.3">
      <c r="C44" s="169">
        <v>48</v>
      </c>
      <c r="D44" s="169">
        <v>5</v>
      </c>
      <c r="E44" s="169">
        <v>4</v>
      </c>
      <c r="F44" s="169">
        <v>79</v>
      </c>
      <c r="G44" s="169">
        <v>0</v>
      </c>
      <c r="H44" s="169">
        <v>0</v>
      </c>
      <c r="I44" s="169">
        <v>0</v>
      </c>
      <c r="J44" s="169">
        <v>0</v>
      </c>
      <c r="K44" s="169">
        <v>0</v>
      </c>
      <c r="L44" s="169">
        <v>0</v>
      </c>
      <c r="M44" s="169">
        <v>0</v>
      </c>
      <c r="N44" s="169">
        <v>38.5</v>
      </c>
      <c r="O44" s="169">
        <v>0</v>
      </c>
      <c r="P44" s="169">
        <v>0</v>
      </c>
      <c r="Q44" s="169">
        <v>0</v>
      </c>
      <c r="R44" s="169">
        <v>0</v>
      </c>
      <c r="S44" s="169">
        <v>0</v>
      </c>
      <c r="T44" s="169">
        <v>0</v>
      </c>
      <c r="U44" s="169">
        <v>0</v>
      </c>
      <c r="V44" s="169">
        <v>0</v>
      </c>
      <c r="W44" s="169">
        <v>0</v>
      </c>
      <c r="X44" s="169">
        <v>0</v>
      </c>
      <c r="Y44" s="169">
        <v>0</v>
      </c>
      <c r="Z44" s="169">
        <v>0</v>
      </c>
      <c r="AA44" s="169">
        <v>40.5</v>
      </c>
      <c r="AB44" s="169">
        <v>0</v>
      </c>
      <c r="AC44" s="169">
        <v>0</v>
      </c>
      <c r="AD44" s="169">
        <v>0</v>
      </c>
      <c r="AE44" s="169">
        <v>0</v>
      </c>
      <c r="AF44" s="169">
        <v>0</v>
      </c>
      <c r="AG44" s="169">
        <v>0</v>
      </c>
      <c r="AH44" s="169">
        <v>0</v>
      </c>
      <c r="AI44" s="169">
        <v>0</v>
      </c>
      <c r="AJ44" s="169">
        <v>0</v>
      </c>
      <c r="AK44" s="169">
        <v>0</v>
      </c>
      <c r="AL44" s="169">
        <v>0</v>
      </c>
      <c r="AM44" s="169">
        <v>0</v>
      </c>
      <c r="AN44" s="169">
        <v>0</v>
      </c>
      <c r="AO44" s="169">
        <v>0</v>
      </c>
      <c r="AP44" s="169">
        <v>0</v>
      </c>
      <c r="AQ44" s="169">
        <v>0</v>
      </c>
      <c r="AR44" s="169">
        <v>0</v>
      </c>
      <c r="AS44" s="169">
        <v>0</v>
      </c>
      <c r="AT44" s="169">
        <v>0</v>
      </c>
      <c r="AU44" s="169">
        <v>0</v>
      </c>
      <c r="AV44" s="169">
        <v>0</v>
      </c>
      <c r="AW44" s="169">
        <v>0</v>
      </c>
    </row>
    <row r="45" spans="3:49" x14ac:dyDescent="0.3">
      <c r="C45" s="169">
        <v>48</v>
      </c>
      <c r="D45" s="169">
        <v>5</v>
      </c>
      <c r="E45" s="169">
        <v>5</v>
      </c>
      <c r="F45" s="169">
        <v>61</v>
      </c>
      <c r="G45" s="169">
        <v>61</v>
      </c>
      <c r="H45" s="169">
        <v>0</v>
      </c>
      <c r="I45" s="169">
        <v>0</v>
      </c>
      <c r="J45" s="169">
        <v>0</v>
      </c>
      <c r="K45" s="169">
        <v>0</v>
      </c>
      <c r="L45" s="169">
        <v>0</v>
      </c>
      <c r="M45" s="169">
        <v>0</v>
      </c>
      <c r="N45" s="169">
        <v>0</v>
      </c>
      <c r="O45" s="169">
        <v>0</v>
      </c>
      <c r="P45" s="169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V45" s="169">
        <v>0</v>
      </c>
      <c r="W45" s="169">
        <v>0</v>
      </c>
      <c r="X45" s="169">
        <v>0</v>
      </c>
      <c r="Y45" s="169">
        <v>0</v>
      </c>
      <c r="Z45" s="169">
        <v>0</v>
      </c>
      <c r="AA45" s="169">
        <v>0</v>
      </c>
      <c r="AB45" s="169">
        <v>0</v>
      </c>
      <c r="AC45" s="169">
        <v>0</v>
      </c>
      <c r="AD45" s="169">
        <v>0</v>
      </c>
      <c r="AE45" s="169">
        <v>0</v>
      </c>
      <c r="AF45" s="169">
        <v>0</v>
      </c>
      <c r="AG45" s="169">
        <v>0</v>
      </c>
      <c r="AH45" s="169">
        <v>0</v>
      </c>
      <c r="AI45" s="169">
        <v>0</v>
      </c>
      <c r="AJ45" s="169">
        <v>0</v>
      </c>
      <c r="AK45" s="169">
        <v>0</v>
      </c>
      <c r="AL45" s="169">
        <v>0</v>
      </c>
      <c r="AM45" s="169">
        <v>0</v>
      </c>
      <c r="AN45" s="169">
        <v>0</v>
      </c>
      <c r="AO45" s="169">
        <v>0</v>
      </c>
      <c r="AP45" s="169">
        <v>0</v>
      </c>
      <c r="AQ45" s="169">
        <v>0</v>
      </c>
      <c r="AR45" s="169">
        <v>0</v>
      </c>
      <c r="AS45" s="169">
        <v>0</v>
      </c>
      <c r="AT45" s="169">
        <v>0</v>
      </c>
      <c r="AU45" s="169">
        <v>0</v>
      </c>
      <c r="AV45" s="169">
        <v>0</v>
      </c>
      <c r="AW45" s="169">
        <v>0</v>
      </c>
    </row>
    <row r="46" spans="3:49" x14ac:dyDescent="0.3">
      <c r="C46" s="169">
        <v>48</v>
      </c>
      <c r="D46" s="169">
        <v>5</v>
      </c>
      <c r="E46" s="169">
        <v>6</v>
      </c>
      <c r="F46" s="169">
        <v>1955597</v>
      </c>
      <c r="G46" s="169">
        <v>12200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69">
        <v>863155</v>
      </c>
      <c r="O46" s="169">
        <v>0</v>
      </c>
      <c r="P46" s="169">
        <v>0</v>
      </c>
      <c r="Q46" s="169">
        <v>0</v>
      </c>
      <c r="R46" s="169">
        <v>0</v>
      </c>
      <c r="S46" s="169">
        <v>0</v>
      </c>
      <c r="T46" s="169">
        <v>0</v>
      </c>
      <c r="U46" s="169">
        <v>0</v>
      </c>
      <c r="V46" s="169">
        <v>0</v>
      </c>
      <c r="W46" s="169">
        <v>0</v>
      </c>
      <c r="X46" s="169">
        <v>0</v>
      </c>
      <c r="Y46" s="169">
        <v>0</v>
      </c>
      <c r="Z46" s="169">
        <v>0</v>
      </c>
      <c r="AA46" s="169">
        <v>674709</v>
      </c>
      <c r="AB46" s="169">
        <v>0</v>
      </c>
      <c r="AC46" s="169">
        <v>0</v>
      </c>
      <c r="AD46" s="169">
        <v>0</v>
      </c>
      <c r="AE46" s="169">
        <v>0</v>
      </c>
      <c r="AF46" s="169">
        <v>0</v>
      </c>
      <c r="AG46" s="169">
        <v>0</v>
      </c>
      <c r="AH46" s="169">
        <v>0</v>
      </c>
      <c r="AI46" s="169">
        <v>0</v>
      </c>
      <c r="AJ46" s="169">
        <v>0</v>
      </c>
      <c r="AK46" s="169">
        <v>0</v>
      </c>
      <c r="AL46" s="169">
        <v>0</v>
      </c>
      <c r="AM46" s="169">
        <v>0</v>
      </c>
      <c r="AN46" s="169">
        <v>0</v>
      </c>
      <c r="AO46" s="169">
        <v>0</v>
      </c>
      <c r="AP46" s="169">
        <v>0</v>
      </c>
      <c r="AQ46" s="169">
        <v>0</v>
      </c>
      <c r="AR46" s="169">
        <v>378076</v>
      </c>
      <c r="AS46" s="169">
        <v>0</v>
      </c>
      <c r="AT46" s="169">
        <v>0</v>
      </c>
      <c r="AU46" s="169">
        <v>0</v>
      </c>
      <c r="AV46" s="169">
        <v>0</v>
      </c>
      <c r="AW46" s="169">
        <v>27457</v>
      </c>
    </row>
    <row r="47" spans="3:49" x14ac:dyDescent="0.3">
      <c r="C47" s="169">
        <v>48</v>
      </c>
      <c r="D47" s="169">
        <v>5</v>
      </c>
      <c r="E47" s="169">
        <v>7</v>
      </c>
      <c r="F47" s="169">
        <v>42102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32602</v>
      </c>
      <c r="O47" s="169">
        <v>0</v>
      </c>
      <c r="P47" s="169">
        <v>0</v>
      </c>
      <c r="Q47" s="169">
        <v>0</v>
      </c>
      <c r="R47" s="169">
        <v>0</v>
      </c>
      <c r="S47" s="169">
        <v>0</v>
      </c>
      <c r="T47" s="169">
        <v>0</v>
      </c>
      <c r="U47" s="169">
        <v>0</v>
      </c>
      <c r="V47" s="169">
        <v>0</v>
      </c>
      <c r="W47" s="169">
        <v>0</v>
      </c>
      <c r="X47" s="169">
        <v>0</v>
      </c>
      <c r="Y47" s="169">
        <v>0</v>
      </c>
      <c r="Z47" s="169">
        <v>0</v>
      </c>
      <c r="AA47" s="169">
        <v>9500</v>
      </c>
      <c r="AB47" s="169">
        <v>0</v>
      </c>
      <c r="AC47" s="169">
        <v>0</v>
      </c>
      <c r="AD47" s="169">
        <v>0</v>
      </c>
      <c r="AE47" s="169">
        <v>0</v>
      </c>
      <c r="AF47" s="169">
        <v>0</v>
      </c>
      <c r="AG47" s="169">
        <v>0</v>
      </c>
      <c r="AH47" s="169">
        <v>0</v>
      </c>
      <c r="AI47" s="169">
        <v>0</v>
      </c>
      <c r="AJ47" s="169">
        <v>0</v>
      </c>
      <c r="AK47" s="169">
        <v>0</v>
      </c>
      <c r="AL47" s="169">
        <v>0</v>
      </c>
      <c r="AM47" s="169">
        <v>0</v>
      </c>
      <c r="AN47" s="169">
        <v>0</v>
      </c>
      <c r="AO47" s="169">
        <v>0</v>
      </c>
      <c r="AP47" s="169">
        <v>0</v>
      </c>
      <c r="AQ47" s="169">
        <v>0</v>
      </c>
      <c r="AR47" s="169">
        <v>0</v>
      </c>
      <c r="AS47" s="169">
        <v>0</v>
      </c>
      <c r="AT47" s="169">
        <v>0</v>
      </c>
      <c r="AU47" s="169">
        <v>0</v>
      </c>
      <c r="AV47" s="169">
        <v>0</v>
      </c>
      <c r="AW47" s="169">
        <v>0</v>
      </c>
    </row>
    <row r="48" spans="3:49" x14ac:dyDescent="0.3">
      <c r="C48" s="169">
        <v>48</v>
      </c>
      <c r="D48" s="169">
        <v>5</v>
      </c>
      <c r="E48" s="169">
        <v>9</v>
      </c>
      <c r="F48" s="169">
        <v>42102</v>
      </c>
      <c r="G48" s="169">
        <v>0</v>
      </c>
      <c r="H48" s="169">
        <v>0</v>
      </c>
      <c r="I48" s="169">
        <v>0</v>
      </c>
      <c r="J48" s="169">
        <v>0</v>
      </c>
      <c r="K48" s="169">
        <v>0</v>
      </c>
      <c r="L48" s="169">
        <v>0</v>
      </c>
      <c r="M48" s="169">
        <v>0</v>
      </c>
      <c r="N48" s="169">
        <v>32602</v>
      </c>
      <c r="O48" s="169">
        <v>0</v>
      </c>
      <c r="P48" s="169">
        <v>0</v>
      </c>
      <c r="Q48" s="169">
        <v>0</v>
      </c>
      <c r="R48" s="169">
        <v>0</v>
      </c>
      <c r="S48" s="169">
        <v>0</v>
      </c>
      <c r="T48" s="169">
        <v>0</v>
      </c>
      <c r="U48" s="169">
        <v>0</v>
      </c>
      <c r="V48" s="169">
        <v>0</v>
      </c>
      <c r="W48" s="169">
        <v>0</v>
      </c>
      <c r="X48" s="169">
        <v>0</v>
      </c>
      <c r="Y48" s="169">
        <v>0</v>
      </c>
      <c r="Z48" s="169">
        <v>0</v>
      </c>
      <c r="AA48" s="169">
        <v>9500</v>
      </c>
      <c r="AB48" s="169">
        <v>0</v>
      </c>
      <c r="AC48" s="169">
        <v>0</v>
      </c>
      <c r="AD48" s="169">
        <v>0</v>
      </c>
      <c r="AE48" s="169">
        <v>0</v>
      </c>
      <c r="AF48" s="169">
        <v>0</v>
      </c>
      <c r="AG48" s="169">
        <v>0</v>
      </c>
      <c r="AH48" s="169">
        <v>0</v>
      </c>
      <c r="AI48" s="169">
        <v>0</v>
      </c>
      <c r="AJ48" s="169">
        <v>0</v>
      </c>
      <c r="AK48" s="169">
        <v>0</v>
      </c>
      <c r="AL48" s="169">
        <v>0</v>
      </c>
      <c r="AM48" s="169">
        <v>0</v>
      </c>
      <c r="AN48" s="169">
        <v>0</v>
      </c>
      <c r="AO48" s="169">
        <v>0</v>
      </c>
      <c r="AP48" s="169">
        <v>0</v>
      </c>
      <c r="AQ48" s="169">
        <v>0</v>
      </c>
      <c r="AR48" s="169">
        <v>0</v>
      </c>
      <c r="AS48" s="169">
        <v>0</v>
      </c>
      <c r="AT48" s="169">
        <v>0</v>
      </c>
      <c r="AU48" s="169">
        <v>0</v>
      </c>
      <c r="AV48" s="169">
        <v>0</v>
      </c>
      <c r="AW48" s="169">
        <v>0</v>
      </c>
    </row>
    <row r="49" spans="3:49" x14ac:dyDescent="0.3">
      <c r="C49" s="169">
        <v>48</v>
      </c>
      <c r="D49" s="169">
        <v>5</v>
      </c>
      <c r="E49" s="169">
        <v>10</v>
      </c>
      <c r="F49" s="169">
        <v>1200</v>
      </c>
      <c r="G49" s="169">
        <v>0</v>
      </c>
      <c r="H49" s="169">
        <v>0</v>
      </c>
      <c r="I49" s="169">
        <v>0</v>
      </c>
      <c r="J49" s="169">
        <v>900</v>
      </c>
      <c r="K49" s="169">
        <v>0</v>
      </c>
      <c r="L49" s="169">
        <v>0</v>
      </c>
      <c r="M49" s="169">
        <v>0</v>
      </c>
      <c r="N49" s="169">
        <v>0</v>
      </c>
      <c r="O49" s="169">
        <v>300</v>
      </c>
      <c r="P49" s="169">
        <v>0</v>
      </c>
      <c r="Q49" s="169">
        <v>0</v>
      </c>
      <c r="R49" s="169">
        <v>0</v>
      </c>
      <c r="S49" s="169">
        <v>0</v>
      </c>
      <c r="T49" s="169">
        <v>0</v>
      </c>
      <c r="U49" s="169">
        <v>0</v>
      </c>
      <c r="V49" s="169">
        <v>0</v>
      </c>
      <c r="W49" s="169">
        <v>0</v>
      </c>
      <c r="X49" s="169">
        <v>0</v>
      </c>
      <c r="Y49" s="169">
        <v>0</v>
      </c>
      <c r="Z49" s="169">
        <v>0</v>
      </c>
      <c r="AA49" s="169">
        <v>0</v>
      </c>
      <c r="AB49" s="169">
        <v>0</v>
      </c>
      <c r="AC49" s="169">
        <v>0</v>
      </c>
      <c r="AD49" s="169">
        <v>0</v>
      </c>
      <c r="AE49" s="169">
        <v>0</v>
      </c>
      <c r="AF49" s="169">
        <v>0</v>
      </c>
      <c r="AG49" s="169">
        <v>0</v>
      </c>
      <c r="AH49" s="169">
        <v>0</v>
      </c>
      <c r="AI49" s="169">
        <v>0</v>
      </c>
      <c r="AJ49" s="169">
        <v>0</v>
      </c>
      <c r="AK49" s="169">
        <v>0</v>
      </c>
      <c r="AL49" s="169">
        <v>0</v>
      </c>
      <c r="AM49" s="169">
        <v>0</v>
      </c>
      <c r="AN49" s="169">
        <v>0</v>
      </c>
      <c r="AO49" s="169">
        <v>0</v>
      </c>
      <c r="AP49" s="169">
        <v>0</v>
      </c>
      <c r="AQ49" s="169">
        <v>0</v>
      </c>
      <c r="AR49" s="169">
        <v>0</v>
      </c>
      <c r="AS49" s="169">
        <v>0</v>
      </c>
      <c r="AT49" s="169">
        <v>0</v>
      </c>
      <c r="AU49" s="169">
        <v>0</v>
      </c>
      <c r="AV49" s="169">
        <v>0</v>
      </c>
      <c r="AW49" s="169">
        <v>0</v>
      </c>
    </row>
    <row r="50" spans="3:49" x14ac:dyDescent="0.3">
      <c r="C50" s="169">
        <v>48</v>
      </c>
      <c r="D50" s="169">
        <v>5</v>
      </c>
      <c r="E50" s="169">
        <v>11</v>
      </c>
      <c r="F50" s="169">
        <v>5674.3002544529263</v>
      </c>
      <c r="G50" s="169">
        <v>0</v>
      </c>
      <c r="H50" s="169">
        <v>0</v>
      </c>
      <c r="I50" s="169">
        <v>0</v>
      </c>
      <c r="J50" s="169">
        <v>4007.6335877862598</v>
      </c>
      <c r="K50" s="169">
        <v>0</v>
      </c>
      <c r="L50" s="169">
        <v>0</v>
      </c>
      <c r="M50" s="169">
        <v>0</v>
      </c>
      <c r="N50" s="169">
        <v>0</v>
      </c>
      <c r="O50" s="169">
        <v>1666.6666666666667</v>
      </c>
      <c r="P50" s="169">
        <v>0</v>
      </c>
      <c r="Q50" s="169">
        <v>0</v>
      </c>
      <c r="R50" s="169">
        <v>0</v>
      </c>
      <c r="S50" s="169">
        <v>0</v>
      </c>
      <c r="T50" s="169">
        <v>0</v>
      </c>
      <c r="U50" s="169">
        <v>0</v>
      </c>
      <c r="V50" s="169">
        <v>0</v>
      </c>
      <c r="W50" s="169">
        <v>0</v>
      </c>
      <c r="X50" s="169">
        <v>0</v>
      </c>
      <c r="Y50" s="169">
        <v>0</v>
      </c>
      <c r="Z50" s="169">
        <v>0</v>
      </c>
      <c r="AA50" s="169">
        <v>0</v>
      </c>
      <c r="AB50" s="169">
        <v>0</v>
      </c>
      <c r="AC50" s="169">
        <v>0</v>
      </c>
      <c r="AD50" s="169">
        <v>0</v>
      </c>
      <c r="AE50" s="169">
        <v>0</v>
      </c>
      <c r="AF50" s="169">
        <v>0</v>
      </c>
      <c r="AG50" s="169">
        <v>0</v>
      </c>
      <c r="AH50" s="169">
        <v>0</v>
      </c>
      <c r="AI50" s="169">
        <v>0</v>
      </c>
      <c r="AJ50" s="169">
        <v>0</v>
      </c>
      <c r="AK50" s="169">
        <v>0</v>
      </c>
      <c r="AL50" s="169">
        <v>0</v>
      </c>
      <c r="AM50" s="169">
        <v>0</v>
      </c>
      <c r="AN50" s="169">
        <v>0</v>
      </c>
      <c r="AO50" s="169">
        <v>0</v>
      </c>
      <c r="AP50" s="169">
        <v>0</v>
      </c>
      <c r="AQ50" s="169">
        <v>0</v>
      </c>
      <c r="AR50" s="169">
        <v>0</v>
      </c>
      <c r="AS50" s="169">
        <v>0</v>
      </c>
      <c r="AT50" s="169">
        <v>0</v>
      </c>
      <c r="AU50" s="169">
        <v>0</v>
      </c>
      <c r="AV50" s="169">
        <v>0</v>
      </c>
      <c r="AW50" s="169">
        <v>0</v>
      </c>
    </row>
    <row r="51" spans="3:49" x14ac:dyDescent="0.3">
      <c r="C51" s="169">
        <v>48</v>
      </c>
      <c r="D51" s="169">
        <v>6</v>
      </c>
      <c r="E51" s="169">
        <v>1</v>
      </c>
      <c r="F51" s="169">
        <v>70.67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9">
        <v>0</v>
      </c>
      <c r="N51" s="169">
        <v>20.67</v>
      </c>
      <c r="O51" s="169">
        <v>0</v>
      </c>
      <c r="P51" s="169">
        <v>0</v>
      </c>
      <c r="Q51" s="169">
        <v>0</v>
      </c>
      <c r="R51" s="169">
        <v>0</v>
      </c>
      <c r="S51" s="169">
        <v>0</v>
      </c>
      <c r="T51" s="169">
        <v>0</v>
      </c>
      <c r="U51" s="169">
        <v>0</v>
      </c>
      <c r="V51" s="169">
        <v>0</v>
      </c>
      <c r="W51" s="169">
        <v>0</v>
      </c>
      <c r="X51" s="169">
        <v>0</v>
      </c>
      <c r="Y51" s="169">
        <v>0</v>
      </c>
      <c r="Z51" s="169">
        <v>0</v>
      </c>
      <c r="AA51" s="169">
        <v>25</v>
      </c>
      <c r="AB51" s="169">
        <v>0</v>
      </c>
      <c r="AC51" s="169">
        <v>0</v>
      </c>
      <c r="AD51" s="169">
        <v>0</v>
      </c>
      <c r="AE51" s="169">
        <v>0</v>
      </c>
      <c r="AF51" s="169">
        <v>0</v>
      </c>
      <c r="AG51" s="169">
        <v>0</v>
      </c>
      <c r="AH51" s="169">
        <v>0</v>
      </c>
      <c r="AI51" s="169">
        <v>0</v>
      </c>
      <c r="AJ51" s="169">
        <v>0</v>
      </c>
      <c r="AK51" s="169">
        <v>0</v>
      </c>
      <c r="AL51" s="169">
        <v>0</v>
      </c>
      <c r="AM51" s="169">
        <v>0</v>
      </c>
      <c r="AN51" s="169">
        <v>0</v>
      </c>
      <c r="AO51" s="169">
        <v>0</v>
      </c>
      <c r="AP51" s="169">
        <v>0</v>
      </c>
      <c r="AQ51" s="169">
        <v>0</v>
      </c>
      <c r="AR51" s="169">
        <v>24</v>
      </c>
      <c r="AS51" s="169">
        <v>0</v>
      </c>
      <c r="AT51" s="169">
        <v>0</v>
      </c>
      <c r="AU51" s="169">
        <v>0</v>
      </c>
      <c r="AV51" s="169">
        <v>0</v>
      </c>
      <c r="AW51" s="169">
        <v>1</v>
      </c>
    </row>
    <row r="52" spans="3:49" x14ac:dyDescent="0.3">
      <c r="C52" s="169">
        <v>48</v>
      </c>
      <c r="D52" s="169">
        <v>6</v>
      </c>
      <c r="E52" s="169">
        <v>2</v>
      </c>
      <c r="F52" s="169">
        <v>10743.8</v>
      </c>
      <c r="G52" s="169">
        <v>0</v>
      </c>
      <c r="H52" s="169">
        <v>0</v>
      </c>
      <c r="I52" s="169">
        <v>0</v>
      </c>
      <c r="J52" s="169">
        <v>0</v>
      </c>
      <c r="K52" s="169">
        <v>0</v>
      </c>
      <c r="L52" s="169">
        <v>0</v>
      </c>
      <c r="M52" s="169">
        <v>0</v>
      </c>
      <c r="N52" s="169">
        <v>3175.8</v>
      </c>
      <c r="O52" s="169">
        <v>0</v>
      </c>
      <c r="P52" s="169">
        <v>0</v>
      </c>
      <c r="Q52" s="169">
        <v>0</v>
      </c>
      <c r="R52" s="169">
        <v>0</v>
      </c>
      <c r="S52" s="169">
        <v>0</v>
      </c>
      <c r="T52" s="169">
        <v>0</v>
      </c>
      <c r="U52" s="169">
        <v>0</v>
      </c>
      <c r="V52" s="169">
        <v>0</v>
      </c>
      <c r="W52" s="169">
        <v>0</v>
      </c>
      <c r="X52" s="169">
        <v>0</v>
      </c>
      <c r="Y52" s="169">
        <v>0</v>
      </c>
      <c r="Z52" s="169">
        <v>0</v>
      </c>
      <c r="AA52" s="169">
        <v>3808</v>
      </c>
      <c r="AB52" s="169">
        <v>0</v>
      </c>
      <c r="AC52" s="169">
        <v>0</v>
      </c>
      <c r="AD52" s="169">
        <v>0</v>
      </c>
      <c r="AE52" s="169">
        <v>0</v>
      </c>
      <c r="AF52" s="169">
        <v>0</v>
      </c>
      <c r="AG52" s="169">
        <v>0</v>
      </c>
      <c r="AH52" s="169">
        <v>0</v>
      </c>
      <c r="AI52" s="169">
        <v>0</v>
      </c>
      <c r="AJ52" s="169">
        <v>0</v>
      </c>
      <c r="AK52" s="169">
        <v>0</v>
      </c>
      <c r="AL52" s="169">
        <v>0</v>
      </c>
      <c r="AM52" s="169">
        <v>0</v>
      </c>
      <c r="AN52" s="169">
        <v>0</v>
      </c>
      <c r="AO52" s="169">
        <v>0</v>
      </c>
      <c r="AP52" s="169">
        <v>0</v>
      </c>
      <c r="AQ52" s="169">
        <v>0</v>
      </c>
      <c r="AR52" s="169">
        <v>3584</v>
      </c>
      <c r="AS52" s="169">
        <v>0</v>
      </c>
      <c r="AT52" s="169">
        <v>0</v>
      </c>
      <c r="AU52" s="169">
        <v>0</v>
      </c>
      <c r="AV52" s="169">
        <v>0</v>
      </c>
      <c r="AW52" s="169">
        <v>176</v>
      </c>
    </row>
    <row r="53" spans="3:49" x14ac:dyDescent="0.3">
      <c r="C53" s="169">
        <v>48</v>
      </c>
      <c r="D53" s="169">
        <v>6</v>
      </c>
      <c r="E53" s="169">
        <v>4</v>
      </c>
      <c r="F53" s="169">
        <v>88</v>
      </c>
      <c r="G53" s="169">
        <v>0</v>
      </c>
      <c r="H53" s="169">
        <v>0</v>
      </c>
      <c r="I53" s="169">
        <v>0</v>
      </c>
      <c r="J53" s="169">
        <v>0</v>
      </c>
      <c r="K53" s="169">
        <v>0</v>
      </c>
      <c r="L53" s="169">
        <v>0</v>
      </c>
      <c r="M53" s="169">
        <v>0</v>
      </c>
      <c r="N53" s="169">
        <v>42.5</v>
      </c>
      <c r="O53" s="169">
        <v>0</v>
      </c>
      <c r="P53" s="169">
        <v>0</v>
      </c>
      <c r="Q53" s="169">
        <v>0</v>
      </c>
      <c r="R53" s="169">
        <v>0</v>
      </c>
      <c r="S53" s="169">
        <v>0</v>
      </c>
      <c r="T53" s="169">
        <v>0</v>
      </c>
      <c r="U53" s="169">
        <v>0</v>
      </c>
      <c r="V53" s="169">
        <v>0</v>
      </c>
      <c r="W53" s="169">
        <v>0</v>
      </c>
      <c r="X53" s="169">
        <v>0</v>
      </c>
      <c r="Y53" s="169">
        <v>0</v>
      </c>
      <c r="Z53" s="169">
        <v>0</v>
      </c>
      <c r="AA53" s="169">
        <v>45.5</v>
      </c>
      <c r="AB53" s="169">
        <v>0</v>
      </c>
      <c r="AC53" s="169">
        <v>0</v>
      </c>
      <c r="AD53" s="169">
        <v>0</v>
      </c>
      <c r="AE53" s="169">
        <v>0</v>
      </c>
      <c r="AF53" s="169">
        <v>0</v>
      </c>
      <c r="AG53" s="169">
        <v>0</v>
      </c>
      <c r="AH53" s="169">
        <v>0</v>
      </c>
      <c r="AI53" s="169">
        <v>0</v>
      </c>
      <c r="AJ53" s="169">
        <v>0</v>
      </c>
      <c r="AK53" s="169">
        <v>0</v>
      </c>
      <c r="AL53" s="169">
        <v>0</v>
      </c>
      <c r="AM53" s="169">
        <v>0</v>
      </c>
      <c r="AN53" s="169">
        <v>0</v>
      </c>
      <c r="AO53" s="169">
        <v>0</v>
      </c>
      <c r="AP53" s="169">
        <v>0</v>
      </c>
      <c r="AQ53" s="169">
        <v>0</v>
      </c>
      <c r="AR53" s="169">
        <v>0</v>
      </c>
      <c r="AS53" s="169">
        <v>0</v>
      </c>
      <c r="AT53" s="169">
        <v>0</v>
      </c>
      <c r="AU53" s="169">
        <v>0</v>
      </c>
      <c r="AV53" s="169">
        <v>0</v>
      </c>
      <c r="AW53" s="169">
        <v>0</v>
      </c>
    </row>
    <row r="54" spans="3:49" x14ac:dyDescent="0.3">
      <c r="C54" s="169">
        <v>48</v>
      </c>
      <c r="D54" s="169">
        <v>6</v>
      </c>
      <c r="E54" s="169">
        <v>5</v>
      </c>
      <c r="F54" s="169">
        <v>42</v>
      </c>
      <c r="G54" s="169">
        <v>42</v>
      </c>
      <c r="H54" s="169">
        <v>0</v>
      </c>
      <c r="I54" s="169">
        <v>0</v>
      </c>
      <c r="J54" s="169">
        <v>0</v>
      </c>
      <c r="K54" s="169">
        <v>0</v>
      </c>
      <c r="L54" s="169">
        <v>0</v>
      </c>
      <c r="M54" s="169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69">
        <v>0</v>
      </c>
      <c r="W54" s="169">
        <v>0</v>
      </c>
      <c r="X54" s="169">
        <v>0</v>
      </c>
      <c r="Y54" s="169">
        <v>0</v>
      </c>
      <c r="Z54" s="169">
        <v>0</v>
      </c>
      <c r="AA54" s="169">
        <v>0</v>
      </c>
      <c r="AB54" s="169">
        <v>0</v>
      </c>
      <c r="AC54" s="169">
        <v>0</v>
      </c>
      <c r="AD54" s="169">
        <v>0</v>
      </c>
      <c r="AE54" s="169">
        <v>0</v>
      </c>
      <c r="AF54" s="169">
        <v>0</v>
      </c>
      <c r="AG54" s="169">
        <v>0</v>
      </c>
      <c r="AH54" s="169">
        <v>0</v>
      </c>
      <c r="AI54" s="169">
        <v>0</v>
      </c>
      <c r="AJ54" s="169">
        <v>0</v>
      </c>
      <c r="AK54" s="169">
        <v>0</v>
      </c>
      <c r="AL54" s="169">
        <v>0</v>
      </c>
      <c r="AM54" s="169">
        <v>0</v>
      </c>
      <c r="AN54" s="169">
        <v>0</v>
      </c>
      <c r="AO54" s="169">
        <v>0</v>
      </c>
      <c r="AP54" s="169">
        <v>0</v>
      </c>
      <c r="AQ54" s="169">
        <v>0</v>
      </c>
      <c r="AR54" s="169">
        <v>0</v>
      </c>
      <c r="AS54" s="169">
        <v>0</v>
      </c>
      <c r="AT54" s="169">
        <v>0</v>
      </c>
      <c r="AU54" s="169">
        <v>0</v>
      </c>
      <c r="AV54" s="169">
        <v>0</v>
      </c>
      <c r="AW54" s="169">
        <v>0</v>
      </c>
    </row>
    <row r="55" spans="3:49" x14ac:dyDescent="0.3">
      <c r="C55" s="169">
        <v>48</v>
      </c>
      <c r="D55" s="169">
        <v>6</v>
      </c>
      <c r="E55" s="169">
        <v>6</v>
      </c>
      <c r="F55" s="169">
        <v>1981182</v>
      </c>
      <c r="G55" s="169">
        <v>8400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169">
        <v>880300</v>
      </c>
      <c r="O55" s="169">
        <v>0</v>
      </c>
      <c r="P55" s="169">
        <v>0</v>
      </c>
      <c r="Q55" s="169">
        <v>0</v>
      </c>
      <c r="R55" s="169">
        <v>0</v>
      </c>
      <c r="S55" s="169">
        <v>0</v>
      </c>
      <c r="T55" s="169">
        <v>0</v>
      </c>
      <c r="U55" s="169">
        <v>0</v>
      </c>
      <c r="V55" s="169">
        <v>0</v>
      </c>
      <c r="W55" s="169">
        <v>0</v>
      </c>
      <c r="X55" s="169">
        <v>0</v>
      </c>
      <c r="Y55" s="169">
        <v>0</v>
      </c>
      <c r="Z55" s="169">
        <v>0</v>
      </c>
      <c r="AA55" s="169">
        <v>675957</v>
      </c>
      <c r="AB55" s="169">
        <v>0</v>
      </c>
      <c r="AC55" s="169">
        <v>0</v>
      </c>
      <c r="AD55" s="169">
        <v>0</v>
      </c>
      <c r="AE55" s="169">
        <v>0</v>
      </c>
      <c r="AF55" s="169">
        <v>0</v>
      </c>
      <c r="AG55" s="169">
        <v>0</v>
      </c>
      <c r="AH55" s="169">
        <v>0</v>
      </c>
      <c r="AI55" s="169">
        <v>0</v>
      </c>
      <c r="AJ55" s="169">
        <v>0</v>
      </c>
      <c r="AK55" s="169">
        <v>0</v>
      </c>
      <c r="AL55" s="169">
        <v>0</v>
      </c>
      <c r="AM55" s="169">
        <v>0</v>
      </c>
      <c r="AN55" s="169">
        <v>0</v>
      </c>
      <c r="AO55" s="169">
        <v>0</v>
      </c>
      <c r="AP55" s="169">
        <v>0</v>
      </c>
      <c r="AQ55" s="169">
        <v>0</v>
      </c>
      <c r="AR55" s="169">
        <v>389120</v>
      </c>
      <c r="AS55" s="169">
        <v>0</v>
      </c>
      <c r="AT55" s="169">
        <v>0</v>
      </c>
      <c r="AU55" s="169">
        <v>0</v>
      </c>
      <c r="AV55" s="169">
        <v>0</v>
      </c>
      <c r="AW55" s="169">
        <v>27405</v>
      </c>
    </row>
    <row r="56" spans="3:49" x14ac:dyDescent="0.3">
      <c r="C56" s="169">
        <v>48</v>
      </c>
      <c r="D56" s="169">
        <v>6</v>
      </c>
      <c r="E56" s="169">
        <v>10</v>
      </c>
      <c r="F56" s="169">
        <v>3909.2</v>
      </c>
      <c r="G56" s="169">
        <v>0</v>
      </c>
      <c r="H56" s="169">
        <v>0</v>
      </c>
      <c r="I56" s="169">
        <v>0</v>
      </c>
      <c r="J56" s="169">
        <v>3909.2</v>
      </c>
      <c r="K56" s="169">
        <v>0</v>
      </c>
      <c r="L56" s="169">
        <v>0</v>
      </c>
      <c r="M56" s="169">
        <v>0</v>
      </c>
      <c r="N56" s="169">
        <v>0</v>
      </c>
      <c r="O56" s="169">
        <v>0</v>
      </c>
      <c r="P56" s="169">
        <v>0</v>
      </c>
      <c r="Q56" s="169">
        <v>0</v>
      </c>
      <c r="R56" s="169">
        <v>0</v>
      </c>
      <c r="S56" s="169">
        <v>0</v>
      </c>
      <c r="T56" s="169">
        <v>0</v>
      </c>
      <c r="U56" s="169">
        <v>0</v>
      </c>
      <c r="V56" s="169">
        <v>0</v>
      </c>
      <c r="W56" s="169">
        <v>0</v>
      </c>
      <c r="X56" s="169">
        <v>0</v>
      </c>
      <c r="Y56" s="169">
        <v>0</v>
      </c>
      <c r="Z56" s="169">
        <v>0</v>
      </c>
      <c r="AA56" s="169">
        <v>0</v>
      </c>
      <c r="AB56" s="169">
        <v>0</v>
      </c>
      <c r="AC56" s="169">
        <v>0</v>
      </c>
      <c r="AD56" s="169">
        <v>0</v>
      </c>
      <c r="AE56" s="169">
        <v>0</v>
      </c>
      <c r="AF56" s="169">
        <v>0</v>
      </c>
      <c r="AG56" s="169">
        <v>0</v>
      </c>
      <c r="AH56" s="169">
        <v>0</v>
      </c>
      <c r="AI56" s="169">
        <v>0</v>
      </c>
      <c r="AJ56" s="169">
        <v>0</v>
      </c>
      <c r="AK56" s="169">
        <v>0</v>
      </c>
      <c r="AL56" s="169">
        <v>0</v>
      </c>
      <c r="AM56" s="169">
        <v>0</v>
      </c>
      <c r="AN56" s="169">
        <v>0</v>
      </c>
      <c r="AO56" s="169">
        <v>0</v>
      </c>
      <c r="AP56" s="169">
        <v>0</v>
      </c>
      <c r="AQ56" s="169">
        <v>0</v>
      </c>
      <c r="AR56" s="169">
        <v>0</v>
      </c>
      <c r="AS56" s="169">
        <v>0</v>
      </c>
      <c r="AT56" s="169">
        <v>0</v>
      </c>
      <c r="AU56" s="169">
        <v>0</v>
      </c>
      <c r="AV56" s="169">
        <v>0</v>
      </c>
      <c r="AW56" s="169">
        <v>0</v>
      </c>
    </row>
    <row r="57" spans="3:49" x14ac:dyDescent="0.3">
      <c r="C57" s="169">
        <v>48</v>
      </c>
      <c r="D57" s="169">
        <v>6</v>
      </c>
      <c r="E57" s="169">
        <v>11</v>
      </c>
      <c r="F57" s="169">
        <v>5674.3002544529263</v>
      </c>
      <c r="G57" s="169">
        <v>0</v>
      </c>
      <c r="H57" s="169">
        <v>0</v>
      </c>
      <c r="I57" s="169">
        <v>0</v>
      </c>
      <c r="J57" s="169">
        <v>4007.6335877862598</v>
      </c>
      <c r="K57" s="169">
        <v>0</v>
      </c>
      <c r="L57" s="169">
        <v>0</v>
      </c>
      <c r="M57" s="169">
        <v>0</v>
      </c>
      <c r="N57" s="169">
        <v>0</v>
      </c>
      <c r="O57" s="169">
        <v>1666.6666666666667</v>
      </c>
      <c r="P57" s="169">
        <v>0</v>
      </c>
      <c r="Q57" s="169">
        <v>0</v>
      </c>
      <c r="R57" s="169">
        <v>0</v>
      </c>
      <c r="S57" s="169">
        <v>0</v>
      </c>
      <c r="T57" s="169">
        <v>0</v>
      </c>
      <c r="U57" s="169">
        <v>0</v>
      </c>
      <c r="V57" s="169">
        <v>0</v>
      </c>
      <c r="W57" s="169">
        <v>0</v>
      </c>
      <c r="X57" s="169">
        <v>0</v>
      </c>
      <c r="Y57" s="169">
        <v>0</v>
      </c>
      <c r="Z57" s="169">
        <v>0</v>
      </c>
      <c r="AA57" s="169">
        <v>0</v>
      </c>
      <c r="AB57" s="169">
        <v>0</v>
      </c>
      <c r="AC57" s="169">
        <v>0</v>
      </c>
      <c r="AD57" s="169">
        <v>0</v>
      </c>
      <c r="AE57" s="169">
        <v>0</v>
      </c>
      <c r="AF57" s="169">
        <v>0</v>
      </c>
      <c r="AG57" s="169">
        <v>0</v>
      </c>
      <c r="AH57" s="169">
        <v>0</v>
      </c>
      <c r="AI57" s="169">
        <v>0</v>
      </c>
      <c r="AJ57" s="169">
        <v>0</v>
      </c>
      <c r="AK57" s="169">
        <v>0</v>
      </c>
      <c r="AL57" s="169">
        <v>0</v>
      </c>
      <c r="AM57" s="169">
        <v>0</v>
      </c>
      <c r="AN57" s="169">
        <v>0</v>
      </c>
      <c r="AO57" s="169">
        <v>0</v>
      </c>
      <c r="AP57" s="169">
        <v>0</v>
      </c>
      <c r="AQ57" s="169">
        <v>0</v>
      </c>
      <c r="AR57" s="169">
        <v>0</v>
      </c>
      <c r="AS57" s="169">
        <v>0</v>
      </c>
      <c r="AT57" s="169">
        <v>0</v>
      </c>
      <c r="AU57" s="169">
        <v>0</v>
      </c>
      <c r="AV57" s="169">
        <v>0</v>
      </c>
      <c r="AW57" s="169">
        <v>0</v>
      </c>
    </row>
    <row r="58" spans="3:49" x14ac:dyDescent="0.3">
      <c r="C58" s="169">
        <v>48</v>
      </c>
      <c r="D58" s="169">
        <v>7</v>
      </c>
      <c r="E58" s="169">
        <v>1</v>
      </c>
      <c r="F58" s="169">
        <v>71.67</v>
      </c>
      <c r="G58" s="169">
        <v>0</v>
      </c>
      <c r="H58" s="169">
        <v>0</v>
      </c>
      <c r="I58" s="169">
        <v>0</v>
      </c>
      <c r="J58" s="169">
        <v>0</v>
      </c>
      <c r="K58" s="169">
        <v>0</v>
      </c>
      <c r="L58" s="169">
        <v>0</v>
      </c>
      <c r="M58" s="169">
        <v>0</v>
      </c>
      <c r="N58" s="169">
        <v>20.67</v>
      </c>
      <c r="O58" s="169">
        <v>0</v>
      </c>
      <c r="P58" s="169">
        <v>0</v>
      </c>
      <c r="Q58" s="169">
        <v>0</v>
      </c>
      <c r="R58" s="169">
        <v>0</v>
      </c>
      <c r="S58" s="169">
        <v>0</v>
      </c>
      <c r="T58" s="169">
        <v>0</v>
      </c>
      <c r="U58" s="169">
        <v>0</v>
      </c>
      <c r="V58" s="169">
        <v>0</v>
      </c>
      <c r="W58" s="169">
        <v>0</v>
      </c>
      <c r="X58" s="169">
        <v>0</v>
      </c>
      <c r="Y58" s="169">
        <v>0</v>
      </c>
      <c r="Z58" s="169">
        <v>0</v>
      </c>
      <c r="AA58" s="169">
        <v>26</v>
      </c>
      <c r="AB58" s="169">
        <v>0</v>
      </c>
      <c r="AC58" s="169">
        <v>0</v>
      </c>
      <c r="AD58" s="169">
        <v>0</v>
      </c>
      <c r="AE58" s="169">
        <v>0</v>
      </c>
      <c r="AF58" s="169">
        <v>0</v>
      </c>
      <c r="AG58" s="169">
        <v>0</v>
      </c>
      <c r="AH58" s="169">
        <v>0</v>
      </c>
      <c r="AI58" s="169">
        <v>0</v>
      </c>
      <c r="AJ58" s="169">
        <v>0</v>
      </c>
      <c r="AK58" s="169">
        <v>0</v>
      </c>
      <c r="AL58" s="169">
        <v>0</v>
      </c>
      <c r="AM58" s="169">
        <v>0</v>
      </c>
      <c r="AN58" s="169">
        <v>0</v>
      </c>
      <c r="AO58" s="169">
        <v>0</v>
      </c>
      <c r="AP58" s="169">
        <v>0</v>
      </c>
      <c r="AQ58" s="169">
        <v>0</v>
      </c>
      <c r="AR58" s="169">
        <v>24</v>
      </c>
      <c r="AS58" s="169">
        <v>0</v>
      </c>
      <c r="AT58" s="169">
        <v>0</v>
      </c>
      <c r="AU58" s="169">
        <v>0</v>
      </c>
      <c r="AV58" s="169">
        <v>0</v>
      </c>
      <c r="AW58" s="169">
        <v>1</v>
      </c>
    </row>
    <row r="59" spans="3:49" x14ac:dyDescent="0.3">
      <c r="C59" s="169">
        <v>48</v>
      </c>
      <c r="D59" s="169">
        <v>7</v>
      </c>
      <c r="E59" s="169">
        <v>2</v>
      </c>
      <c r="F59" s="169">
        <v>9394.6</v>
      </c>
      <c r="G59" s="169">
        <v>0</v>
      </c>
      <c r="H59" s="169">
        <v>0</v>
      </c>
      <c r="I59" s="169">
        <v>0</v>
      </c>
      <c r="J59" s="169">
        <v>0</v>
      </c>
      <c r="K59" s="169">
        <v>0</v>
      </c>
      <c r="L59" s="169">
        <v>0</v>
      </c>
      <c r="M59" s="169">
        <v>0</v>
      </c>
      <c r="N59" s="169">
        <v>2730.6</v>
      </c>
      <c r="O59" s="169">
        <v>0</v>
      </c>
      <c r="P59" s="169">
        <v>0</v>
      </c>
      <c r="Q59" s="169">
        <v>0</v>
      </c>
      <c r="R59" s="169">
        <v>0</v>
      </c>
      <c r="S59" s="169">
        <v>0</v>
      </c>
      <c r="T59" s="169">
        <v>0</v>
      </c>
      <c r="U59" s="169">
        <v>0</v>
      </c>
      <c r="V59" s="169">
        <v>0</v>
      </c>
      <c r="W59" s="169">
        <v>0</v>
      </c>
      <c r="X59" s="169">
        <v>0</v>
      </c>
      <c r="Y59" s="169">
        <v>0</v>
      </c>
      <c r="Z59" s="169">
        <v>0</v>
      </c>
      <c r="AA59" s="169">
        <v>3512</v>
      </c>
      <c r="AB59" s="169">
        <v>0</v>
      </c>
      <c r="AC59" s="169">
        <v>0</v>
      </c>
      <c r="AD59" s="169">
        <v>0</v>
      </c>
      <c r="AE59" s="169">
        <v>0</v>
      </c>
      <c r="AF59" s="169">
        <v>0</v>
      </c>
      <c r="AG59" s="169">
        <v>0</v>
      </c>
      <c r="AH59" s="169">
        <v>0</v>
      </c>
      <c r="AI59" s="169">
        <v>0</v>
      </c>
      <c r="AJ59" s="169">
        <v>0</v>
      </c>
      <c r="AK59" s="169">
        <v>0</v>
      </c>
      <c r="AL59" s="169">
        <v>0</v>
      </c>
      <c r="AM59" s="169">
        <v>0</v>
      </c>
      <c r="AN59" s="169">
        <v>0</v>
      </c>
      <c r="AO59" s="169">
        <v>0</v>
      </c>
      <c r="AP59" s="169">
        <v>0</v>
      </c>
      <c r="AQ59" s="169">
        <v>0</v>
      </c>
      <c r="AR59" s="169">
        <v>3016</v>
      </c>
      <c r="AS59" s="169">
        <v>0</v>
      </c>
      <c r="AT59" s="169">
        <v>0</v>
      </c>
      <c r="AU59" s="169">
        <v>0</v>
      </c>
      <c r="AV59" s="169">
        <v>0</v>
      </c>
      <c r="AW59" s="169">
        <v>136</v>
      </c>
    </row>
    <row r="60" spans="3:49" x14ac:dyDescent="0.3">
      <c r="C60" s="169">
        <v>48</v>
      </c>
      <c r="D60" s="169">
        <v>7</v>
      </c>
      <c r="E60" s="169">
        <v>4</v>
      </c>
      <c r="F60" s="169">
        <v>82</v>
      </c>
      <c r="G60" s="169">
        <v>0</v>
      </c>
      <c r="H60" s="169">
        <v>0</v>
      </c>
      <c r="I60" s="169">
        <v>0</v>
      </c>
      <c r="J60" s="169">
        <v>0</v>
      </c>
      <c r="K60" s="169">
        <v>0</v>
      </c>
      <c r="L60" s="169">
        <v>0</v>
      </c>
      <c r="M60" s="169">
        <v>0</v>
      </c>
      <c r="N60" s="169">
        <v>43.5</v>
      </c>
      <c r="O60" s="169">
        <v>0</v>
      </c>
      <c r="P60" s="169">
        <v>0</v>
      </c>
      <c r="Q60" s="169">
        <v>0</v>
      </c>
      <c r="R60" s="169">
        <v>0</v>
      </c>
      <c r="S60" s="169">
        <v>0</v>
      </c>
      <c r="T60" s="169">
        <v>0</v>
      </c>
      <c r="U60" s="169">
        <v>0</v>
      </c>
      <c r="V60" s="169">
        <v>0</v>
      </c>
      <c r="W60" s="169">
        <v>0</v>
      </c>
      <c r="X60" s="169">
        <v>0</v>
      </c>
      <c r="Y60" s="169">
        <v>0</v>
      </c>
      <c r="Z60" s="169">
        <v>0</v>
      </c>
      <c r="AA60" s="169">
        <v>38.5</v>
      </c>
      <c r="AB60" s="169">
        <v>0</v>
      </c>
      <c r="AC60" s="169">
        <v>0</v>
      </c>
      <c r="AD60" s="169">
        <v>0</v>
      </c>
      <c r="AE60" s="169">
        <v>0</v>
      </c>
      <c r="AF60" s="169">
        <v>0</v>
      </c>
      <c r="AG60" s="169">
        <v>0</v>
      </c>
      <c r="AH60" s="169">
        <v>0</v>
      </c>
      <c r="AI60" s="169">
        <v>0</v>
      </c>
      <c r="AJ60" s="169">
        <v>0</v>
      </c>
      <c r="AK60" s="169">
        <v>0</v>
      </c>
      <c r="AL60" s="169">
        <v>0</v>
      </c>
      <c r="AM60" s="169">
        <v>0</v>
      </c>
      <c r="AN60" s="169">
        <v>0</v>
      </c>
      <c r="AO60" s="169">
        <v>0</v>
      </c>
      <c r="AP60" s="169">
        <v>0</v>
      </c>
      <c r="AQ60" s="169">
        <v>0</v>
      </c>
      <c r="AR60" s="169">
        <v>0</v>
      </c>
      <c r="AS60" s="169">
        <v>0</v>
      </c>
      <c r="AT60" s="169">
        <v>0</v>
      </c>
      <c r="AU60" s="169">
        <v>0</v>
      </c>
      <c r="AV60" s="169">
        <v>0</v>
      </c>
      <c r="AW60" s="169">
        <v>0</v>
      </c>
    </row>
    <row r="61" spans="3:49" x14ac:dyDescent="0.3">
      <c r="C61" s="169">
        <v>48</v>
      </c>
      <c r="D61" s="169">
        <v>7</v>
      </c>
      <c r="E61" s="169">
        <v>5</v>
      </c>
      <c r="F61" s="169">
        <v>50.5</v>
      </c>
      <c r="G61" s="169">
        <v>50.5</v>
      </c>
      <c r="H61" s="169">
        <v>0</v>
      </c>
      <c r="I61" s="169">
        <v>0</v>
      </c>
      <c r="J61" s="169">
        <v>0</v>
      </c>
      <c r="K61" s="169">
        <v>0</v>
      </c>
      <c r="L61" s="169">
        <v>0</v>
      </c>
      <c r="M61" s="169">
        <v>0</v>
      </c>
      <c r="N61" s="169">
        <v>0</v>
      </c>
      <c r="O61" s="169">
        <v>0</v>
      </c>
      <c r="P61" s="169">
        <v>0</v>
      </c>
      <c r="Q61" s="169">
        <v>0</v>
      </c>
      <c r="R61" s="169">
        <v>0</v>
      </c>
      <c r="S61" s="169">
        <v>0</v>
      </c>
      <c r="T61" s="169">
        <v>0</v>
      </c>
      <c r="U61" s="169">
        <v>0</v>
      </c>
      <c r="V61" s="169">
        <v>0</v>
      </c>
      <c r="W61" s="169">
        <v>0</v>
      </c>
      <c r="X61" s="169">
        <v>0</v>
      </c>
      <c r="Y61" s="169">
        <v>0</v>
      </c>
      <c r="Z61" s="169">
        <v>0</v>
      </c>
      <c r="AA61" s="169">
        <v>0</v>
      </c>
      <c r="AB61" s="169">
        <v>0</v>
      </c>
      <c r="AC61" s="169">
        <v>0</v>
      </c>
      <c r="AD61" s="169">
        <v>0</v>
      </c>
      <c r="AE61" s="169">
        <v>0</v>
      </c>
      <c r="AF61" s="169">
        <v>0</v>
      </c>
      <c r="AG61" s="169">
        <v>0</v>
      </c>
      <c r="AH61" s="169">
        <v>0</v>
      </c>
      <c r="AI61" s="169">
        <v>0</v>
      </c>
      <c r="AJ61" s="169">
        <v>0</v>
      </c>
      <c r="AK61" s="169">
        <v>0</v>
      </c>
      <c r="AL61" s="169">
        <v>0</v>
      </c>
      <c r="AM61" s="169">
        <v>0</v>
      </c>
      <c r="AN61" s="169">
        <v>0</v>
      </c>
      <c r="AO61" s="169">
        <v>0</v>
      </c>
      <c r="AP61" s="169">
        <v>0</v>
      </c>
      <c r="AQ61" s="169">
        <v>0</v>
      </c>
      <c r="AR61" s="169">
        <v>0</v>
      </c>
      <c r="AS61" s="169">
        <v>0</v>
      </c>
      <c r="AT61" s="169">
        <v>0</v>
      </c>
      <c r="AU61" s="169">
        <v>0</v>
      </c>
      <c r="AV61" s="169">
        <v>0</v>
      </c>
      <c r="AW61" s="169">
        <v>0</v>
      </c>
    </row>
    <row r="62" spans="3:49" x14ac:dyDescent="0.3">
      <c r="C62" s="169">
        <v>48</v>
      </c>
      <c r="D62" s="169">
        <v>7</v>
      </c>
      <c r="E62" s="169">
        <v>6</v>
      </c>
      <c r="F62" s="169">
        <v>2690612</v>
      </c>
      <c r="G62" s="169">
        <v>10100</v>
      </c>
      <c r="H62" s="169">
        <v>0</v>
      </c>
      <c r="I62" s="169">
        <v>0</v>
      </c>
      <c r="J62" s="169">
        <v>0</v>
      </c>
      <c r="K62" s="169">
        <v>0</v>
      </c>
      <c r="L62" s="169">
        <v>0</v>
      </c>
      <c r="M62" s="169">
        <v>0</v>
      </c>
      <c r="N62" s="169">
        <v>1218562</v>
      </c>
      <c r="O62" s="169">
        <v>0</v>
      </c>
      <c r="P62" s="169">
        <v>0</v>
      </c>
      <c r="Q62" s="169">
        <v>0</v>
      </c>
      <c r="R62" s="169">
        <v>0</v>
      </c>
      <c r="S62" s="169">
        <v>0</v>
      </c>
      <c r="T62" s="169">
        <v>0</v>
      </c>
      <c r="U62" s="169">
        <v>0</v>
      </c>
      <c r="V62" s="169">
        <v>0</v>
      </c>
      <c r="W62" s="169">
        <v>0</v>
      </c>
      <c r="X62" s="169">
        <v>0</v>
      </c>
      <c r="Y62" s="169">
        <v>0</v>
      </c>
      <c r="Z62" s="169">
        <v>0</v>
      </c>
      <c r="AA62" s="169">
        <v>924144</v>
      </c>
      <c r="AB62" s="169">
        <v>0</v>
      </c>
      <c r="AC62" s="169">
        <v>0</v>
      </c>
      <c r="AD62" s="169">
        <v>0</v>
      </c>
      <c r="AE62" s="169">
        <v>0</v>
      </c>
      <c r="AF62" s="169">
        <v>0</v>
      </c>
      <c r="AG62" s="169">
        <v>0</v>
      </c>
      <c r="AH62" s="169">
        <v>0</v>
      </c>
      <c r="AI62" s="169">
        <v>0</v>
      </c>
      <c r="AJ62" s="169">
        <v>0</v>
      </c>
      <c r="AK62" s="169">
        <v>0</v>
      </c>
      <c r="AL62" s="169">
        <v>0</v>
      </c>
      <c r="AM62" s="169">
        <v>0</v>
      </c>
      <c r="AN62" s="169">
        <v>0</v>
      </c>
      <c r="AO62" s="169">
        <v>0</v>
      </c>
      <c r="AP62" s="169">
        <v>0</v>
      </c>
      <c r="AQ62" s="169">
        <v>0</v>
      </c>
      <c r="AR62" s="169">
        <v>504096</v>
      </c>
      <c r="AS62" s="169">
        <v>0</v>
      </c>
      <c r="AT62" s="169">
        <v>0</v>
      </c>
      <c r="AU62" s="169">
        <v>0</v>
      </c>
      <c r="AV62" s="169">
        <v>0</v>
      </c>
      <c r="AW62" s="169">
        <v>33710</v>
      </c>
    </row>
    <row r="63" spans="3:49" x14ac:dyDescent="0.3">
      <c r="C63" s="169">
        <v>48</v>
      </c>
      <c r="D63" s="169">
        <v>7</v>
      </c>
      <c r="E63" s="169">
        <v>7</v>
      </c>
      <c r="F63" s="169">
        <v>39024</v>
      </c>
      <c r="G63" s="169">
        <v>0</v>
      </c>
      <c r="H63" s="169">
        <v>0</v>
      </c>
      <c r="I63" s="169">
        <v>0</v>
      </c>
      <c r="J63" s="169">
        <v>0</v>
      </c>
      <c r="K63" s="169">
        <v>0</v>
      </c>
      <c r="L63" s="169">
        <v>0</v>
      </c>
      <c r="M63" s="169">
        <v>0</v>
      </c>
      <c r="N63" s="169">
        <v>35024</v>
      </c>
      <c r="O63" s="169">
        <v>0</v>
      </c>
      <c r="P63" s="169">
        <v>0</v>
      </c>
      <c r="Q63" s="169">
        <v>0</v>
      </c>
      <c r="R63" s="169">
        <v>0</v>
      </c>
      <c r="S63" s="169">
        <v>0</v>
      </c>
      <c r="T63" s="169">
        <v>0</v>
      </c>
      <c r="U63" s="169">
        <v>0</v>
      </c>
      <c r="V63" s="169">
        <v>0</v>
      </c>
      <c r="W63" s="169">
        <v>0</v>
      </c>
      <c r="X63" s="169">
        <v>0</v>
      </c>
      <c r="Y63" s="169">
        <v>0</v>
      </c>
      <c r="Z63" s="169">
        <v>0</v>
      </c>
      <c r="AA63" s="169">
        <v>4000</v>
      </c>
      <c r="AB63" s="169">
        <v>0</v>
      </c>
      <c r="AC63" s="169">
        <v>0</v>
      </c>
      <c r="AD63" s="169">
        <v>0</v>
      </c>
      <c r="AE63" s="169">
        <v>0</v>
      </c>
      <c r="AF63" s="169">
        <v>0</v>
      </c>
      <c r="AG63" s="169">
        <v>0</v>
      </c>
      <c r="AH63" s="169">
        <v>0</v>
      </c>
      <c r="AI63" s="169">
        <v>0</v>
      </c>
      <c r="AJ63" s="169">
        <v>0</v>
      </c>
      <c r="AK63" s="169">
        <v>0</v>
      </c>
      <c r="AL63" s="169">
        <v>0</v>
      </c>
      <c r="AM63" s="169">
        <v>0</v>
      </c>
      <c r="AN63" s="169">
        <v>0</v>
      </c>
      <c r="AO63" s="169">
        <v>0</v>
      </c>
      <c r="AP63" s="169">
        <v>0</v>
      </c>
      <c r="AQ63" s="169">
        <v>0</v>
      </c>
      <c r="AR63" s="169">
        <v>0</v>
      </c>
      <c r="AS63" s="169">
        <v>0</v>
      </c>
      <c r="AT63" s="169">
        <v>0</v>
      </c>
      <c r="AU63" s="169">
        <v>0</v>
      </c>
      <c r="AV63" s="169">
        <v>0</v>
      </c>
      <c r="AW63" s="169">
        <v>0</v>
      </c>
    </row>
    <row r="64" spans="3:49" x14ac:dyDescent="0.3">
      <c r="C64" s="169">
        <v>48</v>
      </c>
      <c r="D64" s="169">
        <v>7</v>
      </c>
      <c r="E64" s="169">
        <v>9</v>
      </c>
      <c r="F64" s="169">
        <v>776614</v>
      </c>
      <c r="G64" s="169">
        <v>0</v>
      </c>
      <c r="H64" s="169">
        <v>0</v>
      </c>
      <c r="I64" s="169">
        <v>0</v>
      </c>
      <c r="J64" s="169">
        <v>0</v>
      </c>
      <c r="K64" s="169">
        <v>0</v>
      </c>
      <c r="L64" s="169">
        <v>0</v>
      </c>
      <c r="M64" s="169">
        <v>0</v>
      </c>
      <c r="N64" s="169">
        <v>398943</v>
      </c>
      <c r="O64" s="169">
        <v>0</v>
      </c>
      <c r="P64" s="169">
        <v>0</v>
      </c>
      <c r="Q64" s="169">
        <v>0</v>
      </c>
      <c r="R64" s="169">
        <v>0</v>
      </c>
      <c r="S64" s="169">
        <v>0</v>
      </c>
      <c r="T64" s="169">
        <v>0</v>
      </c>
      <c r="U64" s="169">
        <v>0</v>
      </c>
      <c r="V64" s="169">
        <v>0</v>
      </c>
      <c r="W64" s="169">
        <v>0</v>
      </c>
      <c r="X64" s="169">
        <v>0</v>
      </c>
      <c r="Y64" s="169">
        <v>0</v>
      </c>
      <c r="Z64" s="169">
        <v>0</v>
      </c>
      <c r="AA64" s="169">
        <v>236004</v>
      </c>
      <c r="AB64" s="169">
        <v>0</v>
      </c>
      <c r="AC64" s="169">
        <v>0</v>
      </c>
      <c r="AD64" s="169">
        <v>0</v>
      </c>
      <c r="AE64" s="169">
        <v>0</v>
      </c>
      <c r="AF64" s="169">
        <v>0</v>
      </c>
      <c r="AG64" s="169">
        <v>0</v>
      </c>
      <c r="AH64" s="169">
        <v>0</v>
      </c>
      <c r="AI64" s="169">
        <v>0</v>
      </c>
      <c r="AJ64" s="169">
        <v>0</v>
      </c>
      <c r="AK64" s="169">
        <v>0</v>
      </c>
      <c r="AL64" s="169">
        <v>0</v>
      </c>
      <c r="AM64" s="169">
        <v>0</v>
      </c>
      <c r="AN64" s="169">
        <v>0</v>
      </c>
      <c r="AO64" s="169">
        <v>0</v>
      </c>
      <c r="AP64" s="169">
        <v>0</v>
      </c>
      <c r="AQ64" s="169">
        <v>0</v>
      </c>
      <c r="AR64" s="169">
        <v>135202</v>
      </c>
      <c r="AS64" s="169">
        <v>0</v>
      </c>
      <c r="AT64" s="169">
        <v>0</v>
      </c>
      <c r="AU64" s="169">
        <v>0</v>
      </c>
      <c r="AV64" s="169">
        <v>0</v>
      </c>
      <c r="AW64" s="169">
        <v>6465</v>
      </c>
    </row>
    <row r="65" spans="3:49" x14ac:dyDescent="0.3">
      <c r="C65" s="169">
        <v>48</v>
      </c>
      <c r="D65" s="169">
        <v>7</v>
      </c>
      <c r="E65" s="169">
        <v>10</v>
      </c>
      <c r="F65" s="169">
        <v>200</v>
      </c>
      <c r="G65" s="169">
        <v>0</v>
      </c>
      <c r="H65" s="169">
        <v>0</v>
      </c>
      <c r="I65" s="169">
        <v>0</v>
      </c>
      <c r="J65" s="169">
        <v>0</v>
      </c>
      <c r="K65" s="169">
        <v>0</v>
      </c>
      <c r="L65" s="169">
        <v>0</v>
      </c>
      <c r="M65" s="169">
        <v>0</v>
      </c>
      <c r="N65" s="169">
        <v>0</v>
      </c>
      <c r="O65" s="169">
        <v>200</v>
      </c>
      <c r="P65" s="169">
        <v>0</v>
      </c>
      <c r="Q65" s="169">
        <v>0</v>
      </c>
      <c r="R65" s="169">
        <v>0</v>
      </c>
      <c r="S65" s="169">
        <v>0</v>
      </c>
      <c r="T65" s="169">
        <v>0</v>
      </c>
      <c r="U65" s="169">
        <v>0</v>
      </c>
      <c r="V65" s="169">
        <v>0</v>
      </c>
      <c r="W65" s="169">
        <v>0</v>
      </c>
      <c r="X65" s="169">
        <v>0</v>
      </c>
      <c r="Y65" s="169">
        <v>0</v>
      </c>
      <c r="Z65" s="169">
        <v>0</v>
      </c>
      <c r="AA65" s="169">
        <v>0</v>
      </c>
      <c r="AB65" s="169">
        <v>0</v>
      </c>
      <c r="AC65" s="169">
        <v>0</v>
      </c>
      <c r="AD65" s="169">
        <v>0</v>
      </c>
      <c r="AE65" s="169">
        <v>0</v>
      </c>
      <c r="AF65" s="169">
        <v>0</v>
      </c>
      <c r="AG65" s="169">
        <v>0</v>
      </c>
      <c r="AH65" s="169">
        <v>0</v>
      </c>
      <c r="AI65" s="169">
        <v>0</v>
      </c>
      <c r="AJ65" s="169">
        <v>0</v>
      </c>
      <c r="AK65" s="169">
        <v>0</v>
      </c>
      <c r="AL65" s="169">
        <v>0</v>
      </c>
      <c r="AM65" s="169">
        <v>0</v>
      </c>
      <c r="AN65" s="169">
        <v>0</v>
      </c>
      <c r="AO65" s="169">
        <v>0</v>
      </c>
      <c r="AP65" s="169">
        <v>0</v>
      </c>
      <c r="AQ65" s="169">
        <v>0</v>
      </c>
      <c r="AR65" s="169">
        <v>0</v>
      </c>
      <c r="AS65" s="169">
        <v>0</v>
      </c>
      <c r="AT65" s="169">
        <v>0</v>
      </c>
      <c r="AU65" s="169">
        <v>0</v>
      </c>
      <c r="AV65" s="169">
        <v>0</v>
      </c>
      <c r="AW65" s="169">
        <v>0</v>
      </c>
    </row>
    <row r="66" spans="3:49" x14ac:dyDescent="0.3">
      <c r="C66" s="169">
        <v>48</v>
      </c>
      <c r="D66" s="169">
        <v>7</v>
      </c>
      <c r="E66" s="169">
        <v>11</v>
      </c>
      <c r="F66" s="169">
        <v>5674.3002544529263</v>
      </c>
      <c r="G66" s="169">
        <v>0</v>
      </c>
      <c r="H66" s="169">
        <v>0</v>
      </c>
      <c r="I66" s="169">
        <v>0</v>
      </c>
      <c r="J66" s="169">
        <v>4007.6335877862598</v>
      </c>
      <c r="K66" s="169">
        <v>0</v>
      </c>
      <c r="L66" s="169">
        <v>0</v>
      </c>
      <c r="M66" s="169">
        <v>0</v>
      </c>
      <c r="N66" s="169">
        <v>0</v>
      </c>
      <c r="O66" s="169">
        <v>1666.6666666666667</v>
      </c>
      <c r="P66" s="169">
        <v>0</v>
      </c>
      <c r="Q66" s="169">
        <v>0</v>
      </c>
      <c r="R66" s="169">
        <v>0</v>
      </c>
      <c r="S66" s="169">
        <v>0</v>
      </c>
      <c r="T66" s="169">
        <v>0</v>
      </c>
      <c r="U66" s="169">
        <v>0</v>
      </c>
      <c r="V66" s="169">
        <v>0</v>
      </c>
      <c r="W66" s="169">
        <v>0</v>
      </c>
      <c r="X66" s="169">
        <v>0</v>
      </c>
      <c r="Y66" s="169">
        <v>0</v>
      </c>
      <c r="Z66" s="169">
        <v>0</v>
      </c>
      <c r="AA66" s="169">
        <v>0</v>
      </c>
      <c r="AB66" s="169">
        <v>0</v>
      </c>
      <c r="AC66" s="169">
        <v>0</v>
      </c>
      <c r="AD66" s="169">
        <v>0</v>
      </c>
      <c r="AE66" s="169">
        <v>0</v>
      </c>
      <c r="AF66" s="169">
        <v>0</v>
      </c>
      <c r="AG66" s="169">
        <v>0</v>
      </c>
      <c r="AH66" s="169">
        <v>0</v>
      </c>
      <c r="AI66" s="169">
        <v>0</v>
      </c>
      <c r="AJ66" s="169">
        <v>0</v>
      </c>
      <c r="AK66" s="169">
        <v>0</v>
      </c>
      <c r="AL66" s="169">
        <v>0</v>
      </c>
      <c r="AM66" s="169">
        <v>0</v>
      </c>
      <c r="AN66" s="169">
        <v>0</v>
      </c>
      <c r="AO66" s="169">
        <v>0</v>
      </c>
      <c r="AP66" s="169">
        <v>0</v>
      </c>
      <c r="AQ66" s="169">
        <v>0</v>
      </c>
      <c r="AR66" s="169">
        <v>0</v>
      </c>
      <c r="AS66" s="169">
        <v>0</v>
      </c>
      <c r="AT66" s="169">
        <v>0</v>
      </c>
      <c r="AU66" s="169">
        <v>0</v>
      </c>
      <c r="AV66" s="169">
        <v>0</v>
      </c>
      <c r="AW66" s="169">
        <v>0</v>
      </c>
    </row>
    <row r="67" spans="3:49" x14ac:dyDescent="0.3">
      <c r="C67" s="169">
        <v>48</v>
      </c>
      <c r="D67" s="169">
        <v>8</v>
      </c>
      <c r="E67" s="169">
        <v>1</v>
      </c>
      <c r="F67" s="169">
        <v>72.27</v>
      </c>
      <c r="G67" s="169">
        <v>0</v>
      </c>
      <c r="H67" s="169">
        <v>0</v>
      </c>
      <c r="I67" s="169">
        <v>0</v>
      </c>
      <c r="J67" s="169">
        <v>0</v>
      </c>
      <c r="K67" s="169">
        <v>0</v>
      </c>
      <c r="L67" s="169">
        <v>0</v>
      </c>
      <c r="M67" s="169">
        <v>0</v>
      </c>
      <c r="N67" s="169">
        <v>21.27</v>
      </c>
      <c r="O67" s="169">
        <v>0</v>
      </c>
      <c r="P67" s="169">
        <v>0</v>
      </c>
      <c r="Q67" s="169">
        <v>0</v>
      </c>
      <c r="R67" s="169">
        <v>0</v>
      </c>
      <c r="S67" s="169">
        <v>0</v>
      </c>
      <c r="T67" s="169">
        <v>0</v>
      </c>
      <c r="U67" s="169">
        <v>0</v>
      </c>
      <c r="V67" s="169">
        <v>0</v>
      </c>
      <c r="W67" s="169">
        <v>0</v>
      </c>
      <c r="X67" s="169">
        <v>0</v>
      </c>
      <c r="Y67" s="169">
        <v>0</v>
      </c>
      <c r="Z67" s="169">
        <v>0</v>
      </c>
      <c r="AA67" s="169">
        <v>26</v>
      </c>
      <c r="AB67" s="169">
        <v>0</v>
      </c>
      <c r="AC67" s="169">
        <v>0</v>
      </c>
      <c r="AD67" s="169">
        <v>0</v>
      </c>
      <c r="AE67" s="169">
        <v>0</v>
      </c>
      <c r="AF67" s="169">
        <v>0</v>
      </c>
      <c r="AG67" s="169">
        <v>0</v>
      </c>
      <c r="AH67" s="169">
        <v>0</v>
      </c>
      <c r="AI67" s="169">
        <v>0</v>
      </c>
      <c r="AJ67" s="169">
        <v>0</v>
      </c>
      <c r="AK67" s="169">
        <v>0</v>
      </c>
      <c r="AL67" s="169">
        <v>0</v>
      </c>
      <c r="AM67" s="169">
        <v>0</v>
      </c>
      <c r="AN67" s="169">
        <v>0</v>
      </c>
      <c r="AO67" s="169">
        <v>0</v>
      </c>
      <c r="AP67" s="169">
        <v>0</v>
      </c>
      <c r="AQ67" s="169">
        <v>0</v>
      </c>
      <c r="AR67" s="169">
        <v>24</v>
      </c>
      <c r="AS67" s="169">
        <v>0</v>
      </c>
      <c r="AT67" s="169">
        <v>0</v>
      </c>
      <c r="AU67" s="169">
        <v>0</v>
      </c>
      <c r="AV67" s="169">
        <v>0</v>
      </c>
      <c r="AW67" s="169">
        <v>1</v>
      </c>
    </row>
    <row r="68" spans="3:49" x14ac:dyDescent="0.3">
      <c r="C68" s="169">
        <v>48</v>
      </c>
      <c r="D68" s="169">
        <v>8</v>
      </c>
      <c r="E68" s="169">
        <v>2</v>
      </c>
      <c r="F68" s="169">
        <v>9987.2000000000007</v>
      </c>
      <c r="G68" s="169">
        <v>0</v>
      </c>
      <c r="H68" s="169">
        <v>0</v>
      </c>
      <c r="I68" s="169">
        <v>0</v>
      </c>
      <c r="J68" s="169">
        <v>0</v>
      </c>
      <c r="K68" s="169">
        <v>0</v>
      </c>
      <c r="L68" s="169">
        <v>0</v>
      </c>
      <c r="M68" s="169">
        <v>0</v>
      </c>
      <c r="N68" s="169">
        <v>2811.2</v>
      </c>
      <c r="O68" s="169">
        <v>0</v>
      </c>
      <c r="P68" s="169">
        <v>0</v>
      </c>
      <c r="Q68" s="169">
        <v>0</v>
      </c>
      <c r="R68" s="169">
        <v>0</v>
      </c>
      <c r="S68" s="169">
        <v>0</v>
      </c>
      <c r="T68" s="169">
        <v>0</v>
      </c>
      <c r="U68" s="169">
        <v>0</v>
      </c>
      <c r="V68" s="169">
        <v>0</v>
      </c>
      <c r="W68" s="169">
        <v>0</v>
      </c>
      <c r="X68" s="169">
        <v>0</v>
      </c>
      <c r="Y68" s="169">
        <v>0</v>
      </c>
      <c r="Z68" s="169">
        <v>0</v>
      </c>
      <c r="AA68" s="169">
        <v>3752</v>
      </c>
      <c r="AB68" s="169">
        <v>0</v>
      </c>
      <c r="AC68" s="169">
        <v>0</v>
      </c>
      <c r="AD68" s="169">
        <v>0</v>
      </c>
      <c r="AE68" s="169">
        <v>0</v>
      </c>
      <c r="AF68" s="169">
        <v>0</v>
      </c>
      <c r="AG68" s="169">
        <v>0</v>
      </c>
      <c r="AH68" s="169">
        <v>0</v>
      </c>
      <c r="AI68" s="169">
        <v>0</v>
      </c>
      <c r="AJ68" s="169">
        <v>0</v>
      </c>
      <c r="AK68" s="169">
        <v>0</v>
      </c>
      <c r="AL68" s="169">
        <v>0</v>
      </c>
      <c r="AM68" s="169">
        <v>0</v>
      </c>
      <c r="AN68" s="169">
        <v>0</v>
      </c>
      <c r="AO68" s="169">
        <v>0</v>
      </c>
      <c r="AP68" s="169">
        <v>0</v>
      </c>
      <c r="AQ68" s="169">
        <v>0</v>
      </c>
      <c r="AR68" s="169">
        <v>3320</v>
      </c>
      <c r="AS68" s="169">
        <v>0</v>
      </c>
      <c r="AT68" s="169">
        <v>0</v>
      </c>
      <c r="AU68" s="169">
        <v>0</v>
      </c>
      <c r="AV68" s="169">
        <v>0</v>
      </c>
      <c r="AW68" s="169">
        <v>104</v>
      </c>
    </row>
    <row r="69" spans="3:49" x14ac:dyDescent="0.3">
      <c r="C69" s="169">
        <v>48</v>
      </c>
      <c r="D69" s="169">
        <v>8</v>
      </c>
      <c r="E69" s="169">
        <v>3</v>
      </c>
      <c r="F69" s="169">
        <v>4</v>
      </c>
      <c r="G69" s="169">
        <v>0</v>
      </c>
      <c r="H69" s="169">
        <v>0</v>
      </c>
      <c r="I69" s="169">
        <v>0</v>
      </c>
      <c r="J69" s="169">
        <v>0</v>
      </c>
      <c r="K69" s="169">
        <v>0</v>
      </c>
      <c r="L69" s="169">
        <v>0</v>
      </c>
      <c r="M69" s="169">
        <v>0</v>
      </c>
      <c r="N69" s="169">
        <v>4</v>
      </c>
      <c r="O69" s="169">
        <v>0</v>
      </c>
      <c r="P69" s="169">
        <v>0</v>
      </c>
      <c r="Q69" s="169">
        <v>0</v>
      </c>
      <c r="R69" s="169">
        <v>0</v>
      </c>
      <c r="S69" s="169">
        <v>0</v>
      </c>
      <c r="T69" s="169">
        <v>0</v>
      </c>
      <c r="U69" s="169">
        <v>0</v>
      </c>
      <c r="V69" s="169">
        <v>0</v>
      </c>
      <c r="W69" s="169">
        <v>0</v>
      </c>
      <c r="X69" s="169">
        <v>0</v>
      </c>
      <c r="Y69" s="169">
        <v>0</v>
      </c>
      <c r="Z69" s="169">
        <v>0</v>
      </c>
      <c r="AA69" s="169">
        <v>0</v>
      </c>
      <c r="AB69" s="169">
        <v>0</v>
      </c>
      <c r="AC69" s="169">
        <v>0</v>
      </c>
      <c r="AD69" s="169">
        <v>0</v>
      </c>
      <c r="AE69" s="169">
        <v>0</v>
      </c>
      <c r="AF69" s="169">
        <v>0</v>
      </c>
      <c r="AG69" s="169">
        <v>0</v>
      </c>
      <c r="AH69" s="169">
        <v>0</v>
      </c>
      <c r="AI69" s="169">
        <v>0</v>
      </c>
      <c r="AJ69" s="169">
        <v>0</v>
      </c>
      <c r="AK69" s="169">
        <v>0</v>
      </c>
      <c r="AL69" s="169">
        <v>0</v>
      </c>
      <c r="AM69" s="169">
        <v>0</v>
      </c>
      <c r="AN69" s="169">
        <v>0</v>
      </c>
      <c r="AO69" s="169">
        <v>0</v>
      </c>
      <c r="AP69" s="169">
        <v>0</v>
      </c>
      <c r="AQ69" s="169">
        <v>0</v>
      </c>
      <c r="AR69" s="169">
        <v>0</v>
      </c>
      <c r="AS69" s="169">
        <v>0</v>
      </c>
      <c r="AT69" s="169">
        <v>0</v>
      </c>
      <c r="AU69" s="169">
        <v>0</v>
      </c>
      <c r="AV69" s="169">
        <v>0</v>
      </c>
      <c r="AW69" s="169">
        <v>0</v>
      </c>
    </row>
    <row r="70" spans="3:49" x14ac:dyDescent="0.3">
      <c r="C70" s="169">
        <v>48</v>
      </c>
      <c r="D70" s="169">
        <v>8</v>
      </c>
      <c r="E70" s="169">
        <v>4</v>
      </c>
      <c r="F70" s="169">
        <v>70</v>
      </c>
      <c r="G70" s="169">
        <v>0</v>
      </c>
      <c r="H70" s="169">
        <v>0</v>
      </c>
      <c r="I70" s="169">
        <v>0</v>
      </c>
      <c r="J70" s="169">
        <v>0</v>
      </c>
      <c r="K70" s="169">
        <v>0</v>
      </c>
      <c r="L70" s="169">
        <v>0</v>
      </c>
      <c r="M70" s="169">
        <v>0</v>
      </c>
      <c r="N70" s="169">
        <v>32</v>
      </c>
      <c r="O70" s="169">
        <v>0</v>
      </c>
      <c r="P70" s="169">
        <v>0</v>
      </c>
      <c r="Q70" s="169">
        <v>0</v>
      </c>
      <c r="R70" s="169">
        <v>0</v>
      </c>
      <c r="S70" s="169">
        <v>0</v>
      </c>
      <c r="T70" s="169">
        <v>0</v>
      </c>
      <c r="U70" s="169">
        <v>0</v>
      </c>
      <c r="V70" s="169">
        <v>0</v>
      </c>
      <c r="W70" s="169">
        <v>0</v>
      </c>
      <c r="X70" s="169">
        <v>0</v>
      </c>
      <c r="Y70" s="169">
        <v>0</v>
      </c>
      <c r="Z70" s="169">
        <v>0</v>
      </c>
      <c r="AA70" s="169">
        <v>38</v>
      </c>
      <c r="AB70" s="169">
        <v>0</v>
      </c>
      <c r="AC70" s="169">
        <v>0</v>
      </c>
      <c r="AD70" s="169">
        <v>0</v>
      </c>
      <c r="AE70" s="169">
        <v>0</v>
      </c>
      <c r="AF70" s="169">
        <v>0</v>
      </c>
      <c r="AG70" s="169">
        <v>0</v>
      </c>
      <c r="AH70" s="169">
        <v>0</v>
      </c>
      <c r="AI70" s="169">
        <v>0</v>
      </c>
      <c r="AJ70" s="169">
        <v>0</v>
      </c>
      <c r="AK70" s="169">
        <v>0</v>
      </c>
      <c r="AL70" s="169">
        <v>0</v>
      </c>
      <c r="AM70" s="169">
        <v>0</v>
      </c>
      <c r="AN70" s="169">
        <v>0</v>
      </c>
      <c r="AO70" s="169">
        <v>0</v>
      </c>
      <c r="AP70" s="169">
        <v>0</v>
      </c>
      <c r="AQ70" s="169">
        <v>0</v>
      </c>
      <c r="AR70" s="169">
        <v>0</v>
      </c>
      <c r="AS70" s="169">
        <v>0</v>
      </c>
      <c r="AT70" s="169">
        <v>0</v>
      </c>
      <c r="AU70" s="169">
        <v>0</v>
      </c>
      <c r="AV70" s="169">
        <v>0</v>
      </c>
      <c r="AW70" s="169">
        <v>0</v>
      </c>
    </row>
    <row r="71" spans="3:49" x14ac:dyDescent="0.3">
      <c r="C71" s="169">
        <v>48</v>
      </c>
      <c r="D71" s="169">
        <v>8</v>
      </c>
      <c r="E71" s="169">
        <v>5</v>
      </c>
      <c r="F71" s="169">
        <v>28</v>
      </c>
      <c r="G71" s="169">
        <v>28</v>
      </c>
      <c r="H71" s="169">
        <v>0</v>
      </c>
      <c r="I71" s="169">
        <v>0</v>
      </c>
      <c r="J71" s="169">
        <v>0</v>
      </c>
      <c r="K71" s="169">
        <v>0</v>
      </c>
      <c r="L71" s="169">
        <v>0</v>
      </c>
      <c r="M71" s="169">
        <v>0</v>
      </c>
      <c r="N71" s="169">
        <v>0</v>
      </c>
      <c r="O71" s="169">
        <v>0</v>
      </c>
      <c r="P71" s="169">
        <v>0</v>
      </c>
      <c r="Q71" s="169">
        <v>0</v>
      </c>
      <c r="R71" s="169">
        <v>0</v>
      </c>
      <c r="S71" s="169">
        <v>0</v>
      </c>
      <c r="T71" s="169">
        <v>0</v>
      </c>
      <c r="U71" s="169">
        <v>0</v>
      </c>
      <c r="V71" s="169">
        <v>0</v>
      </c>
      <c r="W71" s="169">
        <v>0</v>
      </c>
      <c r="X71" s="169">
        <v>0</v>
      </c>
      <c r="Y71" s="169">
        <v>0</v>
      </c>
      <c r="Z71" s="169">
        <v>0</v>
      </c>
      <c r="AA71" s="169">
        <v>0</v>
      </c>
      <c r="AB71" s="169">
        <v>0</v>
      </c>
      <c r="AC71" s="169">
        <v>0</v>
      </c>
      <c r="AD71" s="169">
        <v>0</v>
      </c>
      <c r="AE71" s="169">
        <v>0</v>
      </c>
      <c r="AF71" s="169">
        <v>0</v>
      </c>
      <c r="AG71" s="169">
        <v>0</v>
      </c>
      <c r="AH71" s="169">
        <v>0</v>
      </c>
      <c r="AI71" s="169">
        <v>0</v>
      </c>
      <c r="AJ71" s="169">
        <v>0</v>
      </c>
      <c r="AK71" s="169">
        <v>0</v>
      </c>
      <c r="AL71" s="169">
        <v>0</v>
      </c>
      <c r="AM71" s="169">
        <v>0</v>
      </c>
      <c r="AN71" s="169">
        <v>0</v>
      </c>
      <c r="AO71" s="169">
        <v>0</v>
      </c>
      <c r="AP71" s="169">
        <v>0</v>
      </c>
      <c r="AQ71" s="169">
        <v>0</v>
      </c>
      <c r="AR71" s="169">
        <v>0</v>
      </c>
      <c r="AS71" s="169">
        <v>0</v>
      </c>
      <c r="AT71" s="169">
        <v>0</v>
      </c>
      <c r="AU71" s="169">
        <v>0</v>
      </c>
      <c r="AV71" s="169">
        <v>0</v>
      </c>
      <c r="AW71" s="169">
        <v>0</v>
      </c>
    </row>
    <row r="72" spans="3:49" x14ac:dyDescent="0.3">
      <c r="C72" s="169">
        <v>48</v>
      </c>
      <c r="D72" s="169">
        <v>8</v>
      </c>
      <c r="E72" s="169">
        <v>6</v>
      </c>
      <c r="F72" s="169">
        <v>1992456</v>
      </c>
      <c r="G72" s="169">
        <v>5600</v>
      </c>
      <c r="H72" s="169">
        <v>0</v>
      </c>
      <c r="I72" s="169">
        <v>0</v>
      </c>
      <c r="J72" s="169">
        <v>0</v>
      </c>
      <c r="K72" s="169">
        <v>0</v>
      </c>
      <c r="L72" s="169">
        <v>0</v>
      </c>
      <c r="M72" s="169">
        <v>0</v>
      </c>
      <c r="N72" s="169">
        <v>863443</v>
      </c>
      <c r="O72" s="169">
        <v>0</v>
      </c>
      <c r="P72" s="169">
        <v>0</v>
      </c>
      <c r="Q72" s="169">
        <v>0</v>
      </c>
      <c r="R72" s="169">
        <v>0</v>
      </c>
      <c r="S72" s="169">
        <v>0</v>
      </c>
      <c r="T72" s="169">
        <v>0</v>
      </c>
      <c r="U72" s="169">
        <v>0</v>
      </c>
      <c r="V72" s="169">
        <v>0</v>
      </c>
      <c r="W72" s="169">
        <v>0</v>
      </c>
      <c r="X72" s="169">
        <v>0</v>
      </c>
      <c r="Y72" s="169">
        <v>0</v>
      </c>
      <c r="Z72" s="169">
        <v>0</v>
      </c>
      <c r="AA72" s="169">
        <v>702275</v>
      </c>
      <c r="AB72" s="169">
        <v>0</v>
      </c>
      <c r="AC72" s="169">
        <v>0</v>
      </c>
      <c r="AD72" s="169">
        <v>0</v>
      </c>
      <c r="AE72" s="169">
        <v>0</v>
      </c>
      <c r="AF72" s="169">
        <v>0</v>
      </c>
      <c r="AG72" s="169">
        <v>0</v>
      </c>
      <c r="AH72" s="169">
        <v>0</v>
      </c>
      <c r="AI72" s="169">
        <v>0</v>
      </c>
      <c r="AJ72" s="169">
        <v>0</v>
      </c>
      <c r="AK72" s="169">
        <v>0</v>
      </c>
      <c r="AL72" s="169">
        <v>0</v>
      </c>
      <c r="AM72" s="169">
        <v>0</v>
      </c>
      <c r="AN72" s="169">
        <v>0</v>
      </c>
      <c r="AO72" s="169">
        <v>0</v>
      </c>
      <c r="AP72" s="169">
        <v>0</v>
      </c>
      <c r="AQ72" s="169">
        <v>0</v>
      </c>
      <c r="AR72" s="169">
        <v>392997</v>
      </c>
      <c r="AS72" s="169">
        <v>0</v>
      </c>
      <c r="AT72" s="169">
        <v>0</v>
      </c>
      <c r="AU72" s="169">
        <v>0</v>
      </c>
      <c r="AV72" s="169">
        <v>0</v>
      </c>
      <c r="AW72" s="169">
        <v>28141</v>
      </c>
    </row>
    <row r="73" spans="3:49" x14ac:dyDescent="0.3">
      <c r="C73" s="169">
        <v>48</v>
      </c>
      <c r="D73" s="169">
        <v>8</v>
      </c>
      <c r="E73" s="169">
        <v>11</v>
      </c>
      <c r="F73" s="169">
        <v>5674.3002544529263</v>
      </c>
      <c r="G73" s="169">
        <v>0</v>
      </c>
      <c r="H73" s="169">
        <v>0</v>
      </c>
      <c r="I73" s="169">
        <v>0</v>
      </c>
      <c r="J73" s="169">
        <v>4007.6335877862598</v>
      </c>
      <c r="K73" s="169">
        <v>0</v>
      </c>
      <c r="L73" s="169">
        <v>0</v>
      </c>
      <c r="M73" s="169">
        <v>0</v>
      </c>
      <c r="N73" s="169">
        <v>0</v>
      </c>
      <c r="O73" s="169">
        <v>1666.6666666666667</v>
      </c>
      <c r="P73" s="169">
        <v>0</v>
      </c>
      <c r="Q73" s="169">
        <v>0</v>
      </c>
      <c r="R73" s="169">
        <v>0</v>
      </c>
      <c r="S73" s="169">
        <v>0</v>
      </c>
      <c r="T73" s="169">
        <v>0</v>
      </c>
      <c r="U73" s="169">
        <v>0</v>
      </c>
      <c r="V73" s="169">
        <v>0</v>
      </c>
      <c r="W73" s="169">
        <v>0</v>
      </c>
      <c r="X73" s="169">
        <v>0</v>
      </c>
      <c r="Y73" s="169">
        <v>0</v>
      </c>
      <c r="Z73" s="169">
        <v>0</v>
      </c>
      <c r="AA73" s="169">
        <v>0</v>
      </c>
      <c r="AB73" s="169">
        <v>0</v>
      </c>
      <c r="AC73" s="169">
        <v>0</v>
      </c>
      <c r="AD73" s="169">
        <v>0</v>
      </c>
      <c r="AE73" s="169">
        <v>0</v>
      </c>
      <c r="AF73" s="169">
        <v>0</v>
      </c>
      <c r="AG73" s="169">
        <v>0</v>
      </c>
      <c r="AH73" s="169">
        <v>0</v>
      </c>
      <c r="AI73" s="169">
        <v>0</v>
      </c>
      <c r="AJ73" s="169">
        <v>0</v>
      </c>
      <c r="AK73" s="169">
        <v>0</v>
      </c>
      <c r="AL73" s="169">
        <v>0</v>
      </c>
      <c r="AM73" s="169">
        <v>0</v>
      </c>
      <c r="AN73" s="169">
        <v>0</v>
      </c>
      <c r="AO73" s="169">
        <v>0</v>
      </c>
      <c r="AP73" s="169">
        <v>0</v>
      </c>
      <c r="AQ73" s="169">
        <v>0</v>
      </c>
      <c r="AR73" s="169">
        <v>0</v>
      </c>
      <c r="AS73" s="169">
        <v>0</v>
      </c>
      <c r="AT73" s="169">
        <v>0</v>
      </c>
      <c r="AU73" s="169">
        <v>0</v>
      </c>
      <c r="AV73" s="169">
        <v>0</v>
      </c>
      <c r="AW73" s="169">
        <v>0</v>
      </c>
    </row>
    <row r="74" spans="3:49" x14ac:dyDescent="0.3">
      <c r="C74" s="169">
        <v>48</v>
      </c>
      <c r="D74" s="169">
        <v>9</v>
      </c>
      <c r="E74" s="169">
        <v>1</v>
      </c>
      <c r="F74" s="169">
        <v>71.27</v>
      </c>
      <c r="G74" s="169">
        <v>0</v>
      </c>
      <c r="H74" s="169">
        <v>0</v>
      </c>
      <c r="I74" s="169">
        <v>0</v>
      </c>
      <c r="J74" s="169">
        <v>0</v>
      </c>
      <c r="K74" s="169">
        <v>0</v>
      </c>
      <c r="L74" s="169">
        <v>0</v>
      </c>
      <c r="M74" s="169">
        <v>0</v>
      </c>
      <c r="N74" s="169">
        <v>21.27</v>
      </c>
      <c r="O74" s="169">
        <v>0</v>
      </c>
      <c r="P74" s="169">
        <v>0</v>
      </c>
      <c r="Q74" s="169">
        <v>0</v>
      </c>
      <c r="R74" s="169">
        <v>0</v>
      </c>
      <c r="S74" s="169">
        <v>0</v>
      </c>
      <c r="T74" s="169">
        <v>0</v>
      </c>
      <c r="U74" s="169">
        <v>0</v>
      </c>
      <c r="V74" s="169">
        <v>0</v>
      </c>
      <c r="W74" s="169">
        <v>0</v>
      </c>
      <c r="X74" s="169">
        <v>0</v>
      </c>
      <c r="Y74" s="169">
        <v>0</v>
      </c>
      <c r="Z74" s="169">
        <v>0</v>
      </c>
      <c r="AA74" s="169">
        <v>25</v>
      </c>
      <c r="AB74" s="169">
        <v>0</v>
      </c>
      <c r="AC74" s="169">
        <v>0</v>
      </c>
      <c r="AD74" s="169">
        <v>0</v>
      </c>
      <c r="AE74" s="169">
        <v>0</v>
      </c>
      <c r="AF74" s="169">
        <v>0</v>
      </c>
      <c r="AG74" s="169">
        <v>0</v>
      </c>
      <c r="AH74" s="169">
        <v>0</v>
      </c>
      <c r="AI74" s="169">
        <v>0</v>
      </c>
      <c r="AJ74" s="169">
        <v>0</v>
      </c>
      <c r="AK74" s="169">
        <v>0</v>
      </c>
      <c r="AL74" s="169">
        <v>0</v>
      </c>
      <c r="AM74" s="169">
        <v>0</v>
      </c>
      <c r="AN74" s="169">
        <v>0</v>
      </c>
      <c r="AO74" s="169">
        <v>0</v>
      </c>
      <c r="AP74" s="169">
        <v>0</v>
      </c>
      <c r="AQ74" s="169">
        <v>0</v>
      </c>
      <c r="AR74" s="169">
        <v>24</v>
      </c>
      <c r="AS74" s="169">
        <v>0</v>
      </c>
      <c r="AT74" s="169">
        <v>0</v>
      </c>
      <c r="AU74" s="169">
        <v>0</v>
      </c>
      <c r="AV74" s="169">
        <v>0</v>
      </c>
      <c r="AW74" s="169">
        <v>1</v>
      </c>
    </row>
    <row r="75" spans="3:49" x14ac:dyDescent="0.3">
      <c r="C75" s="169">
        <v>48</v>
      </c>
      <c r="D75" s="169">
        <v>9</v>
      </c>
      <c r="E75" s="169">
        <v>2</v>
      </c>
      <c r="F75" s="169">
        <v>11009.6</v>
      </c>
      <c r="G75" s="169">
        <v>0</v>
      </c>
      <c r="H75" s="169">
        <v>0</v>
      </c>
      <c r="I75" s="169">
        <v>0</v>
      </c>
      <c r="J75" s="169">
        <v>0</v>
      </c>
      <c r="K75" s="169">
        <v>0</v>
      </c>
      <c r="L75" s="169">
        <v>0</v>
      </c>
      <c r="M75" s="169">
        <v>0</v>
      </c>
      <c r="N75" s="169">
        <v>3153.6</v>
      </c>
      <c r="O75" s="169">
        <v>0</v>
      </c>
      <c r="P75" s="169">
        <v>0</v>
      </c>
      <c r="Q75" s="169">
        <v>0</v>
      </c>
      <c r="R75" s="169">
        <v>0</v>
      </c>
      <c r="S75" s="169">
        <v>0</v>
      </c>
      <c r="T75" s="169">
        <v>0</v>
      </c>
      <c r="U75" s="169">
        <v>0</v>
      </c>
      <c r="V75" s="169">
        <v>0</v>
      </c>
      <c r="W75" s="169">
        <v>0</v>
      </c>
      <c r="X75" s="169">
        <v>0</v>
      </c>
      <c r="Y75" s="169">
        <v>0</v>
      </c>
      <c r="Z75" s="169">
        <v>0</v>
      </c>
      <c r="AA75" s="169">
        <v>3936</v>
      </c>
      <c r="AB75" s="169">
        <v>0</v>
      </c>
      <c r="AC75" s="169">
        <v>0</v>
      </c>
      <c r="AD75" s="169">
        <v>0</v>
      </c>
      <c r="AE75" s="169">
        <v>0</v>
      </c>
      <c r="AF75" s="169">
        <v>0</v>
      </c>
      <c r="AG75" s="169">
        <v>0</v>
      </c>
      <c r="AH75" s="169">
        <v>0</v>
      </c>
      <c r="AI75" s="169">
        <v>0</v>
      </c>
      <c r="AJ75" s="169">
        <v>0</v>
      </c>
      <c r="AK75" s="169">
        <v>0</v>
      </c>
      <c r="AL75" s="169">
        <v>0</v>
      </c>
      <c r="AM75" s="169">
        <v>0</v>
      </c>
      <c r="AN75" s="169">
        <v>0</v>
      </c>
      <c r="AO75" s="169">
        <v>0</v>
      </c>
      <c r="AP75" s="169">
        <v>0</v>
      </c>
      <c r="AQ75" s="169">
        <v>0</v>
      </c>
      <c r="AR75" s="169">
        <v>3760</v>
      </c>
      <c r="AS75" s="169">
        <v>0</v>
      </c>
      <c r="AT75" s="169">
        <v>0</v>
      </c>
      <c r="AU75" s="169">
        <v>0</v>
      </c>
      <c r="AV75" s="169">
        <v>0</v>
      </c>
      <c r="AW75" s="169">
        <v>160</v>
      </c>
    </row>
    <row r="76" spans="3:49" x14ac:dyDescent="0.3">
      <c r="C76" s="169">
        <v>48</v>
      </c>
      <c r="D76" s="169">
        <v>9</v>
      </c>
      <c r="E76" s="169">
        <v>4</v>
      </c>
      <c r="F76" s="169">
        <v>70</v>
      </c>
      <c r="G76" s="169">
        <v>0</v>
      </c>
      <c r="H76" s="169">
        <v>0</v>
      </c>
      <c r="I76" s="169">
        <v>0</v>
      </c>
      <c r="J76" s="169">
        <v>0</v>
      </c>
      <c r="K76" s="169">
        <v>0</v>
      </c>
      <c r="L76" s="169">
        <v>0</v>
      </c>
      <c r="M76" s="169">
        <v>0</v>
      </c>
      <c r="N76" s="169">
        <v>33.5</v>
      </c>
      <c r="O76" s="169">
        <v>0</v>
      </c>
      <c r="P76" s="169">
        <v>0</v>
      </c>
      <c r="Q76" s="169">
        <v>0</v>
      </c>
      <c r="R76" s="169">
        <v>0</v>
      </c>
      <c r="S76" s="169">
        <v>0</v>
      </c>
      <c r="T76" s="169">
        <v>0</v>
      </c>
      <c r="U76" s="169">
        <v>0</v>
      </c>
      <c r="V76" s="169">
        <v>0</v>
      </c>
      <c r="W76" s="169">
        <v>0</v>
      </c>
      <c r="X76" s="169">
        <v>0</v>
      </c>
      <c r="Y76" s="169">
        <v>0</v>
      </c>
      <c r="Z76" s="169">
        <v>0</v>
      </c>
      <c r="AA76" s="169">
        <v>36.5</v>
      </c>
      <c r="AB76" s="169">
        <v>0</v>
      </c>
      <c r="AC76" s="169">
        <v>0</v>
      </c>
      <c r="AD76" s="169">
        <v>0</v>
      </c>
      <c r="AE76" s="169">
        <v>0</v>
      </c>
      <c r="AF76" s="169">
        <v>0</v>
      </c>
      <c r="AG76" s="169">
        <v>0</v>
      </c>
      <c r="AH76" s="169">
        <v>0</v>
      </c>
      <c r="AI76" s="169">
        <v>0</v>
      </c>
      <c r="AJ76" s="169">
        <v>0</v>
      </c>
      <c r="AK76" s="169">
        <v>0</v>
      </c>
      <c r="AL76" s="169">
        <v>0</v>
      </c>
      <c r="AM76" s="169">
        <v>0</v>
      </c>
      <c r="AN76" s="169">
        <v>0</v>
      </c>
      <c r="AO76" s="169">
        <v>0</v>
      </c>
      <c r="AP76" s="169">
        <v>0</v>
      </c>
      <c r="AQ76" s="169">
        <v>0</v>
      </c>
      <c r="AR76" s="169">
        <v>0</v>
      </c>
      <c r="AS76" s="169">
        <v>0</v>
      </c>
      <c r="AT76" s="169">
        <v>0</v>
      </c>
      <c r="AU76" s="169">
        <v>0</v>
      </c>
      <c r="AV76" s="169">
        <v>0</v>
      </c>
      <c r="AW76" s="169">
        <v>0</v>
      </c>
    </row>
    <row r="77" spans="3:49" x14ac:dyDescent="0.3">
      <c r="C77" s="169">
        <v>48</v>
      </c>
      <c r="D77" s="169">
        <v>9</v>
      </c>
      <c r="E77" s="169">
        <v>5</v>
      </c>
      <c r="F77" s="169">
        <v>54</v>
      </c>
      <c r="G77" s="169">
        <v>54</v>
      </c>
      <c r="H77" s="169">
        <v>0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169">
        <v>0</v>
      </c>
      <c r="O77" s="169">
        <v>0</v>
      </c>
      <c r="P77" s="169">
        <v>0</v>
      </c>
      <c r="Q77" s="169">
        <v>0</v>
      </c>
      <c r="R77" s="169">
        <v>0</v>
      </c>
      <c r="S77" s="169">
        <v>0</v>
      </c>
      <c r="T77" s="169">
        <v>0</v>
      </c>
      <c r="U77" s="169">
        <v>0</v>
      </c>
      <c r="V77" s="169">
        <v>0</v>
      </c>
      <c r="W77" s="169">
        <v>0</v>
      </c>
      <c r="X77" s="169">
        <v>0</v>
      </c>
      <c r="Y77" s="169">
        <v>0</v>
      </c>
      <c r="Z77" s="169">
        <v>0</v>
      </c>
      <c r="AA77" s="169">
        <v>0</v>
      </c>
      <c r="AB77" s="169">
        <v>0</v>
      </c>
      <c r="AC77" s="169">
        <v>0</v>
      </c>
      <c r="AD77" s="169">
        <v>0</v>
      </c>
      <c r="AE77" s="169">
        <v>0</v>
      </c>
      <c r="AF77" s="169">
        <v>0</v>
      </c>
      <c r="AG77" s="169">
        <v>0</v>
      </c>
      <c r="AH77" s="169">
        <v>0</v>
      </c>
      <c r="AI77" s="169">
        <v>0</v>
      </c>
      <c r="AJ77" s="169">
        <v>0</v>
      </c>
      <c r="AK77" s="169">
        <v>0</v>
      </c>
      <c r="AL77" s="169">
        <v>0</v>
      </c>
      <c r="AM77" s="169">
        <v>0</v>
      </c>
      <c r="AN77" s="169">
        <v>0</v>
      </c>
      <c r="AO77" s="169">
        <v>0</v>
      </c>
      <c r="AP77" s="169">
        <v>0</v>
      </c>
      <c r="AQ77" s="169">
        <v>0</v>
      </c>
      <c r="AR77" s="169">
        <v>0</v>
      </c>
      <c r="AS77" s="169">
        <v>0</v>
      </c>
      <c r="AT77" s="169">
        <v>0</v>
      </c>
      <c r="AU77" s="169">
        <v>0</v>
      </c>
      <c r="AV77" s="169">
        <v>0</v>
      </c>
      <c r="AW77" s="169">
        <v>0</v>
      </c>
    </row>
    <row r="78" spans="3:49" x14ac:dyDescent="0.3">
      <c r="C78" s="169">
        <v>48</v>
      </c>
      <c r="D78" s="169">
        <v>9</v>
      </c>
      <c r="E78" s="169">
        <v>6</v>
      </c>
      <c r="F78" s="169">
        <v>1998060</v>
      </c>
      <c r="G78" s="169">
        <v>10800</v>
      </c>
      <c r="H78" s="169">
        <v>0</v>
      </c>
      <c r="I78" s="169">
        <v>0</v>
      </c>
      <c r="J78" s="169">
        <v>0</v>
      </c>
      <c r="K78" s="169">
        <v>0</v>
      </c>
      <c r="L78" s="169">
        <v>0</v>
      </c>
      <c r="M78" s="169">
        <v>0</v>
      </c>
      <c r="N78" s="169">
        <v>837481</v>
      </c>
      <c r="O78" s="169">
        <v>0</v>
      </c>
      <c r="P78" s="169">
        <v>0</v>
      </c>
      <c r="Q78" s="169">
        <v>0</v>
      </c>
      <c r="R78" s="169">
        <v>0</v>
      </c>
      <c r="S78" s="169">
        <v>0</v>
      </c>
      <c r="T78" s="169">
        <v>0</v>
      </c>
      <c r="U78" s="169">
        <v>0</v>
      </c>
      <c r="V78" s="169">
        <v>0</v>
      </c>
      <c r="W78" s="169">
        <v>0</v>
      </c>
      <c r="X78" s="169">
        <v>0</v>
      </c>
      <c r="Y78" s="169">
        <v>0</v>
      </c>
      <c r="Z78" s="169">
        <v>0</v>
      </c>
      <c r="AA78" s="169">
        <v>732892</v>
      </c>
      <c r="AB78" s="169">
        <v>0</v>
      </c>
      <c r="AC78" s="169">
        <v>0</v>
      </c>
      <c r="AD78" s="169">
        <v>0</v>
      </c>
      <c r="AE78" s="169">
        <v>0</v>
      </c>
      <c r="AF78" s="169">
        <v>0</v>
      </c>
      <c r="AG78" s="169">
        <v>0</v>
      </c>
      <c r="AH78" s="169">
        <v>0</v>
      </c>
      <c r="AI78" s="169">
        <v>0</v>
      </c>
      <c r="AJ78" s="169">
        <v>0</v>
      </c>
      <c r="AK78" s="169">
        <v>0</v>
      </c>
      <c r="AL78" s="169">
        <v>0</v>
      </c>
      <c r="AM78" s="169">
        <v>0</v>
      </c>
      <c r="AN78" s="169">
        <v>0</v>
      </c>
      <c r="AO78" s="169">
        <v>0</v>
      </c>
      <c r="AP78" s="169">
        <v>0</v>
      </c>
      <c r="AQ78" s="169">
        <v>0</v>
      </c>
      <c r="AR78" s="169">
        <v>389443</v>
      </c>
      <c r="AS78" s="169">
        <v>0</v>
      </c>
      <c r="AT78" s="169">
        <v>0</v>
      </c>
      <c r="AU78" s="169">
        <v>0</v>
      </c>
      <c r="AV78" s="169">
        <v>0</v>
      </c>
      <c r="AW78" s="169">
        <v>27444</v>
      </c>
    </row>
    <row r="79" spans="3:49" x14ac:dyDescent="0.3">
      <c r="C79" s="169">
        <v>48</v>
      </c>
      <c r="D79" s="169">
        <v>9</v>
      </c>
      <c r="E79" s="169">
        <v>7</v>
      </c>
      <c r="F79" s="169">
        <v>179714</v>
      </c>
      <c r="G79" s="169">
        <v>0</v>
      </c>
      <c r="H79" s="169">
        <v>0</v>
      </c>
      <c r="I79" s="169">
        <v>0</v>
      </c>
      <c r="J79" s="169">
        <v>0</v>
      </c>
      <c r="K79" s="169">
        <v>0</v>
      </c>
      <c r="L79" s="169">
        <v>0</v>
      </c>
      <c r="M79" s="169">
        <v>0</v>
      </c>
      <c r="N79" s="169">
        <v>154714</v>
      </c>
      <c r="O79" s="169">
        <v>0</v>
      </c>
      <c r="P79" s="169">
        <v>0</v>
      </c>
      <c r="Q79" s="169">
        <v>0</v>
      </c>
      <c r="R79" s="169">
        <v>0</v>
      </c>
      <c r="S79" s="169">
        <v>0</v>
      </c>
      <c r="T79" s="169">
        <v>0</v>
      </c>
      <c r="U79" s="169">
        <v>0</v>
      </c>
      <c r="V79" s="169">
        <v>0</v>
      </c>
      <c r="W79" s="169">
        <v>0</v>
      </c>
      <c r="X79" s="169">
        <v>0</v>
      </c>
      <c r="Y79" s="169">
        <v>0</v>
      </c>
      <c r="Z79" s="169">
        <v>0</v>
      </c>
      <c r="AA79" s="169">
        <v>25000</v>
      </c>
      <c r="AB79" s="169">
        <v>0</v>
      </c>
      <c r="AC79" s="169">
        <v>0</v>
      </c>
      <c r="AD79" s="169">
        <v>0</v>
      </c>
      <c r="AE79" s="169">
        <v>0</v>
      </c>
      <c r="AF79" s="169">
        <v>0</v>
      </c>
      <c r="AG79" s="169">
        <v>0</v>
      </c>
      <c r="AH79" s="169">
        <v>0</v>
      </c>
      <c r="AI79" s="169">
        <v>0</v>
      </c>
      <c r="AJ79" s="169">
        <v>0</v>
      </c>
      <c r="AK79" s="169">
        <v>0</v>
      </c>
      <c r="AL79" s="169">
        <v>0</v>
      </c>
      <c r="AM79" s="169">
        <v>0</v>
      </c>
      <c r="AN79" s="169">
        <v>0</v>
      </c>
      <c r="AO79" s="169">
        <v>0</v>
      </c>
      <c r="AP79" s="169">
        <v>0</v>
      </c>
      <c r="AQ79" s="169">
        <v>0</v>
      </c>
      <c r="AR79" s="169">
        <v>0</v>
      </c>
      <c r="AS79" s="169">
        <v>0</v>
      </c>
      <c r="AT79" s="169">
        <v>0</v>
      </c>
      <c r="AU79" s="169">
        <v>0</v>
      </c>
      <c r="AV79" s="169">
        <v>0</v>
      </c>
      <c r="AW79" s="169">
        <v>0</v>
      </c>
    </row>
    <row r="80" spans="3:49" x14ac:dyDescent="0.3">
      <c r="C80" s="169">
        <v>48</v>
      </c>
      <c r="D80" s="169">
        <v>9</v>
      </c>
      <c r="E80" s="169">
        <v>9</v>
      </c>
      <c r="F80" s="169">
        <v>229714</v>
      </c>
      <c r="G80" s="169">
        <v>0</v>
      </c>
      <c r="H80" s="169">
        <v>0</v>
      </c>
      <c r="I80" s="169">
        <v>0</v>
      </c>
      <c r="J80" s="169">
        <v>0</v>
      </c>
      <c r="K80" s="169">
        <v>0</v>
      </c>
      <c r="L80" s="169">
        <v>0</v>
      </c>
      <c r="M80" s="169">
        <v>0</v>
      </c>
      <c r="N80" s="169">
        <v>154714</v>
      </c>
      <c r="O80" s="169">
        <v>0</v>
      </c>
      <c r="P80" s="169">
        <v>0</v>
      </c>
      <c r="Q80" s="169">
        <v>0</v>
      </c>
      <c r="R80" s="169">
        <v>0</v>
      </c>
      <c r="S80" s="169">
        <v>0</v>
      </c>
      <c r="T80" s="169">
        <v>0</v>
      </c>
      <c r="U80" s="169">
        <v>0</v>
      </c>
      <c r="V80" s="169">
        <v>0</v>
      </c>
      <c r="W80" s="169">
        <v>0</v>
      </c>
      <c r="X80" s="169">
        <v>0</v>
      </c>
      <c r="Y80" s="169">
        <v>0</v>
      </c>
      <c r="Z80" s="169">
        <v>0</v>
      </c>
      <c r="AA80" s="169">
        <v>75000</v>
      </c>
      <c r="AB80" s="169">
        <v>0</v>
      </c>
      <c r="AC80" s="169">
        <v>0</v>
      </c>
      <c r="AD80" s="169">
        <v>0</v>
      </c>
      <c r="AE80" s="169">
        <v>0</v>
      </c>
      <c r="AF80" s="169">
        <v>0</v>
      </c>
      <c r="AG80" s="169">
        <v>0</v>
      </c>
      <c r="AH80" s="169">
        <v>0</v>
      </c>
      <c r="AI80" s="169">
        <v>0</v>
      </c>
      <c r="AJ80" s="169">
        <v>0</v>
      </c>
      <c r="AK80" s="169">
        <v>0</v>
      </c>
      <c r="AL80" s="169">
        <v>0</v>
      </c>
      <c r="AM80" s="169">
        <v>0</v>
      </c>
      <c r="AN80" s="169">
        <v>0</v>
      </c>
      <c r="AO80" s="169">
        <v>0</v>
      </c>
      <c r="AP80" s="169">
        <v>0</v>
      </c>
      <c r="AQ80" s="169">
        <v>0</v>
      </c>
      <c r="AR80" s="169">
        <v>0</v>
      </c>
      <c r="AS80" s="169">
        <v>0</v>
      </c>
      <c r="AT80" s="169">
        <v>0</v>
      </c>
      <c r="AU80" s="169">
        <v>0</v>
      </c>
      <c r="AV80" s="169">
        <v>0</v>
      </c>
      <c r="AW80" s="169">
        <v>0</v>
      </c>
    </row>
    <row r="81" spans="3:49" x14ac:dyDescent="0.3">
      <c r="C81" s="169">
        <v>48</v>
      </c>
      <c r="D81" s="169">
        <v>9</v>
      </c>
      <c r="E81" s="169">
        <v>10</v>
      </c>
      <c r="F81" s="169">
        <v>10660</v>
      </c>
      <c r="G81" s="169">
        <v>0</v>
      </c>
      <c r="H81" s="169">
        <v>0</v>
      </c>
      <c r="I81" s="169">
        <v>0</v>
      </c>
      <c r="J81" s="169">
        <v>7760</v>
      </c>
      <c r="K81" s="169">
        <v>0</v>
      </c>
      <c r="L81" s="169">
        <v>0</v>
      </c>
      <c r="M81" s="169">
        <v>0</v>
      </c>
      <c r="N81" s="169">
        <v>0</v>
      </c>
      <c r="O81" s="169">
        <v>2900</v>
      </c>
      <c r="P81" s="169">
        <v>0</v>
      </c>
      <c r="Q81" s="169">
        <v>0</v>
      </c>
      <c r="R81" s="169">
        <v>0</v>
      </c>
      <c r="S81" s="169">
        <v>0</v>
      </c>
      <c r="T81" s="169">
        <v>0</v>
      </c>
      <c r="U81" s="169">
        <v>0</v>
      </c>
      <c r="V81" s="169">
        <v>0</v>
      </c>
      <c r="W81" s="169">
        <v>0</v>
      </c>
      <c r="X81" s="169">
        <v>0</v>
      </c>
      <c r="Y81" s="169">
        <v>0</v>
      </c>
      <c r="Z81" s="169">
        <v>0</v>
      </c>
      <c r="AA81" s="169">
        <v>0</v>
      </c>
      <c r="AB81" s="169">
        <v>0</v>
      </c>
      <c r="AC81" s="169">
        <v>0</v>
      </c>
      <c r="AD81" s="169">
        <v>0</v>
      </c>
      <c r="AE81" s="169">
        <v>0</v>
      </c>
      <c r="AF81" s="169">
        <v>0</v>
      </c>
      <c r="AG81" s="169">
        <v>0</v>
      </c>
      <c r="AH81" s="169">
        <v>0</v>
      </c>
      <c r="AI81" s="169">
        <v>0</v>
      </c>
      <c r="AJ81" s="169">
        <v>0</v>
      </c>
      <c r="AK81" s="169">
        <v>0</v>
      </c>
      <c r="AL81" s="169">
        <v>0</v>
      </c>
      <c r="AM81" s="169">
        <v>0</v>
      </c>
      <c r="AN81" s="169">
        <v>0</v>
      </c>
      <c r="AO81" s="169">
        <v>0</v>
      </c>
      <c r="AP81" s="169">
        <v>0</v>
      </c>
      <c r="AQ81" s="169">
        <v>0</v>
      </c>
      <c r="AR81" s="169">
        <v>0</v>
      </c>
      <c r="AS81" s="169">
        <v>0</v>
      </c>
      <c r="AT81" s="169">
        <v>0</v>
      </c>
      <c r="AU81" s="169">
        <v>0</v>
      </c>
      <c r="AV81" s="169">
        <v>0</v>
      </c>
      <c r="AW81" s="169">
        <v>0</v>
      </c>
    </row>
    <row r="82" spans="3:49" x14ac:dyDescent="0.3">
      <c r="C82" s="169">
        <v>48</v>
      </c>
      <c r="D82" s="169">
        <v>9</v>
      </c>
      <c r="E82" s="169">
        <v>11</v>
      </c>
      <c r="F82" s="169">
        <v>5674.3002544529263</v>
      </c>
      <c r="G82" s="169">
        <v>0</v>
      </c>
      <c r="H82" s="169">
        <v>0</v>
      </c>
      <c r="I82" s="169">
        <v>0</v>
      </c>
      <c r="J82" s="169">
        <v>4007.6335877862598</v>
      </c>
      <c r="K82" s="169">
        <v>0</v>
      </c>
      <c r="L82" s="169">
        <v>0</v>
      </c>
      <c r="M82" s="169">
        <v>0</v>
      </c>
      <c r="N82" s="169">
        <v>0</v>
      </c>
      <c r="O82" s="169">
        <v>1666.6666666666667</v>
      </c>
      <c r="P82" s="169">
        <v>0</v>
      </c>
      <c r="Q82" s="169">
        <v>0</v>
      </c>
      <c r="R82" s="169">
        <v>0</v>
      </c>
      <c r="S82" s="169">
        <v>0</v>
      </c>
      <c r="T82" s="169">
        <v>0</v>
      </c>
      <c r="U82" s="169">
        <v>0</v>
      </c>
      <c r="V82" s="169">
        <v>0</v>
      </c>
      <c r="W82" s="169">
        <v>0</v>
      </c>
      <c r="X82" s="169">
        <v>0</v>
      </c>
      <c r="Y82" s="169">
        <v>0</v>
      </c>
      <c r="Z82" s="169">
        <v>0</v>
      </c>
      <c r="AA82" s="169">
        <v>0</v>
      </c>
      <c r="AB82" s="169">
        <v>0</v>
      </c>
      <c r="AC82" s="169">
        <v>0</v>
      </c>
      <c r="AD82" s="169">
        <v>0</v>
      </c>
      <c r="AE82" s="169">
        <v>0</v>
      </c>
      <c r="AF82" s="169">
        <v>0</v>
      </c>
      <c r="AG82" s="169">
        <v>0</v>
      </c>
      <c r="AH82" s="169">
        <v>0</v>
      </c>
      <c r="AI82" s="169">
        <v>0</v>
      </c>
      <c r="AJ82" s="169">
        <v>0</v>
      </c>
      <c r="AK82" s="169">
        <v>0</v>
      </c>
      <c r="AL82" s="169">
        <v>0</v>
      </c>
      <c r="AM82" s="169">
        <v>0</v>
      </c>
      <c r="AN82" s="169">
        <v>0</v>
      </c>
      <c r="AO82" s="169">
        <v>0</v>
      </c>
      <c r="AP82" s="169">
        <v>0</v>
      </c>
      <c r="AQ82" s="169">
        <v>0</v>
      </c>
      <c r="AR82" s="169">
        <v>0</v>
      </c>
      <c r="AS82" s="169">
        <v>0</v>
      </c>
      <c r="AT82" s="169">
        <v>0</v>
      </c>
      <c r="AU82" s="169">
        <v>0</v>
      </c>
      <c r="AV82" s="169">
        <v>0</v>
      </c>
      <c r="AW82" s="169">
        <v>0</v>
      </c>
    </row>
    <row r="83" spans="3:49" x14ac:dyDescent="0.3">
      <c r="C83" s="169">
        <v>48</v>
      </c>
      <c r="D83" s="169">
        <v>10</v>
      </c>
      <c r="E83" s="169">
        <v>1</v>
      </c>
      <c r="F83" s="169">
        <v>73.27</v>
      </c>
      <c r="G83" s="169">
        <v>0</v>
      </c>
      <c r="H83" s="169">
        <v>0</v>
      </c>
      <c r="I83" s="169">
        <v>0</v>
      </c>
      <c r="J83" s="169">
        <v>0</v>
      </c>
      <c r="K83" s="169">
        <v>0</v>
      </c>
      <c r="L83" s="169">
        <v>0</v>
      </c>
      <c r="M83" s="169">
        <v>0</v>
      </c>
      <c r="N83" s="169">
        <v>22.27</v>
      </c>
      <c r="O83" s="169">
        <v>0</v>
      </c>
      <c r="P83" s="169">
        <v>0</v>
      </c>
      <c r="Q83" s="169">
        <v>0</v>
      </c>
      <c r="R83" s="169">
        <v>0</v>
      </c>
      <c r="S83" s="169">
        <v>0</v>
      </c>
      <c r="T83" s="169">
        <v>0</v>
      </c>
      <c r="U83" s="169">
        <v>0</v>
      </c>
      <c r="V83" s="169">
        <v>0</v>
      </c>
      <c r="W83" s="169">
        <v>0</v>
      </c>
      <c r="X83" s="169">
        <v>0</v>
      </c>
      <c r="Y83" s="169">
        <v>0</v>
      </c>
      <c r="Z83" s="169">
        <v>0</v>
      </c>
      <c r="AA83" s="169">
        <v>25</v>
      </c>
      <c r="AB83" s="169">
        <v>0</v>
      </c>
      <c r="AC83" s="169">
        <v>0</v>
      </c>
      <c r="AD83" s="169">
        <v>0</v>
      </c>
      <c r="AE83" s="169">
        <v>0</v>
      </c>
      <c r="AF83" s="169">
        <v>0</v>
      </c>
      <c r="AG83" s="169">
        <v>0</v>
      </c>
      <c r="AH83" s="169">
        <v>0</v>
      </c>
      <c r="AI83" s="169">
        <v>0</v>
      </c>
      <c r="AJ83" s="169">
        <v>0</v>
      </c>
      <c r="AK83" s="169">
        <v>0</v>
      </c>
      <c r="AL83" s="169">
        <v>0</v>
      </c>
      <c r="AM83" s="169">
        <v>0</v>
      </c>
      <c r="AN83" s="169">
        <v>0</v>
      </c>
      <c r="AO83" s="169">
        <v>0</v>
      </c>
      <c r="AP83" s="169">
        <v>0</v>
      </c>
      <c r="AQ83" s="169">
        <v>0</v>
      </c>
      <c r="AR83" s="169">
        <v>25</v>
      </c>
      <c r="AS83" s="169">
        <v>0</v>
      </c>
      <c r="AT83" s="169">
        <v>0</v>
      </c>
      <c r="AU83" s="169">
        <v>0</v>
      </c>
      <c r="AV83" s="169">
        <v>0</v>
      </c>
      <c r="AW83" s="169">
        <v>1</v>
      </c>
    </row>
    <row r="84" spans="3:49" x14ac:dyDescent="0.3">
      <c r="C84" s="169">
        <v>48</v>
      </c>
      <c r="D84" s="169">
        <v>10</v>
      </c>
      <c r="E84" s="169">
        <v>2</v>
      </c>
      <c r="F84" s="169">
        <v>10946</v>
      </c>
      <c r="G84" s="169">
        <v>0</v>
      </c>
      <c r="H84" s="169">
        <v>0</v>
      </c>
      <c r="I84" s="169">
        <v>0</v>
      </c>
      <c r="J84" s="169">
        <v>0</v>
      </c>
      <c r="K84" s="169">
        <v>0</v>
      </c>
      <c r="L84" s="169">
        <v>0</v>
      </c>
      <c r="M84" s="169">
        <v>0</v>
      </c>
      <c r="N84" s="169">
        <v>2958</v>
      </c>
      <c r="O84" s="169">
        <v>0</v>
      </c>
      <c r="P84" s="169">
        <v>0</v>
      </c>
      <c r="Q84" s="169">
        <v>0</v>
      </c>
      <c r="R84" s="169">
        <v>0</v>
      </c>
      <c r="S84" s="169">
        <v>0</v>
      </c>
      <c r="T84" s="169">
        <v>0</v>
      </c>
      <c r="U84" s="169">
        <v>0</v>
      </c>
      <c r="V84" s="169">
        <v>0</v>
      </c>
      <c r="W84" s="169">
        <v>0</v>
      </c>
      <c r="X84" s="169">
        <v>0</v>
      </c>
      <c r="Y84" s="169">
        <v>0</v>
      </c>
      <c r="Z84" s="169">
        <v>0</v>
      </c>
      <c r="AA84" s="169">
        <v>3852</v>
      </c>
      <c r="AB84" s="169">
        <v>0</v>
      </c>
      <c r="AC84" s="169">
        <v>0</v>
      </c>
      <c r="AD84" s="169">
        <v>0</v>
      </c>
      <c r="AE84" s="169">
        <v>0</v>
      </c>
      <c r="AF84" s="169">
        <v>0</v>
      </c>
      <c r="AG84" s="169">
        <v>0</v>
      </c>
      <c r="AH84" s="169">
        <v>0</v>
      </c>
      <c r="AI84" s="169">
        <v>0</v>
      </c>
      <c r="AJ84" s="169">
        <v>0</v>
      </c>
      <c r="AK84" s="169">
        <v>0</v>
      </c>
      <c r="AL84" s="169">
        <v>0</v>
      </c>
      <c r="AM84" s="169">
        <v>0</v>
      </c>
      <c r="AN84" s="169">
        <v>0</v>
      </c>
      <c r="AO84" s="169">
        <v>0</v>
      </c>
      <c r="AP84" s="169">
        <v>0</v>
      </c>
      <c r="AQ84" s="169">
        <v>0</v>
      </c>
      <c r="AR84" s="169">
        <v>3968</v>
      </c>
      <c r="AS84" s="169">
        <v>0</v>
      </c>
      <c r="AT84" s="169">
        <v>0</v>
      </c>
      <c r="AU84" s="169">
        <v>0</v>
      </c>
      <c r="AV84" s="169">
        <v>0</v>
      </c>
      <c r="AW84" s="169">
        <v>168</v>
      </c>
    </row>
    <row r="85" spans="3:49" x14ac:dyDescent="0.3">
      <c r="C85" s="169">
        <v>48</v>
      </c>
      <c r="D85" s="169">
        <v>10</v>
      </c>
      <c r="E85" s="169">
        <v>4</v>
      </c>
      <c r="F85" s="169">
        <v>102</v>
      </c>
      <c r="G85" s="169">
        <v>0</v>
      </c>
      <c r="H85" s="169">
        <v>0</v>
      </c>
      <c r="I85" s="169">
        <v>0</v>
      </c>
      <c r="J85" s="169">
        <v>0</v>
      </c>
      <c r="K85" s="169">
        <v>0</v>
      </c>
      <c r="L85" s="169">
        <v>0</v>
      </c>
      <c r="M85" s="169">
        <v>0</v>
      </c>
      <c r="N85" s="169">
        <v>50</v>
      </c>
      <c r="O85" s="169">
        <v>0</v>
      </c>
      <c r="P85" s="169">
        <v>0</v>
      </c>
      <c r="Q85" s="169">
        <v>0</v>
      </c>
      <c r="R85" s="169">
        <v>0</v>
      </c>
      <c r="S85" s="169">
        <v>0</v>
      </c>
      <c r="T85" s="169">
        <v>0</v>
      </c>
      <c r="U85" s="169">
        <v>0</v>
      </c>
      <c r="V85" s="169">
        <v>0</v>
      </c>
      <c r="W85" s="169">
        <v>0</v>
      </c>
      <c r="X85" s="169">
        <v>0</v>
      </c>
      <c r="Y85" s="169">
        <v>0</v>
      </c>
      <c r="Z85" s="169">
        <v>0</v>
      </c>
      <c r="AA85" s="169">
        <v>52</v>
      </c>
      <c r="AB85" s="169">
        <v>0</v>
      </c>
      <c r="AC85" s="169">
        <v>0</v>
      </c>
      <c r="AD85" s="169">
        <v>0</v>
      </c>
      <c r="AE85" s="169">
        <v>0</v>
      </c>
      <c r="AF85" s="169">
        <v>0</v>
      </c>
      <c r="AG85" s="169">
        <v>0</v>
      </c>
      <c r="AH85" s="169">
        <v>0</v>
      </c>
      <c r="AI85" s="169">
        <v>0</v>
      </c>
      <c r="AJ85" s="169">
        <v>0</v>
      </c>
      <c r="AK85" s="169">
        <v>0</v>
      </c>
      <c r="AL85" s="169">
        <v>0</v>
      </c>
      <c r="AM85" s="169">
        <v>0</v>
      </c>
      <c r="AN85" s="169">
        <v>0</v>
      </c>
      <c r="AO85" s="169">
        <v>0</v>
      </c>
      <c r="AP85" s="169">
        <v>0</v>
      </c>
      <c r="AQ85" s="169">
        <v>0</v>
      </c>
      <c r="AR85" s="169">
        <v>0</v>
      </c>
      <c r="AS85" s="169">
        <v>0</v>
      </c>
      <c r="AT85" s="169">
        <v>0</v>
      </c>
      <c r="AU85" s="169">
        <v>0</v>
      </c>
      <c r="AV85" s="169">
        <v>0</v>
      </c>
      <c r="AW85" s="169">
        <v>0</v>
      </c>
    </row>
    <row r="86" spans="3:49" x14ac:dyDescent="0.3">
      <c r="C86" s="169">
        <v>48</v>
      </c>
      <c r="D86" s="169">
        <v>10</v>
      </c>
      <c r="E86" s="169">
        <v>5</v>
      </c>
      <c r="F86" s="169">
        <v>48</v>
      </c>
      <c r="G86" s="169">
        <v>48</v>
      </c>
      <c r="H86" s="169">
        <v>0</v>
      </c>
      <c r="I86" s="169">
        <v>0</v>
      </c>
      <c r="J86" s="169">
        <v>0</v>
      </c>
      <c r="K86" s="169">
        <v>0</v>
      </c>
      <c r="L86" s="169">
        <v>0</v>
      </c>
      <c r="M86" s="169">
        <v>0</v>
      </c>
      <c r="N86" s="169">
        <v>0</v>
      </c>
      <c r="O86" s="169">
        <v>0</v>
      </c>
      <c r="P86" s="169">
        <v>0</v>
      </c>
      <c r="Q86" s="169">
        <v>0</v>
      </c>
      <c r="R86" s="169">
        <v>0</v>
      </c>
      <c r="S86" s="169">
        <v>0</v>
      </c>
      <c r="T86" s="169">
        <v>0</v>
      </c>
      <c r="U86" s="169">
        <v>0</v>
      </c>
      <c r="V86" s="169">
        <v>0</v>
      </c>
      <c r="W86" s="169">
        <v>0</v>
      </c>
      <c r="X86" s="169">
        <v>0</v>
      </c>
      <c r="Y86" s="169">
        <v>0</v>
      </c>
      <c r="Z86" s="169">
        <v>0</v>
      </c>
      <c r="AA86" s="169">
        <v>0</v>
      </c>
      <c r="AB86" s="169">
        <v>0</v>
      </c>
      <c r="AC86" s="169">
        <v>0</v>
      </c>
      <c r="AD86" s="169">
        <v>0</v>
      </c>
      <c r="AE86" s="169">
        <v>0</v>
      </c>
      <c r="AF86" s="169">
        <v>0</v>
      </c>
      <c r="AG86" s="169">
        <v>0</v>
      </c>
      <c r="AH86" s="169">
        <v>0</v>
      </c>
      <c r="AI86" s="169">
        <v>0</v>
      </c>
      <c r="AJ86" s="169">
        <v>0</v>
      </c>
      <c r="AK86" s="169">
        <v>0</v>
      </c>
      <c r="AL86" s="169">
        <v>0</v>
      </c>
      <c r="AM86" s="169">
        <v>0</v>
      </c>
      <c r="AN86" s="169">
        <v>0</v>
      </c>
      <c r="AO86" s="169">
        <v>0</v>
      </c>
      <c r="AP86" s="169">
        <v>0</v>
      </c>
      <c r="AQ86" s="169">
        <v>0</v>
      </c>
      <c r="AR86" s="169">
        <v>0</v>
      </c>
      <c r="AS86" s="169">
        <v>0</v>
      </c>
      <c r="AT86" s="169">
        <v>0</v>
      </c>
      <c r="AU86" s="169">
        <v>0</v>
      </c>
      <c r="AV86" s="169">
        <v>0</v>
      </c>
      <c r="AW86" s="169">
        <v>0</v>
      </c>
    </row>
    <row r="87" spans="3:49" x14ac:dyDescent="0.3">
      <c r="C87" s="169">
        <v>48</v>
      </c>
      <c r="D87" s="169">
        <v>10</v>
      </c>
      <c r="E87" s="169">
        <v>6</v>
      </c>
      <c r="F87" s="169">
        <v>1983182</v>
      </c>
      <c r="G87" s="169">
        <v>9600</v>
      </c>
      <c r="H87" s="169">
        <v>0</v>
      </c>
      <c r="I87" s="169">
        <v>0</v>
      </c>
      <c r="J87" s="169">
        <v>0</v>
      </c>
      <c r="K87" s="169">
        <v>0</v>
      </c>
      <c r="L87" s="169">
        <v>0</v>
      </c>
      <c r="M87" s="169">
        <v>0</v>
      </c>
      <c r="N87" s="169">
        <v>864032</v>
      </c>
      <c r="O87" s="169">
        <v>0</v>
      </c>
      <c r="P87" s="169">
        <v>0</v>
      </c>
      <c r="Q87" s="169">
        <v>0</v>
      </c>
      <c r="R87" s="169">
        <v>0</v>
      </c>
      <c r="S87" s="169">
        <v>0</v>
      </c>
      <c r="T87" s="169">
        <v>0</v>
      </c>
      <c r="U87" s="169">
        <v>0</v>
      </c>
      <c r="V87" s="169">
        <v>0</v>
      </c>
      <c r="W87" s="169">
        <v>0</v>
      </c>
      <c r="X87" s="169">
        <v>0</v>
      </c>
      <c r="Y87" s="169">
        <v>0</v>
      </c>
      <c r="Z87" s="169">
        <v>0</v>
      </c>
      <c r="AA87" s="169">
        <v>679359</v>
      </c>
      <c r="AB87" s="169">
        <v>0</v>
      </c>
      <c r="AC87" s="169">
        <v>0</v>
      </c>
      <c r="AD87" s="169">
        <v>0</v>
      </c>
      <c r="AE87" s="169">
        <v>0</v>
      </c>
      <c r="AF87" s="169">
        <v>0</v>
      </c>
      <c r="AG87" s="169">
        <v>0</v>
      </c>
      <c r="AH87" s="169">
        <v>0</v>
      </c>
      <c r="AI87" s="169">
        <v>0</v>
      </c>
      <c r="AJ87" s="169">
        <v>0</v>
      </c>
      <c r="AK87" s="169">
        <v>0</v>
      </c>
      <c r="AL87" s="169">
        <v>0</v>
      </c>
      <c r="AM87" s="169">
        <v>0</v>
      </c>
      <c r="AN87" s="169">
        <v>0</v>
      </c>
      <c r="AO87" s="169">
        <v>0</v>
      </c>
      <c r="AP87" s="169">
        <v>0</v>
      </c>
      <c r="AQ87" s="169">
        <v>0</v>
      </c>
      <c r="AR87" s="169">
        <v>402786</v>
      </c>
      <c r="AS87" s="169">
        <v>0</v>
      </c>
      <c r="AT87" s="169">
        <v>0</v>
      </c>
      <c r="AU87" s="169">
        <v>0</v>
      </c>
      <c r="AV87" s="169">
        <v>0</v>
      </c>
      <c r="AW87" s="169">
        <v>27405</v>
      </c>
    </row>
    <row r="88" spans="3:49" x14ac:dyDescent="0.3">
      <c r="C88" s="169">
        <v>48</v>
      </c>
      <c r="D88" s="169">
        <v>10</v>
      </c>
      <c r="E88" s="169">
        <v>9</v>
      </c>
      <c r="F88" s="169">
        <v>25600</v>
      </c>
      <c r="G88" s="169">
        <v>0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69">
        <v>0</v>
      </c>
      <c r="N88" s="169">
        <v>11600</v>
      </c>
      <c r="O88" s="169">
        <v>0</v>
      </c>
      <c r="P88" s="169">
        <v>0</v>
      </c>
      <c r="Q88" s="169">
        <v>0</v>
      </c>
      <c r="R88" s="169">
        <v>0</v>
      </c>
      <c r="S88" s="169">
        <v>0</v>
      </c>
      <c r="T88" s="169">
        <v>0</v>
      </c>
      <c r="U88" s="169">
        <v>0</v>
      </c>
      <c r="V88" s="169">
        <v>0</v>
      </c>
      <c r="W88" s="169">
        <v>0</v>
      </c>
      <c r="X88" s="169">
        <v>0</v>
      </c>
      <c r="Y88" s="169">
        <v>0</v>
      </c>
      <c r="Z88" s="169">
        <v>0</v>
      </c>
      <c r="AA88" s="169">
        <v>14000</v>
      </c>
      <c r="AB88" s="169">
        <v>0</v>
      </c>
      <c r="AC88" s="169">
        <v>0</v>
      </c>
      <c r="AD88" s="169">
        <v>0</v>
      </c>
      <c r="AE88" s="169">
        <v>0</v>
      </c>
      <c r="AF88" s="169">
        <v>0</v>
      </c>
      <c r="AG88" s="169">
        <v>0</v>
      </c>
      <c r="AH88" s="169">
        <v>0</v>
      </c>
      <c r="AI88" s="169">
        <v>0</v>
      </c>
      <c r="AJ88" s="169">
        <v>0</v>
      </c>
      <c r="AK88" s="169">
        <v>0</v>
      </c>
      <c r="AL88" s="169">
        <v>0</v>
      </c>
      <c r="AM88" s="169">
        <v>0</v>
      </c>
      <c r="AN88" s="169">
        <v>0</v>
      </c>
      <c r="AO88" s="169">
        <v>0</v>
      </c>
      <c r="AP88" s="169">
        <v>0</v>
      </c>
      <c r="AQ88" s="169">
        <v>0</v>
      </c>
      <c r="AR88" s="169">
        <v>0</v>
      </c>
      <c r="AS88" s="169">
        <v>0</v>
      </c>
      <c r="AT88" s="169">
        <v>0</v>
      </c>
      <c r="AU88" s="169">
        <v>0</v>
      </c>
      <c r="AV88" s="169">
        <v>0</v>
      </c>
      <c r="AW88" s="169">
        <v>0</v>
      </c>
    </row>
    <row r="89" spans="3:49" x14ac:dyDescent="0.3">
      <c r="C89" s="169">
        <v>48</v>
      </c>
      <c r="D89" s="169">
        <v>10</v>
      </c>
      <c r="E89" s="169">
        <v>10</v>
      </c>
      <c r="F89" s="169">
        <v>1400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69">
        <v>0</v>
      </c>
      <c r="O89" s="169">
        <v>1400</v>
      </c>
      <c r="P89" s="169">
        <v>0</v>
      </c>
      <c r="Q89" s="169">
        <v>0</v>
      </c>
      <c r="R89" s="169">
        <v>0</v>
      </c>
      <c r="S89" s="169">
        <v>0</v>
      </c>
      <c r="T89" s="169">
        <v>0</v>
      </c>
      <c r="U89" s="169">
        <v>0</v>
      </c>
      <c r="V89" s="169">
        <v>0</v>
      </c>
      <c r="W89" s="169">
        <v>0</v>
      </c>
      <c r="X89" s="169">
        <v>0</v>
      </c>
      <c r="Y89" s="169">
        <v>0</v>
      </c>
      <c r="Z89" s="169">
        <v>0</v>
      </c>
      <c r="AA89" s="169">
        <v>0</v>
      </c>
      <c r="AB89" s="169">
        <v>0</v>
      </c>
      <c r="AC89" s="169">
        <v>0</v>
      </c>
      <c r="AD89" s="169">
        <v>0</v>
      </c>
      <c r="AE89" s="169">
        <v>0</v>
      </c>
      <c r="AF89" s="169">
        <v>0</v>
      </c>
      <c r="AG89" s="169">
        <v>0</v>
      </c>
      <c r="AH89" s="169">
        <v>0</v>
      </c>
      <c r="AI89" s="169">
        <v>0</v>
      </c>
      <c r="AJ89" s="169">
        <v>0</v>
      </c>
      <c r="AK89" s="169">
        <v>0</v>
      </c>
      <c r="AL89" s="169">
        <v>0</v>
      </c>
      <c r="AM89" s="169">
        <v>0</v>
      </c>
      <c r="AN89" s="169">
        <v>0</v>
      </c>
      <c r="AO89" s="169">
        <v>0</v>
      </c>
      <c r="AP89" s="169">
        <v>0</v>
      </c>
      <c r="AQ89" s="169">
        <v>0</v>
      </c>
      <c r="AR89" s="169">
        <v>0</v>
      </c>
      <c r="AS89" s="169">
        <v>0</v>
      </c>
      <c r="AT89" s="169">
        <v>0</v>
      </c>
      <c r="AU89" s="169">
        <v>0</v>
      </c>
      <c r="AV89" s="169">
        <v>0</v>
      </c>
      <c r="AW89" s="169">
        <v>0</v>
      </c>
    </row>
    <row r="90" spans="3:49" x14ac:dyDescent="0.3">
      <c r="C90" s="169">
        <v>48</v>
      </c>
      <c r="D90" s="169">
        <v>10</v>
      </c>
      <c r="E90" s="169">
        <v>11</v>
      </c>
      <c r="F90" s="169">
        <v>5674.3002544529263</v>
      </c>
      <c r="G90" s="169">
        <v>0</v>
      </c>
      <c r="H90" s="169">
        <v>0</v>
      </c>
      <c r="I90" s="169">
        <v>0</v>
      </c>
      <c r="J90" s="169">
        <v>4007.6335877862598</v>
      </c>
      <c r="K90" s="169">
        <v>0</v>
      </c>
      <c r="L90" s="169">
        <v>0</v>
      </c>
      <c r="M90" s="169">
        <v>0</v>
      </c>
      <c r="N90" s="169">
        <v>0</v>
      </c>
      <c r="O90" s="169">
        <v>1666.6666666666667</v>
      </c>
      <c r="P90" s="169">
        <v>0</v>
      </c>
      <c r="Q90" s="169">
        <v>0</v>
      </c>
      <c r="R90" s="169">
        <v>0</v>
      </c>
      <c r="S90" s="169">
        <v>0</v>
      </c>
      <c r="T90" s="169">
        <v>0</v>
      </c>
      <c r="U90" s="169">
        <v>0</v>
      </c>
      <c r="V90" s="169">
        <v>0</v>
      </c>
      <c r="W90" s="169">
        <v>0</v>
      </c>
      <c r="X90" s="169">
        <v>0</v>
      </c>
      <c r="Y90" s="169">
        <v>0</v>
      </c>
      <c r="Z90" s="169">
        <v>0</v>
      </c>
      <c r="AA90" s="169">
        <v>0</v>
      </c>
      <c r="AB90" s="169">
        <v>0</v>
      </c>
      <c r="AC90" s="169">
        <v>0</v>
      </c>
      <c r="AD90" s="169">
        <v>0</v>
      </c>
      <c r="AE90" s="169">
        <v>0</v>
      </c>
      <c r="AF90" s="169">
        <v>0</v>
      </c>
      <c r="AG90" s="169">
        <v>0</v>
      </c>
      <c r="AH90" s="169">
        <v>0</v>
      </c>
      <c r="AI90" s="169">
        <v>0</v>
      </c>
      <c r="AJ90" s="169">
        <v>0</v>
      </c>
      <c r="AK90" s="169">
        <v>0</v>
      </c>
      <c r="AL90" s="169">
        <v>0</v>
      </c>
      <c r="AM90" s="169">
        <v>0</v>
      </c>
      <c r="AN90" s="169">
        <v>0</v>
      </c>
      <c r="AO90" s="169">
        <v>0</v>
      </c>
      <c r="AP90" s="169">
        <v>0</v>
      </c>
      <c r="AQ90" s="169">
        <v>0</v>
      </c>
      <c r="AR90" s="169">
        <v>0</v>
      </c>
      <c r="AS90" s="169">
        <v>0</v>
      </c>
      <c r="AT90" s="169">
        <v>0</v>
      </c>
      <c r="AU90" s="169">
        <v>0</v>
      </c>
      <c r="AV90" s="169">
        <v>0</v>
      </c>
      <c r="AW90" s="1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7" t="s">
        <v>73</v>
      </c>
      <c r="B1" s="247"/>
      <c r="C1" s="248"/>
      <c r="D1" s="248"/>
      <c r="E1" s="248"/>
    </row>
    <row r="2" spans="1:5" ht="14.4" customHeight="1" thickBot="1" x14ac:dyDescent="0.35">
      <c r="A2" s="173" t="s">
        <v>165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270185.92942955042</v>
      </c>
      <c r="D4" s="124">
        <f ca="1">IF(ISERROR(VLOOKUP("Náklady celkem",INDIRECT("HI!$A:$G"),5,0)),0,VLOOKUP("Náklady celkem",INDIRECT("HI!$A:$G"),5,0))</f>
        <v>276981.98241000011</v>
      </c>
      <c r="E4" s="125">
        <f ca="1">IF(C4=0,0,D4/C4)</f>
        <v>1.0251532453773531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64.166671138143329</v>
      </c>
      <c r="D7" s="132">
        <f>IF(ISERROR(HI!E5),"",HI!E5)</f>
        <v>61.220770000000009</v>
      </c>
      <c r="E7" s="129">
        <f t="shared" ref="E7:E11" si="0">IF(C7=0,0,D7/C7)</f>
        <v>0.95408985559183612</v>
      </c>
    </row>
    <row r="8" spans="1:5" ht="14.4" customHeight="1" x14ac:dyDescent="0.3">
      <c r="A8" s="133" t="s">
        <v>83</v>
      </c>
      <c r="B8" s="131"/>
      <c r="C8" s="132"/>
      <c r="D8" s="132"/>
      <c r="E8" s="129"/>
    </row>
    <row r="9" spans="1:5" ht="14.4" customHeight="1" x14ac:dyDescent="0.3">
      <c r="A9" s="133" t="s">
        <v>84</v>
      </c>
      <c r="B9" s="131"/>
      <c r="C9" s="132"/>
      <c r="D9" s="132"/>
      <c r="E9" s="129"/>
    </row>
    <row r="10" spans="1:5" ht="14.4" customHeight="1" x14ac:dyDescent="0.3">
      <c r="A10" s="134" t="s">
        <v>88</v>
      </c>
      <c r="B10" s="131"/>
      <c r="C10" s="128"/>
      <c r="D10" s="128"/>
      <c r="E10" s="129"/>
    </row>
    <row r="11" spans="1:5" ht="14.4" customHeight="1" x14ac:dyDescent="0.3">
      <c r="A11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2686.5372243587262</v>
      </c>
      <c r="D11" s="132">
        <f>IF(ISERROR(HI!E6),"",HI!E6)</f>
        <v>2473.4112099999998</v>
      </c>
      <c r="E11" s="129">
        <f t="shared" si="0"/>
        <v>0.9206688772348578</v>
      </c>
    </row>
    <row r="12" spans="1:5" ht="14.4" customHeight="1" thickBot="1" x14ac:dyDescent="0.35">
      <c r="A12" s="136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28255.806751488977</v>
      </c>
      <c r="D12" s="128">
        <f ca="1">IF(ISERROR(VLOOKUP("Osobní náklady (Kč) *",INDIRECT("HI!$A:$G"),5,0)),0,VLOOKUP("Osobní náklady (Kč) *",INDIRECT("HI!$A:$G"),5,0))</f>
        <v>27609.245540000007</v>
      </c>
      <c r="E12" s="129">
        <f ca="1">IF(C12=0,0,D12/C12)</f>
        <v>0.9771175809214897</v>
      </c>
    </row>
    <row r="13" spans="1:5" ht="14.4" customHeight="1" thickBot="1" x14ac:dyDescent="0.35">
      <c r="A13" s="140"/>
      <c r="B13" s="141"/>
      <c r="C13" s="142"/>
      <c r="D13" s="142"/>
      <c r="E13" s="143"/>
    </row>
    <row r="14" spans="1:5" ht="14.4" customHeight="1" thickBot="1" x14ac:dyDescent="0.35">
      <c r="A14" s="144" t="str">
        <f>HYPERLINK("#HI!A1","VÝNOSY CELKEM (v tisících)")</f>
        <v>VÝNOSY CELKEM (v tisících)</v>
      </c>
      <c r="B14" s="145"/>
      <c r="C14" s="146">
        <f ca="1">IF(ISERROR(VLOOKUP("Výnosy celkem",INDIRECT("HI!$A:$G"),6,0)),0,VLOOKUP("Výnosy celkem",INDIRECT("HI!$A:$G"),6,0))</f>
        <v>0</v>
      </c>
      <c r="D14" s="146">
        <f ca="1">IF(ISERROR(VLOOKUP("Výnosy celkem",INDIRECT("HI!$A:$G"),5,0)),0,VLOOKUP("Výnosy celkem",INDIRECT("HI!$A:$G"),5,0))</f>
        <v>0</v>
      </c>
      <c r="E14" s="147">
        <f t="shared" ref="E14:E15" ca="1" si="1">IF(C14=0,0,D14/C14)</f>
        <v>0</v>
      </c>
    </row>
    <row r="15" spans="1:5" ht="14.4" customHeight="1" x14ac:dyDescent="0.3">
      <c r="A15" s="148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49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0" t="s">
        <v>85</v>
      </c>
      <c r="B17" s="137"/>
      <c r="C17" s="138"/>
      <c r="D17" s="138"/>
      <c r="E17" s="139"/>
    </row>
    <row r="18" spans="1:5" ht="14.4" customHeight="1" thickBot="1" x14ac:dyDescent="0.35">
      <c r="A18" s="151"/>
      <c r="B18" s="152"/>
      <c r="C18" s="153"/>
      <c r="D18" s="153"/>
      <c r="E18" s="154"/>
    </row>
    <row r="19" spans="1:5" ht="14.4" customHeight="1" thickBot="1" x14ac:dyDescent="0.35">
      <c r="A19" s="155" t="s">
        <v>86</v>
      </c>
      <c r="B19" s="156"/>
      <c r="C19" s="157"/>
      <c r="D19" s="157"/>
      <c r="E19" s="158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7" t="s">
        <v>76</v>
      </c>
      <c r="B1" s="247"/>
      <c r="C1" s="247"/>
      <c r="D1" s="247"/>
      <c r="E1" s="247"/>
      <c r="F1" s="247"/>
      <c r="G1" s="248"/>
      <c r="H1" s="248"/>
    </row>
    <row r="2" spans="1:8" ht="14.4" customHeight="1" thickBot="1" x14ac:dyDescent="0.35">
      <c r="A2" s="173" t="s">
        <v>165</v>
      </c>
      <c r="B2" s="77"/>
      <c r="C2" s="77"/>
      <c r="D2" s="77"/>
      <c r="E2" s="77"/>
      <c r="F2" s="77"/>
    </row>
    <row r="3" spans="1:8" ht="14.4" customHeight="1" x14ac:dyDescent="0.3">
      <c r="A3" s="249"/>
      <c r="B3" s="73">
        <v>2014</v>
      </c>
      <c r="C3" s="40">
        <v>2015</v>
      </c>
      <c r="D3" s="7"/>
      <c r="E3" s="253">
        <v>2016</v>
      </c>
      <c r="F3" s="254"/>
      <c r="G3" s="254"/>
      <c r="H3" s="255"/>
    </row>
    <row r="4" spans="1:8" ht="14.4" customHeight="1" thickBot="1" x14ac:dyDescent="0.35">
      <c r="A4" s="250"/>
      <c r="B4" s="251" t="s">
        <v>55</v>
      </c>
      <c r="C4" s="252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73.86774000000014</v>
      </c>
      <c r="C5" s="29">
        <v>62.928800000000017</v>
      </c>
      <c r="D5" s="8"/>
      <c r="E5" s="83">
        <v>61.220770000000009</v>
      </c>
      <c r="F5" s="28">
        <v>64.166671138143329</v>
      </c>
      <c r="G5" s="82">
        <f>E5-F5</f>
        <v>-2.94590113814332</v>
      </c>
      <c r="H5" s="88">
        <f>IF(F5&lt;0.00000001,"",E5/F5)</f>
        <v>0.95408985559183612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2423.1670000000008</v>
      </c>
      <c r="C6" s="31">
        <v>2422.4212300000004</v>
      </c>
      <c r="D6" s="8"/>
      <c r="E6" s="84">
        <v>2473.4112099999998</v>
      </c>
      <c r="F6" s="30">
        <v>2686.5372243587262</v>
      </c>
      <c r="G6" s="85">
        <f>E6-F6</f>
        <v>-213.12601435872648</v>
      </c>
      <c r="H6" s="89">
        <f>IF(F6&lt;0.00000001,"",E6/F6)</f>
        <v>0.9206688772348578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27448.34685000002</v>
      </c>
      <c r="C7" s="31">
        <v>26796.386410000003</v>
      </c>
      <c r="D7" s="8"/>
      <c r="E7" s="84">
        <v>27609.245540000007</v>
      </c>
      <c r="F7" s="30">
        <v>28255.806751488977</v>
      </c>
      <c r="G7" s="85">
        <f>E7-F7</f>
        <v>-646.56121148897</v>
      </c>
      <c r="H7" s="89">
        <f>IF(F7&lt;0.00000001,"",E7/F7)</f>
        <v>0.9771175809214897</v>
      </c>
    </row>
    <row r="8" spans="1:8" ht="14.4" customHeight="1" thickBot="1" x14ac:dyDescent="0.35">
      <c r="A8" s="1" t="s">
        <v>58</v>
      </c>
      <c r="B8" s="11">
        <v>209763.68140000006</v>
      </c>
      <c r="C8" s="33">
        <v>241803.37180999998</v>
      </c>
      <c r="D8" s="8"/>
      <c r="E8" s="86">
        <v>246838.1048900001</v>
      </c>
      <c r="F8" s="32">
        <v>239179.41878256458</v>
      </c>
      <c r="G8" s="87">
        <f>E8-F8</f>
        <v>7658.6861074355256</v>
      </c>
      <c r="H8" s="90">
        <f>IF(F8&lt;0.00000001,"",E8/F8)</f>
        <v>1.0320206736282689</v>
      </c>
    </row>
    <row r="9" spans="1:8" ht="14.4" customHeight="1" thickBot="1" x14ac:dyDescent="0.35">
      <c r="A9" s="2" t="s">
        <v>59</v>
      </c>
      <c r="B9" s="3">
        <v>239709.06299000006</v>
      </c>
      <c r="C9" s="35">
        <v>271085.10824999999</v>
      </c>
      <c r="D9" s="8"/>
      <c r="E9" s="3">
        <v>276981.98241000011</v>
      </c>
      <c r="F9" s="34">
        <v>270185.92942955042</v>
      </c>
      <c r="G9" s="34">
        <f>E9-F9</f>
        <v>6796.0529804496909</v>
      </c>
      <c r="H9" s="91">
        <f>IF(F9&lt;0.00000001,"",E9/F9)</f>
        <v>1.0251532453773531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6" t="s">
        <v>123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122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138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164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56" t="s">
        <v>167</v>
      </c>
      <c r="B1" s="256"/>
      <c r="C1" s="256"/>
      <c r="D1" s="256"/>
      <c r="E1" s="256"/>
      <c r="F1" s="256"/>
      <c r="G1" s="256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s="159" customFormat="1" ht="14.4" customHeight="1" thickBot="1" x14ac:dyDescent="0.3">
      <c r="A2" s="173" t="s">
        <v>165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57" t="s">
        <v>13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144</v>
      </c>
      <c r="E4" s="95" t="s">
        <v>145</v>
      </c>
      <c r="F4" s="95" t="s">
        <v>146</v>
      </c>
      <c r="G4" s="95" t="s">
        <v>147</v>
      </c>
      <c r="H4" s="95" t="s">
        <v>148</v>
      </c>
      <c r="I4" s="95" t="s">
        <v>149</v>
      </c>
      <c r="J4" s="95" t="s">
        <v>150</v>
      </c>
      <c r="K4" s="95" t="s">
        <v>151</v>
      </c>
      <c r="L4" s="95" t="s">
        <v>152</v>
      </c>
      <c r="M4" s="95" t="s">
        <v>153</v>
      </c>
      <c r="N4" s="95" t="s">
        <v>154</v>
      </c>
      <c r="O4" s="95" t="s">
        <v>155</v>
      </c>
      <c r="P4" s="259" t="s">
        <v>2</v>
      </c>
      <c r="Q4" s="260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166</v>
      </c>
    </row>
    <row r="7" spans="1:17" ht="14.4" customHeight="1" x14ac:dyDescent="0.3">
      <c r="A7" s="15" t="s">
        <v>19</v>
      </c>
      <c r="B7" s="46">
        <v>77.000005365773006</v>
      </c>
      <c r="C7" s="47">
        <v>6.4166671138140003</v>
      </c>
      <c r="D7" s="47">
        <v>6.7626999999999997</v>
      </c>
      <c r="E7" s="47">
        <v>1.44703</v>
      </c>
      <c r="F7" s="47">
        <v>6.4840299999999997</v>
      </c>
      <c r="G7" s="47">
        <v>7.8003400000000003</v>
      </c>
      <c r="H7" s="47">
        <v>6.6063599999999996</v>
      </c>
      <c r="I7" s="47">
        <v>5.6089500000000001</v>
      </c>
      <c r="J7" s="47">
        <v>6.4612400000000001</v>
      </c>
      <c r="K7" s="47">
        <v>6.0350400000000004</v>
      </c>
      <c r="L7" s="47">
        <v>14.015079999999999</v>
      </c>
      <c r="M7" s="47">
        <v>0</v>
      </c>
      <c r="N7" s="47">
        <v>0</v>
      </c>
      <c r="O7" s="47">
        <v>0</v>
      </c>
      <c r="P7" s="48">
        <v>61.220770000000002</v>
      </c>
      <c r="Q7" s="68">
        <v>0.95408985559100001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166</v>
      </c>
    </row>
    <row r="9" spans="1:17" ht="14.4" customHeight="1" x14ac:dyDescent="0.3">
      <c r="A9" s="15" t="s">
        <v>21</v>
      </c>
      <c r="B9" s="46">
        <v>3223.8446692304701</v>
      </c>
      <c r="C9" s="47">
        <v>268.65372243587302</v>
      </c>
      <c r="D9" s="47">
        <v>202.1549</v>
      </c>
      <c r="E9" s="47">
        <v>218.77338</v>
      </c>
      <c r="F9" s="47">
        <v>201.81887</v>
      </c>
      <c r="G9" s="47">
        <v>280.81153999999998</v>
      </c>
      <c r="H9" s="47">
        <v>187.45267999999999</v>
      </c>
      <c r="I9" s="47">
        <v>239.00205</v>
      </c>
      <c r="J9" s="47">
        <v>316.30068</v>
      </c>
      <c r="K9" s="47">
        <v>328.85512</v>
      </c>
      <c r="L9" s="47">
        <v>239.03037</v>
      </c>
      <c r="M9" s="47">
        <v>259.21161999999998</v>
      </c>
      <c r="N9" s="47">
        <v>0</v>
      </c>
      <c r="O9" s="47">
        <v>0</v>
      </c>
      <c r="P9" s="48">
        <v>2473.4112100000002</v>
      </c>
      <c r="Q9" s="68">
        <v>0.92066887723400004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166</v>
      </c>
    </row>
    <row r="11" spans="1:17" ht="14.4" customHeight="1" x14ac:dyDescent="0.3">
      <c r="A11" s="15" t="s">
        <v>23</v>
      </c>
      <c r="B11" s="46">
        <v>918.17890298558802</v>
      </c>
      <c r="C11" s="47">
        <v>76.514908582131994</v>
      </c>
      <c r="D11" s="47">
        <v>103.21850000000001</v>
      </c>
      <c r="E11" s="47">
        <v>48.733870000000003</v>
      </c>
      <c r="F11" s="47">
        <v>28.769549999999999</v>
      </c>
      <c r="G11" s="47">
        <v>66.897319999999993</v>
      </c>
      <c r="H11" s="47">
        <v>82.767290000000003</v>
      </c>
      <c r="I11" s="47">
        <v>45.627490000000002</v>
      </c>
      <c r="J11" s="47">
        <v>69.476100000000002</v>
      </c>
      <c r="K11" s="47">
        <v>52.860990000000001</v>
      </c>
      <c r="L11" s="47">
        <v>113.18214999999999</v>
      </c>
      <c r="M11" s="47">
        <v>51.359229999999997</v>
      </c>
      <c r="N11" s="47">
        <v>0</v>
      </c>
      <c r="O11" s="47">
        <v>0</v>
      </c>
      <c r="P11" s="48">
        <v>662.89248999999995</v>
      </c>
      <c r="Q11" s="68">
        <v>0.86635729204099998</v>
      </c>
    </row>
    <row r="12" spans="1:17" ht="14.4" customHeight="1" x14ac:dyDescent="0.3">
      <c r="A12" s="15" t="s">
        <v>24</v>
      </c>
      <c r="B12" s="46">
        <v>140.896171625861</v>
      </c>
      <c r="C12" s="47">
        <v>11.741347635487999</v>
      </c>
      <c r="D12" s="47">
        <v>6.4734999999999996</v>
      </c>
      <c r="E12" s="47">
        <v>1.07643</v>
      </c>
      <c r="F12" s="47">
        <v>0.15</v>
      </c>
      <c r="G12" s="47">
        <v>0.99460000000000004</v>
      </c>
      <c r="H12" s="47">
        <v>0</v>
      </c>
      <c r="I12" s="47">
        <v>45.933999999999997</v>
      </c>
      <c r="J12" s="47">
        <v>6.2004000000000001</v>
      </c>
      <c r="K12" s="47">
        <v>0.39650000000000002</v>
      </c>
      <c r="L12" s="47">
        <v>1.9233</v>
      </c>
      <c r="M12" s="47">
        <v>1.1955</v>
      </c>
      <c r="N12" s="47">
        <v>0</v>
      </c>
      <c r="O12" s="47">
        <v>0</v>
      </c>
      <c r="P12" s="48">
        <v>64.344229999999996</v>
      </c>
      <c r="Q12" s="68">
        <v>0.54801400995500005</v>
      </c>
    </row>
    <row r="13" spans="1:17" ht="14.4" customHeight="1" x14ac:dyDescent="0.3">
      <c r="A13" s="15" t="s">
        <v>25</v>
      </c>
      <c r="B13" s="46">
        <v>125.68071884182901</v>
      </c>
      <c r="C13" s="47">
        <v>10.473393236819</v>
      </c>
      <c r="D13" s="47">
        <v>15.67065</v>
      </c>
      <c r="E13" s="47">
        <v>3.9056199999999999</v>
      </c>
      <c r="F13" s="47">
        <v>9.1211000000000002</v>
      </c>
      <c r="G13" s="47">
        <v>9.0112400000000008</v>
      </c>
      <c r="H13" s="47">
        <v>13.16358</v>
      </c>
      <c r="I13" s="47">
        <v>7.3651900000000001</v>
      </c>
      <c r="J13" s="47">
        <v>9.1577099999999998</v>
      </c>
      <c r="K13" s="47">
        <v>6.1931799999999999</v>
      </c>
      <c r="L13" s="47">
        <v>8.5462900000000008</v>
      </c>
      <c r="M13" s="47">
        <v>9.1193000000000008</v>
      </c>
      <c r="N13" s="47">
        <v>0</v>
      </c>
      <c r="O13" s="47">
        <v>0</v>
      </c>
      <c r="P13" s="48">
        <v>91.253860000000003</v>
      </c>
      <c r="Q13" s="68">
        <v>0.87129221577500005</v>
      </c>
    </row>
    <row r="14" spans="1:17" ht="14.4" customHeight="1" x14ac:dyDescent="0.3">
      <c r="A14" s="15" t="s">
        <v>26</v>
      </c>
      <c r="B14" s="46">
        <v>2046.7572583717399</v>
      </c>
      <c r="C14" s="47">
        <v>170.56310486431201</v>
      </c>
      <c r="D14" s="47">
        <v>243.172</v>
      </c>
      <c r="E14" s="47">
        <v>187.434</v>
      </c>
      <c r="F14" s="47">
        <v>172.54252</v>
      </c>
      <c r="G14" s="47">
        <v>150.12200000000001</v>
      </c>
      <c r="H14" s="47">
        <v>116.81399999999999</v>
      </c>
      <c r="I14" s="47">
        <v>101.526</v>
      </c>
      <c r="J14" s="47">
        <v>94.334999999999994</v>
      </c>
      <c r="K14" s="47">
        <v>97.62</v>
      </c>
      <c r="L14" s="47">
        <v>102.161</v>
      </c>
      <c r="M14" s="47">
        <v>159.501</v>
      </c>
      <c r="N14" s="47">
        <v>0</v>
      </c>
      <c r="O14" s="47">
        <v>0</v>
      </c>
      <c r="P14" s="48">
        <v>1425.2275199999999</v>
      </c>
      <c r="Q14" s="68">
        <v>0.835601299081</v>
      </c>
    </row>
    <row r="15" spans="1:17" ht="14.4" customHeight="1" x14ac:dyDescent="0.3">
      <c r="A15" s="15" t="s">
        <v>27</v>
      </c>
      <c r="B15" s="46">
        <v>280790.41585567797</v>
      </c>
      <c r="C15" s="47">
        <v>23399.2013213065</v>
      </c>
      <c r="D15" s="47">
        <v>21150.292890000001</v>
      </c>
      <c r="E15" s="47">
        <v>23196.153419999999</v>
      </c>
      <c r="F15" s="47">
        <v>28686.02781</v>
      </c>
      <c r="G15" s="47">
        <v>25129.881990000002</v>
      </c>
      <c r="H15" s="47">
        <v>21878.82604</v>
      </c>
      <c r="I15" s="47">
        <v>33818.834350000099</v>
      </c>
      <c r="J15" s="47">
        <v>18423.431489999999</v>
      </c>
      <c r="K15" s="47">
        <v>18658.670679999999</v>
      </c>
      <c r="L15" s="47">
        <v>29546.834920000001</v>
      </c>
      <c r="M15" s="47">
        <v>23152.219649999999</v>
      </c>
      <c r="N15" s="47">
        <v>0</v>
      </c>
      <c r="O15" s="47">
        <v>0</v>
      </c>
      <c r="P15" s="48">
        <v>243641.17324</v>
      </c>
      <c r="Q15" s="68">
        <v>1.041237134098</v>
      </c>
    </row>
    <row r="16" spans="1:17" ht="14.4" customHeight="1" x14ac:dyDescent="0.3">
      <c r="A16" s="15" t="s">
        <v>28</v>
      </c>
      <c r="B16" s="46">
        <v>-4890.0556967286102</v>
      </c>
      <c r="C16" s="47">
        <v>-407.50464139405102</v>
      </c>
      <c r="D16" s="47">
        <v>-519.47279000000003</v>
      </c>
      <c r="E16" s="47">
        <v>-562.12874999999997</v>
      </c>
      <c r="F16" s="47">
        <v>-508.46703000000002</v>
      </c>
      <c r="G16" s="47">
        <v>-534.49703</v>
      </c>
      <c r="H16" s="47">
        <v>-542.52466000000004</v>
      </c>
      <c r="I16" s="47">
        <v>-519.53482000000099</v>
      </c>
      <c r="J16" s="47">
        <v>-500.21219000000002</v>
      </c>
      <c r="K16" s="47">
        <v>-392.72944000000001</v>
      </c>
      <c r="L16" s="47">
        <v>-474.15517</v>
      </c>
      <c r="M16" s="47">
        <v>-501.16633000000002</v>
      </c>
      <c r="N16" s="47">
        <v>0</v>
      </c>
      <c r="O16" s="47">
        <v>0</v>
      </c>
      <c r="P16" s="48">
        <v>-5054.8882100000001</v>
      </c>
      <c r="Q16" s="68">
        <v>1.240449235794</v>
      </c>
    </row>
    <row r="17" spans="1:17" ht="14.4" customHeight="1" x14ac:dyDescent="0.3">
      <c r="A17" s="15" t="s">
        <v>29</v>
      </c>
      <c r="B17" s="46">
        <v>995.595851718782</v>
      </c>
      <c r="C17" s="47">
        <v>82.966320976565001</v>
      </c>
      <c r="D17" s="47">
        <v>10.99513</v>
      </c>
      <c r="E17" s="47">
        <v>9.0141899999999993</v>
      </c>
      <c r="F17" s="47">
        <v>4.7231399999999999</v>
      </c>
      <c r="G17" s="47">
        <v>5.2396000000000003</v>
      </c>
      <c r="H17" s="47">
        <v>64.011499999999998</v>
      </c>
      <c r="I17" s="47">
        <v>11.30026</v>
      </c>
      <c r="J17" s="47">
        <v>18.30913</v>
      </c>
      <c r="K17" s="47">
        <v>6.7806899999999999</v>
      </c>
      <c r="L17" s="47">
        <v>46.681440000000002</v>
      </c>
      <c r="M17" s="47">
        <v>38.952530000000003</v>
      </c>
      <c r="N17" s="47">
        <v>0</v>
      </c>
      <c r="O17" s="47">
        <v>0</v>
      </c>
      <c r="P17" s="48">
        <v>216.00761</v>
      </c>
      <c r="Q17" s="68">
        <v>0.26035577744900001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3.7490000000000001</v>
      </c>
      <c r="E18" s="47">
        <v>1.2869999999999999</v>
      </c>
      <c r="F18" s="47">
        <v>-0.2</v>
      </c>
      <c r="G18" s="47">
        <v>1.871</v>
      </c>
      <c r="H18" s="47">
        <v>3.9969999999999999</v>
      </c>
      <c r="I18" s="47">
        <v>0.66400000000000003</v>
      </c>
      <c r="J18" s="47">
        <v>0</v>
      </c>
      <c r="K18" s="47">
        <v>0</v>
      </c>
      <c r="L18" s="47">
        <v>1.9630000000000001</v>
      </c>
      <c r="M18" s="47">
        <v>0</v>
      </c>
      <c r="N18" s="47">
        <v>0</v>
      </c>
      <c r="O18" s="47">
        <v>0</v>
      </c>
      <c r="P18" s="48">
        <v>13.331</v>
      </c>
      <c r="Q18" s="68" t="s">
        <v>166</v>
      </c>
    </row>
    <row r="19" spans="1:17" ht="14.4" customHeight="1" x14ac:dyDescent="0.3">
      <c r="A19" s="15" t="s">
        <v>31</v>
      </c>
      <c r="B19" s="46">
        <v>1621.2435044023</v>
      </c>
      <c r="C19" s="47">
        <v>135.10362536685901</v>
      </c>
      <c r="D19" s="47">
        <v>230.70311000000001</v>
      </c>
      <c r="E19" s="47">
        <v>282.55536999999998</v>
      </c>
      <c r="F19" s="47">
        <v>-137.41431</v>
      </c>
      <c r="G19" s="47">
        <v>204.47182000000001</v>
      </c>
      <c r="H19" s="47">
        <v>172.67085</v>
      </c>
      <c r="I19" s="47">
        <v>46.828519999999997</v>
      </c>
      <c r="J19" s="47">
        <v>71.373819999999995</v>
      </c>
      <c r="K19" s="47">
        <v>63.480620000000002</v>
      </c>
      <c r="L19" s="47">
        <v>51.395299999999999</v>
      </c>
      <c r="M19" s="47">
        <v>73.350800000000007</v>
      </c>
      <c r="N19" s="47">
        <v>0</v>
      </c>
      <c r="O19" s="47">
        <v>0</v>
      </c>
      <c r="P19" s="48">
        <v>1059.4159</v>
      </c>
      <c r="Q19" s="68">
        <v>0.78415060818899995</v>
      </c>
    </row>
    <row r="20" spans="1:17" ht="14.4" customHeight="1" x14ac:dyDescent="0.3">
      <c r="A20" s="15" t="s">
        <v>32</v>
      </c>
      <c r="B20" s="46">
        <v>33906.968101786799</v>
      </c>
      <c r="C20" s="47">
        <v>2825.5806751488999</v>
      </c>
      <c r="D20" s="47">
        <v>2648.8866400000002</v>
      </c>
      <c r="E20" s="47">
        <v>2670.9222399999999</v>
      </c>
      <c r="F20" s="47">
        <v>2617.6754099999998</v>
      </c>
      <c r="G20" s="47">
        <v>2605.8382799999999</v>
      </c>
      <c r="H20" s="47">
        <v>2649.36807</v>
      </c>
      <c r="I20" s="47">
        <v>2682.5355599999998</v>
      </c>
      <c r="J20" s="47">
        <v>3645.19787</v>
      </c>
      <c r="K20" s="47">
        <v>2697.3027999999999</v>
      </c>
      <c r="L20" s="47">
        <v>2707.2109700000001</v>
      </c>
      <c r="M20" s="47">
        <v>2684.3076999999998</v>
      </c>
      <c r="N20" s="47">
        <v>0</v>
      </c>
      <c r="O20" s="47">
        <v>0</v>
      </c>
      <c r="P20" s="48">
        <v>27609.24554</v>
      </c>
      <c r="Q20" s="68">
        <v>0.97711758092099998</v>
      </c>
    </row>
    <row r="21" spans="1:17" ht="14.4" customHeight="1" x14ac:dyDescent="0.3">
      <c r="A21" s="16" t="s">
        <v>33</v>
      </c>
      <c r="B21" s="46">
        <v>5250.0057048385397</v>
      </c>
      <c r="C21" s="47">
        <v>437.50047540321202</v>
      </c>
      <c r="D21" s="47">
        <v>440.22899999999998</v>
      </c>
      <c r="E21" s="47">
        <v>440.22399999999999</v>
      </c>
      <c r="F21" s="47">
        <v>440.20800000000003</v>
      </c>
      <c r="G21" s="47">
        <v>437.01299999999998</v>
      </c>
      <c r="H21" s="47">
        <v>437.012</v>
      </c>
      <c r="I21" s="47">
        <v>436.25300000000101</v>
      </c>
      <c r="J21" s="47">
        <v>436.25</v>
      </c>
      <c r="K21" s="47">
        <v>436.24900000000002</v>
      </c>
      <c r="L21" s="47">
        <v>436.79199999999997</v>
      </c>
      <c r="M21" s="47">
        <v>436.786</v>
      </c>
      <c r="N21" s="47">
        <v>0</v>
      </c>
      <c r="O21" s="47">
        <v>0</v>
      </c>
      <c r="P21" s="48">
        <v>4377.0159999999996</v>
      </c>
      <c r="Q21" s="68">
        <v>1.000459712864</v>
      </c>
    </row>
    <row r="22" spans="1:17" ht="14.4" customHeight="1" x14ac:dyDescent="0.3">
      <c r="A22" s="15" t="s">
        <v>34</v>
      </c>
      <c r="B22" s="46">
        <v>11.544089893228</v>
      </c>
      <c r="C22" s="47">
        <v>0.96200749110200001</v>
      </c>
      <c r="D22" s="47">
        <v>0</v>
      </c>
      <c r="E22" s="47">
        <v>0</v>
      </c>
      <c r="F22" s="47">
        <v>0</v>
      </c>
      <c r="G22" s="47">
        <v>14.8377</v>
      </c>
      <c r="H22" s="47">
        <v>31.986350000000002</v>
      </c>
      <c r="I22" s="47">
        <v>0</v>
      </c>
      <c r="J22" s="47">
        <v>0</v>
      </c>
      <c r="K22" s="47">
        <v>0</v>
      </c>
      <c r="L22" s="47">
        <v>19.595590000000001</v>
      </c>
      <c r="M22" s="47">
        <v>3.49</v>
      </c>
      <c r="N22" s="47">
        <v>0</v>
      </c>
      <c r="O22" s="47">
        <v>0</v>
      </c>
      <c r="P22" s="48">
        <v>69.909639999999996</v>
      </c>
      <c r="Q22" s="68">
        <v>7.267057756472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166</v>
      </c>
    </row>
    <row r="24" spans="1:17" ht="14.4" customHeight="1" x14ac:dyDescent="0.3">
      <c r="A24" s="16" t="s">
        <v>36</v>
      </c>
      <c r="B24" s="46">
        <v>-1.16415321826935E-10</v>
      </c>
      <c r="C24" s="47">
        <v>-7.2759576141834308E-12</v>
      </c>
      <c r="D24" s="47">
        <v>20.269699999996998</v>
      </c>
      <c r="E24" s="47">
        <v>17.424630000004999</v>
      </c>
      <c r="F24" s="47">
        <v>31.947460000003002</v>
      </c>
      <c r="G24" s="47">
        <v>26.935149999989999</v>
      </c>
      <c r="H24" s="47">
        <v>39.125140000007001</v>
      </c>
      <c r="I24" s="47">
        <v>24.423330000012001</v>
      </c>
      <c r="J24" s="47">
        <v>8.3984999999990002</v>
      </c>
      <c r="K24" s="47">
        <v>27.727710000001998</v>
      </c>
      <c r="L24" s="47">
        <v>30.544590000012001</v>
      </c>
      <c r="M24" s="47">
        <v>44.124520000007998</v>
      </c>
      <c r="N24" s="47">
        <v>0</v>
      </c>
      <c r="O24" s="47">
        <v>0</v>
      </c>
      <c r="P24" s="48">
        <v>270.92073000003802</v>
      </c>
      <c r="Q24" s="68"/>
    </row>
    <row r="25" spans="1:17" ht="14.4" customHeight="1" x14ac:dyDescent="0.3">
      <c r="A25" s="17" t="s">
        <v>37</v>
      </c>
      <c r="B25" s="49">
        <v>324218.07513801003</v>
      </c>
      <c r="C25" s="50">
        <v>27018.1729281675</v>
      </c>
      <c r="D25" s="50">
        <v>24563.104930000001</v>
      </c>
      <c r="E25" s="50">
        <v>26516.82243</v>
      </c>
      <c r="F25" s="50">
        <v>31553.386549999999</v>
      </c>
      <c r="G25" s="50">
        <v>28407.22855</v>
      </c>
      <c r="H25" s="50">
        <v>25141.2762</v>
      </c>
      <c r="I25" s="50">
        <v>36946.3678800001</v>
      </c>
      <c r="J25" s="50">
        <v>22604.679749999999</v>
      </c>
      <c r="K25" s="50">
        <v>21989.442889999998</v>
      </c>
      <c r="L25" s="50">
        <v>32845.720829999998</v>
      </c>
      <c r="M25" s="50">
        <v>26412.451519999999</v>
      </c>
      <c r="N25" s="50">
        <v>0</v>
      </c>
      <c r="O25" s="50">
        <v>0</v>
      </c>
      <c r="P25" s="51">
        <v>276980.48152999999</v>
      </c>
      <c r="Q25" s="69">
        <v>1.0251636269640001</v>
      </c>
    </row>
    <row r="26" spans="1:17" ht="14.4" customHeight="1" x14ac:dyDescent="0.3">
      <c r="A26" s="15" t="s">
        <v>38</v>
      </c>
      <c r="B26" s="46">
        <v>7503.8982370765898</v>
      </c>
      <c r="C26" s="47">
        <v>625.32485308971604</v>
      </c>
      <c r="D26" s="47">
        <v>557.15156000000002</v>
      </c>
      <c r="E26" s="47">
        <v>514.62913000000003</v>
      </c>
      <c r="F26" s="47">
        <v>553.02112999999997</v>
      </c>
      <c r="G26" s="47">
        <v>562.24986000000001</v>
      </c>
      <c r="H26" s="47">
        <v>532.85880999999995</v>
      </c>
      <c r="I26" s="47">
        <v>771.92681000000005</v>
      </c>
      <c r="J26" s="47">
        <v>594.70075999999995</v>
      </c>
      <c r="K26" s="47">
        <v>612.65602000000001</v>
      </c>
      <c r="L26" s="47">
        <v>607.13055999999995</v>
      </c>
      <c r="M26" s="47">
        <v>492.66350999999997</v>
      </c>
      <c r="N26" s="47">
        <v>0</v>
      </c>
      <c r="O26" s="47">
        <v>0</v>
      </c>
      <c r="P26" s="48">
        <v>5798.9881500000001</v>
      </c>
      <c r="Q26" s="68">
        <v>0.92735609680999997</v>
      </c>
    </row>
    <row r="27" spans="1:17" ht="14.4" customHeight="1" x14ac:dyDescent="0.3">
      <c r="A27" s="18" t="s">
        <v>39</v>
      </c>
      <c r="B27" s="49">
        <v>331721.97337508702</v>
      </c>
      <c r="C27" s="50">
        <v>27643.4977812572</v>
      </c>
      <c r="D27" s="50">
        <v>25120.25649</v>
      </c>
      <c r="E27" s="50">
        <v>27031.451560000001</v>
      </c>
      <c r="F27" s="50">
        <v>32106.40768</v>
      </c>
      <c r="G27" s="50">
        <v>28969.47841</v>
      </c>
      <c r="H27" s="50">
        <v>25674.135010000002</v>
      </c>
      <c r="I27" s="50">
        <v>37718.294690000097</v>
      </c>
      <c r="J27" s="50">
        <v>23199.380509999999</v>
      </c>
      <c r="K27" s="50">
        <v>22602.098910000001</v>
      </c>
      <c r="L27" s="50">
        <v>33452.851390000003</v>
      </c>
      <c r="M27" s="50">
        <v>26905.115030000001</v>
      </c>
      <c r="N27" s="50">
        <v>0</v>
      </c>
      <c r="O27" s="50">
        <v>0</v>
      </c>
      <c r="P27" s="51">
        <v>282779.46967999998</v>
      </c>
      <c r="Q27" s="69">
        <v>1.022951118261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6420.0006437247803</v>
      </c>
      <c r="C29" s="47">
        <v>535.00005364373203</v>
      </c>
      <c r="D29" s="47">
        <v>484.05599999999998</v>
      </c>
      <c r="E29" s="47">
        <v>2036.4380000000001</v>
      </c>
      <c r="F29" s="47">
        <v>481.346</v>
      </c>
      <c r="G29" s="47">
        <v>-727.88699999999994</v>
      </c>
      <c r="H29" s="47">
        <v>563.20299999999997</v>
      </c>
      <c r="I29" s="47">
        <v>523.75300000000004</v>
      </c>
      <c r="J29" s="47">
        <v>551.41099999999994</v>
      </c>
      <c r="K29" s="47">
        <v>497.72199999999998</v>
      </c>
      <c r="L29" s="47">
        <v>630.51400000000001</v>
      </c>
      <c r="M29" s="47">
        <v>549.91499999999996</v>
      </c>
      <c r="N29" s="47">
        <v>0</v>
      </c>
      <c r="O29" s="47">
        <v>0</v>
      </c>
      <c r="P29" s="48">
        <v>5590.4709999999995</v>
      </c>
      <c r="Q29" s="68">
        <v>1.0449477456909999</v>
      </c>
    </row>
    <row r="30" spans="1:17" ht="14.4" customHeight="1" x14ac:dyDescent="0.3">
      <c r="A30" s="16" t="s">
        <v>42</v>
      </c>
      <c r="B30" s="46">
        <v>327188.82004159997</v>
      </c>
      <c r="C30" s="47">
        <v>27265.735003466601</v>
      </c>
      <c r="D30" s="47">
        <v>25433.490979999999</v>
      </c>
      <c r="E30" s="47">
        <v>27321.5995</v>
      </c>
      <c r="F30" s="47">
        <v>33435.744310000002</v>
      </c>
      <c r="G30" s="47">
        <v>29708.87413</v>
      </c>
      <c r="H30" s="47">
        <v>26155.052090000001</v>
      </c>
      <c r="I30" s="47">
        <v>39220.418579999998</v>
      </c>
      <c r="J30" s="47">
        <v>21591.798599999998</v>
      </c>
      <c r="K30" s="47">
        <v>22408.495849999999</v>
      </c>
      <c r="L30" s="47">
        <v>34599.592810000002</v>
      </c>
      <c r="M30" s="47">
        <v>27623.48214</v>
      </c>
      <c r="N30" s="47">
        <v>0</v>
      </c>
      <c r="O30" s="47">
        <v>0</v>
      </c>
      <c r="P30" s="48">
        <v>287498.54898999998</v>
      </c>
      <c r="Q30" s="68">
        <v>1.0544316848719999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5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5</v>
      </c>
      <c r="Q31" s="70" t="s">
        <v>166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156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2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6" t="s">
        <v>45</v>
      </c>
      <c r="B1" s="256"/>
      <c r="C1" s="256"/>
      <c r="D1" s="256"/>
      <c r="E1" s="256"/>
      <c r="F1" s="256"/>
      <c r="G1" s="256"/>
      <c r="H1" s="261"/>
      <c r="I1" s="261"/>
      <c r="J1" s="261"/>
      <c r="K1" s="261"/>
    </row>
    <row r="2" spans="1:11" s="55" customFormat="1" ht="14.4" customHeight="1" thickBot="1" x14ac:dyDescent="0.35">
      <c r="A2" s="173" t="s">
        <v>165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7" t="s">
        <v>46</v>
      </c>
      <c r="C3" s="258"/>
      <c r="D3" s="258"/>
      <c r="E3" s="258"/>
      <c r="F3" s="264" t="s">
        <v>47</v>
      </c>
      <c r="G3" s="258"/>
      <c r="H3" s="258"/>
      <c r="I3" s="258"/>
      <c r="J3" s="258"/>
      <c r="K3" s="265"/>
    </row>
    <row r="4" spans="1:11" ht="14.4" customHeight="1" x14ac:dyDescent="0.3">
      <c r="A4" s="59"/>
      <c r="B4" s="262"/>
      <c r="C4" s="263"/>
      <c r="D4" s="263"/>
      <c r="E4" s="263"/>
      <c r="F4" s="266" t="s">
        <v>161</v>
      </c>
      <c r="G4" s="268" t="s">
        <v>48</v>
      </c>
      <c r="H4" s="107" t="s">
        <v>80</v>
      </c>
      <c r="I4" s="266" t="s">
        <v>49</v>
      </c>
      <c r="J4" s="268" t="s">
        <v>139</v>
      </c>
      <c r="K4" s="269" t="s">
        <v>163</v>
      </c>
    </row>
    <row r="5" spans="1:11" ht="42" thickBot="1" x14ac:dyDescent="0.35">
      <c r="A5" s="60"/>
      <c r="B5" s="24" t="s">
        <v>157</v>
      </c>
      <c r="C5" s="25" t="s">
        <v>158</v>
      </c>
      <c r="D5" s="26" t="s">
        <v>159</v>
      </c>
      <c r="E5" s="26" t="s">
        <v>160</v>
      </c>
      <c r="F5" s="267"/>
      <c r="G5" s="267"/>
      <c r="H5" s="25" t="s">
        <v>162</v>
      </c>
      <c r="I5" s="267"/>
      <c r="J5" s="267"/>
      <c r="K5" s="270"/>
    </row>
    <row r="6" spans="1:11" ht="14.4" customHeight="1" thickBot="1" x14ac:dyDescent="0.35">
      <c r="A6" s="305" t="s">
        <v>168</v>
      </c>
      <c r="B6" s="287">
        <v>291134.08486783702</v>
      </c>
      <c r="C6" s="287">
        <v>330052.81793000002</v>
      </c>
      <c r="D6" s="288">
        <v>38918.733062162901</v>
      </c>
      <c r="E6" s="289">
        <v>1.133679754741</v>
      </c>
      <c r="F6" s="287">
        <v>324218.07513801003</v>
      </c>
      <c r="G6" s="288">
        <v>270181.72928167501</v>
      </c>
      <c r="H6" s="290">
        <v>26412.451519999999</v>
      </c>
      <c r="I6" s="287">
        <v>276980.48152999999</v>
      </c>
      <c r="J6" s="288">
        <v>6798.7522483249204</v>
      </c>
      <c r="K6" s="291">
        <v>0.85430302247000001</v>
      </c>
    </row>
    <row r="7" spans="1:11" ht="14.4" customHeight="1" thickBot="1" x14ac:dyDescent="0.35">
      <c r="A7" s="306" t="s">
        <v>169</v>
      </c>
      <c r="B7" s="287">
        <v>248947.38026552601</v>
      </c>
      <c r="C7" s="287">
        <v>288566.55296</v>
      </c>
      <c r="D7" s="288">
        <v>39619.172694474</v>
      </c>
      <c r="E7" s="289">
        <v>1.159146774921</v>
      </c>
      <c r="F7" s="287">
        <v>282432.71788537101</v>
      </c>
      <c r="G7" s="288">
        <v>235360.598237809</v>
      </c>
      <c r="H7" s="290">
        <v>23133.11074</v>
      </c>
      <c r="I7" s="287">
        <v>243365.40285000001</v>
      </c>
      <c r="J7" s="288">
        <v>8004.8046121911902</v>
      </c>
      <c r="K7" s="291">
        <v>0.86167567508499998</v>
      </c>
    </row>
    <row r="8" spans="1:11" ht="14.4" customHeight="1" thickBot="1" x14ac:dyDescent="0.35">
      <c r="A8" s="307" t="s">
        <v>170</v>
      </c>
      <c r="B8" s="287">
        <v>4996.78687559843</v>
      </c>
      <c r="C8" s="287">
        <v>3565.2702199999999</v>
      </c>
      <c r="D8" s="288">
        <v>-1431.5166555984299</v>
      </c>
      <c r="E8" s="289">
        <v>0.71351256492600001</v>
      </c>
      <c r="F8" s="287">
        <v>4485.6004680495198</v>
      </c>
      <c r="G8" s="288">
        <v>3738.0003900412698</v>
      </c>
      <c r="H8" s="290">
        <v>322.55642</v>
      </c>
      <c r="I8" s="287">
        <v>3353.8903</v>
      </c>
      <c r="J8" s="288">
        <v>-384.11009004126902</v>
      </c>
      <c r="K8" s="291">
        <v>0.74770152265800005</v>
      </c>
    </row>
    <row r="9" spans="1:11" ht="14.4" customHeight="1" thickBot="1" x14ac:dyDescent="0.35">
      <c r="A9" s="308" t="s">
        <v>171</v>
      </c>
      <c r="B9" s="292">
        <v>0</v>
      </c>
      <c r="C9" s="292">
        <v>-3.2337400000000001</v>
      </c>
      <c r="D9" s="293">
        <v>-3.2337400000000001</v>
      </c>
      <c r="E9" s="294" t="s">
        <v>166</v>
      </c>
      <c r="F9" s="292">
        <v>0</v>
      </c>
      <c r="G9" s="293">
        <v>0</v>
      </c>
      <c r="H9" s="295">
        <v>0</v>
      </c>
      <c r="I9" s="292">
        <v>-1.0586800000000001</v>
      </c>
      <c r="J9" s="293">
        <v>-1.0586800000000001</v>
      </c>
      <c r="K9" s="296" t="s">
        <v>166</v>
      </c>
    </row>
    <row r="10" spans="1:11" ht="14.4" customHeight="1" thickBot="1" x14ac:dyDescent="0.35">
      <c r="A10" s="309" t="s">
        <v>172</v>
      </c>
      <c r="B10" s="287">
        <v>0</v>
      </c>
      <c r="C10" s="287">
        <v>-3.2337400000000001</v>
      </c>
      <c r="D10" s="288">
        <v>-3.2337400000000001</v>
      </c>
      <c r="E10" s="297" t="s">
        <v>166</v>
      </c>
      <c r="F10" s="287">
        <v>0</v>
      </c>
      <c r="G10" s="288">
        <v>0</v>
      </c>
      <c r="H10" s="290">
        <v>0</v>
      </c>
      <c r="I10" s="287">
        <v>-1.0586800000000001</v>
      </c>
      <c r="J10" s="288">
        <v>-1.0586800000000001</v>
      </c>
      <c r="K10" s="298" t="s">
        <v>166</v>
      </c>
    </row>
    <row r="11" spans="1:11" ht="14.4" customHeight="1" thickBot="1" x14ac:dyDescent="0.35">
      <c r="A11" s="308" t="s">
        <v>173</v>
      </c>
      <c r="B11" s="292">
        <v>0</v>
      </c>
      <c r="C11" s="292">
        <v>-1.84015</v>
      </c>
      <c r="D11" s="293">
        <v>-1.84015</v>
      </c>
      <c r="E11" s="294" t="s">
        <v>166</v>
      </c>
      <c r="F11" s="292">
        <v>0</v>
      </c>
      <c r="G11" s="293">
        <v>0</v>
      </c>
      <c r="H11" s="295">
        <v>-0.11923</v>
      </c>
      <c r="I11" s="292">
        <v>-1.0222599999999999</v>
      </c>
      <c r="J11" s="293">
        <v>-1.0222599999999999</v>
      </c>
      <c r="K11" s="296" t="s">
        <v>166</v>
      </c>
    </row>
    <row r="12" spans="1:11" ht="14.4" customHeight="1" thickBot="1" x14ac:dyDescent="0.35">
      <c r="A12" s="309" t="s">
        <v>174</v>
      </c>
      <c r="B12" s="287">
        <v>0</v>
      </c>
      <c r="C12" s="287">
        <v>-1.84015</v>
      </c>
      <c r="D12" s="288">
        <v>-1.84015</v>
      </c>
      <c r="E12" s="297" t="s">
        <v>166</v>
      </c>
      <c r="F12" s="287">
        <v>0</v>
      </c>
      <c r="G12" s="288">
        <v>0</v>
      </c>
      <c r="H12" s="290">
        <v>-0.11923</v>
      </c>
      <c r="I12" s="287">
        <v>-1.0222599999999999</v>
      </c>
      <c r="J12" s="288">
        <v>-1.0222599999999999</v>
      </c>
      <c r="K12" s="298" t="s">
        <v>166</v>
      </c>
    </row>
    <row r="13" spans="1:11" ht="14.4" customHeight="1" thickBot="1" x14ac:dyDescent="0.35">
      <c r="A13" s="308" t="s">
        <v>175</v>
      </c>
      <c r="B13" s="292">
        <v>76.607109480423006</v>
      </c>
      <c r="C13" s="292">
        <v>-663.77142999999899</v>
      </c>
      <c r="D13" s="293">
        <v>-740.378539480423</v>
      </c>
      <c r="E13" s="299">
        <v>-8.6646191783230009</v>
      </c>
      <c r="F13" s="292">
        <v>77.000005365773006</v>
      </c>
      <c r="G13" s="293">
        <v>64.166671138143997</v>
      </c>
      <c r="H13" s="295">
        <v>0</v>
      </c>
      <c r="I13" s="292">
        <v>61.220770000000002</v>
      </c>
      <c r="J13" s="293">
        <v>-2.9459011381439999</v>
      </c>
      <c r="K13" s="300">
        <v>0.79507487965900003</v>
      </c>
    </row>
    <row r="14" spans="1:11" ht="14.4" customHeight="1" thickBot="1" x14ac:dyDescent="0.35">
      <c r="A14" s="309" t="s">
        <v>176</v>
      </c>
      <c r="B14" s="287">
        <v>76.521910423639994</v>
      </c>
      <c r="C14" s="287">
        <v>74.686840000000004</v>
      </c>
      <c r="D14" s="288">
        <v>-1.8350704236399999</v>
      </c>
      <c r="E14" s="289">
        <v>0.97601901973500005</v>
      </c>
      <c r="F14" s="287">
        <v>77.000005365773006</v>
      </c>
      <c r="G14" s="288">
        <v>64.166671138143997</v>
      </c>
      <c r="H14" s="290">
        <v>0</v>
      </c>
      <c r="I14" s="287">
        <v>61.220770000000002</v>
      </c>
      <c r="J14" s="288">
        <v>-2.9459011381439999</v>
      </c>
      <c r="K14" s="291">
        <v>0.79507487965900003</v>
      </c>
    </row>
    <row r="15" spans="1:11" ht="14.4" customHeight="1" thickBot="1" x14ac:dyDescent="0.35">
      <c r="A15" s="309" t="s">
        <v>177</v>
      </c>
      <c r="B15" s="287">
        <v>8.5199056782999993E-2</v>
      </c>
      <c r="C15" s="287">
        <v>0</v>
      </c>
      <c r="D15" s="288">
        <v>-8.5199056782999993E-2</v>
      </c>
      <c r="E15" s="289">
        <v>0</v>
      </c>
      <c r="F15" s="287">
        <v>0</v>
      </c>
      <c r="G15" s="288">
        <v>0</v>
      </c>
      <c r="H15" s="290">
        <v>0</v>
      </c>
      <c r="I15" s="287">
        <v>0</v>
      </c>
      <c r="J15" s="288">
        <v>0</v>
      </c>
      <c r="K15" s="291">
        <v>0</v>
      </c>
    </row>
    <row r="16" spans="1:11" ht="14.4" customHeight="1" thickBot="1" x14ac:dyDescent="0.35">
      <c r="A16" s="309" t="s">
        <v>178</v>
      </c>
      <c r="B16" s="287">
        <v>0</v>
      </c>
      <c r="C16" s="287">
        <v>-738.45826999999997</v>
      </c>
      <c r="D16" s="288">
        <v>-738.45826999999997</v>
      </c>
      <c r="E16" s="297" t="s">
        <v>166</v>
      </c>
      <c r="F16" s="287">
        <v>0</v>
      </c>
      <c r="G16" s="288">
        <v>0</v>
      </c>
      <c r="H16" s="290">
        <v>0</v>
      </c>
      <c r="I16" s="287">
        <v>0</v>
      </c>
      <c r="J16" s="288">
        <v>0</v>
      </c>
      <c r="K16" s="298" t="s">
        <v>166</v>
      </c>
    </row>
    <row r="17" spans="1:11" ht="14.4" customHeight="1" thickBot="1" x14ac:dyDescent="0.35">
      <c r="A17" s="308" t="s">
        <v>179</v>
      </c>
      <c r="B17" s="292">
        <v>3760.9772306514301</v>
      </c>
      <c r="C17" s="292">
        <v>3044.3996000000002</v>
      </c>
      <c r="D17" s="293">
        <v>-716.57763065142501</v>
      </c>
      <c r="E17" s="299">
        <v>0.80947036190099997</v>
      </c>
      <c r="F17" s="292">
        <v>3223.8446692304701</v>
      </c>
      <c r="G17" s="293">
        <v>2686.5372243587299</v>
      </c>
      <c r="H17" s="295">
        <v>259.21161999999998</v>
      </c>
      <c r="I17" s="292">
        <v>2473.4112100000002</v>
      </c>
      <c r="J17" s="293">
        <v>-213.126014358726</v>
      </c>
      <c r="K17" s="300">
        <v>0.76722406436199997</v>
      </c>
    </row>
    <row r="18" spans="1:11" ht="14.4" customHeight="1" thickBot="1" x14ac:dyDescent="0.35">
      <c r="A18" s="309" t="s">
        <v>180</v>
      </c>
      <c r="B18" s="287">
        <v>54.999998267633003</v>
      </c>
      <c r="C18" s="287">
        <v>16.168800000000001</v>
      </c>
      <c r="D18" s="288">
        <v>-38.831198267632999</v>
      </c>
      <c r="E18" s="289">
        <v>0.29397819107700002</v>
      </c>
      <c r="F18" s="287">
        <v>40.466931215187003</v>
      </c>
      <c r="G18" s="288">
        <v>33.722442679322</v>
      </c>
      <c r="H18" s="290">
        <v>1.54453</v>
      </c>
      <c r="I18" s="287">
        <v>13.14157</v>
      </c>
      <c r="J18" s="288">
        <v>-20.580872679321999</v>
      </c>
      <c r="K18" s="291">
        <v>0.32474837121</v>
      </c>
    </row>
    <row r="19" spans="1:11" ht="14.4" customHeight="1" thickBot="1" x14ac:dyDescent="0.35">
      <c r="A19" s="309" t="s">
        <v>181</v>
      </c>
      <c r="B19" s="287">
        <v>7.9999997480190004</v>
      </c>
      <c r="C19" s="287">
        <v>9.7145700000000001</v>
      </c>
      <c r="D19" s="288">
        <v>1.7145702519799999</v>
      </c>
      <c r="E19" s="289">
        <v>1.2143212882479999</v>
      </c>
      <c r="F19" s="287">
        <v>13.975381813263001</v>
      </c>
      <c r="G19" s="288">
        <v>11.646151511052</v>
      </c>
      <c r="H19" s="290">
        <v>6.7275999999999998</v>
      </c>
      <c r="I19" s="287">
        <v>9.7186599999999999</v>
      </c>
      <c r="J19" s="288">
        <v>-1.9274915110519999</v>
      </c>
      <c r="K19" s="291">
        <v>0.69541284308700002</v>
      </c>
    </row>
    <row r="20" spans="1:11" ht="14.4" customHeight="1" thickBot="1" x14ac:dyDescent="0.35">
      <c r="A20" s="309" t="s">
        <v>182</v>
      </c>
      <c r="B20" s="287">
        <v>27.697307207306999</v>
      </c>
      <c r="C20" s="287">
        <v>24.955380000000002</v>
      </c>
      <c r="D20" s="288">
        <v>-2.741927207307</v>
      </c>
      <c r="E20" s="289">
        <v>0.90100383453199995</v>
      </c>
      <c r="F20" s="287">
        <v>26.981290796014001</v>
      </c>
      <c r="G20" s="288">
        <v>22.484408996677999</v>
      </c>
      <c r="H20" s="290">
        <v>3.3393700000000002</v>
      </c>
      <c r="I20" s="287">
        <v>15.268829999999999</v>
      </c>
      <c r="J20" s="288">
        <v>-7.2155789966780004</v>
      </c>
      <c r="K20" s="291">
        <v>0.56590435629699998</v>
      </c>
    </row>
    <row r="21" spans="1:11" ht="14.4" customHeight="1" thickBot="1" x14ac:dyDescent="0.35">
      <c r="A21" s="309" t="s">
        <v>183</v>
      </c>
      <c r="B21" s="287">
        <v>2096.3875206213202</v>
      </c>
      <c r="C21" s="287">
        <v>1470.07259</v>
      </c>
      <c r="D21" s="288">
        <v>-626.31493062131403</v>
      </c>
      <c r="E21" s="289">
        <v>0.70124086102299998</v>
      </c>
      <c r="F21" s="287">
        <v>1580.00011973864</v>
      </c>
      <c r="G21" s="288">
        <v>1316.66676644887</v>
      </c>
      <c r="H21" s="290">
        <v>106.74979</v>
      </c>
      <c r="I21" s="287">
        <v>1160.6560400000001</v>
      </c>
      <c r="J21" s="288">
        <v>-156.01072644886901</v>
      </c>
      <c r="K21" s="291">
        <v>0.73459237470899996</v>
      </c>
    </row>
    <row r="22" spans="1:11" ht="14.4" customHeight="1" thickBot="1" x14ac:dyDescent="0.35">
      <c r="A22" s="309" t="s">
        <v>184</v>
      </c>
      <c r="B22" s="287">
        <v>1304.99996406126</v>
      </c>
      <c r="C22" s="287">
        <v>1254.9087</v>
      </c>
      <c r="D22" s="288">
        <v>-50.091264061263999</v>
      </c>
      <c r="E22" s="289">
        <v>0.961615888551</v>
      </c>
      <c r="F22" s="287">
        <v>1277.0001152868999</v>
      </c>
      <c r="G22" s="288">
        <v>1064.16676273909</v>
      </c>
      <c r="H22" s="290">
        <v>105.82675</v>
      </c>
      <c r="I22" s="287">
        <v>1025.85636</v>
      </c>
      <c r="J22" s="288">
        <v>-38.310402739083997</v>
      </c>
      <c r="K22" s="291">
        <v>0.80333302066199996</v>
      </c>
    </row>
    <row r="23" spans="1:11" ht="14.4" customHeight="1" thickBot="1" x14ac:dyDescent="0.35">
      <c r="A23" s="309" t="s">
        <v>185</v>
      </c>
      <c r="B23" s="287">
        <v>59.150938165446</v>
      </c>
      <c r="C23" s="287">
        <v>50.972749999999998</v>
      </c>
      <c r="D23" s="288">
        <v>-8.1781881654460005</v>
      </c>
      <c r="E23" s="289">
        <v>0.86174034733600002</v>
      </c>
      <c r="F23" s="287">
        <v>57.000005145929997</v>
      </c>
      <c r="G23" s="288">
        <v>47.500004288275001</v>
      </c>
      <c r="H23" s="290">
        <v>5.3724999999999996</v>
      </c>
      <c r="I23" s="287">
        <v>36.195</v>
      </c>
      <c r="J23" s="288">
        <v>-11.305004288275001</v>
      </c>
      <c r="K23" s="291">
        <v>0.634999942672</v>
      </c>
    </row>
    <row r="24" spans="1:11" ht="14.4" customHeight="1" thickBot="1" x14ac:dyDescent="0.35">
      <c r="A24" s="309" t="s">
        <v>186</v>
      </c>
      <c r="B24" s="287">
        <v>209.741502580439</v>
      </c>
      <c r="C24" s="287">
        <v>217.60681</v>
      </c>
      <c r="D24" s="288">
        <v>7.8653074195609998</v>
      </c>
      <c r="E24" s="289">
        <v>1.037500005114</v>
      </c>
      <c r="F24" s="287">
        <v>228.42082523453101</v>
      </c>
      <c r="G24" s="288">
        <v>190.35068769544301</v>
      </c>
      <c r="H24" s="290">
        <v>29.65108</v>
      </c>
      <c r="I24" s="287">
        <v>212.57474999999999</v>
      </c>
      <c r="J24" s="288">
        <v>22.224062304556998</v>
      </c>
      <c r="K24" s="291">
        <v>0.93062771216999995</v>
      </c>
    </row>
    <row r="25" spans="1:11" ht="14.4" customHeight="1" thickBot="1" x14ac:dyDescent="0.35">
      <c r="A25" s="308" t="s">
        <v>187</v>
      </c>
      <c r="B25" s="292">
        <v>5.008461476051</v>
      </c>
      <c r="C25" s="292">
        <v>0</v>
      </c>
      <c r="D25" s="293">
        <v>-5.008461476051</v>
      </c>
      <c r="E25" s="299">
        <v>0</v>
      </c>
      <c r="F25" s="292">
        <v>0</v>
      </c>
      <c r="G25" s="293">
        <v>0</v>
      </c>
      <c r="H25" s="295">
        <v>0</v>
      </c>
      <c r="I25" s="292">
        <v>0</v>
      </c>
      <c r="J25" s="293">
        <v>0</v>
      </c>
      <c r="K25" s="300">
        <v>0</v>
      </c>
    </row>
    <row r="26" spans="1:11" ht="14.4" customHeight="1" thickBot="1" x14ac:dyDescent="0.35">
      <c r="A26" s="309" t="s">
        <v>188</v>
      </c>
      <c r="B26" s="287">
        <v>5.008461476051</v>
      </c>
      <c r="C26" s="287">
        <v>0</v>
      </c>
      <c r="D26" s="288">
        <v>-5.008461476051</v>
      </c>
      <c r="E26" s="289">
        <v>0</v>
      </c>
      <c r="F26" s="287">
        <v>0</v>
      </c>
      <c r="G26" s="288">
        <v>0</v>
      </c>
      <c r="H26" s="290">
        <v>0</v>
      </c>
      <c r="I26" s="287">
        <v>0</v>
      </c>
      <c r="J26" s="288">
        <v>0</v>
      </c>
      <c r="K26" s="291">
        <v>0</v>
      </c>
    </row>
    <row r="27" spans="1:11" ht="14.4" customHeight="1" thickBot="1" x14ac:dyDescent="0.35">
      <c r="A27" s="308" t="s">
        <v>189</v>
      </c>
      <c r="B27" s="292">
        <v>964.29919346799102</v>
      </c>
      <c r="C27" s="292">
        <v>880.52322000000004</v>
      </c>
      <c r="D27" s="293">
        <v>-83.775973467989999</v>
      </c>
      <c r="E27" s="299">
        <v>0.91312242711000002</v>
      </c>
      <c r="F27" s="292">
        <v>918.17890298558802</v>
      </c>
      <c r="G27" s="293">
        <v>765.14908582132398</v>
      </c>
      <c r="H27" s="295">
        <v>51.359229999999997</v>
      </c>
      <c r="I27" s="292">
        <v>662.89248999999995</v>
      </c>
      <c r="J27" s="293">
        <v>-102.256595821324</v>
      </c>
      <c r="K27" s="300">
        <v>0.72196441003400003</v>
      </c>
    </row>
    <row r="28" spans="1:11" ht="14.4" customHeight="1" thickBot="1" x14ac:dyDescent="0.35">
      <c r="A28" s="309" t="s">
        <v>190</v>
      </c>
      <c r="B28" s="287">
        <v>216.06464015885601</v>
      </c>
      <c r="C28" s="287">
        <v>77.557360000000003</v>
      </c>
      <c r="D28" s="288">
        <v>-138.50728015885599</v>
      </c>
      <c r="E28" s="289">
        <v>0.35895443114999998</v>
      </c>
      <c r="F28" s="287">
        <v>72.112783429903999</v>
      </c>
      <c r="G28" s="288">
        <v>60.093986191587</v>
      </c>
      <c r="H28" s="290">
        <v>0</v>
      </c>
      <c r="I28" s="287">
        <v>69.997410000000002</v>
      </c>
      <c r="J28" s="288">
        <v>9.9034238084120005</v>
      </c>
      <c r="K28" s="291">
        <v>0.97066576369199997</v>
      </c>
    </row>
    <row r="29" spans="1:11" ht="14.4" customHeight="1" thickBot="1" x14ac:dyDescent="0.35">
      <c r="A29" s="309" t="s">
        <v>191</v>
      </c>
      <c r="B29" s="287">
        <v>40.999998771594001</v>
      </c>
      <c r="C29" s="287">
        <v>24.172429999999999</v>
      </c>
      <c r="D29" s="288">
        <v>-16.827568771593999</v>
      </c>
      <c r="E29" s="289">
        <v>0.58957148107799995</v>
      </c>
      <c r="F29" s="287">
        <v>25.669365977384999</v>
      </c>
      <c r="G29" s="288">
        <v>21.391138314487002</v>
      </c>
      <c r="H29" s="290">
        <v>0.97323999999999999</v>
      </c>
      <c r="I29" s="287">
        <v>21.906479999999998</v>
      </c>
      <c r="J29" s="288">
        <v>0.51534168551199999</v>
      </c>
      <c r="K29" s="291">
        <v>0.85340946945399998</v>
      </c>
    </row>
    <row r="30" spans="1:11" ht="14.4" customHeight="1" thickBot="1" x14ac:dyDescent="0.35">
      <c r="A30" s="309" t="s">
        <v>192</v>
      </c>
      <c r="B30" s="287">
        <v>63.686772302236001</v>
      </c>
      <c r="C30" s="287">
        <v>91.705609999999993</v>
      </c>
      <c r="D30" s="288">
        <v>28.018837697763001</v>
      </c>
      <c r="E30" s="289">
        <v>1.439947522615</v>
      </c>
      <c r="F30" s="287">
        <v>96.977335804397995</v>
      </c>
      <c r="G30" s="288">
        <v>80.814446503664996</v>
      </c>
      <c r="H30" s="290">
        <v>7.0131699999999997</v>
      </c>
      <c r="I30" s="287">
        <v>75.041330000000002</v>
      </c>
      <c r="J30" s="288">
        <v>-5.7731165036650003</v>
      </c>
      <c r="K30" s="291">
        <v>0.77380275893899997</v>
      </c>
    </row>
    <row r="31" spans="1:11" ht="14.4" customHeight="1" thickBot="1" x14ac:dyDescent="0.35">
      <c r="A31" s="309" t="s">
        <v>193</v>
      </c>
      <c r="B31" s="287">
        <v>193.99999473990499</v>
      </c>
      <c r="C31" s="287">
        <v>153.29349999999999</v>
      </c>
      <c r="D31" s="288">
        <v>-40.706494739904002</v>
      </c>
      <c r="E31" s="289">
        <v>0.79017270183699995</v>
      </c>
      <c r="F31" s="287">
        <v>193.06523463739401</v>
      </c>
      <c r="G31" s="288">
        <v>160.887695531162</v>
      </c>
      <c r="H31" s="290">
        <v>20.481960000000001</v>
      </c>
      <c r="I31" s="287">
        <v>135.02420000000001</v>
      </c>
      <c r="J31" s="288">
        <v>-25.863495531161</v>
      </c>
      <c r="K31" s="291">
        <v>0.69937086422399997</v>
      </c>
    </row>
    <row r="32" spans="1:11" ht="14.4" customHeight="1" thickBot="1" x14ac:dyDescent="0.35">
      <c r="A32" s="309" t="s">
        <v>194</v>
      </c>
      <c r="B32" s="287">
        <v>8.9999997165209997</v>
      </c>
      <c r="C32" s="287">
        <v>5.3993399999999996</v>
      </c>
      <c r="D32" s="288">
        <v>-3.6006597165210001</v>
      </c>
      <c r="E32" s="289">
        <v>0.59992668556200002</v>
      </c>
      <c r="F32" s="287">
        <v>5.6204844304190003</v>
      </c>
      <c r="G32" s="288">
        <v>4.683737025349</v>
      </c>
      <c r="H32" s="290">
        <v>0</v>
      </c>
      <c r="I32" s="287">
        <v>2.1285400000000001</v>
      </c>
      <c r="J32" s="288">
        <v>-2.555197025349</v>
      </c>
      <c r="K32" s="291">
        <v>0.37871112825699998</v>
      </c>
    </row>
    <row r="33" spans="1:11" ht="14.4" customHeight="1" thickBot="1" x14ac:dyDescent="0.35">
      <c r="A33" s="309" t="s">
        <v>195</v>
      </c>
      <c r="B33" s="287">
        <v>0</v>
      </c>
      <c r="C33" s="287">
        <v>1.1459999999999999</v>
      </c>
      <c r="D33" s="288">
        <v>1.1459999999999999</v>
      </c>
      <c r="E33" s="297" t="s">
        <v>196</v>
      </c>
      <c r="F33" s="287">
        <v>0</v>
      </c>
      <c r="G33" s="288">
        <v>0</v>
      </c>
      <c r="H33" s="290">
        <v>0</v>
      </c>
      <c r="I33" s="287">
        <v>1.1494</v>
      </c>
      <c r="J33" s="288">
        <v>1.1494</v>
      </c>
      <c r="K33" s="298" t="s">
        <v>166</v>
      </c>
    </row>
    <row r="34" spans="1:11" ht="14.4" customHeight="1" thickBot="1" x14ac:dyDescent="0.35">
      <c r="A34" s="309" t="s">
        <v>197</v>
      </c>
      <c r="B34" s="287">
        <v>25.901951250408001</v>
      </c>
      <c r="C34" s="287">
        <v>24.780799999999999</v>
      </c>
      <c r="D34" s="288">
        <v>-1.1211512504079999</v>
      </c>
      <c r="E34" s="289">
        <v>0.95671556789000001</v>
      </c>
      <c r="F34" s="287">
        <v>46.527557348517</v>
      </c>
      <c r="G34" s="288">
        <v>38.772964457096997</v>
      </c>
      <c r="H34" s="290">
        <v>0</v>
      </c>
      <c r="I34" s="287">
        <v>3.8477999999999999</v>
      </c>
      <c r="J34" s="288">
        <v>-34.925164457096997</v>
      </c>
      <c r="K34" s="291">
        <v>8.2699376869000002E-2</v>
      </c>
    </row>
    <row r="35" spans="1:11" ht="14.4" customHeight="1" thickBot="1" x14ac:dyDescent="0.35">
      <c r="A35" s="309" t="s">
        <v>198</v>
      </c>
      <c r="B35" s="287">
        <v>0</v>
      </c>
      <c r="C35" s="287">
        <v>0.88761000000000001</v>
      </c>
      <c r="D35" s="288">
        <v>0.88761000000000001</v>
      </c>
      <c r="E35" s="297" t="s">
        <v>166</v>
      </c>
      <c r="F35" s="287">
        <v>0.69025248502799996</v>
      </c>
      <c r="G35" s="288">
        <v>0.57521040419000002</v>
      </c>
      <c r="H35" s="290">
        <v>0</v>
      </c>
      <c r="I35" s="287">
        <v>0</v>
      </c>
      <c r="J35" s="288">
        <v>-0.57521040419000002</v>
      </c>
      <c r="K35" s="291">
        <v>0</v>
      </c>
    </row>
    <row r="36" spans="1:11" ht="14.4" customHeight="1" thickBot="1" x14ac:dyDescent="0.35">
      <c r="A36" s="309" t="s">
        <v>199</v>
      </c>
      <c r="B36" s="287">
        <v>17.999999811014</v>
      </c>
      <c r="C36" s="287">
        <v>17.8474</v>
      </c>
      <c r="D36" s="288">
        <v>-0.152599811014</v>
      </c>
      <c r="E36" s="289">
        <v>0.99152223263200001</v>
      </c>
      <c r="F36" s="287">
        <v>19.645219611325999</v>
      </c>
      <c r="G36" s="288">
        <v>16.371016342771998</v>
      </c>
      <c r="H36" s="290">
        <v>0</v>
      </c>
      <c r="I36" s="287">
        <v>18.592860000000002</v>
      </c>
      <c r="J36" s="288">
        <v>2.2218436572270002</v>
      </c>
      <c r="K36" s="291">
        <v>0.94643177158799996</v>
      </c>
    </row>
    <row r="37" spans="1:11" ht="14.4" customHeight="1" thickBot="1" x14ac:dyDescent="0.35">
      <c r="A37" s="309" t="s">
        <v>200</v>
      </c>
      <c r="B37" s="287">
        <v>38.645839583733</v>
      </c>
      <c r="C37" s="287">
        <v>52.578000000000003</v>
      </c>
      <c r="D37" s="288">
        <v>13.932160416266001</v>
      </c>
      <c r="E37" s="289">
        <v>1.360508674836</v>
      </c>
      <c r="F37" s="287">
        <v>69.840668230969996</v>
      </c>
      <c r="G37" s="288">
        <v>58.200556859141997</v>
      </c>
      <c r="H37" s="290">
        <v>1.0501799999999999</v>
      </c>
      <c r="I37" s="287">
        <v>33.789839999999998</v>
      </c>
      <c r="J37" s="288">
        <v>-24.410716859141999</v>
      </c>
      <c r="K37" s="291">
        <v>0.48381324027700001</v>
      </c>
    </row>
    <row r="38" spans="1:11" ht="14.4" customHeight="1" thickBot="1" x14ac:dyDescent="0.35">
      <c r="A38" s="309" t="s">
        <v>201</v>
      </c>
      <c r="B38" s="287">
        <v>0</v>
      </c>
      <c r="C38" s="287">
        <v>9.7815999999999992</v>
      </c>
      <c r="D38" s="288">
        <v>9.7815999999999992</v>
      </c>
      <c r="E38" s="297" t="s">
        <v>196</v>
      </c>
      <c r="F38" s="287">
        <v>0</v>
      </c>
      <c r="G38" s="288">
        <v>0</v>
      </c>
      <c r="H38" s="290">
        <v>0</v>
      </c>
      <c r="I38" s="287">
        <v>0</v>
      </c>
      <c r="J38" s="288">
        <v>0</v>
      </c>
      <c r="K38" s="298" t="s">
        <v>166</v>
      </c>
    </row>
    <row r="39" spans="1:11" ht="14.4" customHeight="1" thickBot="1" x14ac:dyDescent="0.35">
      <c r="A39" s="309" t="s">
        <v>202</v>
      </c>
      <c r="B39" s="287">
        <v>0</v>
      </c>
      <c r="C39" s="287">
        <v>0.89</v>
      </c>
      <c r="D39" s="288">
        <v>0.89</v>
      </c>
      <c r="E39" s="297" t="s">
        <v>196</v>
      </c>
      <c r="F39" s="287">
        <v>0</v>
      </c>
      <c r="G39" s="288">
        <v>0</v>
      </c>
      <c r="H39" s="290">
        <v>0</v>
      </c>
      <c r="I39" s="287">
        <v>33.853859999999997</v>
      </c>
      <c r="J39" s="288">
        <v>33.853859999999997</v>
      </c>
      <c r="K39" s="298" t="s">
        <v>166</v>
      </c>
    </row>
    <row r="40" spans="1:11" ht="14.4" customHeight="1" thickBot="1" x14ac:dyDescent="0.35">
      <c r="A40" s="309" t="s">
        <v>203</v>
      </c>
      <c r="B40" s="287">
        <v>357.99999713372</v>
      </c>
      <c r="C40" s="287">
        <v>420.45357000000001</v>
      </c>
      <c r="D40" s="288">
        <v>62.453572866279004</v>
      </c>
      <c r="E40" s="289">
        <v>1.1744513222520001</v>
      </c>
      <c r="F40" s="287">
        <v>388.030001030243</v>
      </c>
      <c r="G40" s="288">
        <v>323.35833419186901</v>
      </c>
      <c r="H40" s="290">
        <v>21.840679999999999</v>
      </c>
      <c r="I40" s="287">
        <v>267.56076999999999</v>
      </c>
      <c r="J40" s="288">
        <v>-55.797564191869</v>
      </c>
      <c r="K40" s="291">
        <v>0.68953629690899998</v>
      </c>
    </row>
    <row r="41" spans="1:11" ht="14.4" customHeight="1" thickBot="1" x14ac:dyDescent="0.35">
      <c r="A41" s="309" t="s">
        <v>204</v>
      </c>
      <c r="B41" s="287">
        <v>0</v>
      </c>
      <c r="C41" s="287">
        <v>0.03</v>
      </c>
      <c r="D41" s="288">
        <v>0.03</v>
      </c>
      <c r="E41" s="297" t="s">
        <v>196</v>
      </c>
      <c r="F41" s="287">
        <v>0</v>
      </c>
      <c r="G41" s="288">
        <v>0</v>
      </c>
      <c r="H41" s="290">
        <v>0</v>
      </c>
      <c r="I41" s="287">
        <v>0</v>
      </c>
      <c r="J41" s="288">
        <v>0</v>
      </c>
      <c r="K41" s="298" t="s">
        <v>166</v>
      </c>
    </row>
    <row r="42" spans="1:11" ht="14.4" customHeight="1" thickBot="1" x14ac:dyDescent="0.35">
      <c r="A42" s="308" t="s">
        <v>205</v>
      </c>
      <c r="B42" s="292">
        <v>25.894882601382999</v>
      </c>
      <c r="C42" s="292">
        <v>163.94435999999999</v>
      </c>
      <c r="D42" s="293">
        <v>138.049477398617</v>
      </c>
      <c r="E42" s="299">
        <v>6.3311489966450001</v>
      </c>
      <c r="F42" s="292">
        <v>140.896171625861</v>
      </c>
      <c r="G42" s="293">
        <v>117.41347635488501</v>
      </c>
      <c r="H42" s="295">
        <v>1.1955</v>
      </c>
      <c r="I42" s="292">
        <v>64.344229999999996</v>
      </c>
      <c r="J42" s="293">
        <v>-53.069246354884001</v>
      </c>
      <c r="K42" s="300">
        <v>0.45667834162900001</v>
      </c>
    </row>
    <row r="43" spans="1:11" ht="14.4" customHeight="1" thickBot="1" x14ac:dyDescent="0.35">
      <c r="A43" s="309" t="s">
        <v>206</v>
      </c>
      <c r="B43" s="287">
        <v>0</v>
      </c>
      <c r="C43" s="287">
        <v>19.966999999999999</v>
      </c>
      <c r="D43" s="288">
        <v>19.966999999999999</v>
      </c>
      <c r="E43" s="297" t="s">
        <v>166</v>
      </c>
      <c r="F43" s="287">
        <v>0</v>
      </c>
      <c r="G43" s="288">
        <v>0</v>
      </c>
      <c r="H43" s="290">
        <v>1.1955</v>
      </c>
      <c r="I43" s="287">
        <v>2.8363</v>
      </c>
      <c r="J43" s="288">
        <v>2.8363</v>
      </c>
      <c r="K43" s="298" t="s">
        <v>166</v>
      </c>
    </row>
    <row r="44" spans="1:11" ht="14.4" customHeight="1" thickBot="1" x14ac:dyDescent="0.35">
      <c r="A44" s="309" t="s">
        <v>207</v>
      </c>
      <c r="B44" s="287">
        <v>0</v>
      </c>
      <c r="C44" s="287">
        <v>2.73665</v>
      </c>
      <c r="D44" s="288">
        <v>2.73665</v>
      </c>
      <c r="E44" s="297" t="s">
        <v>166</v>
      </c>
      <c r="F44" s="287">
        <v>2.266312057655</v>
      </c>
      <c r="G44" s="288">
        <v>1.8885933813789999</v>
      </c>
      <c r="H44" s="290">
        <v>0</v>
      </c>
      <c r="I44" s="287">
        <v>0</v>
      </c>
      <c r="J44" s="288">
        <v>-1.8885933813789999</v>
      </c>
      <c r="K44" s="291">
        <v>0</v>
      </c>
    </row>
    <row r="45" spans="1:11" ht="14.4" customHeight="1" thickBot="1" x14ac:dyDescent="0.35">
      <c r="A45" s="309" t="s">
        <v>208</v>
      </c>
      <c r="B45" s="287">
        <v>9.7976681854520002</v>
      </c>
      <c r="C45" s="287">
        <v>33.649000000000001</v>
      </c>
      <c r="D45" s="288">
        <v>23.851331814546999</v>
      </c>
      <c r="E45" s="289">
        <v>3.4343886078889998</v>
      </c>
      <c r="F45" s="287">
        <v>29.284522516382999</v>
      </c>
      <c r="G45" s="288">
        <v>24.403768763652</v>
      </c>
      <c r="H45" s="290">
        <v>0</v>
      </c>
      <c r="I45" s="287">
        <v>52.687199999999997</v>
      </c>
      <c r="J45" s="288">
        <v>28.283431236346999</v>
      </c>
      <c r="K45" s="291">
        <v>1.7991483375049999</v>
      </c>
    </row>
    <row r="46" spans="1:11" ht="14.4" customHeight="1" thickBot="1" x14ac:dyDescent="0.35">
      <c r="A46" s="309" t="s">
        <v>209</v>
      </c>
      <c r="B46" s="287">
        <v>11.097214573418</v>
      </c>
      <c r="C46" s="287">
        <v>98.358000000000004</v>
      </c>
      <c r="D46" s="288">
        <v>87.260785426580995</v>
      </c>
      <c r="E46" s="289">
        <v>8.8633052329719995</v>
      </c>
      <c r="F46" s="287">
        <v>100.837615200995</v>
      </c>
      <c r="G46" s="288">
        <v>84.031346000829004</v>
      </c>
      <c r="H46" s="290">
        <v>0</v>
      </c>
      <c r="I46" s="287">
        <v>6.3449999999999998</v>
      </c>
      <c r="J46" s="288">
        <v>-77.686346000829005</v>
      </c>
      <c r="K46" s="291">
        <v>6.2922947824E-2</v>
      </c>
    </row>
    <row r="47" spans="1:11" ht="14.4" customHeight="1" thickBot="1" x14ac:dyDescent="0.35">
      <c r="A47" s="309" t="s">
        <v>210</v>
      </c>
      <c r="B47" s="287">
        <v>0</v>
      </c>
      <c r="C47" s="287">
        <v>1.8815999999999999</v>
      </c>
      <c r="D47" s="288">
        <v>1.8815999999999999</v>
      </c>
      <c r="E47" s="297" t="s">
        <v>166</v>
      </c>
      <c r="F47" s="287">
        <v>0</v>
      </c>
      <c r="G47" s="288">
        <v>0</v>
      </c>
      <c r="H47" s="290">
        <v>0</v>
      </c>
      <c r="I47" s="287">
        <v>1.9054</v>
      </c>
      <c r="J47" s="288">
        <v>1.9054</v>
      </c>
      <c r="K47" s="298" t="s">
        <v>166</v>
      </c>
    </row>
    <row r="48" spans="1:11" ht="14.4" customHeight="1" thickBot="1" x14ac:dyDescent="0.35">
      <c r="A48" s="309" t="s">
        <v>211</v>
      </c>
      <c r="B48" s="287">
        <v>4.9999998425119996</v>
      </c>
      <c r="C48" s="287">
        <v>7.3521099999999997</v>
      </c>
      <c r="D48" s="288">
        <v>2.352110157487</v>
      </c>
      <c r="E48" s="289">
        <v>1.4704220463140001</v>
      </c>
      <c r="F48" s="287">
        <v>8.5077218508270001</v>
      </c>
      <c r="G48" s="288">
        <v>7.0897682090230001</v>
      </c>
      <c r="H48" s="290">
        <v>0</v>
      </c>
      <c r="I48" s="287">
        <v>0.57033</v>
      </c>
      <c r="J48" s="288">
        <v>-6.5194382090229999</v>
      </c>
      <c r="K48" s="291">
        <v>6.7036747322000004E-2</v>
      </c>
    </row>
    <row r="49" spans="1:11" ht="14.4" customHeight="1" thickBot="1" x14ac:dyDescent="0.35">
      <c r="A49" s="308" t="s">
        <v>212</v>
      </c>
      <c r="B49" s="292">
        <v>163.99999792116</v>
      </c>
      <c r="C49" s="292">
        <v>142.01462000000001</v>
      </c>
      <c r="D49" s="293">
        <v>-21.985377921158999</v>
      </c>
      <c r="E49" s="299">
        <v>0.86594281585400001</v>
      </c>
      <c r="F49" s="292">
        <v>125.68071884182901</v>
      </c>
      <c r="G49" s="293">
        <v>104.73393236819101</v>
      </c>
      <c r="H49" s="295">
        <v>9.1193000000000008</v>
      </c>
      <c r="I49" s="292">
        <v>91.253860000000003</v>
      </c>
      <c r="J49" s="293">
        <v>-13.480072368189999</v>
      </c>
      <c r="K49" s="300">
        <v>0.72607684647899995</v>
      </c>
    </row>
    <row r="50" spans="1:11" ht="14.4" customHeight="1" thickBot="1" x14ac:dyDescent="0.35">
      <c r="A50" s="309" t="s">
        <v>213</v>
      </c>
      <c r="B50" s="287">
        <v>32.999999055072003</v>
      </c>
      <c r="C50" s="287">
        <v>44.961069999999999</v>
      </c>
      <c r="D50" s="288">
        <v>11.961070944927</v>
      </c>
      <c r="E50" s="289">
        <v>1.362456705679</v>
      </c>
      <c r="F50" s="287">
        <v>0</v>
      </c>
      <c r="G50" s="288">
        <v>0</v>
      </c>
      <c r="H50" s="290">
        <v>2.5228299999999999</v>
      </c>
      <c r="I50" s="287">
        <v>30.919250000000002</v>
      </c>
      <c r="J50" s="288">
        <v>30.919250000000002</v>
      </c>
      <c r="K50" s="298" t="s">
        <v>166</v>
      </c>
    </row>
    <row r="51" spans="1:11" ht="14.4" customHeight="1" thickBot="1" x14ac:dyDescent="0.35">
      <c r="A51" s="309" t="s">
        <v>214</v>
      </c>
      <c r="B51" s="287">
        <v>1.999999937004</v>
      </c>
      <c r="C51" s="287">
        <v>1.645</v>
      </c>
      <c r="D51" s="288">
        <v>-0.35499993700400001</v>
      </c>
      <c r="E51" s="289">
        <v>0.82250002590600002</v>
      </c>
      <c r="F51" s="287">
        <v>0</v>
      </c>
      <c r="G51" s="288">
        <v>0</v>
      </c>
      <c r="H51" s="290">
        <v>0</v>
      </c>
      <c r="I51" s="287">
        <v>0</v>
      </c>
      <c r="J51" s="288">
        <v>0</v>
      </c>
      <c r="K51" s="298" t="s">
        <v>166</v>
      </c>
    </row>
    <row r="52" spans="1:11" ht="14.4" customHeight="1" thickBot="1" x14ac:dyDescent="0.35">
      <c r="A52" s="309" t="s">
        <v>215</v>
      </c>
      <c r="B52" s="287">
        <v>0</v>
      </c>
      <c r="C52" s="287">
        <v>0</v>
      </c>
      <c r="D52" s="288">
        <v>0</v>
      </c>
      <c r="E52" s="289">
        <v>1</v>
      </c>
      <c r="F52" s="287">
        <v>0</v>
      </c>
      <c r="G52" s="288">
        <v>0</v>
      </c>
      <c r="H52" s="290">
        <v>0</v>
      </c>
      <c r="I52" s="287">
        <v>-0.3</v>
      </c>
      <c r="J52" s="288">
        <v>-0.3</v>
      </c>
      <c r="K52" s="298" t="s">
        <v>196</v>
      </c>
    </row>
    <row r="53" spans="1:11" ht="14.4" customHeight="1" thickBot="1" x14ac:dyDescent="0.35">
      <c r="A53" s="309" t="s">
        <v>216</v>
      </c>
      <c r="B53" s="287">
        <v>93.999999968501996</v>
      </c>
      <c r="C53" s="287">
        <v>71.114660000000001</v>
      </c>
      <c r="D53" s="288">
        <v>-22.885339968501999</v>
      </c>
      <c r="E53" s="289">
        <v>0.75653893642299996</v>
      </c>
      <c r="F53" s="287">
        <v>83.511371945212005</v>
      </c>
      <c r="G53" s="288">
        <v>69.592809954342997</v>
      </c>
      <c r="H53" s="290">
        <v>4.2801099999999996</v>
      </c>
      <c r="I53" s="287">
        <v>33.225340000000003</v>
      </c>
      <c r="J53" s="288">
        <v>-36.367469954343001</v>
      </c>
      <c r="K53" s="291">
        <v>0.39785407934299999</v>
      </c>
    </row>
    <row r="54" spans="1:11" ht="14.4" customHeight="1" thickBot="1" x14ac:dyDescent="0.35">
      <c r="A54" s="309" t="s">
        <v>217</v>
      </c>
      <c r="B54" s="287">
        <v>9.9999996850239992</v>
      </c>
      <c r="C54" s="287">
        <v>10.33536</v>
      </c>
      <c r="D54" s="288">
        <v>0.33536031497500002</v>
      </c>
      <c r="E54" s="289">
        <v>1.0335360325530001</v>
      </c>
      <c r="F54" s="287">
        <v>19.646695714193999</v>
      </c>
      <c r="G54" s="288">
        <v>16.372246428495</v>
      </c>
      <c r="H54" s="290">
        <v>2.31636</v>
      </c>
      <c r="I54" s="287">
        <v>13.12627</v>
      </c>
      <c r="J54" s="288">
        <v>-3.2459764284950001</v>
      </c>
      <c r="K54" s="291">
        <v>0.66811591073300003</v>
      </c>
    </row>
    <row r="55" spans="1:11" ht="14.4" customHeight="1" thickBot="1" x14ac:dyDescent="0.35">
      <c r="A55" s="309" t="s">
        <v>218</v>
      </c>
      <c r="B55" s="287">
        <v>24.999999275554998</v>
      </c>
      <c r="C55" s="287">
        <v>13.95853</v>
      </c>
      <c r="D55" s="288">
        <v>-11.041469275555</v>
      </c>
      <c r="E55" s="289">
        <v>0.55834121617900001</v>
      </c>
      <c r="F55" s="287">
        <v>22.522651182421999</v>
      </c>
      <c r="G55" s="288">
        <v>18.768875985352</v>
      </c>
      <c r="H55" s="290">
        <v>0</v>
      </c>
      <c r="I55" s="287">
        <v>14.282999999999999</v>
      </c>
      <c r="J55" s="288">
        <v>-4.4858759853520001</v>
      </c>
      <c r="K55" s="291">
        <v>0.63416157735199996</v>
      </c>
    </row>
    <row r="56" spans="1:11" ht="14.4" customHeight="1" thickBot="1" x14ac:dyDescent="0.35">
      <c r="A56" s="308" t="s">
        <v>219</v>
      </c>
      <c r="B56" s="292">
        <v>0</v>
      </c>
      <c r="C56" s="292">
        <v>0</v>
      </c>
      <c r="D56" s="293">
        <v>0</v>
      </c>
      <c r="E56" s="299">
        <v>1</v>
      </c>
      <c r="F56" s="292">
        <v>0</v>
      </c>
      <c r="G56" s="293">
        <v>0</v>
      </c>
      <c r="H56" s="295">
        <v>1.79</v>
      </c>
      <c r="I56" s="292">
        <v>1.79</v>
      </c>
      <c r="J56" s="293">
        <v>1.79</v>
      </c>
      <c r="K56" s="296" t="s">
        <v>196</v>
      </c>
    </row>
    <row r="57" spans="1:11" ht="14.4" customHeight="1" thickBot="1" x14ac:dyDescent="0.35">
      <c r="A57" s="309" t="s">
        <v>220</v>
      </c>
      <c r="B57" s="287">
        <v>0</v>
      </c>
      <c r="C57" s="287">
        <v>0</v>
      </c>
      <c r="D57" s="288">
        <v>0</v>
      </c>
      <c r="E57" s="289">
        <v>1</v>
      </c>
      <c r="F57" s="287">
        <v>0</v>
      </c>
      <c r="G57" s="288">
        <v>0</v>
      </c>
      <c r="H57" s="290">
        <v>1.79</v>
      </c>
      <c r="I57" s="287">
        <v>1.79</v>
      </c>
      <c r="J57" s="288">
        <v>1.79</v>
      </c>
      <c r="K57" s="298" t="s">
        <v>196</v>
      </c>
    </row>
    <row r="58" spans="1:11" ht="14.4" customHeight="1" thickBot="1" x14ac:dyDescent="0.35">
      <c r="A58" s="308" t="s">
        <v>221</v>
      </c>
      <c r="B58" s="292">
        <v>0</v>
      </c>
      <c r="C58" s="292">
        <v>2.4118900000000001</v>
      </c>
      <c r="D58" s="293">
        <v>2.4118900000000001</v>
      </c>
      <c r="E58" s="294" t="s">
        <v>166</v>
      </c>
      <c r="F58" s="292">
        <v>0</v>
      </c>
      <c r="G58" s="293">
        <v>0</v>
      </c>
      <c r="H58" s="295">
        <v>0</v>
      </c>
      <c r="I58" s="292">
        <v>0.81798999999999999</v>
      </c>
      <c r="J58" s="293">
        <v>0.81798999999999999</v>
      </c>
      <c r="K58" s="296" t="s">
        <v>166</v>
      </c>
    </row>
    <row r="59" spans="1:11" ht="14.4" customHeight="1" thickBot="1" x14ac:dyDescent="0.35">
      <c r="A59" s="309" t="s">
        <v>222</v>
      </c>
      <c r="B59" s="287">
        <v>0</v>
      </c>
      <c r="C59" s="287">
        <v>1.5513300000000001</v>
      </c>
      <c r="D59" s="288">
        <v>1.5513300000000001</v>
      </c>
      <c r="E59" s="297" t="s">
        <v>166</v>
      </c>
      <c r="F59" s="287">
        <v>0</v>
      </c>
      <c r="G59" s="288">
        <v>0</v>
      </c>
      <c r="H59" s="290">
        <v>0</v>
      </c>
      <c r="I59" s="287">
        <v>0.64627000000000001</v>
      </c>
      <c r="J59" s="288">
        <v>0.64627000000000001</v>
      </c>
      <c r="K59" s="298" t="s">
        <v>166</v>
      </c>
    </row>
    <row r="60" spans="1:11" ht="14.4" customHeight="1" thickBot="1" x14ac:dyDescent="0.35">
      <c r="A60" s="309" t="s">
        <v>223</v>
      </c>
      <c r="B60" s="287">
        <v>0</v>
      </c>
      <c r="C60" s="287">
        <v>8.5070000000000007E-2</v>
      </c>
      <c r="D60" s="288">
        <v>8.5070000000000007E-2</v>
      </c>
      <c r="E60" s="297" t="s">
        <v>166</v>
      </c>
      <c r="F60" s="287">
        <v>0</v>
      </c>
      <c r="G60" s="288">
        <v>0</v>
      </c>
      <c r="H60" s="290">
        <v>0</v>
      </c>
      <c r="I60" s="287">
        <v>2.656E-2</v>
      </c>
      <c r="J60" s="288">
        <v>2.656E-2</v>
      </c>
      <c r="K60" s="298" t="s">
        <v>166</v>
      </c>
    </row>
    <row r="61" spans="1:11" ht="14.4" customHeight="1" thickBot="1" x14ac:dyDescent="0.35">
      <c r="A61" s="309" t="s">
        <v>224</v>
      </c>
      <c r="B61" s="287">
        <v>0</v>
      </c>
      <c r="C61" s="287">
        <v>0.77549000000000001</v>
      </c>
      <c r="D61" s="288">
        <v>0.77549000000000001</v>
      </c>
      <c r="E61" s="297" t="s">
        <v>166</v>
      </c>
      <c r="F61" s="287">
        <v>0</v>
      </c>
      <c r="G61" s="288">
        <v>0</v>
      </c>
      <c r="H61" s="290">
        <v>0</v>
      </c>
      <c r="I61" s="287">
        <v>0.14171</v>
      </c>
      <c r="J61" s="288">
        <v>0.14171</v>
      </c>
      <c r="K61" s="298" t="s">
        <v>166</v>
      </c>
    </row>
    <row r="62" spans="1:11" ht="14.4" customHeight="1" thickBot="1" x14ac:dyDescent="0.35">
      <c r="A62" s="309" t="s">
        <v>225</v>
      </c>
      <c r="B62" s="287">
        <v>0</v>
      </c>
      <c r="C62" s="287">
        <v>0</v>
      </c>
      <c r="D62" s="288">
        <v>0</v>
      </c>
      <c r="E62" s="297" t="s">
        <v>166</v>
      </c>
      <c r="F62" s="287">
        <v>0</v>
      </c>
      <c r="G62" s="288">
        <v>0</v>
      </c>
      <c r="H62" s="290">
        <v>0</v>
      </c>
      <c r="I62" s="287">
        <v>3.4499999999999999E-3</v>
      </c>
      <c r="J62" s="288">
        <v>3.4499999999999999E-3</v>
      </c>
      <c r="K62" s="298" t="s">
        <v>196</v>
      </c>
    </row>
    <row r="63" spans="1:11" ht="14.4" customHeight="1" thickBot="1" x14ac:dyDescent="0.35">
      <c r="A63" s="308" t="s">
        <v>226</v>
      </c>
      <c r="B63" s="292">
        <v>0</v>
      </c>
      <c r="C63" s="292">
        <v>0.59723000000000004</v>
      </c>
      <c r="D63" s="293">
        <v>0.59723000000000004</v>
      </c>
      <c r="E63" s="294" t="s">
        <v>166</v>
      </c>
      <c r="F63" s="292">
        <v>0</v>
      </c>
      <c r="G63" s="293">
        <v>0</v>
      </c>
      <c r="H63" s="295">
        <v>0</v>
      </c>
      <c r="I63" s="292">
        <v>8.9609999999999995E-2</v>
      </c>
      <c r="J63" s="293">
        <v>8.9609999999999995E-2</v>
      </c>
      <c r="K63" s="296" t="s">
        <v>166</v>
      </c>
    </row>
    <row r="64" spans="1:11" ht="14.4" customHeight="1" thickBot="1" x14ac:dyDescent="0.35">
      <c r="A64" s="309" t="s">
        <v>227</v>
      </c>
      <c r="B64" s="287">
        <v>0</v>
      </c>
      <c r="C64" s="287">
        <v>0.59723000000000004</v>
      </c>
      <c r="D64" s="288">
        <v>0.59723000000000004</v>
      </c>
      <c r="E64" s="297" t="s">
        <v>166</v>
      </c>
      <c r="F64" s="287">
        <v>0</v>
      </c>
      <c r="G64" s="288">
        <v>0</v>
      </c>
      <c r="H64" s="290">
        <v>0</v>
      </c>
      <c r="I64" s="287">
        <v>8.9609999999999995E-2</v>
      </c>
      <c r="J64" s="288">
        <v>8.9609999999999995E-2</v>
      </c>
      <c r="K64" s="298" t="s">
        <v>166</v>
      </c>
    </row>
    <row r="65" spans="1:11" ht="14.4" customHeight="1" thickBot="1" x14ac:dyDescent="0.35">
      <c r="A65" s="308" t="s">
        <v>228</v>
      </c>
      <c r="B65" s="292">
        <v>0</v>
      </c>
      <c r="C65" s="292">
        <v>0.22461999999999999</v>
      </c>
      <c r="D65" s="293">
        <v>0.22461999999999999</v>
      </c>
      <c r="E65" s="294" t="s">
        <v>166</v>
      </c>
      <c r="F65" s="292">
        <v>0</v>
      </c>
      <c r="G65" s="293">
        <v>0</v>
      </c>
      <c r="H65" s="295">
        <v>0</v>
      </c>
      <c r="I65" s="292">
        <v>0.15107999999999999</v>
      </c>
      <c r="J65" s="293">
        <v>0.15107999999999999</v>
      </c>
      <c r="K65" s="296" t="s">
        <v>166</v>
      </c>
    </row>
    <row r="66" spans="1:11" ht="14.4" customHeight="1" thickBot="1" x14ac:dyDescent="0.35">
      <c r="A66" s="309" t="s">
        <v>229</v>
      </c>
      <c r="B66" s="287">
        <v>0</v>
      </c>
      <c r="C66" s="287">
        <v>0.22461999999999999</v>
      </c>
      <c r="D66" s="288">
        <v>0.22461999999999999</v>
      </c>
      <c r="E66" s="297" t="s">
        <v>166</v>
      </c>
      <c r="F66" s="287">
        <v>0</v>
      </c>
      <c r="G66" s="288">
        <v>0</v>
      </c>
      <c r="H66" s="290">
        <v>0</v>
      </c>
      <c r="I66" s="287">
        <v>0.15107999999999999</v>
      </c>
      <c r="J66" s="288">
        <v>0.15107999999999999</v>
      </c>
      <c r="K66" s="298" t="s">
        <v>166</v>
      </c>
    </row>
    <row r="67" spans="1:11" ht="14.4" customHeight="1" thickBot="1" x14ac:dyDescent="0.35">
      <c r="A67" s="307" t="s">
        <v>26</v>
      </c>
      <c r="B67" s="287">
        <v>1430.4888587232799</v>
      </c>
      <c r="C67" s="287">
        <v>1913.40192</v>
      </c>
      <c r="D67" s="288">
        <v>482.91306127671902</v>
      </c>
      <c r="E67" s="289">
        <v>1.337586034544</v>
      </c>
      <c r="F67" s="287">
        <v>2046.7572583717399</v>
      </c>
      <c r="G67" s="288">
        <v>1705.63104864312</v>
      </c>
      <c r="H67" s="290">
        <v>159.501</v>
      </c>
      <c r="I67" s="287">
        <v>1425.2275199999999</v>
      </c>
      <c r="J67" s="288">
        <v>-280.40352864311598</v>
      </c>
      <c r="K67" s="291">
        <v>0.69633441590099998</v>
      </c>
    </row>
    <row r="68" spans="1:11" ht="14.4" customHeight="1" thickBot="1" x14ac:dyDescent="0.35">
      <c r="A68" s="308" t="s">
        <v>230</v>
      </c>
      <c r="B68" s="292">
        <v>0</v>
      </c>
      <c r="C68" s="292">
        <v>-7.2615999999999996</v>
      </c>
      <c r="D68" s="293">
        <v>-7.2615999999999996</v>
      </c>
      <c r="E68" s="294" t="s">
        <v>166</v>
      </c>
      <c r="F68" s="292">
        <v>0</v>
      </c>
      <c r="G68" s="293">
        <v>0</v>
      </c>
      <c r="H68" s="295">
        <v>0</v>
      </c>
      <c r="I68" s="292">
        <v>-5.2528899999999998</v>
      </c>
      <c r="J68" s="293">
        <v>-5.2528899999999998</v>
      </c>
      <c r="K68" s="296" t="s">
        <v>166</v>
      </c>
    </row>
    <row r="69" spans="1:11" ht="14.4" customHeight="1" thickBot="1" x14ac:dyDescent="0.35">
      <c r="A69" s="309" t="s">
        <v>231</v>
      </c>
      <c r="B69" s="287">
        <v>0</v>
      </c>
      <c r="C69" s="287">
        <v>-7.2615999999999996</v>
      </c>
      <c r="D69" s="288">
        <v>-7.2615999999999996</v>
      </c>
      <c r="E69" s="297" t="s">
        <v>166</v>
      </c>
      <c r="F69" s="287">
        <v>0</v>
      </c>
      <c r="G69" s="288">
        <v>0</v>
      </c>
      <c r="H69" s="290">
        <v>0</v>
      </c>
      <c r="I69" s="287">
        <v>-5.2528899999999998</v>
      </c>
      <c r="J69" s="288">
        <v>-5.2528899999999998</v>
      </c>
      <c r="K69" s="298" t="s">
        <v>166</v>
      </c>
    </row>
    <row r="70" spans="1:11" ht="14.4" customHeight="1" thickBot="1" x14ac:dyDescent="0.35">
      <c r="A70" s="308" t="s">
        <v>232</v>
      </c>
      <c r="B70" s="292">
        <v>1430.4888587232799</v>
      </c>
      <c r="C70" s="292">
        <v>1913.40192</v>
      </c>
      <c r="D70" s="293">
        <v>482.91306127671902</v>
      </c>
      <c r="E70" s="299">
        <v>1.337586034544</v>
      </c>
      <c r="F70" s="292">
        <v>2046.7572583717399</v>
      </c>
      <c r="G70" s="293">
        <v>1705.63104864312</v>
      </c>
      <c r="H70" s="295">
        <v>159.501</v>
      </c>
      <c r="I70" s="292">
        <v>1425.2275199999999</v>
      </c>
      <c r="J70" s="293">
        <v>-280.40352864311598</v>
      </c>
      <c r="K70" s="300">
        <v>0.69633441590099998</v>
      </c>
    </row>
    <row r="71" spans="1:11" ht="14.4" customHeight="1" thickBot="1" x14ac:dyDescent="0.35">
      <c r="A71" s="309" t="s">
        <v>233</v>
      </c>
      <c r="B71" s="287">
        <v>399.550717446747</v>
      </c>
      <c r="C71" s="287">
        <v>644.48599999999999</v>
      </c>
      <c r="D71" s="288">
        <v>244.93528255325299</v>
      </c>
      <c r="E71" s="289">
        <v>1.6130267619550001</v>
      </c>
      <c r="F71" s="287">
        <v>660.76145987835196</v>
      </c>
      <c r="G71" s="288">
        <v>550.63454989862703</v>
      </c>
      <c r="H71" s="290">
        <v>47.703000000000003</v>
      </c>
      <c r="I71" s="287">
        <v>483.03800000000001</v>
      </c>
      <c r="J71" s="288">
        <v>-67.596549898625995</v>
      </c>
      <c r="K71" s="291">
        <v>0.73103234575499998</v>
      </c>
    </row>
    <row r="72" spans="1:11" ht="14.4" customHeight="1" thickBot="1" x14ac:dyDescent="0.35">
      <c r="A72" s="309" t="s">
        <v>234</v>
      </c>
      <c r="B72" s="287">
        <v>381.99998796792602</v>
      </c>
      <c r="C72" s="287">
        <v>203.00299999999999</v>
      </c>
      <c r="D72" s="288">
        <v>-178.996987967926</v>
      </c>
      <c r="E72" s="289">
        <v>0.53142148270699996</v>
      </c>
      <c r="F72" s="287">
        <v>332.32663090266999</v>
      </c>
      <c r="G72" s="288">
        <v>276.93885908555899</v>
      </c>
      <c r="H72" s="290">
        <v>15.99</v>
      </c>
      <c r="I72" s="287">
        <v>165.56200000000001</v>
      </c>
      <c r="J72" s="288">
        <v>-111.376859085558</v>
      </c>
      <c r="K72" s="291">
        <v>0.49819058903000002</v>
      </c>
    </row>
    <row r="73" spans="1:11" ht="14.4" customHeight="1" thickBot="1" x14ac:dyDescent="0.35">
      <c r="A73" s="309" t="s">
        <v>235</v>
      </c>
      <c r="B73" s="287">
        <v>643.999979715564</v>
      </c>
      <c r="C73" s="287">
        <v>1053.2070000000001</v>
      </c>
      <c r="D73" s="288">
        <v>409.207020284436</v>
      </c>
      <c r="E73" s="289">
        <v>1.6354146477839999</v>
      </c>
      <c r="F73" s="287">
        <v>1039.3771216380801</v>
      </c>
      <c r="G73" s="288">
        <v>866.14760136506504</v>
      </c>
      <c r="H73" s="290">
        <v>95.808000000000007</v>
      </c>
      <c r="I73" s="287">
        <v>787.73099999999999</v>
      </c>
      <c r="J73" s="288">
        <v>-78.416601365065006</v>
      </c>
      <c r="K73" s="291">
        <v>0.75788756900700005</v>
      </c>
    </row>
    <row r="74" spans="1:11" ht="14.4" customHeight="1" thickBot="1" x14ac:dyDescent="0.35">
      <c r="A74" s="309" t="s">
        <v>236</v>
      </c>
      <c r="B74" s="287">
        <v>4.9381735930449997</v>
      </c>
      <c r="C74" s="287">
        <v>12.705920000000001</v>
      </c>
      <c r="D74" s="288">
        <v>7.7677464069540001</v>
      </c>
      <c r="E74" s="289">
        <v>2.572999867379</v>
      </c>
      <c r="F74" s="287">
        <v>14.292045952639</v>
      </c>
      <c r="G74" s="288">
        <v>11.910038293865</v>
      </c>
      <c r="H74" s="290">
        <v>0</v>
      </c>
      <c r="I74" s="287">
        <v>-11.103479999999999</v>
      </c>
      <c r="J74" s="288">
        <v>-23.013518293865001</v>
      </c>
      <c r="K74" s="291">
        <v>-0.77689926528300002</v>
      </c>
    </row>
    <row r="75" spans="1:11" ht="14.4" customHeight="1" thickBot="1" x14ac:dyDescent="0.35">
      <c r="A75" s="308" t="s">
        <v>237</v>
      </c>
      <c r="B75" s="292">
        <v>0</v>
      </c>
      <c r="C75" s="292">
        <v>7.2615999999999996</v>
      </c>
      <c r="D75" s="293">
        <v>7.2615999999999996</v>
      </c>
      <c r="E75" s="294" t="s">
        <v>166</v>
      </c>
      <c r="F75" s="292">
        <v>0</v>
      </c>
      <c r="G75" s="293">
        <v>0</v>
      </c>
      <c r="H75" s="295">
        <v>0</v>
      </c>
      <c r="I75" s="292">
        <v>5.2528899999999998</v>
      </c>
      <c r="J75" s="293">
        <v>5.2528899999999998</v>
      </c>
      <c r="K75" s="296" t="s">
        <v>166</v>
      </c>
    </row>
    <row r="76" spans="1:11" ht="14.4" customHeight="1" thickBot="1" x14ac:dyDescent="0.35">
      <c r="A76" s="309" t="s">
        <v>238</v>
      </c>
      <c r="B76" s="287">
        <v>0</v>
      </c>
      <c r="C76" s="287">
        <v>2.41703</v>
      </c>
      <c r="D76" s="288">
        <v>2.41703</v>
      </c>
      <c r="E76" s="297" t="s">
        <v>166</v>
      </c>
      <c r="F76" s="287">
        <v>0</v>
      </c>
      <c r="G76" s="288">
        <v>0</v>
      </c>
      <c r="H76" s="290">
        <v>0</v>
      </c>
      <c r="I76" s="287">
        <v>1.86283</v>
      </c>
      <c r="J76" s="288">
        <v>1.86283</v>
      </c>
      <c r="K76" s="298" t="s">
        <v>166</v>
      </c>
    </row>
    <row r="77" spans="1:11" ht="14.4" customHeight="1" thickBot="1" x14ac:dyDescent="0.35">
      <c r="A77" s="309" t="s">
        <v>239</v>
      </c>
      <c r="B77" s="287">
        <v>0</v>
      </c>
      <c r="C77" s="287">
        <v>0.46348</v>
      </c>
      <c r="D77" s="288">
        <v>0.46348</v>
      </c>
      <c r="E77" s="297" t="s">
        <v>166</v>
      </c>
      <c r="F77" s="287">
        <v>0</v>
      </c>
      <c r="G77" s="288">
        <v>0</v>
      </c>
      <c r="H77" s="290">
        <v>0</v>
      </c>
      <c r="I77" s="287">
        <v>0.43375000000000002</v>
      </c>
      <c r="J77" s="288">
        <v>0.43375000000000002</v>
      </c>
      <c r="K77" s="298" t="s">
        <v>166</v>
      </c>
    </row>
    <row r="78" spans="1:11" ht="14.4" customHeight="1" thickBot="1" x14ac:dyDescent="0.35">
      <c r="A78" s="309" t="s">
        <v>240</v>
      </c>
      <c r="B78" s="287">
        <v>0</v>
      </c>
      <c r="C78" s="287">
        <v>4.3792499999999999</v>
      </c>
      <c r="D78" s="288">
        <v>4.3792499999999999</v>
      </c>
      <c r="E78" s="297" t="s">
        <v>166</v>
      </c>
      <c r="F78" s="287">
        <v>0</v>
      </c>
      <c r="G78" s="288">
        <v>0</v>
      </c>
      <c r="H78" s="290">
        <v>0</v>
      </c>
      <c r="I78" s="287">
        <v>2.9563100000000002</v>
      </c>
      <c r="J78" s="288">
        <v>2.9563100000000002</v>
      </c>
      <c r="K78" s="298" t="s">
        <v>166</v>
      </c>
    </row>
    <row r="79" spans="1:11" ht="14.4" customHeight="1" thickBot="1" x14ac:dyDescent="0.35">
      <c r="A79" s="309" t="s">
        <v>241</v>
      </c>
      <c r="B79" s="287">
        <v>0</v>
      </c>
      <c r="C79" s="287">
        <v>1.8400000000000001E-3</v>
      </c>
      <c r="D79" s="288">
        <v>1.8400000000000001E-3</v>
      </c>
      <c r="E79" s="297" t="s">
        <v>166</v>
      </c>
      <c r="F79" s="287">
        <v>0</v>
      </c>
      <c r="G79" s="288">
        <v>0</v>
      </c>
      <c r="H79" s="290">
        <v>0</v>
      </c>
      <c r="I79" s="287">
        <v>0</v>
      </c>
      <c r="J79" s="288">
        <v>0</v>
      </c>
      <c r="K79" s="298" t="s">
        <v>166</v>
      </c>
    </row>
    <row r="80" spans="1:11" ht="14.4" customHeight="1" thickBot="1" x14ac:dyDescent="0.35">
      <c r="A80" s="307" t="s">
        <v>27</v>
      </c>
      <c r="B80" s="287">
        <v>247650.10436962199</v>
      </c>
      <c r="C80" s="287">
        <v>288118.85561000003</v>
      </c>
      <c r="D80" s="288">
        <v>40468.751240378399</v>
      </c>
      <c r="E80" s="289">
        <v>1.1634110001419999</v>
      </c>
      <c r="F80" s="287">
        <v>280790.41585567797</v>
      </c>
      <c r="G80" s="288">
        <v>233992.01321306499</v>
      </c>
      <c r="H80" s="290">
        <v>23152.219649999999</v>
      </c>
      <c r="I80" s="287">
        <v>243641.17324</v>
      </c>
      <c r="J80" s="288">
        <v>9649.1600269349601</v>
      </c>
      <c r="K80" s="291">
        <v>0.86769761174899995</v>
      </c>
    </row>
    <row r="81" spans="1:11" ht="14.4" customHeight="1" thickBot="1" x14ac:dyDescent="0.35">
      <c r="A81" s="308" t="s">
        <v>242</v>
      </c>
      <c r="B81" s="292">
        <v>0</v>
      </c>
      <c r="C81" s="292">
        <v>-5.70662</v>
      </c>
      <c r="D81" s="293">
        <v>-5.70662</v>
      </c>
      <c r="E81" s="294" t="s">
        <v>166</v>
      </c>
      <c r="F81" s="292">
        <v>-5.0401774498799998</v>
      </c>
      <c r="G81" s="293">
        <v>-4.2001478748999999</v>
      </c>
      <c r="H81" s="295">
        <v>0</v>
      </c>
      <c r="I81" s="292">
        <v>-1.50088</v>
      </c>
      <c r="J81" s="293">
        <v>2.6992678748999999</v>
      </c>
      <c r="K81" s="300">
        <v>0.29778316635099999</v>
      </c>
    </row>
    <row r="82" spans="1:11" ht="14.4" customHeight="1" thickBot="1" x14ac:dyDescent="0.35">
      <c r="A82" s="309" t="s">
        <v>243</v>
      </c>
      <c r="B82" s="287">
        <v>0</v>
      </c>
      <c r="C82" s="287">
        <v>-5.70662</v>
      </c>
      <c r="D82" s="288">
        <v>-5.70662</v>
      </c>
      <c r="E82" s="297" t="s">
        <v>166</v>
      </c>
      <c r="F82" s="287">
        <v>-5.0401774498799998</v>
      </c>
      <c r="G82" s="288">
        <v>-4.2001478748999999</v>
      </c>
      <c r="H82" s="290">
        <v>0</v>
      </c>
      <c r="I82" s="287">
        <v>-1.50088</v>
      </c>
      <c r="J82" s="288">
        <v>2.6992678748999999</v>
      </c>
      <c r="K82" s="291">
        <v>0.29778316635099999</v>
      </c>
    </row>
    <row r="83" spans="1:11" ht="14.4" customHeight="1" thickBot="1" x14ac:dyDescent="0.35">
      <c r="A83" s="308" t="s">
        <v>244</v>
      </c>
      <c r="B83" s="292">
        <v>247650.10436962199</v>
      </c>
      <c r="C83" s="292">
        <v>288124.56222999998</v>
      </c>
      <c r="D83" s="293">
        <v>40474.457860378301</v>
      </c>
      <c r="E83" s="299">
        <v>1.1634340432170001</v>
      </c>
      <c r="F83" s="292">
        <v>280795.45603312802</v>
      </c>
      <c r="G83" s="293">
        <v>233996.21336093999</v>
      </c>
      <c r="H83" s="295">
        <v>23152.219649999999</v>
      </c>
      <c r="I83" s="292">
        <v>243642.67412000001</v>
      </c>
      <c r="J83" s="293">
        <v>9646.4607590600208</v>
      </c>
      <c r="K83" s="300">
        <v>0.86768738198899997</v>
      </c>
    </row>
    <row r="84" spans="1:11" ht="14.4" customHeight="1" thickBot="1" x14ac:dyDescent="0.35">
      <c r="A84" s="309" t="s">
        <v>245</v>
      </c>
      <c r="B84" s="287">
        <v>18489.999417609801</v>
      </c>
      <c r="C84" s="287">
        <v>20402.663779999999</v>
      </c>
      <c r="D84" s="288">
        <v>1912.66436239019</v>
      </c>
      <c r="E84" s="289">
        <v>1.1034431813209999</v>
      </c>
      <c r="F84" s="287">
        <v>20400.133806573602</v>
      </c>
      <c r="G84" s="288">
        <v>17000.111505477998</v>
      </c>
      <c r="H84" s="290">
        <v>2007.29072</v>
      </c>
      <c r="I84" s="287">
        <v>18890.611099999998</v>
      </c>
      <c r="J84" s="288">
        <v>1890.49959452199</v>
      </c>
      <c r="K84" s="291">
        <v>0.92600427424200005</v>
      </c>
    </row>
    <row r="85" spans="1:11" ht="14.4" customHeight="1" thickBot="1" x14ac:dyDescent="0.35">
      <c r="A85" s="309" t="s">
        <v>246</v>
      </c>
      <c r="B85" s="287">
        <v>1239.9999609430099</v>
      </c>
      <c r="C85" s="287">
        <v>1225.65336</v>
      </c>
      <c r="D85" s="288">
        <v>-14.346600943005001</v>
      </c>
      <c r="E85" s="289">
        <v>0.98843016016499996</v>
      </c>
      <c r="F85" s="287">
        <v>1163.0001049950399</v>
      </c>
      <c r="G85" s="288">
        <v>969.16675416253304</v>
      </c>
      <c r="H85" s="290">
        <v>43.054000000000002</v>
      </c>
      <c r="I85" s="287">
        <v>748.85186999999996</v>
      </c>
      <c r="J85" s="288">
        <v>-220.31488416253299</v>
      </c>
      <c r="K85" s="291">
        <v>0.64389664866200003</v>
      </c>
    </row>
    <row r="86" spans="1:11" ht="14.4" customHeight="1" thickBot="1" x14ac:dyDescent="0.35">
      <c r="A86" s="309" t="s">
        <v>247</v>
      </c>
      <c r="B86" s="287">
        <v>4409.99986109569</v>
      </c>
      <c r="C86" s="287">
        <v>2966.1262099999999</v>
      </c>
      <c r="D86" s="288">
        <v>-1443.8736510956901</v>
      </c>
      <c r="E86" s="289">
        <v>0.67259099850899995</v>
      </c>
      <c r="F86" s="287">
        <v>3192.9909481886798</v>
      </c>
      <c r="G86" s="288">
        <v>2660.8257901572401</v>
      </c>
      <c r="H86" s="290">
        <v>174.85552999999999</v>
      </c>
      <c r="I86" s="287">
        <v>1925.6318200000001</v>
      </c>
      <c r="J86" s="288">
        <v>-735.19397015723496</v>
      </c>
      <c r="K86" s="291">
        <v>0.60308088912400004</v>
      </c>
    </row>
    <row r="87" spans="1:11" ht="14.4" customHeight="1" thickBot="1" x14ac:dyDescent="0.35">
      <c r="A87" s="309" t="s">
        <v>248</v>
      </c>
      <c r="B87" s="287">
        <v>84279.997345384196</v>
      </c>
      <c r="C87" s="287">
        <v>96320.200140000001</v>
      </c>
      <c r="D87" s="288">
        <v>12040.2027946158</v>
      </c>
      <c r="E87" s="289">
        <v>1.1428595535570001</v>
      </c>
      <c r="F87" s="287">
        <v>94349.522257016506</v>
      </c>
      <c r="G87" s="288">
        <v>78624.601880847098</v>
      </c>
      <c r="H87" s="290">
        <v>6939.7556299999997</v>
      </c>
      <c r="I87" s="287">
        <v>78206.464309999996</v>
      </c>
      <c r="J87" s="288">
        <v>-418.13757084705901</v>
      </c>
      <c r="K87" s="291">
        <v>0.82890154013600004</v>
      </c>
    </row>
    <row r="88" spans="1:11" ht="14.4" customHeight="1" thickBot="1" x14ac:dyDescent="0.35">
      <c r="A88" s="309" t="s">
        <v>249</v>
      </c>
      <c r="B88" s="287">
        <v>98429.996899693506</v>
      </c>
      <c r="C88" s="287">
        <v>124310.15681</v>
      </c>
      <c r="D88" s="288">
        <v>25880.159910306498</v>
      </c>
      <c r="E88" s="289">
        <v>1.2629296020059999</v>
      </c>
      <c r="F88" s="287">
        <v>119699.781085436</v>
      </c>
      <c r="G88" s="288">
        <v>99749.817571196894</v>
      </c>
      <c r="H88" s="290">
        <v>9771.7497600000006</v>
      </c>
      <c r="I88" s="287">
        <v>106957.34844</v>
      </c>
      <c r="J88" s="288">
        <v>7207.5308688031801</v>
      </c>
      <c r="K88" s="291">
        <v>0.89354673392100004</v>
      </c>
    </row>
    <row r="89" spans="1:11" ht="14.4" customHeight="1" thickBot="1" x14ac:dyDescent="0.35">
      <c r="A89" s="309" t="s">
        <v>250</v>
      </c>
      <c r="B89" s="287">
        <v>1979.9999376348001</v>
      </c>
      <c r="C89" s="287">
        <v>3419.8506600000001</v>
      </c>
      <c r="D89" s="288">
        <v>1439.8507223652</v>
      </c>
      <c r="E89" s="289">
        <v>1.7271973574320001</v>
      </c>
      <c r="F89" s="287">
        <v>2900.1629369175398</v>
      </c>
      <c r="G89" s="288">
        <v>2416.8024474312801</v>
      </c>
      <c r="H89" s="290">
        <v>382.80385999999999</v>
      </c>
      <c r="I89" s="287">
        <v>3310.4450700000002</v>
      </c>
      <c r="J89" s="288">
        <v>893.64262256871996</v>
      </c>
      <c r="K89" s="291">
        <v>1.1414686491779999</v>
      </c>
    </row>
    <row r="90" spans="1:11" ht="14.4" customHeight="1" thickBot="1" x14ac:dyDescent="0.35">
      <c r="A90" s="309" t="s">
        <v>251</v>
      </c>
      <c r="B90" s="287">
        <v>11549.999636203</v>
      </c>
      <c r="C90" s="287">
        <v>11989.22148</v>
      </c>
      <c r="D90" s="288">
        <v>439.22184379700798</v>
      </c>
      <c r="E90" s="289">
        <v>1.0380278664610001</v>
      </c>
      <c r="F90" s="287">
        <v>11699.931102901101</v>
      </c>
      <c r="G90" s="288">
        <v>9749.9425857509104</v>
      </c>
      <c r="H90" s="290">
        <v>1214.3791699999999</v>
      </c>
      <c r="I90" s="287">
        <v>10958.44162</v>
      </c>
      <c r="J90" s="288">
        <v>1208.4990342490901</v>
      </c>
      <c r="K90" s="291">
        <v>0.93662445732499999</v>
      </c>
    </row>
    <row r="91" spans="1:11" ht="14.4" customHeight="1" thickBot="1" x14ac:dyDescent="0.35">
      <c r="A91" s="309" t="s">
        <v>252</v>
      </c>
      <c r="B91" s="287">
        <v>14719.999536355699</v>
      </c>
      <c r="C91" s="287">
        <v>15377.88011</v>
      </c>
      <c r="D91" s="288">
        <v>657.88057364433405</v>
      </c>
      <c r="E91" s="289">
        <v>1.04469297516</v>
      </c>
      <c r="F91" s="287">
        <v>15000.3381085486</v>
      </c>
      <c r="G91" s="288">
        <v>12500.281757123799</v>
      </c>
      <c r="H91" s="290">
        <v>1603.6102000000001</v>
      </c>
      <c r="I91" s="287">
        <v>13893.185310000001</v>
      </c>
      <c r="J91" s="288">
        <v>1392.9035528761999</v>
      </c>
      <c r="K91" s="291">
        <v>0.92619147711600003</v>
      </c>
    </row>
    <row r="92" spans="1:11" ht="14.4" customHeight="1" thickBot="1" x14ac:dyDescent="0.35">
      <c r="A92" s="309" t="s">
        <v>253</v>
      </c>
      <c r="B92" s="287">
        <v>3059.9999036174199</v>
      </c>
      <c r="C92" s="287">
        <v>2725.7028100000002</v>
      </c>
      <c r="D92" s="288">
        <v>-334.29709361741698</v>
      </c>
      <c r="E92" s="289">
        <v>0.89075258034399996</v>
      </c>
      <c r="F92" s="287">
        <v>2856.9948088072301</v>
      </c>
      <c r="G92" s="288">
        <v>2380.82900733936</v>
      </c>
      <c r="H92" s="290">
        <v>49.584969999999998</v>
      </c>
      <c r="I92" s="287">
        <v>406.29476</v>
      </c>
      <c r="J92" s="288">
        <v>-1974.53424733936</v>
      </c>
      <c r="K92" s="291">
        <v>0.142210534911</v>
      </c>
    </row>
    <row r="93" spans="1:11" ht="14.4" customHeight="1" thickBot="1" x14ac:dyDescent="0.35">
      <c r="A93" s="309" t="s">
        <v>254</v>
      </c>
      <c r="B93" s="287">
        <v>429.999986456042</v>
      </c>
      <c r="C93" s="287">
        <v>297.16298999999998</v>
      </c>
      <c r="D93" s="288">
        <v>-132.83699645604199</v>
      </c>
      <c r="E93" s="289">
        <v>0.69107674269700003</v>
      </c>
      <c r="F93" s="287">
        <v>289.60323597501099</v>
      </c>
      <c r="G93" s="288">
        <v>241.336029979176</v>
      </c>
      <c r="H93" s="290">
        <v>26.977740000000001</v>
      </c>
      <c r="I93" s="287">
        <v>241.61018999999999</v>
      </c>
      <c r="J93" s="288">
        <v>0.27416002082399998</v>
      </c>
      <c r="K93" s="291">
        <v>0.83428000791000001</v>
      </c>
    </row>
    <row r="94" spans="1:11" ht="14.4" customHeight="1" thickBot="1" x14ac:dyDescent="0.35">
      <c r="A94" s="309" t="s">
        <v>255</v>
      </c>
      <c r="B94" s="287">
        <v>50.112168421588002</v>
      </c>
      <c r="C94" s="287">
        <v>212.68865</v>
      </c>
      <c r="D94" s="288">
        <v>162.576481578412</v>
      </c>
      <c r="E94" s="289">
        <v>4.2442515799890002</v>
      </c>
      <c r="F94" s="287">
        <v>229.99853314426699</v>
      </c>
      <c r="G94" s="288">
        <v>191.665444286889</v>
      </c>
      <c r="H94" s="290">
        <v>0</v>
      </c>
      <c r="I94" s="287">
        <v>187.43089000000001</v>
      </c>
      <c r="J94" s="288">
        <v>-4.2345542868879997</v>
      </c>
      <c r="K94" s="291">
        <v>0.81492211031799999</v>
      </c>
    </row>
    <row r="95" spans="1:11" ht="14.4" customHeight="1" thickBot="1" x14ac:dyDescent="0.35">
      <c r="A95" s="309" t="s">
        <v>256</v>
      </c>
      <c r="B95" s="287">
        <v>1059.99996661257</v>
      </c>
      <c r="C95" s="287">
        <v>805.24226999999996</v>
      </c>
      <c r="D95" s="288">
        <v>-254.75769661256899</v>
      </c>
      <c r="E95" s="289">
        <v>0.75966254279500001</v>
      </c>
      <c r="F95" s="287">
        <v>778.00007023743899</v>
      </c>
      <c r="G95" s="288">
        <v>648.33339186453202</v>
      </c>
      <c r="H95" s="290">
        <v>68.320660000000004</v>
      </c>
      <c r="I95" s="287">
        <v>538.43535999999995</v>
      </c>
      <c r="J95" s="288">
        <v>-109.898031864532</v>
      </c>
      <c r="K95" s="291">
        <v>0.69207623571999999</v>
      </c>
    </row>
    <row r="96" spans="1:11" ht="14.4" customHeight="1" thickBot="1" x14ac:dyDescent="0.35">
      <c r="A96" s="309" t="s">
        <v>257</v>
      </c>
      <c r="B96" s="287">
        <v>739.99997669179299</v>
      </c>
      <c r="C96" s="287">
        <v>633.80224999999996</v>
      </c>
      <c r="D96" s="288">
        <v>-106.19772669179299</v>
      </c>
      <c r="E96" s="289">
        <v>0.85648955400399995</v>
      </c>
      <c r="F96" s="287">
        <v>637.000057508032</v>
      </c>
      <c r="G96" s="288">
        <v>530.83338125669297</v>
      </c>
      <c r="H96" s="290">
        <v>88.431809999999999</v>
      </c>
      <c r="I96" s="287">
        <v>602.92872999999997</v>
      </c>
      <c r="J96" s="288">
        <v>72.095348743306999</v>
      </c>
      <c r="K96" s="291">
        <v>0.94651283448599999</v>
      </c>
    </row>
    <row r="97" spans="1:11" ht="14.4" customHeight="1" thickBot="1" x14ac:dyDescent="0.35">
      <c r="A97" s="309" t="s">
        <v>258</v>
      </c>
      <c r="B97" s="287">
        <v>1909.9999398396301</v>
      </c>
      <c r="C97" s="287">
        <v>1389.13023</v>
      </c>
      <c r="D97" s="288">
        <v>-520.86970983962897</v>
      </c>
      <c r="E97" s="289">
        <v>0.72729333704400001</v>
      </c>
      <c r="F97" s="287">
        <v>1398.0001262107201</v>
      </c>
      <c r="G97" s="288">
        <v>1165.0001051756001</v>
      </c>
      <c r="H97" s="290">
        <v>164.74322000000001</v>
      </c>
      <c r="I97" s="287">
        <v>1027.77883</v>
      </c>
      <c r="J97" s="288">
        <v>-137.221275175599</v>
      </c>
      <c r="K97" s="291">
        <v>0.73517792361400003</v>
      </c>
    </row>
    <row r="98" spans="1:11" ht="14.4" customHeight="1" thickBot="1" x14ac:dyDescent="0.35">
      <c r="A98" s="309" t="s">
        <v>259</v>
      </c>
      <c r="B98" s="287">
        <v>5299.9998330628396</v>
      </c>
      <c r="C98" s="287">
        <v>6049.0804799999996</v>
      </c>
      <c r="D98" s="288">
        <v>749.08064693715596</v>
      </c>
      <c r="E98" s="289">
        <v>1.141335975571</v>
      </c>
      <c r="F98" s="287">
        <v>6199.9988506679601</v>
      </c>
      <c r="G98" s="288">
        <v>5166.6657088899601</v>
      </c>
      <c r="H98" s="290">
        <v>616.66237999999998</v>
      </c>
      <c r="I98" s="287">
        <v>5747.2158200000003</v>
      </c>
      <c r="J98" s="288">
        <v>580.55011111003705</v>
      </c>
      <c r="K98" s="291">
        <v>0.92697046538600003</v>
      </c>
    </row>
    <row r="99" spans="1:11" ht="14.4" customHeight="1" thickBot="1" x14ac:dyDescent="0.35">
      <c r="A99" s="310" t="s">
        <v>260</v>
      </c>
      <c r="B99" s="292">
        <v>-5129.9998384174296</v>
      </c>
      <c r="C99" s="292">
        <v>-5030.9747900000002</v>
      </c>
      <c r="D99" s="293">
        <v>99.025048417430995</v>
      </c>
      <c r="E99" s="299">
        <v>0.98069687104500003</v>
      </c>
      <c r="F99" s="292">
        <v>-4890.0556967286102</v>
      </c>
      <c r="G99" s="293">
        <v>-4075.0464139405099</v>
      </c>
      <c r="H99" s="295">
        <v>-501.16633000000002</v>
      </c>
      <c r="I99" s="292">
        <v>-5054.8882100000001</v>
      </c>
      <c r="J99" s="293">
        <v>-979.84179605948998</v>
      </c>
      <c r="K99" s="300">
        <v>1.0337076964950001</v>
      </c>
    </row>
    <row r="100" spans="1:11" ht="14.4" customHeight="1" thickBot="1" x14ac:dyDescent="0.35">
      <c r="A100" s="308" t="s">
        <v>261</v>
      </c>
      <c r="B100" s="292">
        <v>0</v>
      </c>
      <c r="C100" s="292">
        <v>48.054519999999997</v>
      </c>
      <c r="D100" s="293">
        <v>48.054519999999997</v>
      </c>
      <c r="E100" s="294" t="s">
        <v>166</v>
      </c>
      <c r="F100" s="292">
        <v>0</v>
      </c>
      <c r="G100" s="293">
        <v>0</v>
      </c>
      <c r="H100" s="295">
        <v>0</v>
      </c>
      <c r="I100" s="292">
        <v>48.571449999999999</v>
      </c>
      <c r="J100" s="293">
        <v>48.571449999999999</v>
      </c>
      <c r="K100" s="296" t="s">
        <v>166</v>
      </c>
    </row>
    <row r="101" spans="1:11" ht="14.4" customHeight="1" thickBot="1" x14ac:dyDescent="0.35">
      <c r="A101" s="309" t="s">
        <v>262</v>
      </c>
      <c r="B101" s="287">
        <v>0</v>
      </c>
      <c r="C101" s="287">
        <v>48.054519999999997</v>
      </c>
      <c r="D101" s="288">
        <v>48.054519999999997</v>
      </c>
      <c r="E101" s="297" t="s">
        <v>166</v>
      </c>
      <c r="F101" s="287">
        <v>0</v>
      </c>
      <c r="G101" s="288">
        <v>0</v>
      </c>
      <c r="H101" s="290">
        <v>0</v>
      </c>
      <c r="I101" s="287">
        <v>48.571449999999999</v>
      </c>
      <c r="J101" s="288">
        <v>48.571449999999999</v>
      </c>
      <c r="K101" s="298" t="s">
        <v>166</v>
      </c>
    </row>
    <row r="102" spans="1:11" ht="14.4" customHeight="1" thickBot="1" x14ac:dyDescent="0.35">
      <c r="A102" s="308" t="s">
        <v>263</v>
      </c>
      <c r="B102" s="292">
        <v>-5129.9998384174296</v>
      </c>
      <c r="C102" s="292">
        <v>-5030.9747900000002</v>
      </c>
      <c r="D102" s="293">
        <v>99.025048417430995</v>
      </c>
      <c r="E102" s="299">
        <v>0.98069687104500003</v>
      </c>
      <c r="F102" s="292">
        <v>-4890.0556967286102</v>
      </c>
      <c r="G102" s="293">
        <v>-4075.0464139405099</v>
      </c>
      <c r="H102" s="295">
        <v>-501.16633000000002</v>
      </c>
      <c r="I102" s="292">
        <v>-5054.8882100000001</v>
      </c>
      <c r="J102" s="293">
        <v>-979.84179605948998</v>
      </c>
      <c r="K102" s="300">
        <v>1.0337076964950001</v>
      </c>
    </row>
    <row r="103" spans="1:11" ht="14.4" customHeight="1" thickBot="1" x14ac:dyDescent="0.35">
      <c r="A103" s="309" t="s">
        <v>264</v>
      </c>
      <c r="B103" s="287">
        <v>-499.99998425121203</v>
      </c>
      <c r="C103" s="287">
        <v>-175.87388000000001</v>
      </c>
      <c r="D103" s="288">
        <v>324.12610425121198</v>
      </c>
      <c r="E103" s="289">
        <v>0.35174777107900002</v>
      </c>
      <c r="F103" s="287">
        <v>-190.00078109165401</v>
      </c>
      <c r="G103" s="288">
        <v>-158.33398424304499</v>
      </c>
      <c r="H103" s="290">
        <v>0</v>
      </c>
      <c r="I103" s="287">
        <v>-143.65</v>
      </c>
      <c r="J103" s="288">
        <v>14.683984243045</v>
      </c>
      <c r="K103" s="291">
        <v>0.75604952345200005</v>
      </c>
    </row>
    <row r="104" spans="1:11" ht="14.4" customHeight="1" thickBot="1" x14ac:dyDescent="0.35">
      <c r="A104" s="309" t="s">
        <v>265</v>
      </c>
      <c r="B104" s="287">
        <v>-4629.9998541662198</v>
      </c>
      <c r="C104" s="287">
        <v>-4746.8929099999996</v>
      </c>
      <c r="D104" s="288">
        <v>-116.89305583378</v>
      </c>
      <c r="E104" s="289">
        <v>1.0252468811040001</v>
      </c>
      <c r="F104" s="287">
        <v>-4700.0549156369598</v>
      </c>
      <c r="G104" s="288">
        <v>-3916.7124296974698</v>
      </c>
      <c r="H104" s="290">
        <v>-463.03032999999999</v>
      </c>
      <c r="I104" s="287">
        <v>-4549.9542099999999</v>
      </c>
      <c r="J104" s="288">
        <v>-633.24178030253495</v>
      </c>
      <c r="K104" s="291">
        <v>0.96806405279700003</v>
      </c>
    </row>
    <row r="105" spans="1:11" ht="14.4" customHeight="1" thickBot="1" x14ac:dyDescent="0.35">
      <c r="A105" s="309" t="s">
        <v>266</v>
      </c>
      <c r="B105" s="287">
        <v>0</v>
      </c>
      <c r="C105" s="287">
        <v>-108.208</v>
      </c>
      <c r="D105" s="288">
        <v>-108.208</v>
      </c>
      <c r="E105" s="297" t="s">
        <v>196</v>
      </c>
      <c r="F105" s="287">
        <v>0</v>
      </c>
      <c r="G105" s="288">
        <v>0</v>
      </c>
      <c r="H105" s="290">
        <v>-38.136000000000003</v>
      </c>
      <c r="I105" s="287">
        <v>-361.28399999999999</v>
      </c>
      <c r="J105" s="288">
        <v>-361.28399999999999</v>
      </c>
      <c r="K105" s="298" t="s">
        <v>166</v>
      </c>
    </row>
    <row r="106" spans="1:11" ht="14.4" customHeight="1" thickBot="1" x14ac:dyDescent="0.35">
      <c r="A106" s="311" t="s">
        <v>267</v>
      </c>
      <c r="B106" s="287">
        <v>0</v>
      </c>
      <c r="C106" s="287">
        <v>-48.054519999999997</v>
      </c>
      <c r="D106" s="288">
        <v>-48.054519999999997</v>
      </c>
      <c r="E106" s="297" t="s">
        <v>166</v>
      </c>
      <c r="F106" s="287">
        <v>0</v>
      </c>
      <c r="G106" s="288">
        <v>0</v>
      </c>
      <c r="H106" s="290">
        <v>0</v>
      </c>
      <c r="I106" s="287">
        <v>-48.571449999999999</v>
      </c>
      <c r="J106" s="288">
        <v>-48.571449999999999</v>
      </c>
      <c r="K106" s="298" t="s">
        <v>166</v>
      </c>
    </row>
    <row r="107" spans="1:11" ht="14.4" customHeight="1" thickBot="1" x14ac:dyDescent="0.35">
      <c r="A107" s="309" t="s">
        <v>268</v>
      </c>
      <c r="B107" s="287">
        <v>0</v>
      </c>
      <c r="C107" s="287">
        <v>-48.054519999999997</v>
      </c>
      <c r="D107" s="288">
        <v>-48.054519999999997</v>
      </c>
      <c r="E107" s="297" t="s">
        <v>166</v>
      </c>
      <c r="F107" s="287">
        <v>0</v>
      </c>
      <c r="G107" s="288">
        <v>0</v>
      </c>
      <c r="H107" s="290">
        <v>0</v>
      </c>
      <c r="I107" s="287">
        <v>-48.571449999999999</v>
      </c>
      <c r="J107" s="288">
        <v>-48.571449999999999</v>
      </c>
      <c r="K107" s="298" t="s">
        <v>166</v>
      </c>
    </row>
    <row r="108" spans="1:11" ht="14.4" customHeight="1" thickBot="1" x14ac:dyDescent="0.35">
      <c r="A108" s="312" t="s">
        <v>269</v>
      </c>
      <c r="B108" s="292">
        <v>2132.5698990020901</v>
      </c>
      <c r="C108" s="292">
        <v>2557.24622</v>
      </c>
      <c r="D108" s="293">
        <v>424.67632099791001</v>
      </c>
      <c r="E108" s="299">
        <v>1.1991382890640001</v>
      </c>
      <c r="F108" s="292">
        <v>2616.8393561210801</v>
      </c>
      <c r="G108" s="293">
        <v>2180.69946343424</v>
      </c>
      <c r="H108" s="295">
        <v>112.30333</v>
      </c>
      <c r="I108" s="292">
        <v>1288.75451</v>
      </c>
      <c r="J108" s="293">
        <v>-891.94495343423705</v>
      </c>
      <c r="K108" s="300">
        <v>0.49248514509800001</v>
      </c>
    </row>
    <row r="109" spans="1:11" ht="14.4" customHeight="1" thickBot="1" x14ac:dyDescent="0.35">
      <c r="A109" s="307" t="s">
        <v>29</v>
      </c>
      <c r="B109" s="287">
        <v>516.03323138090605</v>
      </c>
      <c r="C109" s="287">
        <v>910.68124</v>
      </c>
      <c r="D109" s="288">
        <v>394.64800861909401</v>
      </c>
      <c r="E109" s="289">
        <v>1.7647724693289999</v>
      </c>
      <c r="F109" s="287">
        <v>995.595851718782</v>
      </c>
      <c r="G109" s="288">
        <v>829.66320976565203</v>
      </c>
      <c r="H109" s="290">
        <v>38.952530000000003</v>
      </c>
      <c r="I109" s="287">
        <v>216.00761</v>
      </c>
      <c r="J109" s="288">
        <v>-613.65559976565203</v>
      </c>
      <c r="K109" s="291">
        <v>0.21696314787400001</v>
      </c>
    </row>
    <row r="110" spans="1:11" ht="14.4" customHeight="1" thickBot="1" x14ac:dyDescent="0.35">
      <c r="A110" s="311" t="s">
        <v>270</v>
      </c>
      <c r="B110" s="287">
        <v>0</v>
      </c>
      <c r="C110" s="287">
        <v>-1.56799</v>
      </c>
      <c r="D110" s="288">
        <v>-1.56799</v>
      </c>
      <c r="E110" s="297" t="s">
        <v>166</v>
      </c>
      <c r="F110" s="287">
        <v>0</v>
      </c>
      <c r="G110" s="288">
        <v>0</v>
      </c>
      <c r="H110" s="290">
        <v>0</v>
      </c>
      <c r="I110" s="287">
        <v>-0.24956999999999999</v>
      </c>
      <c r="J110" s="288">
        <v>-0.24956999999999999</v>
      </c>
      <c r="K110" s="298" t="s">
        <v>166</v>
      </c>
    </row>
    <row r="111" spans="1:11" ht="14.4" customHeight="1" thickBot="1" x14ac:dyDescent="0.35">
      <c r="A111" s="309" t="s">
        <v>271</v>
      </c>
      <c r="B111" s="287">
        <v>0</v>
      </c>
      <c r="C111" s="287">
        <v>-1.56799</v>
      </c>
      <c r="D111" s="288">
        <v>-1.56799</v>
      </c>
      <c r="E111" s="297" t="s">
        <v>166</v>
      </c>
      <c r="F111" s="287">
        <v>0</v>
      </c>
      <c r="G111" s="288">
        <v>0</v>
      </c>
      <c r="H111" s="290">
        <v>0</v>
      </c>
      <c r="I111" s="287">
        <v>-0.24956999999999999</v>
      </c>
      <c r="J111" s="288">
        <v>-0.24956999999999999</v>
      </c>
      <c r="K111" s="298" t="s">
        <v>166</v>
      </c>
    </row>
    <row r="112" spans="1:11" ht="14.4" customHeight="1" thickBot="1" x14ac:dyDescent="0.35">
      <c r="A112" s="311" t="s">
        <v>272</v>
      </c>
      <c r="B112" s="287">
        <v>516.03323138090605</v>
      </c>
      <c r="C112" s="287">
        <v>910.68124</v>
      </c>
      <c r="D112" s="288">
        <v>394.64800861909401</v>
      </c>
      <c r="E112" s="289">
        <v>1.7647724693289999</v>
      </c>
      <c r="F112" s="287">
        <v>995.595851718782</v>
      </c>
      <c r="G112" s="288">
        <v>829.66320976565203</v>
      </c>
      <c r="H112" s="290">
        <v>38.952530000000003</v>
      </c>
      <c r="I112" s="287">
        <v>216.00761</v>
      </c>
      <c r="J112" s="288">
        <v>-613.65559976565203</v>
      </c>
      <c r="K112" s="291">
        <v>0.21696314787400001</v>
      </c>
    </row>
    <row r="113" spans="1:11" ht="14.4" customHeight="1" thickBot="1" x14ac:dyDescent="0.35">
      <c r="A113" s="309" t="s">
        <v>273</v>
      </c>
      <c r="B113" s="287">
        <v>336.87757458238099</v>
      </c>
      <c r="C113" s="287">
        <v>581.63774999999998</v>
      </c>
      <c r="D113" s="288">
        <v>244.760175417619</v>
      </c>
      <c r="E113" s="289">
        <v>1.7265552648339999</v>
      </c>
      <c r="F113" s="287">
        <v>628.552405484308</v>
      </c>
      <c r="G113" s="288">
        <v>523.79367123692305</v>
      </c>
      <c r="H113" s="290">
        <v>0</v>
      </c>
      <c r="I113" s="287">
        <v>91.459000000000003</v>
      </c>
      <c r="J113" s="288">
        <v>-432.33467123692299</v>
      </c>
      <c r="K113" s="291">
        <v>0.14550735817999999</v>
      </c>
    </row>
    <row r="114" spans="1:11" ht="14.4" customHeight="1" thickBot="1" x14ac:dyDescent="0.35">
      <c r="A114" s="309" t="s">
        <v>274</v>
      </c>
      <c r="B114" s="287">
        <v>0</v>
      </c>
      <c r="C114" s="287">
        <v>4.8650000000000002</v>
      </c>
      <c r="D114" s="288">
        <v>4.8650000000000002</v>
      </c>
      <c r="E114" s="297" t="s">
        <v>196</v>
      </c>
      <c r="F114" s="287">
        <v>0</v>
      </c>
      <c r="G114" s="288">
        <v>0</v>
      </c>
      <c r="H114" s="290">
        <v>0</v>
      </c>
      <c r="I114" s="287">
        <v>3.2120000000000002</v>
      </c>
      <c r="J114" s="288">
        <v>3.2120000000000002</v>
      </c>
      <c r="K114" s="298" t="s">
        <v>196</v>
      </c>
    </row>
    <row r="115" spans="1:11" ht="14.4" customHeight="1" thickBot="1" x14ac:dyDescent="0.35">
      <c r="A115" s="309" t="s">
        <v>275</v>
      </c>
      <c r="B115" s="287">
        <v>38.261960786460001</v>
      </c>
      <c r="C115" s="287">
        <v>156.84871000000001</v>
      </c>
      <c r="D115" s="288">
        <v>118.58674921353899</v>
      </c>
      <c r="E115" s="289">
        <v>4.0993380050579997</v>
      </c>
      <c r="F115" s="287">
        <v>213.44851413623999</v>
      </c>
      <c r="G115" s="288">
        <v>177.8737617802</v>
      </c>
      <c r="H115" s="290">
        <v>34.493470000000002</v>
      </c>
      <c r="I115" s="287">
        <v>49.76399</v>
      </c>
      <c r="J115" s="288">
        <v>-128.10977178019999</v>
      </c>
      <c r="K115" s="291">
        <v>0.23314282697800001</v>
      </c>
    </row>
    <row r="116" spans="1:11" ht="14.4" customHeight="1" thickBot="1" x14ac:dyDescent="0.35">
      <c r="A116" s="309" t="s">
        <v>276</v>
      </c>
      <c r="B116" s="287">
        <v>95.999996976233007</v>
      </c>
      <c r="C116" s="287">
        <v>87.849029999999999</v>
      </c>
      <c r="D116" s="288">
        <v>-8.1509669762320005</v>
      </c>
      <c r="E116" s="289">
        <v>0.91509409132300001</v>
      </c>
      <c r="F116" s="287">
        <v>132.39024239927201</v>
      </c>
      <c r="G116" s="288">
        <v>110.325201999393</v>
      </c>
      <c r="H116" s="290">
        <v>0</v>
      </c>
      <c r="I116" s="287">
        <v>20.11796</v>
      </c>
      <c r="J116" s="288">
        <v>-90.207241999393005</v>
      </c>
      <c r="K116" s="291">
        <v>0.15195953746499999</v>
      </c>
    </row>
    <row r="117" spans="1:11" ht="14.4" customHeight="1" thickBot="1" x14ac:dyDescent="0.35">
      <c r="A117" s="309" t="s">
        <v>277</v>
      </c>
      <c r="B117" s="287">
        <v>44.893699035830998</v>
      </c>
      <c r="C117" s="287">
        <v>79.48075</v>
      </c>
      <c r="D117" s="288">
        <v>34.587050964168</v>
      </c>
      <c r="E117" s="289">
        <v>1.7704210547799999</v>
      </c>
      <c r="F117" s="287">
        <v>21.204689698962</v>
      </c>
      <c r="G117" s="288">
        <v>17.670574749135</v>
      </c>
      <c r="H117" s="290">
        <v>4.45906</v>
      </c>
      <c r="I117" s="287">
        <v>51.454659999999997</v>
      </c>
      <c r="J117" s="288">
        <v>33.784085250864003</v>
      </c>
      <c r="K117" s="291">
        <v>2.4265698168890002</v>
      </c>
    </row>
    <row r="118" spans="1:11" ht="14.4" customHeight="1" thickBot="1" x14ac:dyDescent="0.35">
      <c r="A118" s="308" t="s">
        <v>278</v>
      </c>
      <c r="B118" s="292">
        <v>0</v>
      </c>
      <c r="C118" s="292">
        <v>1.56799</v>
      </c>
      <c r="D118" s="293">
        <v>1.56799</v>
      </c>
      <c r="E118" s="294" t="s">
        <v>166</v>
      </c>
      <c r="F118" s="292">
        <v>0</v>
      </c>
      <c r="G118" s="293">
        <v>0</v>
      </c>
      <c r="H118" s="295">
        <v>0</v>
      </c>
      <c r="I118" s="292">
        <v>0.24956999999999999</v>
      </c>
      <c r="J118" s="293">
        <v>0.24956999999999999</v>
      </c>
      <c r="K118" s="296" t="s">
        <v>166</v>
      </c>
    </row>
    <row r="119" spans="1:11" ht="14.4" customHeight="1" thickBot="1" x14ac:dyDescent="0.35">
      <c r="A119" s="309" t="s">
        <v>279</v>
      </c>
      <c r="B119" s="287">
        <v>0</v>
      </c>
      <c r="C119" s="287">
        <v>1.56799</v>
      </c>
      <c r="D119" s="288">
        <v>1.56799</v>
      </c>
      <c r="E119" s="297" t="s">
        <v>166</v>
      </c>
      <c r="F119" s="287">
        <v>0</v>
      </c>
      <c r="G119" s="288">
        <v>0</v>
      </c>
      <c r="H119" s="290">
        <v>0</v>
      </c>
      <c r="I119" s="287">
        <v>0.24956999999999999</v>
      </c>
      <c r="J119" s="288">
        <v>0.24956999999999999</v>
      </c>
      <c r="K119" s="298" t="s">
        <v>166</v>
      </c>
    </row>
    <row r="120" spans="1:11" ht="14.4" customHeight="1" thickBot="1" x14ac:dyDescent="0.35">
      <c r="A120" s="310" t="s">
        <v>30</v>
      </c>
      <c r="B120" s="292">
        <v>0</v>
      </c>
      <c r="C120" s="292">
        <v>11.074999999999999</v>
      </c>
      <c r="D120" s="293">
        <v>11.074999999999999</v>
      </c>
      <c r="E120" s="294" t="s">
        <v>166</v>
      </c>
      <c r="F120" s="292">
        <v>0</v>
      </c>
      <c r="G120" s="293">
        <v>0</v>
      </c>
      <c r="H120" s="295">
        <v>0</v>
      </c>
      <c r="I120" s="292">
        <v>13.331</v>
      </c>
      <c r="J120" s="293">
        <v>13.331</v>
      </c>
      <c r="K120" s="296" t="s">
        <v>166</v>
      </c>
    </row>
    <row r="121" spans="1:11" ht="14.4" customHeight="1" thickBot="1" x14ac:dyDescent="0.35">
      <c r="A121" s="308" t="s">
        <v>280</v>
      </c>
      <c r="B121" s="292">
        <v>0</v>
      </c>
      <c r="C121" s="292">
        <v>11.074999999999999</v>
      </c>
      <c r="D121" s="293">
        <v>11.074999999999999</v>
      </c>
      <c r="E121" s="294" t="s">
        <v>166</v>
      </c>
      <c r="F121" s="292">
        <v>0</v>
      </c>
      <c r="G121" s="293">
        <v>0</v>
      </c>
      <c r="H121" s="295">
        <v>0</v>
      </c>
      <c r="I121" s="292">
        <v>13.331</v>
      </c>
      <c r="J121" s="293">
        <v>13.331</v>
      </c>
      <c r="K121" s="296" t="s">
        <v>166</v>
      </c>
    </row>
    <row r="122" spans="1:11" ht="14.4" customHeight="1" thickBot="1" x14ac:dyDescent="0.35">
      <c r="A122" s="309" t="s">
        <v>281</v>
      </c>
      <c r="B122" s="287">
        <v>0</v>
      </c>
      <c r="C122" s="287">
        <v>9.2949999999999999</v>
      </c>
      <c r="D122" s="288">
        <v>9.2949999999999999</v>
      </c>
      <c r="E122" s="297" t="s">
        <v>166</v>
      </c>
      <c r="F122" s="287">
        <v>0</v>
      </c>
      <c r="G122" s="288">
        <v>0</v>
      </c>
      <c r="H122" s="290">
        <v>0</v>
      </c>
      <c r="I122" s="287">
        <v>8.2309999999999999</v>
      </c>
      <c r="J122" s="288">
        <v>8.2309999999999999</v>
      </c>
      <c r="K122" s="298" t="s">
        <v>166</v>
      </c>
    </row>
    <row r="123" spans="1:11" ht="14.4" customHeight="1" thickBot="1" x14ac:dyDescent="0.35">
      <c r="A123" s="309" t="s">
        <v>282</v>
      </c>
      <c r="B123" s="287">
        <v>0</v>
      </c>
      <c r="C123" s="287">
        <v>1.78</v>
      </c>
      <c r="D123" s="288">
        <v>1.78</v>
      </c>
      <c r="E123" s="297" t="s">
        <v>166</v>
      </c>
      <c r="F123" s="287">
        <v>0</v>
      </c>
      <c r="G123" s="288">
        <v>0</v>
      </c>
      <c r="H123" s="290">
        <v>0</v>
      </c>
      <c r="I123" s="287">
        <v>5.0999999999999996</v>
      </c>
      <c r="J123" s="288">
        <v>5.0999999999999996</v>
      </c>
      <c r="K123" s="298" t="s">
        <v>166</v>
      </c>
    </row>
    <row r="124" spans="1:11" ht="14.4" customHeight="1" thickBot="1" x14ac:dyDescent="0.35">
      <c r="A124" s="307" t="s">
        <v>31</v>
      </c>
      <c r="B124" s="287">
        <v>1616.53666762118</v>
      </c>
      <c r="C124" s="287">
        <v>1635.4899800000001</v>
      </c>
      <c r="D124" s="288">
        <v>18.953312378814999</v>
      </c>
      <c r="E124" s="289">
        <v>1.011724641177</v>
      </c>
      <c r="F124" s="287">
        <v>1621.2435044023</v>
      </c>
      <c r="G124" s="288">
        <v>1351.03625366859</v>
      </c>
      <c r="H124" s="290">
        <v>73.350800000000007</v>
      </c>
      <c r="I124" s="287">
        <v>1059.4159</v>
      </c>
      <c r="J124" s="288">
        <v>-291.62035366858498</v>
      </c>
      <c r="K124" s="291">
        <v>0.65345884015699995</v>
      </c>
    </row>
    <row r="125" spans="1:11" ht="14.4" customHeight="1" thickBot="1" x14ac:dyDescent="0.35">
      <c r="A125" s="308" t="s">
        <v>283</v>
      </c>
      <c r="B125" s="292">
        <v>0</v>
      </c>
      <c r="C125" s="292">
        <v>-4.42849</v>
      </c>
      <c r="D125" s="293">
        <v>-4.42849</v>
      </c>
      <c r="E125" s="294" t="s">
        <v>166</v>
      </c>
      <c r="F125" s="292">
        <v>0</v>
      </c>
      <c r="G125" s="293">
        <v>0</v>
      </c>
      <c r="H125" s="295">
        <v>0</v>
      </c>
      <c r="I125" s="292">
        <v>-3.3292099999999998</v>
      </c>
      <c r="J125" s="293">
        <v>-3.3292099999999998</v>
      </c>
      <c r="K125" s="296" t="s">
        <v>166</v>
      </c>
    </row>
    <row r="126" spans="1:11" ht="14.4" customHeight="1" thickBot="1" x14ac:dyDescent="0.35">
      <c r="A126" s="309" t="s">
        <v>284</v>
      </c>
      <c r="B126" s="287">
        <v>0</v>
      </c>
      <c r="C126" s="287">
        <v>-4.42849</v>
      </c>
      <c r="D126" s="288">
        <v>-4.42849</v>
      </c>
      <c r="E126" s="297" t="s">
        <v>166</v>
      </c>
      <c r="F126" s="287">
        <v>0</v>
      </c>
      <c r="G126" s="288">
        <v>0</v>
      </c>
      <c r="H126" s="290">
        <v>0</v>
      </c>
      <c r="I126" s="287">
        <v>-3.3292099999999998</v>
      </c>
      <c r="J126" s="288">
        <v>-3.3292099999999998</v>
      </c>
      <c r="K126" s="298" t="s">
        <v>166</v>
      </c>
    </row>
    <row r="127" spans="1:11" ht="14.4" customHeight="1" thickBot="1" x14ac:dyDescent="0.35">
      <c r="A127" s="308" t="s">
        <v>285</v>
      </c>
      <c r="B127" s="292">
        <v>1.466127931155</v>
      </c>
      <c r="C127" s="292">
        <v>1.3420000000000001</v>
      </c>
      <c r="D127" s="293">
        <v>-0.124127931155</v>
      </c>
      <c r="E127" s="299">
        <v>0.91533622099500001</v>
      </c>
      <c r="F127" s="292">
        <v>1.2369503881849999</v>
      </c>
      <c r="G127" s="293">
        <v>1.0307919901539999</v>
      </c>
      <c r="H127" s="295">
        <v>0</v>
      </c>
      <c r="I127" s="292">
        <v>1.21</v>
      </c>
      <c r="J127" s="293">
        <v>0.17920800984499999</v>
      </c>
      <c r="K127" s="300">
        <v>0.97821223191899997</v>
      </c>
    </row>
    <row r="128" spans="1:11" ht="14.4" customHeight="1" thickBot="1" x14ac:dyDescent="0.35">
      <c r="A128" s="309" t="s">
        <v>286</v>
      </c>
      <c r="B128" s="287">
        <v>1.466127931155</v>
      </c>
      <c r="C128" s="287">
        <v>1.3420000000000001</v>
      </c>
      <c r="D128" s="288">
        <v>-0.124127931155</v>
      </c>
      <c r="E128" s="289">
        <v>0.91533622099500001</v>
      </c>
      <c r="F128" s="287">
        <v>1.2369503881849999</v>
      </c>
      <c r="G128" s="288">
        <v>1.0307919901539999</v>
      </c>
      <c r="H128" s="290">
        <v>0</v>
      </c>
      <c r="I128" s="287">
        <v>1.21</v>
      </c>
      <c r="J128" s="288">
        <v>0.17920800984499999</v>
      </c>
      <c r="K128" s="291">
        <v>0.97821223191899997</v>
      </c>
    </row>
    <row r="129" spans="1:11" ht="14.4" customHeight="1" thickBot="1" x14ac:dyDescent="0.35">
      <c r="A129" s="308" t="s">
        <v>287</v>
      </c>
      <c r="B129" s="292">
        <v>85.717430844280003</v>
      </c>
      <c r="C129" s="292">
        <v>56.797179999999997</v>
      </c>
      <c r="D129" s="293">
        <v>-28.920250844280002</v>
      </c>
      <c r="E129" s="299">
        <v>0.66260945341599997</v>
      </c>
      <c r="F129" s="292">
        <v>61.283349216617999</v>
      </c>
      <c r="G129" s="293">
        <v>51.069457680515001</v>
      </c>
      <c r="H129" s="295">
        <v>0.76090999999999998</v>
      </c>
      <c r="I129" s="292">
        <v>35.21058</v>
      </c>
      <c r="J129" s="293">
        <v>-15.858877680515</v>
      </c>
      <c r="K129" s="300">
        <v>0.57455378092200005</v>
      </c>
    </row>
    <row r="130" spans="1:11" ht="14.4" customHeight="1" thickBot="1" x14ac:dyDescent="0.35">
      <c r="A130" s="309" t="s">
        <v>288</v>
      </c>
      <c r="B130" s="287">
        <v>2.0510838787410002</v>
      </c>
      <c r="C130" s="287">
        <v>2.7997999999999998</v>
      </c>
      <c r="D130" s="288">
        <v>0.74871612125800002</v>
      </c>
      <c r="E130" s="289">
        <v>1.36503437476</v>
      </c>
      <c r="F130" s="287">
        <v>1.920743436712</v>
      </c>
      <c r="G130" s="288">
        <v>1.600619530593</v>
      </c>
      <c r="H130" s="290">
        <v>0.38319999999999999</v>
      </c>
      <c r="I130" s="287">
        <v>2.7906</v>
      </c>
      <c r="J130" s="288">
        <v>1.1899804694060001</v>
      </c>
      <c r="K130" s="291">
        <v>1.452874937204</v>
      </c>
    </row>
    <row r="131" spans="1:11" ht="14.4" customHeight="1" thickBot="1" x14ac:dyDescent="0.35">
      <c r="A131" s="309" t="s">
        <v>289</v>
      </c>
      <c r="B131" s="287">
        <v>83.666346965537997</v>
      </c>
      <c r="C131" s="287">
        <v>53.99738</v>
      </c>
      <c r="D131" s="288">
        <v>-29.668966965538001</v>
      </c>
      <c r="E131" s="289">
        <v>0.64538947806799996</v>
      </c>
      <c r="F131" s="287">
        <v>59.362605779905998</v>
      </c>
      <c r="G131" s="288">
        <v>49.468838149922</v>
      </c>
      <c r="H131" s="290">
        <v>0.37770999999999999</v>
      </c>
      <c r="I131" s="287">
        <v>32.419980000000002</v>
      </c>
      <c r="J131" s="288">
        <v>-17.048858149922001</v>
      </c>
      <c r="K131" s="291">
        <v>0.54613471854899998</v>
      </c>
    </row>
    <row r="132" spans="1:11" ht="14.4" customHeight="1" thickBot="1" x14ac:dyDescent="0.35">
      <c r="A132" s="308" t="s">
        <v>290</v>
      </c>
      <c r="B132" s="292">
        <v>836</v>
      </c>
      <c r="C132" s="292">
        <v>542.42999999999995</v>
      </c>
      <c r="D132" s="293">
        <v>-293.57</v>
      </c>
      <c r="E132" s="299">
        <v>0.64883971291800002</v>
      </c>
      <c r="F132" s="292">
        <v>544.99898238108699</v>
      </c>
      <c r="G132" s="293">
        <v>454.16581865090598</v>
      </c>
      <c r="H132" s="295">
        <v>0</v>
      </c>
      <c r="I132" s="292">
        <v>0</v>
      </c>
      <c r="J132" s="293">
        <v>-454.16581865090598</v>
      </c>
      <c r="K132" s="300">
        <v>0</v>
      </c>
    </row>
    <row r="133" spans="1:11" ht="14.4" customHeight="1" thickBot="1" x14ac:dyDescent="0.35">
      <c r="A133" s="309" t="s">
        <v>291</v>
      </c>
      <c r="B133" s="287">
        <v>836</v>
      </c>
      <c r="C133" s="287">
        <v>542.42999999999995</v>
      </c>
      <c r="D133" s="288">
        <v>-293.57</v>
      </c>
      <c r="E133" s="289">
        <v>0.64883971291800002</v>
      </c>
      <c r="F133" s="287">
        <v>544.99898238108699</v>
      </c>
      <c r="G133" s="288">
        <v>454.16581865090598</v>
      </c>
      <c r="H133" s="290">
        <v>0</v>
      </c>
      <c r="I133" s="287">
        <v>0</v>
      </c>
      <c r="J133" s="288">
        <v>-454.16581865090598</v>
      </c>
      <c r="K133" s="291">
        <v>0</v>
      </c>
    </row>
    <row r="134" spans="1:11" ht="14.4" customHeight="1" thickBot="1" x14ac:dyDescent="0.35">
      <c r="A134" s="308" t="s">
        <v>292</v>
      </c>
      <c r="B134" s="292">
        <v>34.334341834244</v>
      </c>
      <c r="C134" s="292">
        <v>386.11615</v>
      </c>
      <c r="D134" s="293">
        <v>351.78180816575502</v>
      </c>
      <c r="E134" s="299">
        <v>11.245771125133</v>
      </c>
      <c r="F134" s="292">
        <v>390.10599237453698</v>
      </c>
      <c r="G134" s="293">
        <v>325.08832697878103</v>
      </c>
      <c r="H134" s="295">
        <v>31.850989999999999</v>
      </c>
      <c r="I134" s="292">
        <v>324.62774999999999</v>
      </c>
      <c r="J134" s="293">
        <v>-0.46057697877999998</v>
      </c>
      <c r="K134" s="300">
        <v>0.83215268759100003</v>
      </c>
    </row>
    <row r="135" spans="1:11" ht="14.4" customHeight="1" thickBot="1" x14ac:dyDescent="0.35">
      <c r="A135" s="309" t="s">
        <v>293</v>
      </c>
      <c r="B135" s="287">
        <v>0</v>
      </c>
      <c r="C135" s="287">
        <v>350.88299999999998</v>
      </c>
      <c r="D135" s="288">
        <v>350.88299999999998</v>
      </c>
      <c r="E135" s="297" t="s">
        <v>196</v>
      </c>
      <c r="F135" s="287">
        <v>359.22031438701799</v>
      </c>
      <c r="G135" s="288">
        <v>299.350261989182</v>
      </c>
      <c r="H135" s="290">
        <v>29.83146</v>
      </c>
      <c r="I135" s="287">
        <v>297.35126000000002</v>
      </c>
      <c r="J135" s="288">
        <v>-1.999001989181</v>
      </c>
      <c r="K135" s="291">
        <v>0.82776849774600003</v>
      </c>
    </row>
    <row r="136" spans="1:11" ht="14.4" customHeight="1" thickBot="1" x14ac:dyDescent="0.35">
      <c r="A136" s="309" t="s">
        <v>294</v>
      </c>
      <c r="B136" s="287">
        <v>0</v>
      </c>
      <c r="C136" s="287">
        <v>0</v>
      </c>
      <c r="D136" s="288">
        <v>0</v>
      </c>
      <c r="E136" s="289">
        <v>1</v>
      </c>
      <c r="F136" s="287">
        <v>0</v>
      </c>
      <c r="G136" s="288">
        <v>0</v>
      </c>
      <c r="H136" s="290">
        <v>0</v>
      </c>
      <c r="I136" s="287">
        <v>3.7751999999999999</v>
      </c>
      <c r="J136" s="288">
        <v>3.7751999999999999</v>
      </c>
      <c r="K136" s="298" t="s">
        <v>196</v>
      </c>
    </row>
    <row r="137" spans="1:11" ht="14.4" customHeight="1" thickBot="1" x14ac:dyDescent="0.35">
      <c r="A137" s="309" t="s">
        <v>295</v>
      </c>
      <c r="B137" s="287">
        <v>1.241187910809</v>
      </c>
      <c r="C137" s="287">
        <v>1.5860000000000001</v>
      </c>
      <c r="D137" s="288">
        <v>0.34481208919</v>
      </c>
      <c r="E137" s="289">
        <v>1.2778081273490001</v>
      </c>
      <c r="F137" s="287">
        <v>1.751025601586</v>
      </c>
      <c r="G137" s="288">
        <v>1.459188001322</v>
      </c>
      <c r="H137" s="290">
        <v>0</v>
      </c>
      <c r="I137" s="287">
        <v>0.96799999999999997</v>
      </c>
      <c r="J137" s="288">
        <v>-0.49118800132200002</v>
      </c>
      <c r="K137" s="291">
        <v>0.55281887319199996</v>
      </c>
    </row>
    <row r="138" spans="1:11" ht="14.4" customHeight="1" thickBot="1" x14ac:dyDescent="0.35">
      <c r="A138" s="309" t="s">
        <v>296</v>
      </c>
      <c r="B138" s="287">
        <v>32.787157946363997</v>
      </c>
      <c r="C138" s="287">
        <v>33.647150000000003</v>
      </c>
      <c r="D138" s="288">
        <v>0.85999205363499998</v>
      </c>
      <c r="E138" s="289">
        <v>1.0262295394750001</v>
      </c>
      <c r="F138" s="287">
        <v>29.134652385930998</v>
      </c>
      <c r="G138" s="288">
        <v>24.278876988276</v>
      </c>
      <c r="H138" s="290">
        <v>2.01953</v>
      </c>
      <c r="I138" s="287">
        <v>22.533290000000001</v>
      </c>
      <c r="J138" s="288">
        <v>-1.745586988276</v>
      </c>
      <c r="K138" s="291">
        <v>0.77341887253399999</v>
      </c>
    </row>
    <row r="139" spans="1:11" ht="14.4" customHeight="1" thickBot="1" x14ac:dyDescent="0.35">
      <c r="A139" s="309" t="s">
        <v>297</v>
      </c>
      <c r="B139" s="287">
        <v>0.30599597707100001</v>
      </c>
      <c r="C139" s="287">
        <v>0</v>
      </c>
      <c r="D139" s="288">
        <v>-0.30599597707100001</v>
      </c>
      <c r="E139" s="289">
        <v>0</v>
      </c>
      <c r="F139" s="287">
        <v>0</v>
      </c>
      <c r="G139" s="288">
        <v>0</v>
      </c>
      <c r="H139" s="290">
        <v>0</v>
      </c>
      <c r="I139" s="287">
        <v>0</v>
      </c>
      <c r="J139" s="288">
        <v>0</v>
      </c>
      <c r="K139" s="298" t="s">
        <v>166</v>
      </c>
    </row>
    <row r="140" spans="1:11" ht="14.4" customHeight="1" thickBot="1" x14ac:dyDescent="0.35">
      <c r="A140" s="308" t="s">
        <v>298</v>
      </c>
      <c r="B140" s="292">
        <v>514.01877157865295</v>
      </c>
      <c r="C140" s="292">
        <v>460.16565000000003</v>
      </c>
      <c r="D140" s="293">
        <v>-53.853121578652001</v>
      </c>
      <c r="E140" s="299">
        <v>0.89523121614099999</v>
      </c>
      <c r="F140" s="292">
        <v>475.09515107255601</v>
      </c>
      <c r="G140" s="293">
        <v>395.91262589379699</v>
      </c>
      <c r="H140" s="295">
        <v>28.2819</v>
      </c>
      <c r="I140" s="292">
        <v>623.87207000000001</v>
      </c>
      <c r="J140" s="293">
        <v>227.95944410620299</v>
      </c>
      <c r="K140" s="300">
        <v>1.3131518361979999</v>
      </c>
    </row>
    <row r="141" spans="1:11" ht="14.4" customHeight="1" thickBot="1" x14ac:dyDescent="0.35">
      <c r="A141" s="309" t="s">
        <v>299</v>
      </c>
      <c r="B141" s="287">
        <v>8.0197681404070007</v>
      </c>
      <c r="C141" s="287">
        <v>4.1797500000000003</v>
      </c>
      <c r="D141" s="288">
        <v>-3.840018140407</v>
      </c>
      <c r="E141" s="289">
        <v>0.52118090284100005</v>
      </c>
      <c r="F141" s="287">
        <v>0</v>
      </c>
      <c r="G141" s="288">
        <v>0</v>
      </c>
      <c r="H141" s="290">
        <v>0</v>
      </c>
      <c r="I141" s="287">
        <v>0</v>
      </c>
      <c r="J141" s="288">
        <v>0</v>
      </c>
      <c r="K141" s="298" t="s">
        <v>166</v>
      </c>
    </row>
    <row r="142" spans="1:11" ht="14.4" customHeight="1" thickBot="1" x14ac:dyDescent="0.35">
      <c r="A142" s="309" t="s">
        <v>300</v>
      </c>
      <c r="B142" s="287">
        <v>113.970572160777</v>
      </c>
      <c r="C142" s="287">
        <v>157.70518000000001</v>
      </c>
      <c r="D142" s="288">
        <v>43.734607839223003</v>
      </c>
      <c r="E142" s="289">
        <v>1.383735968066</v>
      </c>
      <c r="F142" s="287">
        <v>149.043298562031</v>
      </c>
      <c r="G142" s="288">
        <v>124.20274880169301</v>
      </c>
      <c r="H142" s="290">
        <v>5.1829999999999998</v>
      </c>
      <c r="I142" s="287">
        <v>207.77855</v>
      </c>
      <c r="J142" s="288">
        <v>83.575801198307005</v>
      </c>
      <c r="K142" s="291">
        <v>1.39408180042</v>
      </c>
    </row>
    <row r="143" spans="1:11" ht="14.4" customHeight="1" thickBot="1" x14ac:dyDescent="0.35">
      <c r="A143" s="309" t="s">
        <v>301</v>
      </c>
      <c r="B143" s="287">
        <v>68.999997826666998</v>
      </c>
      <c r="C143" s="287">
        <v>52.701900000000002</v>
      </c>
      <c r="D143" s="288">
        <v>-16.298097826667</v>
      </c>
      <c r="E143" s="289">
        <v>0.76379567623099998</v>
      </c>
      <c r="F143" s="287">
        <v>62.999528902141002</v>
      </c>
      <c r="G143" s="288">
        <v>52.499607418449997</v>
      </c>
      <c r="H143" s="290">
        <v>23.0989</v>
      </c>
      <c r="I143" s="287">
        <v>47.782899999999998</v>
      </c>
      <c r="J143" s="288">
        <v>-4.7167074184500004</v>
      </c>
      <c r="K143" s="291">
        <v>0.75846440176100005</v>
      </c>
    </row>
    <row r="144" spans="1:11" ht="14.4" customHeight="1" thickBot="1" x14ac:dyDescent="0.35">
      <c r="A144" s="309" t="s">
        <v>302</v>
      </c>
      <c r="B144" s="287">
        <v>314.74033191563501</v>
      </c>
      <c r="C144" s="287">
        <v>244.97381999999999</v>
      </c>
      <c r="D144" s="288">
        <v>-69.766511915633998</v>
      </c>
      <c r="E144" s="289">
        <v>0.77833628283</v>
      </c>
      <c r="F144" s="287">
        <v>262.09779373958202</v>
      </c>
      <c r="G144" s="288">
        <v>218.41482811631801</v>
      </c>
      <c r="H144" s="290">
        <v>0</v>
      </c>
      <c r="I144" s="287">
        <v>245.27271999999999</v>
      </c>
      <c r="J144" s="288">
        <v>26.857891883680999</v>
      </c>
      <c r="K144" s="291">
        <v>0.93580612221199999</v>
      </c>
    </row>
    <row r="145" spans="1:11" ht="14.4" customHeight="1" thickBot="1" x14ac:dyDescent="0.35">
      <c r="A145" s="309" t="s">
        <v>303</v>
      </c>
      <c r="B145" s="287">
        <v>8.2881015351659997</v>
      </c>
      <c r="C145" s="287">
        <v>0.60499999999999998</v>
      </c>
      <c r="D145" s="288">
        <v>-7.6831015351660001</v>
      </c>
      <c r="E145" s="289">
        <v>7.2996209980000004E-2</v>
      </c>
      <c r="F145" s="287">
        <v>0.95452986880099999</v>
      </c>
      <c r="G145" s="288">
        <v>0.79544155733400002</v>
      </c>
      <c r="H145" s="290">
        <v>0</v>
      </c>
      <c r="I145" s="287">
        <v>123.03789999999999</v>
      </c>
      <c r="J145" s="288">
        <v>122.242458442665</v>
      </c>
      <c r="K145" s="291">
        <v>128.89895227105399</v>
      </c>
    </row>
    <row r="146" spans="1:11" ht="14.4" customHeight="1" thickBot="1" x14ac:dyDescent="0.35">
      <c r="A146" s="308" t="s">
        <v>304</v>
      </c>
      <c r="B146" s="292">
        <v>144.99999543285099</v>
      </c>
      <c r="C146" s="292">
        <v>188.63900000000001</v>
      </c>
      <c r="D146" s="293">
        <v>43.639004567148</v>
      </c>
      <c r="E146" s="299">
        <v>1.300958661666</v>
      </c>
      <c r="F146" s="292">
        <v>148.52307896931899</v>
      </c>
      <c r="G146" s="293">
        <v>123.769232474432</v>
      </c>
      <c r="H146" s="295">
        <v>12.457000000000001</v>
      </c>
      <c r="I146" s="292">
        <v>74.495500000000007</v>
      </c>
      <c r="J146" s="293">
        <v>-49.273732474432002</v>
      </c>
      <c r="K146" s="300">
        <v>0.50157524686999999</v>
      </c>
    </row>
    <row r="147" spans="1:11" ht="14.4" customHeight="1" thickBot="1" x14ac:dyDescent="0.35">
      <c r="A147" s="309" t="s">
        <v>305</v>
      </c>
      <c r="B147" s="287">
        <v>0</v>
      </c>
      <c r="C147" s="287">
        <v>27.655999999999999</v>
      </c>
      <c r="D147" s="288">
        <v>27.655999999999999</v>
      </c>
      <c r="E147" s="297" t="s">
        <v>196</v>
      </c>
      <c r="F147" s="287">
        <v>0</v>
      </c>
      <c r="G147" s="288">
        <v>0</v>
      </c>
      <c r="H147" s="290">
        <v>0</v>
      </c>
      <c r="I147" s="287">
        <v>0</v>
      </c>
      <c r="J147" s="288">
        <v>0</v>
      </c>
      <c r="K147" s="298" t="s">
        <v>166</v>
      </c>
    </row>
    <row r="148" spans="1:11" ht="14.4" customHeight="1" thickBot="1" x14ac:dyDescent="0.35">
      <c r="A148" s="309" t="s">
        <v>306</v>
      </c>
      <c r="B148" s="287">
        <v>0</v>
      </c>
      <c r="C148" s="287">
        <v>1.9059999999999999</v>
      </c>
      <c r="D148" s="288">
        <v>1.9059999999999999</v>
      </c>
      <c r="E148" s="297" t="s">
        <v>196</v>
      </c>
      <c r="F148" s="287">
        <v>1.0002280515890001</v>
      </c>
      <c r="G148" s="288">
        <v>0.83352337632399998</v>
      </c>
      <c r="H148" s="290">
        <v>0</v>
      </c>
      <c r="I148" s="287">
        <v>1.524</v>
      </c>
      <c r="J148" s="288">
        <v>0.69047662367499996</v>
      </c>
      <c r="K148" s="291">
        <v>1.5236525286189999</v>
      </c>
    </row>
    <row r="149" spans="1:11" ht="14.4" customHeight="1" thickBot="1" x14ac:dyDescent="0.35">
      <c r="A149" s="309" t="s">
        <v>307</v>
      </c>
      <c r="B149" s="287">
        <v>144.99999543285099</v>
      </c>
      <c r="C149" s="287">
        <v>159.077</v>
      </c>
      <c r="D149" s="288">
        <v>14.077004567148</v>
      </c>
      <c r="E149" s="289">
        <v>1.0970827931760001</v>
      </c>
      <c r="F149" s="287">
        <v>147.52285091773001</v>
      </c>
      <c r="G149" s="288">
        <v>122.93570909810801</v>
      </c>
      <c r="H149" s="290">
        <v>12.457000000000001</v>
      </c>
      <c r="I149" s="287">
        <v>72.971500000000006</v>
      </c>
      <c r="J149" s="288">
        <v>-49.964209098108</v>
      </c>
      <c r="K149" s="291">
        <v>0.49464540270200003</v>
      </c>
    </row>
    <row r="150" spans="1:11" ht="14.4" customHeight="1" thickBot="1" x14ac:dyDescent="0.35">
      <c r="A150" s="308" t="s">
        <v>308</v>
      </c>
      <c r="B150" s="292">
        <v>0</v>
      </c>
      <c r="C150" s="292">
        <v>4.42849</v>
      </c>
      <c r="D150" s="293">
        <v>4.42849</v>
      </c>
      <c r="E150" s="294" t="s">
        <v>166</v>
      </c>
      <c r="F150" s="292">
        <v>0</v>
      </c>
      <c r="G150" s="293">
        <v>0</v>
      </c>
      <c r="H150" s="295">
        <v>0</v>
      </c>
      <c r="I150" s="292">
        <v>3.3292099999999998</v>
      </c>
      <c r="J150" s="293">
        <v>3.3292099999999998</v>
      </c>
      <c r="K150" s="296" t="s">
        <v>166</v>
      </c>
    </row>
    <row r="151" spans="1:11" ht="14.4" customHeight="1" thickBot="1" x14ac:dyDescent="0.35">
      <c r="A151" s="309" t="s">
        <v>309</v>
      </c>
      <c r="B151" s="287">
        <v>0</v>
      </c>
      <c r="C151" s="287">
        <v>1.91E-3</v>
      </c>
      <c r="D151" s="288">
        <v>1.91E-3</v>
      </c>
      <c r="E151" s="297" t="s">
        <v>166</v>
      </c>
      <c r="F151" s="287">
        <v>0</v>
      </c>
      <c r="G151" s="288">
        <v>0</v>
      </c>
      <c r="H151" s="290">
        <v>0</v>
      </c>
      <c r="I151" s="287">
        <v>2.4830000000000001E-2</v>
      </c>
      <c r="J151" s="288">
        <v>2.4830000000000001E-2</v>
      </c>
      <c r="K151" s="298" t="s">
        <v>166</v>
      </c>
    </row>
    <row r="152" spans="1:11" ht="14.4" customHeight="1" thickBot="1" x14ac:dyDescent="0.35">
      <c r="A152" s="309" t="s">
        <v>310</v>
      </c>
      <c r="B152" s="287">
        <v>0</v>
      </c>
      <c r="C152" s="287">
        <v>0.89624000000000004</v>
      </c>
      <c r="D152" s="288">
        <v>0.89624000000000004</v>
      </c>
      <c r="E152" s="297" t="s">
        <v>166</v>
      </c>
      <c r="F152" s="287">
        <v>0</v>
      </c>
      <c r="G152" s="288">
        <v>0</v>
      </c>
      <c r="H152" s="290">
        <v>0</v>
      </c>
      <c r="I152" s="287">
        <v>0.64448000000000005</v>
      </c>
      <c r="J152" s="288">
        <v>0.64448000000000005</v>
      </c>
      <c r="K152" s="298" t="s">
        <v>166</v>
      </c>
    </row>
    <row r="153" spans="1:11" ht="14.4" customHeight="1" thickBot="1" x14ac:dyDescent="0.35">
      <c r="A153" s="309" t="s">
        <v>311</v>
      </c>
      <c r="B153" s="287">
        <v>0</v>
      </c>
      <c r="C153" s="287">
        <v>2.55185</v>
      </c>
      <c r="D153" s="288">
        <v>2.55185</v>
      </c>
      <c r="E153" s="297" t="s">
        <v>166</v>
      </c>
      <c r="F153" s="287">
        <v>0</v>
      </c>
      <c r="G153" s="288">
        <v>0</v>
      </c>
      <c r="H153" s="290">
        <v>0</v>
      </c>
      <c r="I153" s="287">
        <v>2.0279199999999999</v>
      </c>
      <c r="J153" s="288">
        <v>2.0279199999999999</v>
      </c>
      <c r="K153" s="298" t="s">
        <v>166</v>
      </c>
    </row>
    <row r="154" spans="1:11" ht="14.4" customHeight="1" thickBot="1" x14ac:dyDescent="0.35">
      <c r="A154" s="309" t="s">
        <v>312</v>
      </c>
      <c r="B154" s="287">
        <v>0</v>
      </c>
      <c r="C154" s="287">
        <v>0.1399</v>
      </c>
      <c r="D154" s="288">
        <v>0.1399</v>
      </c>
      <c r="E154" s="297" t="s">
        <v>166</v>
      </c>
      <c r="F154" s="287">
        <v>0</v>
      </c>
      <c r="G154" s="288">
        <v>0</v>
      </c>
      <c r="H154" s="290">
        <v>0</v>
      </c>
      <c r="I154" s="287">
        <v>0.35231000000000001</v>
      </c>
      <c r="J154" s="288">
        <v>0.35231000000000001</v>
      </c>
      <c r="K154" s="298" t="s">
        <v>166</v>
      </c>
    </row>
    <row r="155" spans="1:11" ht="14.4" customHeight="1" thickBot="1" x14ac:dyDescent="0.35">
      <c r="A155" s="309" t="s">
        <v>313</v>
      </c>
      <c r="B155" s="287">
        <v>0</v>
      </c>
      <c r="C155" s="287">
        <v>0.83858999999999995</v>
      </c>
      <c r="D155" s="288">
        <v>0.83858999999999995</v>
      </c>
      <c r="E155" s="297" t="s">
        <v>166</v>
      </c>
      <c r="F155" s="287">
        <v>0</v>
      </c>
      <c r="G155" s="288">
        <v>0</v>
      </c>
      <c r="H155" s="290">
        <v>0</v>
      </c>
      <c r="I155" s="287">
        <v>0.27966999999999997</v>
      </c>
      <c r="J155" s="288">
        <v>0.27966999999999997</v>
      </c>
      <c r="K155" s="298" t="s">
        <v>166</v>
      </c>
    </row>
    <row r="156" spans="1:11" ht="14.4" customHeight="1" thickBot="1" x14ac:dyDescent="0.35">
      <c r="A156" s="306" t="s">
        <v>32</v>
      </c>
      <c r="B156" s="287">
        <v>35289.9988884505</v>
      </c>
      <c r="C156" s="287">
        <v>33052.0789</v>
      </c>
      <c r="D156" s="288">
        <v>-2237.9199884505101</v>
      </c>
      <c r="E156" s="289">
        <v>0.93658486656399997</v>
      </c>
      <c r="F156" s="287">
        <v>33906.968101786799</v>
      </c>
      <c r="G156" s="288">
        <v>28255.806751488999</v>
      </c>
      <c r="H156" s="290">
        <v>2684.3076999999998</v>
      </c>
      <c r="I156" s="287">
        <v>27609.24554</v>
      </c>
      <c r="J156" s="288">
        <v>-646.56121148897</v>
      </c>
      <c r="K156" s="291">
        <v>0.81426465076700005</v>
      </c>
    </row>
    <row r="157" spans="1:11" ht="14.4" customHeight="1" thickBot="1" x14ac:dyDescent="0.35">
      <c r="A157" s="310" t="s">
        <v>314</v>
      </c>
      <c r="B157" s="292">
        <v>26188.999175109999</v>
      </c>
      <c r="C157" s="292">
        <v>24501.98</v>
      </c>
      <c r="D157" s="293">
        <v>-1687.0191751099601</v>
      </c>
      <c r="E157" s="299">
        <v>0.93558290777599995</v>
      </c>
      <c r="F157" s="292">
        <v>25070.9764467653</v>
      </c>
      <c r="G157" s="293">
        <v>20892.480372304399</v>
      </c>
      <c r="H157" s="295">
        <v>1983.182</v>
      </c>
      <c r="I157" s="292">
        <v>20386.528999999999</v>
      </c>
      <c r="J157" s="293">
        <v>-505.951372304404</v>
      </c>
      <c r="K157" s="300">
        <v>0.81315257278800002</v>
      </c>
    </row>
    <row r="158" spans="1:11" ht="14.4" customHeight="1" thickBot="1" x14ac:dyDescent="0.35">
      <c r="A158" s="308" t="s">
        <v>315</v>
      </c>
      <c r="B158" s="292">
        <v>0</v>
      </c>
      <c r="C158" s="292">
        <v>-84.862669999999994</v>
      </c>
      <c r="D158" s="293">
        <v>-84.862669999999994</v>
      </c>
      <c r="E158" s="294" t="s">
        <v>166</v>
      </c>
      <c r="F158" s="292">
        <v>0</v>
      </c>
      <c r="G158" s="293">
        <v>0</v>
      </c>
      <c r="H158" s="295">
        <v>0</v>
      </c>
      <c r="I158" s="292">
        <v>-73.287090000000006</v>
      </c>
      <c r="J158" s="293">
        <v>-73.287090000000006</v>
      </c>
      <c r="K158" s="296" t="s">
        <v>166</v>
      </c>
    </row>
    <row r="159" spans="1:11" ht="14.4" customHeight="1" thickBot="1" x14ac:dyDescent="0.35">
      <c r="A159" s="309" t="s">
        <v>316</v>
      </c>
      <c r="B159" s="287">
        <v>0</v>
      </c>
      <c r="C159" s="287">
        <v>-84.862669999999994</v>
      </c>
      <c r="D159" s="288">
        <v>-84.862669999999994</v>
      </c>
      <c r="E159" s="297" t="s">
        <v>166</v>
      </c>
      <c r="F159" s="287">
        <v>0</v>
      </c>
      <c r="G159" s="288">
        <v>0</v>
      </c>
      <c r="H159" s="290">
        <v>0</v>
      </c>
      <c r="I159" s="287">
        <v>-73.287090000000006</v>
      </c>
      <c r="J159" s="288">
        <v>-73.287090000000006</v>
      </c>
      <c r="K159" s="298" t="s">
        <v>166</v>
      </c>
    </row>
    <row r="160" spans="1:11" ht="14.4" customHeight="1" thickBot="1" x14ac:dyDescent="0.35">
      <c r="A160" s="308" t="s">
        <v>317</v>
      </c>
      <c r="B160" s="292">
        <v>25998.999181094499</v>
      </c>
      <c r="C160" s="292">
        <v>24335.788</v>
      </c>
      <c r="D160" s="293">
        <v>-1663.2111810945</v>
      </c>
      <c r="E160" s="299">
        <v>0.93602787670700005</v>
      </c>
      <c r="F160" s="292">
        <v>24889.976504591101</v>
      </c>
      <c r="G160" s="293">
        <v>20741.647087159199</v>
      </c>
      <c r="H160" s="295">
        <v>1965.444</v>
      </c>
      <c r="I160" s="292">
        <v>20248.413</v>
      </c>
      <c r="J160" s="293">
        <v>-493.23408715920999</v>
      </c>
      <c r="K160" s="300">
        <v>0.81351675829199999</v>
      </c>
    </row>
    <row r="161" spans="1:11" ht="14.4" customHeight="1" thickBot="1" x14ac:dyDescent="0.35">
      <c r="A161" s="309" t="s">
        <v>318</v>
      </c>
      <c r="B161" s="287">
        <v>25998.999181094499</v>
      </c>
      <c r="C161" s="287">
        <v>24335.788</v>
      </c>
      <c r="D161" s="288">
        <v>-1663.2111810945</v>
      </c>
      <c r="E161" s="289">
        <v>0.93602787670700005</v>
      </c>
      <c r="F161" s="287">
        <v>24889.976504591101</v>
      </c>
      <c r="G161" s="288">
        <v>20741.647087159199</v>
      </c>
      <c r="H161" s="290">
        <v>1965.444</v>
      </c>
      <c r="I161" s="287">
        <v>20248.413</v>
      </c>
      <c r="J161" s="288">
        <v>-493.23408715920999</v>
      </c>
      <c r="K161" s="291">
        <v>0.81351675829199999</v>
      </c>
    </row>
    <row r="162" spans="1:11" ht="14.4" customHeight="1" thickBot="1" x14ac:dyDescent="0.35">
      <c r="A162" s="308" t="s">
        <v>319</v>
      </c>
      <c r="B162" s="292">
        <v>109.999996535267</v>
      </c>
      <c r="C162" s="292">
        <v>93.7</v>
      </c>
      <c r="D162" s="293">
        <v>-16.299996535266001</v>
      </c>
      <c r="E162" s="299">
        <v>0.85181820864799995</v>
      </c>
      <c r="F162" s="292">
        <v>110.000009930744</v>
      </c>
      <c r="G162" s="293">
        <v>91.666674942285994</v>
      </c>
      <c r="H162" s="295">
        <v>9.6</v>
      </c>
      <c r="I162" s="292">
        <v>99.8</v>
      </c>
      <c r="J162" s="293">
        <v>8.1333250577129999</v>
      </c>
      <c r="K162" s="300">
        <v>0.90727264536399999</v>
      </c>
    </row>
    <row r="163" spans="1:11" ht="14.4" customHeight="1" thickBot="1" x14ac:dyDescent="0.35">
      <c r="A163" s="309" t="s">
        <v>320</v>
      </c>
      <c r="B163" s="287">
        <v>109.999996535267</v>
      </c>
      <c r="C163" s="287">
        <v>93.7</v>
      </c>
      <c r="D163" s="288">
        <v>-16.299996535266001</v>
      </c>
      <c r="E163" s="289">
        <v>0.85181820864799995</v>
      </c>
      <c r="F163" s="287">
        <v>110.000009930744</v>
      </c>
      <c r="G163" s="288">
        <v>91.666674942285994</v>
      </c>
      <c r="H163" s="290">
        <v>9.6</v>
      </c>
      <c r="I163" s="287">
        <v>99.8</v>
      </c>
      <c r="J163" s="288">
        <v>8.1333250577129999</v>
      </c>
      <c r="K163" s="291">
        <v>0.90727264536399999</v>
      </c>
    </row>
    <row r="164" spans="1:11" ht="14.4" customHeight="1" thickBot="1" x14ac:dyDescent="0.35">
      <c r="A164" s="308" t="s">
        <v>321</v>
      </c>
      <c r="B164" s="292">
        <v>79.999997480193002</v>
      </c>
      <c r="C164" s="292">
        <v>72.492000000000004</v>
      </c>
      <c r="D164" s="293">
        <v>-7.5079974801929996</v>
      </c>
      <c r="E164" s="299">
        <v>0.90615002854100002</v>
      </c>
      <c r="F164" s="292">
        <v>70.999932243494001</v>
      </c>
      <c r="G164" s="293">
        <v>59.166610202911997</v>
      </c>
      <c r="H164" s="295">
        <v>8.1379999999999999</v>
      </c>
      <c r="I164" s="292">
        <v>38.316000000000003</v>
      </c>
      <c r="J164" s="293">
        <v>-20.850610202912002</v>
      </c>
      <c r="K164" s="300">
        <v>0.53966248683999996</v>
      </c>
    </row>
    <row r="165" spans="1:11" ht="14.4" customHeight="1" thickBot="1" x14ac:dyDescent="0.35">
      <c r="A165" s="309" t="s">
        <v>322</v>
      </c>
      <c r="B165" s="287">
        <v>79.999997480193002</v>
      </c>
      <c r="C165" s="287">
        <v>72.492000000000004</v>
      </c>
      <c r="D165" s="288">
        <v>-7.5079974801929996</v>
      </c>
      <c r="E165" s="289">
        <v>0.90615002854100002</v>
      </c>
      <c r="F165" s="287">
        <v>70.999932243494001</v>
      </c>
      <c r="G165" s="288">
        <v>59.166610202911997</v>
      </c>
      <c r="H165" s="290">
        <v>8.1379999999999999</v>
      </c>
      <c r="I165" s="287">
        <v>38.316000000000003</v>
      </c>
      <c r="J165" s="288">
        <v>-20.850610202912002</v>
      </c>
      <c r="K165" s="291">
        <v>0.53966248683999996</v>
      </c>
    </row>
    <row r="166" spans="1:11" ht="14.4" customHeight="1" thickBot="1" x14ac:dyDescent="0.35">
      <c r="A166" s="308" t="s">
        <v>323</v>
      </c>
      <c r="B166" s="292">
        <v>0</v>
      </c>
      <c r="C166" s="292">
        <v>84.862669999999994</v>
      </c>
      <c r="D166" s="293">
        <v>84.862669999999994</v>
      </c>
      <c r="E166" s="294" t="s">
        <v>166</v>
      </c>
      <c r="F166" s="292">
        <v>0</v>
      </c>
      <c r="G166" s="293">
        <v>0</v>
      </c>
      <c r="H166" s="295">
        <v>0</v>
      </c>
      <c r="I166" s="292">
        <v>73.287090000000006</v>
      </c>
      <c r="J166" s="293">
        <v>73.287090000000006</v>
      </c>
      <c r="K166" s="296" t="s">
        <v>166</v>
      </c>
    </row>
    <row r="167" spans="1:11" ht="14.4" customHeight="1" thickBot="1" x14ac:dyDescent="0.35">
      <c r="A167" s="309" t="s">
        <v>324</v>
      </c>
      <c r="B167" s="287">
        <v>0</v>
      </c>
      <c r="C167" s="287">
        <v>84.535409999999999</v>
      </c>
      <c r="D167" s="288">
        <v>84.535409999999999</v>
      </c>
      <c r="E167" s="297" t="s">
        <v>166</v>
      </c>
      <c r="F167" s="287">
        <v>0</v>
      </c>
      <c r="G167" s="288">
        <v>0</v>
      </c>
      <c r="H167" s="290">
        <v>0</v>
      </c>
      <c r="I167" s="287">
        <v>73.098050000000001</v>
      </c>
      <c r="J167" s="288">
        <v>73.098050000000001</v>
      </c>
      <c r="K167" s="298" t="s">
        <v>166</v>
      </c>
    </row>
    <row r="168" spans="1:11" ht="14.4" customHeight="1" thickBot="1" x14ac:dyDescent="0.35">
      <c r="A168" s="309" t="s">
        <v>325</v>
      </c>
      <c r="B168" s="287">
        <v>0</v>
      </c>
      <c r="C168" s="287">
        <v>0.32726</v>
      </c>
      <c r="D168" s="288">
        <v>0.32726</v>
      </c>
      <c r="E168" s="297" t="s">
        <v>196</v>
      </c>
      <c r="F168" s="287">
        <v>0</v>
      </c>
      <c r="G168" s="288">
        <v>0</v>
      </c>
      <c r="H168" s="290">
        <v>0</v>
      </c>
      <c r="I168" s="287">
        <v>0.18904000000000001</v>
      </c>
      <c r="J168" s="288">
        <v>0.18904000000000001</v>
      </c>
      <c r="K168" s="298" t="s">
        <v>166</v>
      </c>
    </row>
    <row r="169" spans="1:11" ht="14.4" customHeight="1" thickBot="1" x14ac:dyDescent="0.35">
      <c r="A169" s="307" t="s">
        <v>326</v>
      </c>
      <c r="B169" s="287">
        <v>8840.9997215299209</v>
      </c>
      <c r="C169" s="287">
        <v>8306.0145100000009</v>
      </c>
      <c r="D169" s="288">
        <v>-534.98521152992203</v>
      </c>
      <c r="E169" s="289">
        <v>0.93948815423800003</v>
      </c>
      <c r="F169" s="287">
        <v>8462.9920056637602</v>
      </c>
      <c r="G169" s="288">
        <v>7052.4933380531402</v>
      </c>
      <c r="H169" s="290">
        <v>671.52139</v>
      </c>
      <c r="I169" s="287">
        <v>6918.4116800000002</v>
      </c>
      <c r="J169" s="288">
        <v>-134.08165805313499</v>
      </c>
      <c r="K169" s="291">
        <v>0.81749004079900001</v>
      </c>
    </row>
    <row r="170" spans="1:11" ht="14.4" customHeight="1" thickBot="1" x14ac:dyDescent="0.35">
      <c r="A170" s="308" t="s">
        <v>327</v>
      </c>
      <c r="B170" s="292">
        <v>0</v>
      </c>
      <c r="C170" s="292">
        <v>-28.74203</v>
      </c>
      <c r="D170" s="293">
        <v>-28.74203</v>
      </c>
      <c r="E170" s="294" t="s">
        <v>166</v>
      </c>
      <c r="F170" s="292">
        <v>0</v>
      </c>
      <c r="G170" s="293">
        <v>0</v>
      </c>
      <c r="H170" s="295">
        <v>0</v>
      </c>
      <c r="I170" s="292">
        <v>-24.853390000000001</v>
      </c>
      <c r="J170" s="293">
        <v>-24.853390000000001</v>
      </c>
      <c r="K170" s="296" t="s">
        <v>166</v>
      </c>
    </row>
    <row r="171" spans="1:11" ht="14.4" customHeight="1" thickBot="1" x14ac:dyDescent="0.35">
      <c r="A171" s="309" t="s">
        <v>328</v>
      </c>
      <c r="B171" s="287">
        <v>0</v>
      </c>
      <c r="C171" s="287">
        <v>-28.74203</v>
      </c>
      <c r="D171" s="288">
        <v>-28.74203</v>
      </c>
      <c r="E171" s="297" t="s">
        <v>166</v>
      </c>
      <c r="F171" s="287">
        <v>0</v>
      </c>
      <c r="G171" s="288">
        <v>0</v>
      </c>
      <c r="H171" s="290">
        <v>0</v>
      </c>
      <c r="I171" s="287">
        <v>-24.853390000000001</v>
      </c>
      <c r="J171" s="288">
        <v>-24.853390000000001</v>
      </c>
      <c r="K171" s="298" t="s">
        <v>166</v>
      </c>
    </row>
    <row r="172" spans="1:11" ht="14.4" customHeight="1" thickBot="1" x14ac:dyDescent="0.35">
      <c r="A172" s="308" t="s">
        <v>329</v>
      </c>
      <c r="B172" s="292">
        <v>2339.9999262956699</v>
      </c>
      <c r="C172" s="292">
        <v>2198.6426200000001</v>
      </c>
      <c r="D172" s="293">
        <v>-141.35730629567101</v>
      </c>
      <c r="E172" s="299">
        <v>0.93959089284200004</v>
      </c>
      <c r="F172" s="292">
        <v>2239.9978828420599</v>
      </c>
      <c r="G172" s="293">
        <v>1866.6649023683799</v>
      </c>
      <c r="H172" s="295">
        <v>177.7604</v>
      </c>
      <c r="I172" s="292">
        <v>1831.35816</v>
      </c>
      <c r="J172" s="293">
        <v>-35.30674236838</v>
      </c>
      <c r="K172" s="300">
        <v>0.81757137987799999</v>
      </c>
    </row>
    <row r="173" spans="1:11" ht="14.4" customHeight="1" thickBot="1" x14ac:dyDescent="0.35">
      <c r="A173" s="309" t="s">
        <v>330</v>
      </c>
      <c r="B173" s="287">
        <v>2339.9999262956699</v>
      </c>
      <c r="C173" s="287">
        <v>2198.6426200000001</v>
      </c>
      <c r="D173" s="288">
        <v>-141.35730629567101</v>
      </c>
      <c r="E173" s="289">
        <v>0.93959089284200004</v>
      </c>
      <c r="F173" s="287">
        <v>2239.9978828420599</v>
      </c>
      <c r="G173" s="288">
        <v>1866.6649023683799</v>
      </c>
      <c r="H173" s="290">
        <v>177.7604</v>
      </c>
      <c r="I173" s="287">
        <v>1831.35816</v>
      </c>
      <c r="J173" s="288">
        <v>-35.30674236838</v>
      </c>
      <c r="K173" s="291">
        <v>0.81757137987799999</v>
      </c>
    </row>
    <row r="174" spans="1:11" ht="14.4" customHeight="1" thickBot="1" x14ac:dyDescent="0.35">
      <c r="A174" s="308" t="s">
        <v>331</v>
      </c>
      <c r="B174" s="292">
        <v>6500.9997952342501</v>
      </c>
      <c r="C174" s="292">
        <v>6107.3718900000003</v>
      </c>
      <c r="D174" s="293">
        <v>-393.62790523425201</v>
      </c>
      <c r="E174" s="299">
        <v>0.93945117402900002</v>
      </c>
      <c r="F174" s="292">
        <v>6222.9941228217003</v>
      </c>
      <c r="G174" s="293">
        <v>5185.8284356847498</v>
      </c>
      <c r="H174" s="295">
        <v>493.76098999999999</v>
      </c>
      <c r="I174" s="292">
        <v>5087.0535200000004</v>
      </c>
      <c r="J174" s="293">
        <v>-98.774915684752003</v>
      </c>
      <c r="K174" s="300">
        <v>0.81746076239099996</v>
      </c>
    </row>
    <row r="175" spans="1:11" ht="14.4" customHeight="1" thickBot="1" x14ac:dyDescent="0.35">
      <c r="A175" s="309" t="s">
        <v>332</v>
      </c>
      <c r="B175" s="287">
        <v>6500.9997952342501</v>
      </c>
      <c r="C175" s="287">
        <v>6107.3718900000003</v>
      </c>
      <c r="D175" s="288">
        <v>-393.62790523425201</v>
      </c>
      <c r="E175" s="289">
        <v>0.93945117402900002</v>
      </c>
      <c r="F175" s="287">
        <v>6222.9941228217003</v>
      </c>
      <c r="G175" s="288">
        <v>5185.8284356847498</v>
      </c>
      <c r="H175" s="290">
        <v>493.76098999999999</v>
      </c>
      <c r="I175" s="287">
        <v>5087.0535200000004</v>
      </c>
      <c r="J175" s="288">
        <v>-98.774915684752003</v>
      </c>
      <c r="K175" s="291">
        <v>0.81746076239099996</v>
      </c>
    </row>
    <row r="176" spans="1:11" ht="14.4" customHeight="1" thickBot="1" x14ac:dyDescent="0.35">
      <c r="A176" s="308" t="s">
        <v>333</v>
      </c>
      <c r="B176" s="292">
        <v>0</v>
      </c>
      <c r="C176" s="292">
        <v>28.74203</v>
      </c>
      <c r="D176" s="293">
        <v>28.74203</v>
      </c>
      <c r="E176" s="294" t="s">
        <v>166</v>
      </c>
      <c r="F176" s="292">
        <v>0</v>
      </c>
      <c r="G176" s="293">
        <v>0</v>
      </c>
      <c r="H176" s="295">
        <v>0</v>
      </c>
      <c r="I176" s="292">
        <v>24.853390000000001</v>
      </c>
      <c r="J176" s="293">
        <v>24.853390000000001</v>
      </c>
      <c r="K176" s="296" t="s">
        <v>166</v>
      </c>
    </row>
    <row r="177" spans="1:11" ht="14.4" customHeight="1" thickBot="1" x14ac:dyDescent="0.35">
      <c r="A177" s="309" t="s">
        <v>334</v>
      </c>
      <c r="B177" s="287">
        <v>0</v>
      </c>
      <c r="C177" s="287">
        <v>7.6081599999999998</v>
      </c>
      <c r="D177" s="288">
        <v>7.6081599999999998</v>
      </c>
      <c r="E177" s="297" t="s">
        <v>166</v>
      </c>
      <c r="F177" s="287">
        <v>0</v>
      </c>
      <c r="G177" s="288">
        <v>0</v>
      </c>
      <c r="H177" s="290">
        <v>0</v>
      </c>
      <c r="I177" s="287">
        <v>6.5788799999999998</v>
      </c>
      <c r="J177" s="288">
        <v>6.5788799999999998</v>
      </c>
      <c r="K177" s="298" t="s">
        <v>166</v>
      </c>
    </row>
    <row r="178" spans="1:11" ht="14.4" customHeight="1" thickBot="1" x14ac:dyDescent="0.35">
      <c r="A178" s="309" t="s">
        <v>335</v>
      </c>
      <c r="B178" s="287">
        <v>0</v>
      </c>
      <c r="C178" s="287">
        <v>21.133870000000002</v>
      </c>
      <c r="D178" s="288">
        <v>21.133870000000002</v>
      </c>
      <c r="E178" s="297" t="s">
        <v>166</v>
      </c>
      <c r="F178" s="287">
        <v>0</v>
      </c>
      <c r="G178" s="288">
        <v>0</v>
      </c>
      <c r="H178" s="290">
        <v>0</v>
      </c>
      <c r="I178" s="287">
        <v>18.274509999999999</v>
      </c>
      <c r="J178" s="288">
        <v>18.274509999999999</v>
      </c>
      <c r="K178" s="298" t="s">
        <v>166</v>
      </c>
    </row>
    <row r="179" spans="1:11" ht="14.4" customHeight="1" thickBot="1" x14ac:dyDescent="0.35">
      <c r="A179" s="307" t="s">
        <v>336</v>
      </c>
      <c r="B179" s="287">
        <v>259.99999181062998</v>
      </c>
      <c r="C179" s="287">
        <v>244.08439000000001</v>
      </c>
      <c r="D179" s="288">
        <v>-15.915601810629999</v>
      </c>
      <c r="E179" s="289">
        <v>0.93878614495400003</v>
      </c>
      <c r="F179" s="287">
        <v>372.99964935771499</v>
      </c>
      <c r="G179" s="288">
        <v>310.83304113142901</v>
      </c>
      <c r="H179" s="290">
        <v>29.604310000000002</v>
      </c>
      <c r="I179" s="287">
        <v>304.30486000000002</v>
      </c>
      <c r="J179" s="288">
        <v>-6.5281811314280001</v>
      </c>
      <c r="K179" s="291">
        <v>0.81583149078999995</v>
      </c>
    </row>
    <row r="180" spans="1:11" ht="14.4" customHeight="1" thickBot="1" x14ac:dyDescent="0.35">
      <c r="A180" s="308" t="s">
        <v>337</v>
      </c>
      <c r="B180" s="292">
        <v>0</v>
      </c>
      <c r="C180" s="292">
        <v>-0.84858999999999996</v>
      </c>
      <c r="D180" s="293">
        <v>-0.84858999999999996</v>
      </c>
      <c r="E180" s="294" t="s">
        <v>166</v>
      </c>
      <c r="F180" s="292">
        <v>0</v>
      </c>
      <c r="G180" s="293">
        <v>0</v>
      </c>
      <c r="H180" s="295">
        <v>0</v>
      </c>
      <c r="I180" s="292">
        <v>-1.09928</v>
      </c>
      <c r="J180" s="293">
        <v>-1.09928</v>
      </c>
      <c r="K180" s="296" t="s">
        <v>166</v>
      </c>
    </row>
    <row r="181" spans="1:11" ht="14.4" customHeight="1" thickBot="1" x14ac:dyDescent="0.35">
      <c r="A181" s="309" t="s">
        <v>338</v>
      </c>
      <c r="B181" s="287">
        <v>0</v>
      </c>
      <c r="C181" s="287">
        <v>-0.84858999999999996</v>
      </c>
      <c r="D181" s="288">
        <v>-0.84858999999999996</v>
      </c>
      <c r="E181" s="297" t="s">
        <v>166</v>
      </c>
      <c r="F181" s="287">
        <v>0</v>
      </c>
      <c r="G181" s="288">
        <v>0</v>
      </c>
      <c r="H181" s="290">
        <v>0</v>
      </c>
      <c r="I181" s="287">
        <v>-1.09928</v>
      </c>
      <c r="J181" s="288">
        <v>-1.09928</v>
      </c>
      <c r="K181" s="298" t="s">
        <v>166</v>
      </c>
    </row>
    <row r="182" spans="1:11" ht="14.4" customHeight="1" thickBot="1" x14ac:dyDescent="0.35">
      <c r="A182" s="308" t="s">
        <v>339</v>
      </c>
      <c r="B182" s="292">
        <v>259.99999181062998</v>
      </c>
      <c r="C182" s="292">
        <v>244.08439000000001</v>
      </c>
      <c r="D182" s="293">
        <v>-15.915601810629999</v>
      </c>
      <c r="E182" s="299">
        <v>0.93878614495400003</v>
      </c>
      <c r="F182" s="292">
        <v>372.99964935771499</v>
      </c>
      <c r="G182" s="293">
        <v>310.83304113142901</v>
      </c>
      <c r="H182" s="295">
        <v>29.604310000000002</v>
      </c>
      <c r="I182" s="292">
        <v>304.30486000000002</v>
      </c>
      <c r="J182" s="293">
        <v>-6.5281811314280001</v>
      </c>
      <c r="K182" s="300">
        <v>0.81583149078999995</v>
      </c>
    </row>
    <row r="183" spans="1:11" ht="14.4" customHeight="1" thickBot="1" x14ac:dyDescent="0.35">
      <c r="A183" s="309" t="s">
        <v>340</v>
      </c>
      <c r="B183" s="287">
        <v>259.99999181062998</v>
      </c>
      <c r="C183" s="287">
        <v>244.08439000000001</v>
      </c>
      <c r="D183" s="288">
        <v>-15.915601810629999</v>
      </c>
      <c r="E183" s="289">
        <v>0.93878614495400003</v>
      </c>
      <c r="F183" s="287">
        <v>372.99964935771499</v>
      </c>
      <c r="G183" s="288">
        <v>310.83304113142901</v>
      </c>
      <c r="H183" s="290">
        <v>29.604310000000002</v>
      </c>
      <c r="I183" s="287">
        <v>304.30486000000002</v>
      </c>
      <c r="J183" s="288">
        <v>-6.5281811314280001</v>
      </c>
      <c r="K183" s="291">
        <v>0.81583149078999995</v>
      </c>
    </row>
    <row r="184" spans="1:11" ht="14.4" customHeight="1" thickBot="1" x14ac:dyDescent="0.35">
      <c r="A184" s="308" t="s">
        <v>341</v>
      </c>
      <c r="B184" s="292">
        <v>0</v>
      </c>
      <c r="C184" s="292">
        <v>0.84858999999999996</v>
      </c>
      <c r="D184" s="293">
        <v>0.84858999999999996</v>
      </c>
      <c r="E184" s="294" t="s">
        <v>166</v>
      </c>
      <c r="F184" s="292">
        <v>0</v>
      </c>
      <c r="G184" s="293">
        <v>0</v>
      </c>
      <c r="H184" s="295">
        <v>0</v>
      </c>
      <c r="I184" s="292">
        <v>1.09928</v>
      </c>
      <c r="J184" s="293">
        <v>1.09928</v>
      </c>
      <c r="K184" s="296" t="s">
        <v>166</v>
      </c>
    </row>
    <row r="185" spans="1:11" ht="14.4" customHeight="1" thickBot="1" x14ac:dyDescent="0.35">
      <c r="A185" s="309" t="s">
        <v>342</v>
      </c>
      <c r="B185" s="287">
        <v>0</v>
      </c>
      <c r="C185" s="287">
        <v>0.84858999999999996</v>
      </c>
      <c r="D185" s="288">
        <v>0.84858999999999996</v>
      </c>
      <c r="E185" s="297" t="s">
        <v>166</v>
      </c>
      <c r="F185" s="287">
        <v>0</v>
      </c>
      <c r="G185" s="288">
        <v>0</v>
      </c>
      <c r="H185" s="290">
        <v>0</v>
      </c>
      <c r="I185" s="287">
        <v>1.09928</v>
      </c>
      <c r="J185" s="288">
        <v>1.09928</v>
      </c>
      <c r="K185" s="298" t="s">
        <v>166</v>
      </c>
    </row>
    <row r="186" spans="1:11" ht="14.4" customHeight="1" thickBot="1" x14ac:dyDescent="0.35">
      <c r="A186" s="306" t="s">
        <v>343</v>
      </c>
      <c r="B186" s="287">
        <v>0</v>
      </c>
      <c r="C186" s="287">
        <v>1.5</v>
      </c>
      <c r="D186" s="288">
        <v>1.5</v>
      </c>
      <c r="E186" s="297" t="s">
        <v>196</v>
      </c>
      <c r="F186" s="287">
        <v>0</v>
      </c>
      <c r="G186" s="288">
        <v>0</v>
      </c>
      <c r="H186" s="290">
        <v>0</v>
      </c>
      <c r="I186" s="287">
        <v>0</v>
      </c>
      <c r="J186" s="288">
        <v>0</v>
      </c>
      <c r="K186" s="298" t="s">
        <v>166</v>
      </c>
    </row>
    <row r="187" spans="1:11" ht="14.4" customHeight="1" thickBot="1" x14ac:dyDescent="0.35">
      <c r="A187" s="307" t="s">
        <v>344</v>
      </c>
      <c r="B187" s="287">
        <v>0</v>
      </c>
      <c r="C187" s="287">
        <v>1.5</v>
      </c>
      <c r="D187" s="288">
        <v>1.5</v>
      </c>
      <c r="E187" s="297" t="s">
        <v>196</v>
      </c>
      <c r="F187" s="287">
        <v>0</v>
      </c>
      <c r="G187" s="288">
        <v>0</v>
      </c>
      <c r="H187" s="290">
        <v>0</v>
      </c>
      <c r="I187" s="287">
        <v>0</v>
      </c>
      <c r="J187" s="288">
        <v>0</v>
      </c>
      <c r="K187" s="298" t="s">
        <v>166</v>
      </c>
    </row>
    <row r="188" spans="1:11" ht="14.4" customHeight="1" thickBot="1" x14ac:dyDescent="0.35">
      <c r="A188" s="308" t="s">
        <v>345</v>
      </c>
      <c r="B188" s="292">
        <v>0</v>
      </c>
      <c r="C188" s="292">
        <v>1.5</v>
      </c>
      <c r="D188" s="293">
        <v>1.5</v>
      </c>
      <c r="E188" s="294" t="s">
        <v>196</v>
      </c>
      <c r="F188" s="292">
        <v>0</v>
      </c>
      <c r="G188" s="293">
        <v>0</v>
      </c>
      <c r="H188" s="295">
        <v>0</v>
      </c>
      <c r="I188" s="292">
        <v>0</v>
      </c>
      <c r="J188" s="293">
        <v>0</v>
      </c>
      <c r="K188" s="296" t="s">
        <v>166</v>
      </c>
    </row>
    <row r="189" spans="1:11" ht="14.4" customHeight="1" thickBot="1" x14ac:dyDescent="0.35">
      <c r="A189" s="309" t="s">
        <v>346</v>
      </c>
      <c r="B189" s="287">
        <v>0</v>
      </c>
      <c r="C189" s="287">
        <v>1.5</v>
      </c>
      <c r="D189" s="288">
        <v>1.5</v>
      </c>
      <c r="E189" s="297" t="s">
        <v>196</v>
      </c>
      <c r="F189" s="287">
        <v>0</v>
      </c>
      <c r="G189" s="288">
        <v>0</v>
      </c>
      <c r="H189" s="290">
        <v>0</v>
      </c>
      <c r="I189" s="287">
        <v>0</v>
      </c>
      <c r="J189" s="288">
        <v>0</v>
      </c>
      <c r="K189" s="298" t="s">
        <v>166</v>
      </c>
    </row>
    <row r="190" spans="1:11" ht="14.4" customHeight="1" thickBot="1" x14ac:dyDescent="0.35">
      <c r="A190" s="306" t="s">
        <v>347</v>
      </c>
      <c r="B190" s="287">
        <v>0</v>
      </c>
      <c r="C190" s="287">
        <v>358.51292999999998</v>
      </c>
      <c r="D190" s="288">
        <v>358.51292999999998</v>
      </c>
      <c r="E190" s="297" t="s">
        <v>166</v>
      </c>
      <c r="F190" s="287">
        <v>0</v>
      </c>
      <c r="G190" s="288">
        <v>0</v>
      </c>
      <c r="H190" s="290">
        <v>41.701230000000002</v>
      </c>
      <c r="I190" s="287">
        <v>267.27882</v>
      </c>
      <c r="J190" s="288">
        <v>267.27882</v>
      </c>
      <c r="K190" s="298" t="s">
        <v>166</v>
      </c>
    </row>
    <row r="191" spans="1:11" ht="14.4" customHeight="1" thickBot="1" x14ac:dyDescent="0.35">
      <c r="A191" s="307" t="s">
        <v>348</v>
      </c>
      <c r="B191" s="287">
        <v>0</v>
      </c>
      <c r="C191" s="287">
        <v>358.51292999999998</v>
      </c>
      <c r="D191" s="288">
        <v>358.51292999999998</v>
      </c>
      <c r="E191" s="297" t="s">
        <v>166</v>
      </c>
      <c r="F191" s="287">
        <v>0</v>
      </c>
      <c r="G191" s="288">
        <v>0</v>
      </c>
      <c r="H191" s="290">
        <v>41.701230000000002</v>
      </c>
      <c r="I191" s="287">
        <v>267.27882</v>
      </c>
      <c r="J191" s="288">
        <v>267.27882</v>
      </c>
      <c r="K191" s="298" t="s">
        <v>166</v>
      </c>
    </row>
    <row r="192" spans="1:11" ht="14.4" customHeight="1" thickBot="1" x14ac:dyDescent="0.35">
      <c r="A192" s="308" t="s">
        <v>349</v>
      </c>
      <c r="B192" s="292">
        <v>0</v>
      </c>
      <c r="C192" s="292">
        <v>-1.5759399999999999</v>
      </c>
      <c r="D192" s="293">
        <v>-1.5759399999999999</v>
      </c>
      <c r="E192" s="294" t="s">
        <v>166</v>
      </c>
      <c r="F192" s="292">
        <v>0</v>
      </c>
      <c r="G192" s="293">
        <v>0</v>
      </c>
      <c r="H192" s="295">
        <v>0</v>
      </c>
      <c r="I192" s="292">
        <v>-0.77651999999999999</v>
      </c>
      <c r="J192" s="293">
        <v>-0.77651999999999999</v>
      </c>
      <c r="K192" s="296" t="s">
        <v>166</v>
      </c>
    </row>
    <row r="193" spans="1:11" ht="14.4" customHeight="1" thickBot="1" x14ac:dyDescent="0.35">
      <c r="A193" s="309" t="s">
        <v>350</v>
      </c>
      <c r="B193" s="287">
        <v>0</v>
      </c>
      <c r="C193" s="287">
        <v>-1.5759399999999999</v>
      </c>
      <c r="D193" s="288">
        <v>-1.5759399999999999</v>
      </c>
      <c r="E193" s="297" t="s">
        <v>166</v>
      </c>
      <c r="F193" s="287">
        <v>0</v>
      </c>
      <c r="G193" s="288">
        <v>0</v>
      </c>
      <c r="H193" s="290">
        <v>0</v>
      </c>
      <c r="I193" s="287">
        <v>-0.77651999999999999</v>
      </c>
      <c r="J193" s="288">
        <v>-0.77651999999999999</v>
      </c>
      <c r="K193" s="298" t="s">
        <v>166</v>
      </c>
    </row>
    <row r="194" spans="1:11" ht="14.4" customHeight="1" thickBot="1" x14ac:dyDescent="0.35">
      <c r="A194" s="308" t="s">
        <v>351</v>
      </c>
      <c r="B194" s="292">
        <v>0</v>
      </c>
      <c r="C194" s="292">
        <v>355.08292999999998</v>
      </c>
      <c r="D194" s="293">
        <v>355.08292999999998</v>
      </c>
      <c r="E194" s="294" t="s">
        <v>166</v>
      </c>
      <c r="F194" s="292">
        <v>0</v>
      </c>
      <c r="G194" s="293">
        <v>0</v>
      </c>
      <c r="H194" s="295">
        <v>41.701230000000002</v>
      </c>
      <c r="I194" s="292">
        <v>261.07882000000001</v>
      </c>
      <c r="J194" s="293">
        <v>261.07882000000001</v>
      </c>
      <c r="K194" s="296" t="s">
        <v>166</v>
      </c>
    </row>
    <row r="195" spans="1:11" ht="14.4" customHeight="1" thickBot="1" x14ac:dyDescent="0.35">
      <c r="A195" s="309" t="s">
        <v>352</v>
      </c>
      <c r="B195" s="287">
        <v>0</v>
      </c>
      <c r="C195" s="287">
        <v>1.0820000000000001</v>
      </c>
      <c r="D195" s="288">
        <v>1.0820000000000001</v>
      </c>
      <c r="E195" s="297" t="s">
        <v>196</v>
      </c>
      <c r="F195" s="287">
        <v>0</v>
      </c>
      <c r="G195" s="288">
        <v>0</v>
      </c>
      <c r="H195" s="290">
        <v>0</v>
      </c>
      <c r="I195" s="287">
        <v>2.2709999999999999</v>
      </c>
      <c r="J195" s="288">
        <v>2.2709999999999999</v>
      </c>
      <c r="K195" s="298" t="s">
        <v>196</v>
      </c>
    </row>
    <row r="196" spans="1:11" ht="14.4" customHeight="1" thickBot="1" x14ac:dyDescent="0.35">
      <c r="A196" s="309" t="s">
        <v>353</v>
      </c>
      <c r="B196" s="287">
        <v>0</v>
      </c>
      <c r="C196" s="287">
        <v>18.952950000000001</v>
      </c>
      <c r="D196" s="288">
        <v>18.952950000000001</v>
      </c>
      <c r="E196" s="297" t="s">
        <v>166</v>
      </c>
      <c r="F196" s="287">
        <v>0</v>
      </c>
      <c r="G196" s="288">
        <v>0</v>
      </c>
      <c r="H196" s="290">
        <v>0</v>
      </c>
      <c r="I196" s="287">
        <v>0.14874999999999999</v>
      </c>
      <c r="J196" s="288">
        <v>0.14874999999999999</v>
      </c>
      <c r="K196" s="298" t="s">
        <v>166</v>
      </c>
    </row>
    <row r="197" spans="1:11" ht="14.4" customHeight="1" thickBot="1" x14ac:dyDescent="0.35">
      <c r="A197" s="309" t="s">
        <v>354</v>
      </c>
      <c r="B197" s="287">
        <v>0</v>
      </c>
      <c r="C197" s="287">
        <v>166.05555000000001</v>
      </c>
      <c r="D197" s="288">
        <v>166.05555000000001</v>
      </c>
      <c r="E197" s="297" t="s">
        <v>166</v>
      </c>
      <c r="F197" s="287">
        <v>0</v>
      </c>
      <c r="G197" s="288">
        <v>0</v>
      </c>
      <c r="H197" s="290">
        <v>36.05068</v>
      </c>
      <c r="I197" s="287">
        <v>168.97048000000001</v>
      </c>
      <c r="J197" s="288">
        <v>168.97048000000001</v>
      </c>
      <c r="K197" s="298" t="s">
        <v>166</v>
      </c>
    </row>
    <row r="198" spans="1:11" ht="14.4" customHeight="1" thickBot="1" x14ac:dyDescent="0.35">
      <c r="A198" s="309" t="s">
        <v>355</v>
      </c>
      <c r="B198" s="287">
        <v>0</v>
      </c>
      <c r="C198" s="287">
        <v>17.442979999999999</v>
      </c>
      <c r="D198" s="288">
        <v>17.442979999999999</v>
      </c>
      <c r="E198" s="297" t="s">
        <v>166</v>
      </c>
      <c r="F198" s="287">
        <v>0</v>
      </c>
      <c r="G198" s="288">
        <v>0</v>
      </c>
      <c r="H198" s="290">
        <v>0</v>
      </c>
      <c r="I198" s="287">
        <v>0</v>
      </c>
      <c r="J198" s="288">
        <v>0</v>
      </c>
      <c r="K198" s="298" t="s">
        <v>166</v>
      </c>
    </row>
    <row r="199" spans="1:11" ht="14.4" customHeight="1" thickBot="1" x14ac:dyDescent="0.35">
      <c r="A199" s="309" t="s">
        <v>356</v>
      </c>
      <c r="B199" s="287">
        <v>0</v>
      </c>
      <c r="C199" s="287">
        <v>4.2</v>
      </c>
      <c r="D199" s="288">
        <v>4.2</v>
      </c>
      <c r="E199" s="297" t="s">
        <v>196</v>
      </c>
      <c r="F199" s="287">
        <v>0</v>
      </c>
      <c r="G199" s="288">
        <v>0</v>
      </c>
      <c r="H199" s="290">
        <v>0</v>
      </c>
      <c r="I199" s="287">
        <v>0</v>
      </c>
      <c r="J199" s="288">
        <v>0</v>
      </c>
      <c r="K199" s="298" t="s">
        <v>166</v>
      </c>
    </row>
    <row r="200" spans="1:11" ht="14.4" customHeight="1" thickBot="1" x14ac:dyDescent="0.35">
      <c r="A200" s="309" t="s">
        <v>357</v>
      </c>
      <c r="B200" s="287">
        <v>0</v>
      </c>
      <c r="C200" s="287">
        <v>31.84</v>
      </c>
      <c r="D200" s="288">
        <v>31.84</v>
      </c>
      <c r="E200" s="297" t="s">
        <v>166</v>
      </c>
      <c r="F200" s="287">
        <v>0</v>
      </c>
      <c r="G200" s="288">
        <v>0</v>
      </c>
      <c r="H200" s="290">
        <v>0.7</v>
      </c>
      <c r="I200" s="287">
        <v>26.159199999999998</v>
      </c>
      <c r="J200" s="288">
        <v>26.159199999999998</v>
      </c>
      <c r="K200" s="298" t="s">
        <v>166</v>
      </c>
    </row>
    <row r="201" spans="1:11" ht="14.4" customHeight="1" thickBot="1" x14ac:dyDescent="0.35">
      <c r="A201" s="309" t="s">
        <v>358</v>
      </c>
      <c r="B201" s="287">
        <v>0</v>
      </c>
      <c r="C201" s="287">
        <v>0.4</v>
      </c>
      <c r="D201" s="288">
        <v>0.4</v>
      </c>
      <c r="E201" s="297" t="s">
        <v>166</v>
      </c>
      <c r="F201" s="287">
        <v>0</v>
      </c>
      <c r="G201" s="288">
        <v>0</v>
      </c>
      <c r="H201" s="290">
        <v>0</v>
      </c>
      <c r="I201" s="287">
        <v>1.0449999999999999</v>
      </c>
      <c r="J201" s="288">
        <v>1.0449999999999999</v>
      </c>
      <c r="K201" s="298" t="s">
        <v>166</v>
      </c>
    </row>
    <row r="202" spans="1:11" ht="14.4" customHeight="1" thickBot="1" x14ac:dyDescent="0.35">
      <c r="A202" s="309" t="s">
        <v>359</v>
      </c>
      <c r="B202" s="287">
        <v>0</v>
      </c>
      <c r="C202" s="287">
        <v>115.10945</v>
      </c>
      <c r="D202" s="288">
        <v>115.10945</v>
      </c>
      <c r="E202" s="297" t="s">
        <v>196</v>
      </c>
      <c r="F202" s="287">
        <v>0</v>
      </c>
      <c r="G202" s="288">
        <v>0</v>
      </c>
      <c r="H202" s="290">
        <v>4.9505499999999998</v>
      </c>
      <c r="I202" s="287">
        <v>62.484389999999998</v>
      </c>
      <c r="J202" s="288">
        <v>62.484389999999998</v>
      </c>
      <c r="K202" s="298" t="s">
        <v>166</v>
      </c>
    </row>
    <row r="203" spans="1:11" ht="14.4" customHeight="1" thickBot="1" x14ac:dyDescent="0.35">
      <c r="A203" s="311" t="s">
        <v>360</v>
      </c>
      <c r="B203" s="287">
        <v>0</v>
      </c>
      <c r="C203" s="287">
        <v>0.55000000000000004</v>
      </c>
      <c r="D203" s="288">
        <v>0.55000000000000004</v>
      </c>
      <c r="E203" s="297" t="s">
        <v>196</v>
      </c>
      <c r="F203" s="287">
        <v>0</v>
      </c>
      <c r="G203" s="288">
        <v>0</v>
      </c>
      <c r="H203" s="290">
        <v>0</v>
      </c>
      <c r="I203" s="287">
        <v>0</v>
      </c>
      <c r="J203" s="288">
        <v>0</v>
      </c>
      <c r="K203" s="298" t="s">
        <v>166</v>
      </c>
    </row>
    <row r="204" spans="1:11" ht="14.4" customHeight="1" thickBot="1" x14ac:dyDescent="0.35">
      <c r="A204" s="309" t="s">
        <v>361</v>
      </c>
      <c r="B204" s="287">
        <v>0</v>
      </c>
      <c r="C204" s="287">
        <v>0.55000000000000004</v>
      </c>
      <c r="D204" s="288">
        <v>0.55000000000000004</v>
      </c>
      <c r="E204" s="297" t="s">
        <v>196</v>
      </c>
      <c r="F204" s="287">
        <v>0</v>
      </c>
      <c r="G204" s="288">
        <v>0</v>
      </c>
      <c r="H204" s="290">
        <v>0</v>
      </c>
      <c r="I204" s="287">
        <v>0</v>
      </c>
      <c r="J204" s="288">
        <v>0</v>
      </c>
      <c r="K204" s="298" t="s">
        <v>166</v>
      </c>
    </row>
    <row r="205" spans="1:11" ht="14.4" customHeight="1" thickBot="1" x14ac:dyDescent="0.35">
      <c r="A205" s="311" t="s">
        <v>362</v>
      </c>
      <c r="B205" s="287">
        <v>0</v>
      </c>
      <c r="C205" s="287">
        <v>2.88</v>
      </c>
      <c r="D205" s="288">
        <v>2.88</v>
      </c>
      <c r="E205" s="297" t="s">
        <v>196</v>
      </c>
      <c r="F205" s="287">
        <v>0</v>
      </c>
      <c r="G205" s="288">
        <v>0</v>
      </c>
      <c r="H205" s="290">
        <v>0</v>
      </c>
      <c r="I205" s="287">
        <v>1.2</v>
      </c>
      <c r="J205" s="288">
        <v>1.2</v>
      </c>
      <c r="K205" s="298" t="s">
        <v>166</v>
      </c>
    </row>
    <row r="206" spans="1:11" ht="14.4" customHeight="1" thickBot="1" x14ac:dyDescent="0.35">
      <c r="A206" s="309" t="s">
        <v>363</v>
      </c>
      <c r="B206" s="287">
        <v>0</v>
      </c>
      <c r="C206" s="287">
        <v>2.88</v>
      </c>
      <c r="D206" s="288">
        <v>2.88</v>
      </c>
      <c r="E206" s="297" t="s">
        <v>196</v>
      </c>
      <c r="F206" s="287">
        <v>0</v>
      </c>
      <c r="G206" s="288">
        <v>0</v>
      </c>
      <c r="H206" s="290">
        <v>0</v>
      </c>
      <c r="I206" s="287">
        <v>1.2</v>
      </c>
      <c r="J206" s="288">
        <v>1.2</v>
      </c>
      <c r="K206" s="298" t="s">
        <v>166</v>
      </c>
    </row>
    <row r="207" spans="1:11" ht="14.4" customHeight="1" thickBot="1" x14ac:dyDescent="0.35">
      <c r="A207" s="308" t="s">
        <v>364</v>
      </c>
      <c r="B207" s="292">
        <v>0</v>
      </c>
      <c r="C207" s="292">
        <v>0</v>
      </c>
      <c r="D207" s="293">
        <v>0</v>
      </c>
      <c r="E207" s="299">
        <v>1</v>
      </c>
      <c r="F207" s="292">
        <v>0</v>
      </c>
      <c r="G207" s="293">
        <v>0</v>
      </c>
      <c r="H207" s="295">
        <v>0</v>
      </c>
      <c r="I207" s="292">
        <v>5</v>
      </c>
      <c r="J207" s="293">
        <v>5</v>
      </c>
      <c r="K207" s="296" t="s">
        <v>196</v>
      </c>
    </row>
    <row r="208" spans="1:11" ht="14.4" customHeight="1" thickBot="1" x14ac:dyDescent="0.35">
      <c r="A208" s="309" t="s">
        <v>365</v>
      </c>
      <c r="B208" s="287">
        <v>0</v>
      </c>
      <c r="C208" s="287">
        <v>0</v>
      </c>
      <c r="D208" s="288">
        <v>0</v>
      </c>
      <c r="E208" s="289">
        <v>1</v>
      </c>
      <c r="F208" s="287">
        <v>0</v>
      </c>
      <c r="G208" s="288">
        <v>0</v>
      </c>
      <c r="H208" s="290">
        <v>0</v>
      </c>
      <c r="I208" s="287">
        <v>5</v>
      </c>
      <c r="J208" s="288">
        <v>5</v>
      </c>
      <c r="K208" s="298" t="s">
        <v>196</v>
      </c>
    </row>
    <row r="209" spans="1:11" ht="14.4" customHeight="1" thickBot="1" x14ac:dyDescent="0.35">
      <c r="A209" s="308" t="s">
        <v>366</v>
      </c>
      <c r="B209" s="292">
        <v>0</v>
      </c>
      <c r="C209" s="292">
        <v>1.5759399999999999</v>
      </c>
      <c r="D209" s="293">
        <v>1.5759399999999999</v>
      </c>
      <c r="E209" s="294" t="s">
        <v>166</v>
      </c>
      <c r="F209" s="292">
        <v>0</v>
      </c>
      <c r="G209" s="293">
        <v>0</v>
      </c>
      <c r="H209" s="295">
        <v>0</v>
      </c>
      <c r="I209" s="292">
        <v>0.77651999999999999</v>
      </c>
      <c r="J209" s="293">
        <v>0.77651999999999999</v>
      </c>
      <c r="K209" s="296" t="s">
        <v>166</v>
      </c>
    </row>
    <row r="210" spans="1:11" ht="14.4" customHeight="1" thickBot="1" x14ac:dyDescent="0.35">
      <c r="A210" s="309" t="s">
        <v>367</v>
      </c>
      <c r="B210" s="287">
        <v>0</v>
      </c>
      <c r="C210" s="287">
        <v>1.5759399999999999</v>
      </c>
      <c r="D210" s="288">
        <v>1.5759399999999999</v>
      </c>
      <c r="E210" s="297" t="s">
        <v>166</v>
      </c>
      <c r="F210" s="287">
        <v>0</v>
      </c>
      <c r="G210" s="288">
        <v>0</v>
      </c>
      <c r="H210" s="290">
        <v>0</v>
      </c>
      <c r="I210" s="287">
        <v>0.77651999999999999</v>
      </c>
      <c r="J210" s="288">
        <v>0.77651999999999999</v>
      </c>
      <c r="K210" s="298" t="s">
        <v>166</v>
      </c>
    </row>
    <row r="211" spans="1:11" ht="14.4" customHeight="1" thickBot="1" x14ac:dyDescent="0.35">
      <c r="A211" s="306" t="s">
        <v>368</v>
      </c>
      <c r="B211" s="287">
        <v>4764.1358148585896</v>
      </c>
      <c r="C211" s="287">
        <v>5488.5222800000001</v>
      </c>
      <c r="D211" s="288">
        <v>724.38646514140703</v>
      </c>
      <c r="E211" s="289">
        <v>1.1520499190810001</v>
      </c>
      <c r="F211" s="287">
        <v>5261.5497947317699</v>
      </c>
      <c r="G211" s="288">
        <v>4384.6248289431396</v>
      </c>
      <c r="H211" s="290">
        <v>440.27600000000001</v>
      </c>
      <c r="I211" s="287">
        <v>4446.9256400000004</v>
      </c>
      <c r="J211" s="288">
        <v>62.300811056855999</v>
      </c>
      <c r="K211" s="291">
        <v>0.84517410525100001</v>
      </c>
    </row>
    <row r="212" spans="1:11" ht="14.4" customHeight="1" thickBot="1" x14ac:dyDescent="0.35">
      <c r="A212" s="307" t="s">
        <v>369</v>
      </c>
      <c r="B212" s="287">
        <v>4764.1358148585896</v>
      </c>
      <c r="C212" s="287">
        <v>5411.1779999999999</v>
      </c>
      <c r="D212" s="288">
        <v>647.042185141407</v>
      </c>
      <c r="E212" s="289">
        <v>1.1358152265770001</v>
      </c>
      <c r="F212" s="287">
        <v>5250.0057048385397</v>
      </c>
      <c r="G212" s="288">
        <v>4375.0047540321202</v>
      </c>
      <c r="H212" s="290">
        <v>436.786</v>
      </c>
      <c r="I212" s="287">
        <v>4377.0159999999996</v>
      </c>
      <c r="J212" s="288">
        <v>2.011245967881</v>
      </c>
      <c r="K212" s="291">
        <v>0.83371642738700003</v>
      </c>
    </row>
    <row r="213" spans="1:11" ht="14.4" customHeight="1" thickBot="1" x14ac:dyDescent="0.35">
      <c r="A213" s="308" t="s">
        <v>370</v>
      </c>
      <c r="B213" s="292">
        <v>0</v>
      </c>
      <c r="C213" s="292">
        <v>-12.918290000000001</v>
      </c>
      <c r="D213" s="293">
        <v>-12.918290000000001</v>
      </c>
      <c r="E213" s="294" t="s">
        <v>166</v>
      </c>
      <c r="F213" s="292">
        <v>0</v>
      </c>
      <c r="G213" s="293">
        <v>0</v>
      </c>
      <c r="H213" s="295">
        <v>0</v>
      </c>
      <c r="I213" s="292">
        <v>-14.6492</v>
      </c>
      <c r="J213" s="293">
        <v>-14.6492</v>
      </c>
      <c r="K213" s="296" t="s">
        <v>166</v>
      </c>
    </row>
    <row r="214" spans="1:11" ht="14.4" customHeight="1" thickBot="1" x14ac:dyDescent="0.35">
      <c r="A214" s="309" t="s">
        <v>371</v>
      </c>
      <c r="B214" s="287">
        <v>0</v>
      </c>
      <c r="C214" s="287">
        <v>-12.918290000000001</v>
      </c>
      <c r="D214" s="288">
        <v>-12.918290000000001</v>
      </c>
      <c r="E214" s="297" t="s">
        <v>166</v>
      </c>
      <c r="F214" s="287">
        <v>0</v>
      </c>
      <c r="G214" s="288">
        <v>0</v>
      </c>
      <c r="H214" s="290">
        <v>0</v>
      </c>
      <c r="I214" s="287">
        <v>-14.6492</v>
      </c>
      <c r="J214" s="288">
        <v>-14.6492</v>
      </c>
      <c r="K214" s="298" t="s">
        <v>166</v>
      </c>
    </row>
    <row r="215" spans="1:11" ht="14.4" customHeight="1" thickBot="1" x14ac:dyDescent="0.35">
      <c r="A215" s="308" t="s">
        <v>372</v>
      </c>
      <c r="B215" s="292">
        <v>4764.1358148585896</v>
      </c>
      <c r="C215" s="292">
        <v>5161.8059999999996</v>
      </c>
      <c r="D215" s="293">
        <v>397.67018514140602</v>
      </c>
      <c r="E215" s="299">
        <v>1.083471630657</v>
      </c>
      <c r="F215" s="292">
        <v>5250.0057048385397</v>
      </c>
      <c r="G215" s="293">
        <v>4375.0047540321202</v>
      </c>
      <c r="H215" s="295">
        <v>436.786</v>
      </c>
      <c r="I215" s="292">
        <v>4377.0159999999996</v>
      </c>
      <c r="J215" s="293">
        <v>2.011245967881</v>
      </c>
      <c r="K215" s="300">
        <v>0.83371642738700003</v>
      </c>
    </row>
    <row r="216" spans="1:11" ht="14.4" customHeight="1" thickBot="1" x14ac:dyDescent="0.35">
      <c r="A216" s="309" t="s">
        <v>373</v>
      </c>
      <c r="B216" s="287">
        <v>1373.9999567223001</v>
      </c>
      <c r="C216" s="287">
        <v>1334.633</v>
      </c>
      <c r="D216" s="288">
        <v>-39.366956722303001</v>
      </c>
      <c r="E216" s="289">
        <v>0.97134864777100005</v>
      </c>
      <c r="F216" s="287">
        <v>1337.00130748383</v>
      </c>
      <c r="G216" s="288">
        <v>1114.1677562365201</v>
      </c>
      <c r="H216" s="290">
        <v>111.97499999999999</v>
      </c>
      <c r="I216" s="287">
        <v>1115.694</v>
      </c>
      <c r="J216" s="288">
        <v>1.526243763476</v>
      </c>
      <c r="K216" s="291">
        <v>0.83447487579400004</v>
      </c>
    </row>
    <row r="217" spans="1:11" ht="14.4" customHeight="1" thickBot="1" x14ac:dyDescent="0.35">
      <c r="A217" s="309" t="s">
        <v>374</v>
      </c>
      <c r="B217" s="287">
        <v>817.999974234967</v>
      </c>
      <c r="C217" s="287">
        <v>846.505</v>
      </c>
      <c r="D217" s="288">
        <v>28.505025765033</v>
      </c>
      <c r="E217" s="289">
        <v>1.034847220859</v>
      </c>
      <c r="F217" s="287">
        <v>978.00225845594105</v>
      </c>
      <c r="G217" s="288">
        <v>815.00188204661799</v>
      </c>
      <c r="H217" s="290">
        <v>80.322999999999993</v>
      </c>
      <c r="I217" s="287">
        <v>816.62</v>
      </c>
      <c r="J217" s="288">
        <v>1.618117953382</v>
      </c>
      <c r="K217" s="291">
        <v>0.834987846847</v>
      </c>
    </row>
    <row r="218" spans="1:11" ht="14.4" customHeight="1" thickBot="1" x14ac:dyDescent="0.35">
      <c r="A218" s="309" t="s">
        <v>375</v>
      </c>
      <c r="B218" s="287">
        <v>1582.13751640438</v>
      </c>
      <c r="C218" s="287">
        <v>2012.2560000000001</v>
      </c>
      <c r="D218" s="288">
        <v>430.11848359561901</v>
      </c>
      <c r="E218" s="289">
        <v>1.2718591014589999</v>
      </c>
      <c r="F218" s="287">
        <v>1963.99989660765</v>
      </c>
      <c r="G218" s="288">
        <v>1636.6665805063701</v>
      </c>
      <c r="H218" s="290">
        <v>163.49</v>
      </c>
      <c r="I218" s="287">
        <v>1635.008</v>
      </c>
      <c r="J218" s="288">
        <v>-1.6585805063729999</v>
      </c>
      <c r="K218" s="291">
        <v>0.83248884219599995</v>
      </c>
    </row>
    <row r="219" spans="1:11" ht="14.4" customHeight="1" thickBot="1" x14ac:dyDescent="0.35">
      <c r="A219" s="309" t="s">
        <v>376</v>
      </c>
      <c r="B219" s="287">
        <v>398.99838611202</v>
      </c>
      <c r="C219" s="287">
        <v>402.35599999999999</v>
      </c>
      <c r="D219" s="288">
        <v>3.3576138879789998</v>
      </c>
      <c r="E219" s="289">
        <v>1.008415106438</v>
      </c>
      <c r="F219" s="287">
        <v>410.00094679645798</v>
      </c>
      <c r="G219" s="288">
        <v>341.66745566371497</v>
      </c>
      <c r="H219" s="290">
        <v>34.243000000000002</v>
      </c>
      <c r="I219" s="287">
        <v>342.12599999999998</v>
      </c>
      <c r="J219" s="288">
        <v>0.45854433628500002</v>
      </c>
      <c r="K219" s="291">
        <v>0.83445173156999997</v>
      </c>
    </row>
    <row r="220" spans="1:11" ht="14.4" customHeight="1" thickBot="1" x14ac:dyDescent="0.35">
      <c r="A220" s="309" t="s">
        <v>377</v>
      </c>
      <c r="B220" s="287">
        <v>29.999999055071999</v>
      </c>
      <c r="C220" s="287">
        <v>4.96</v>
      </c>
      <c r="D220" s="288">
        <v>-25.039999055071998</v>
      </c>
      <c r="E220" s="289">
        <v>0.16533333854000001</v>
      </c>
      <c r="F220" s="287">
        <v>0</v>
      </c>
      <c r="G220" s="288">
        <v>0</v>
      </c>
      <c r="H220" s="290">
        <v>0</v>
      </c>
      <c r="I220" s="287">
        <v>0</v>
      </c>
      <c r="J220" s="288">
        <v>0</v>
      </c>
      <c r="K220" s="298" t="s">
        <v>166</v>
      </c>
    </row>
    <row r="221" spans="1:11" ht="14.4" customHeight="1" thickBot="1" x14ac:dyDescent="0.35">
      <c r="A221" s="309" t="s">
        <v>378</v>
      </c>
      <c r="B221" s="287">
        <v>560.99998232984899</v>
      </c>
      <c r="C221" s="287">
        <v>561.096</v>
      </c>
      <c r="D221" s="288">
        <v>9.6017670149999998E-2</v>
      </c>
      <c r="E221" s="289">
        <v>1.000171154497</v>
      </c>
      <c r="F221" s="287">
        <v>561.00129549466601</v>
      </c>
      <c r="G221" s="288">
        <v>467.50107957888798</v>
      </c>
      <c r="H221" s="290">
        <v>46.755000000000003</v>
      </c>
      <c r="I221" s="287">
        <v>467.56799999999998</v>
      </c>
      <c r="J221" s="288">
        <v>6.6920421110999995E-2</v>
      </c>
      <c r="K221" s="291">
        <v>0.83345262079600002</v>
      </c>
    </row>
    <row r="222" spans="1:11" ht="14.4" customHeight="1" thickBot="1" x14ac:dyDescent="0.35">
      <c r="A222" s="308" t="s">
        <v>379</v>
      </c>
      <c r="B222" s="292">
        <v>0</v>
      </c>
      <c r="C222" s="292">
        <v>249.37200000000001</v>
      </c>
      <c r="D222" s="293">
        <v>249.37200000000001</v>
      </c>
      <c r="E222" s="294" t="s">
        <v>196</v>
      </c>
      <c r="F222" s="292">
        <v>0</v>
      </c>
      <c r="G222" s="293">
        <v>0</v>
      </c>
      <c r="H222" s="295">
        <v>0</v>
      </c>
      <c r="I222" s="292">
        <v>0</v>
      </c>
      <c r="J222" s="293">
        <v>0</v>
      </c>
      <c r="K222" s="296" t="s">
        <v>166</v>
      </c>
    </row>
    <row r="223" spans="1:11" ht="14.4" customHeight="1" thickBot="1" x14ac:dyDescent="0.35">
      <c r="A223" s="309" t="s">
        <v>380</v>
      </c>
      <c r="B223" s="287">
        <v>0</v>
      </c>
      <c r="C223" s="287">
        <v>31.120999999999999</v>
      </c>
      <c r="D223" s="288">
        <v>31.120999999999999</v>
      </c>
      <c r="E223" s="297" t="s">
        <v>196</v>
      </c>
      <c r="F223" s="287">
        <v>0</v>
      </c>
      <c r="G223" s="288">
        <v>0</v>
      </c>
      <c r="H223" s="290">
        <v>0</v>
      </c>
      <c r="I223" s="287">
        <v>0</v>
      </c>
      <c r="J223" s="288">
        <v>0</v>
      </c>
      <c r="K223" s="298" t="s">
        <v>166</v>
      </c>
    </row>
    <row r="224" spans="1:11" ht="14.4" customHeight="1" thickBot="1" x14ac:dyDescent="0.35">
      <c r="A224" s="309" t="s">
        <v>381</v>
      </c>
      <c r="B224" s="287">
        <v>0</v>
      </c>
      <c r="C224" s="287">
        <v>150.08799999999999</v>
      </c>
      <c r="D224" s="288">
        <v>150.08799999999999</v>
      </c>
      <c r="E224" s="297" t="s">
        <v>196</v>
      </c>
      <c r="F224" s="287">
        <v>0</v>
      </c>
      <c r="G224" s="288">
        <v>0</v>
      </c>
      <c r="H224" s="290">
        <v>0</v>
      </c>
      <c r="I224" s="287">
        <v>0</v>
      </c>
      <c r="J224" s="288">
        <v>0</v>
      </c>
      <c r="K224" s="291">
        <v>10</v>
      </c>
    </row>
    <row r="225" spans="1:11" ht="14.4" customHeight="1" thickBot="1" x14ac:dyDescent="0.35">
      <c r="A225" s="309" t="s">
        <v>382</v>
      </c>
      <c r="B225" s="287">
        <v>0</v>
      </c>
      <c r="C225" s="287">
        <v>68.162999999999997</v>
      </c>
      <c r="D225" s="288">
        <v>68.162999999999997</v>
      </c>
      <c r="E225" s="297" t="s">
        <v>196</v>
      </c>
      <c r="F225" s="287">
        <v>0</v>
      </c>
      <c r="G225" s="288">
        <v>0</v>
      </c>
      <c r="H225" s="290">
        <v>0</v>
      </c>
      <c r="I225" s="287">
        <v>0</v>
      </c>
      <c r="J225" s="288">
        <v>0</v>
      </c>
      <c r="K225" s="298" t="s">
        <v>166</v>
      </c>
    </row>
    <row r="226" spans="1:11" ht="14.4" customHeight="1" thickBot="1" x14ac:dyDescent="0.35">
      <c r="A226" s="308" t="s">
        <v>383</v>
      </c>
      <c r="B226" s="292">
        <v>0</v>
      </c>
      <c r="C226" s="292">
        <v>12.918290000000001</v>
      </c>
      <c r="D226" s="293">
        <v>12.918290000000001</v>
      </c>
      <c r="E226" s="294" t="s">
        <v>166</v>
      </c>
      <c r="F226" s="292">
        <v>0</v>
      </c>
      <c r="G226" s="293">
        <v>0</v>
      </c>
      <c r="H226" s="295">
        <v>0</v>
      </c>
      <c r="I226" s="292">
        <v>14.6492</v>
      </c>
      <c r="J226" s="293">
        <v>14.6492</v>
      </c>
      <c r="K226" s="296" t="s">
        <v>166</v>
      </c>
    </row>
    <row r="227" spans="1:11" ht="14.4" customHeight="1" thickBot="1" x14ac:dyDescent="0.35">
      <c r="A227" s="309" t="s">
        <v>384</v>
      </c>
      <c r="B227" s="287">
        <v>0</v>
      </c>
      <c r="C227" s="287">
        <v>12.848549999999999</v>
      </c>
      <c r="D227" s="288">
        <v>12.848549999999999</v>
      </c>
      <c r="E227" s="297" t="s">
        <v>166</v>
      </c>
      <c r="F227" s="287">
        <v>0</v>
      </c>
      <c r="G227" s="288">
        <v>0</v>
      </c>
      <c r="H227" s="290">
        <v>0</v>
      </c>
      <c r="I227" s="287">
        <v>14.6492</v>
      </c>
      <c r="J227" s="288">
        <v>14.6492</v>
      </c>
      <c r="K227" s="298" t="s">
        <v>166</v>
      </c>
    </row>
    <row r="228" spans="1:11" ht="14.4" customHeight="1" thickBot="1" x14ac:dyDescent="0.35">
      <c r="A228" s="309" t="s">
        <v>385</v>
      </c>
      <c r="B228" s="287">
        <v>0</v>
      </c>
      <c r="C228" s="287">
        <v>6.9739999999999996E-2</v>
      </c>
      <c r="D228" s="288">
        <v>6.9739999999999996E-2</v>
      </c>
      <c r="E228" s="297" t="s">
        <v>196</v>
      </c>
      <c r="F228" s="287">
        <v>0</v>
      </c>
      <c r="G228" s="288">
        <v>0</v>
      </c>
      <c r="H228" s="290">
        <v>0</v>
      </c>
      <c r="I228" s="287">
        <v>0</v>
      </c>
      <c r="J228" s="288">
        <v>0</v>
      </c>
      <c r="K228" s="291">
        <v>10</v>
      </c>
    </row>
    <row r="229" spans="1:11" ht="14.4" customHeight="1" thickBot="1" x14ac:dyDescent="0.35">
      <c r="A229" s="307" t="s">
        <v>386</v>
      </c>
      <c r="B229" s="287">
        <v>0</v>
      </c>
      <c r="C229" s="287">
        <v>77.344279999999998</v>
      </c>
      <c r="D229" s="288">
        <v>77.344279999999998</v>
      </c>
      <c r="E229" s="297" t="s">
        <v>166</v>
      </c>
      <c r="F229" s="287">
        <v>11.544089893228</v>
      </c>
      <c r="G229" s="288">
        <v>9.6200749110229999</v>
      </c>
      <c r="H229" s="290">
        <v>3.49</v>
      </c>
      <c r="I229" s="287">
        <v>69.909639999999996</v>
      </c>
      <c r="J229" s="288">
        <v>60.289565088975998</v>
      </c>
      <c r="K229" s="291">
        <v>6.0558814637260001</v>
      </c>
    </row>
    <row r="230" spans="1:11" ht="14.4" customHeight="1" thickBot="1" x14ac:dyDescent="0.35">
      <c r="A230" s="308" t="s">
        <v>387</v>
      </c>
      <c r="B230" s="292">
        <v>0</v>
      </c>
      <c r="C230" s="292">
        <v>0</v>
      </c>
      <c r="D230" s="293">
        <v>0</v>
      </c>
      <c r="E230" s="299">
        <v>1</v>
      </c>
      <c r="F230" s="292">
        <v>0</v>
      </c>
      <c r="G230" s="293">
        <v>0</v>
      </c>
      <c r="H230" s="295">
        <v>0</v>
      </c>
      <c r="I230" s="292">
        <v>-0.54373000000000005</v>
      </c>
      <c r="J230" s="293">
        <v>-0.54373000000000005</v>
      </c>
      <c r="K230" s="296" t="s">
        <v>196</v>
      </c>
    </row>
    <row r="231" spans="1:11" ht="14.4" customHeight="1" thickBot="1" x14ac:dyDescent="0.35">
      <c r="A231" s="309" t="s">
        <v>388</v>
      </c>
      <c r="B231" s="287">
        <v>0</v>
      </c>
      <c r="C231" s="287">
        <v>0</v>
      </c>
      <c r="D231" s="288">
        <v>0</v>
      </c>
      <c r="E231" s="289">
        <v>1</v>
      </c>
      <c r="F231" s="287">
        <v>0</v>
      </c>
      <c r="G231" s="288">
        <v>0</v>
      </c>
      <c r="H231" s="290">
        <v>0</v>
      </c>
      <c r="I231" s="287">
        <v>-0.54373000000000005</v>
      </c>
      <c r="J231" s="288">
        <v>-0.54373000000000005</v>
      </c>
      <c r="K231" s="298" t="s">
        <v>196</v>
      </c>
    </row>
    <row r="232" spans="1:11" ht="14.4" customHeight="1" thickBot="1" x14ac:dyDescent="0.35">
      <c r="A232" s="308" t="s">
        <v>389</v>
      </c>
      <c r="B232" s="292">
        <v>0</v>
      </c>
      <c r="C232" s="292">
        <v>44.098680000000002</v>
      </c>
      <c r="D232" s="293">
        <v>44.098680000000002</v>
      </c>
      <c r="E232" s="294" t="s">
        <v>196</v>
      </c>
      <c r="F232" s="292">
        <v>0</v>
      </c>
      <c r="G232" s="293">
        <v>0</v>
      </c>
      <c r="H232" s="295">
        <v>3.49</v>
      </c>
      <c r="I232" s="292">
        <v>14.95735</v>
      </c>
      <c r="J232" s="293">
        <v>14.95735</v>
      </c>
      <c r="K232" s="296" t="s">
        <v>166</v>
      </c>
    </row>
    <row r="233" spans="1:11" ht="14.4" customHeight="1" thickBot="1" x14ac:dyDescent="0.35">
      <c r="A233" s="309" t="s">
        <v>390</v>
      </c>
      <c r="B233" s="287">
        <v>0</v>
      </c>
      <c r="C233" s="287">
        <v>0</v>
      </c>
      <c r="D233" s="288">
        <v>0</v>
      </c>
      <c r="E233" s="289">
        <v>1</v>
      </c>
      <c r="F233" s="287">
        <v>0</v>
      </c>
      <c r="G233" s="288">
        <v>0</v>
      </c>
      <c r="H233" s="290">
        <v>0</v>
      </c>
      <c r="I233" s="287">
        <v>11.46735</v>
      </c>
      <c r="J233" s="288">
        <v>11.46735</v>
      </c>
      <c r="K233" s="298" t="s">
        <v>196</v>
      </c>
    </row>
    <row r="234" spans="1:11" ht="14.4" customHeight="1" thickBot="1" x14ac:dyDescent="0.35">
      <c r="A234" s="309" t="s">
        <v>391</v>
      </c>
      <c r="B234" s="287">
        <v>0</v>
      </c>
      <c r="C234" s="287">
        <v>44.098680000000002</v>
      </c>
      <c r="D234" s="288">
        <v>44.098680000000002</v>
      </c>
      <c r="E234" s="297" t="s">
        <v>196</v>
      </c>
      <c r="F234" s="287">
        <v>0</v>
      </c>
      <c r="G234" s="288">
        <v>0</v>
      </c>
      <c r="H234" s="290">
        <v>3.49</v>
      </c>
      <c r="I234" s="287">
        <v>3.49</v>
      </c>
      <c r="J234" s="288">
        <v>3.49</v>
      </c>
      <c r="K234" s="298" t="s">
        <v>166</v>
      </c>
    </row>
    <row r="235" spans="1:11" ht="14.4" customHeight="1" thickBot="1" x14ac:dyDescent="0.35">
      <c r="A235" s="308" t="s">
        <v>392</v>
      </c>
      <c r="B235" s="292">
        <v>0</v>
      </c>
      <c r="C235" s="292">
        <v>9.2141999999999999</v>
      </c>
      <c r="D235" s="293">
        <v>9.2141999999999999</v>
      </c>
      <c r="E235" s="294" t="s">
        <v>196</v>
      </c>
      <c r="F235" s="292">
        <v>11.544089893228</v>
      </c>
      <c r="G235" s="293">
        <v>9.6200749110229999</v>
      </c>
      <c r="H235" s="295">
        <v>0</v>
      </c>
      <c r="I235" s="292">
        <v>7.7077</v>
      </c>
      <c r="J235" s="293">
        <v>-1.9123749110229999</v>
      </c>
      <c r="K235" s="300">
        <v>0.66767498098900002</v>
      </c>
    </row>
    <row r="236" spans="1:11" ht="14.4" customHeight="1" thickBot="1" x14ac:dyDescent="0.35">
      <c r="A236" s="309" t="s">
        <v>393</v>
      </c>
      <c r="B236" s="287">
        <v>0</v>
      </c>
      <c r="C236" s="287">
        <v>9.2141999999999999</v>
      </c>
      <c r="D236" s="288">
        <v>9.2141999999999999</v>
      </c>
      <c r="E236" s="297" t="s">
        <v>196</v>
      </c>
      <c r="F236" s="287">
        <v>11.544089893228</v>
      </c>
      <c r="G236" s="288">
        <v>9.6200749110229999</v>
      </c>
      <c r="H236" s="290">
        <v>0</v>
      </c>
      <c r="I236" s="287">
        <v>0</v>
      </c>
      <c r="J236" s="288">
        <v>-9.6200749110229999</v>
      </c>
      <c r="K236" s="291">
        <v>0</v>
      </c>
    </row>
    <row r="237" spans="1:11" ht="14.4" customHeight="1" thickBot="1" x14ac:dyDescent="0.35">
      <c r="A237" s="309" t="s">
        <v>394</v>
      </c>
      <c r="B237" s="287">
        <v>0</v>
      </c>
      <c r="C237" s="287">
        <v>0</v>
      </c>
      <c r="D237" s="288">
        <v>0</v>
      </c>
      <c r="E237" s="289">
        <v>1</v>
      </c>
      <c r="F237" s="287">
        <v>0</v>
      </c>
      <c r="G237" s="288">
        <v>0</v>
      </c>
      <c r="H237" s="290">
        <v>0</v>
      </c>
      <c r="I237" s="287">
        <v>7.7077</v>
      </c>
      <c r="J237" s="288">
        <v>7.7077</v>
      </c>
      <c r="K237" s="298" t="s">
        <v>196</v>
      </c>
    </row>
    <row r="238" spans="1:11" ht="14.4" customHeight="1" thickBot="1" x14ac:dyDescent="0.35">
      <c r="A238" s="308" t="s">
        <v>395</v>
      </c>
      <c r="B238" s="292">
        <v>0</v>
      </c>
      <c r="C238" s="292">
        <v>24.031400000000001</v>
      </c>
      <c r="D238" s="293">
        <v>24.031400000000001</v>
      </c>
      <c r="E238" s="294" t="s">
        <v>166</v>
      </c>
      <c r="F238" s="292">
        <v>0</v>
      </c>
      <c r="G238" s="293">
        <v>0</v>
      </c>
      <c r="H238" s="295">
        <v>0</v>
      </c>
      <c r="I238" s="292">
        <v>47.244590000000002</v>
      </c>
      <c r="J238" s="293">
        <v>47.244590000000002</v>
      </c>
      <c r="K238" s="296" t="s">
        <v>166</v>
      </c>
    </row>
    <row r="239" spans="1:11" ht="14.4" customHeight="1" thickBot="1" x14ac:dyDescent="0.35">
      <c r="A239" s="309" t="s">
        <v>396</v>
      </c>
      <c r="B239" s="287">
        <v>0</v>
      </c>
      <c r="C239" s="287">
        <v>24.031400000000001</v>
      </c>
      <c r="D239" s="288">
        <v>24.031400000000001</v>
      </c>
      <c r="E239" s="297" t="s">
        <v>166</v>
      </c>
      <c r="F239" s="287">
        <v>0</v>
      </c>
      <c r="G239" s="288">
        <v>0</v>
      </c>
      <c r="H239" s="290">
        <v>0</v>
      </c>
      <c r="I239" s="287">
        <v>47.244590000000002</v>
      </c>
      <c r="J239" s="288">
        <v>47.244590000000002</v>
      </c>
      <c r="K239" s="298" t="s">
        <v>166</v>
      </c>
    </row>
    <row r="240" spans="1:11" ht="14.4" customHeight="1" thickBot="1" x14ac:dyDescent="0.35">
      <c r="A240" s="308" t="s">
        <v>397</v>
      </c>
      <c r="B240" s="292">
        <v>0</v>
      </c>
      <c r="C240" s="292">
        <v>0</v>
      </c>
      <c r="D240" s="293">
        <v>0</v>
      </c>
      <c r="E240" s="299">
        <v>1</v>
      </c>
      <c r="F240" s="292">
        <v>0</v>
      </c>
      <c r="G240" s="293">
        <v>0</v>
      </c>
      <c r="H240" s="295">
        <v>0</v>
      </c>
      <c r="I240" s="292">
        <v>0.54373000000000005</v>
      </c>
      <c r="J240" s="293">
        <v>0.54373000000000005</v>
      </c>
      <c r="K240" s="296" t="s">
        <v>196</v>
      </c>
    </row>
    <row r="241" spans="1:11" ht="14.4" customHeight="1" thickBot="1" x14ac:dyDescent="0.35">
      <c r="A241" s="309" t="s">
        <v>398</v>
      </c>
      <c r="B241" s="287">
        <v>0</v>
      </c>
      <c r="C241" s="287">
        <v>0</v>
      </c>
      <c r="D241" s="288">
        <v>0</v>
      </c>
      <c r="E241" s="289">
        <v>1</v>
      </c>
      <c r="F241" s="287">
        <v>0</v>
      </c>
      <c r="G241" s="288">
        <v>0</v>
      </c>
      <c r="H241" s="290">
        <v>0</v>
      </c>
      <c r="I241" s="287">
        <v>0.54373000000000005</v>
      </c>
      <c r="J241" s="288">
        <v>0.54373000000000005</v>
      </c>
      <c r="K241" s="298" t="s">
        <v>196</v>
      </c>
    </row>
    <row r="242" spans="1:11" ht="14.4" customHeight="1" thickBot="1" x14ac:dyDescent="0.35">
      <c r="A242" s="306" t="s">
        <v>399</v>
      </c>
      <c r="B242" s="287">
        <v>0</v>
      </c>
      <c r="C242" s="287">
        <v>28.404640000000001</v>
      </c>
      <c r="D242" s="288">
        <v>28.404640000000001</v>
      </c>
      <c r="E242" s="297" t="s">
        <v>166</v>
      </c>
      <c r="F242" s="287">
        <v>0</v>
      </c>
      <c r="G242" s="288">
        <v>0</v>
      </c>
      <c r="H242" s="290">
        <v>0.75251999999999997</v>
      </c>
      <c r="I242" s="287">
        <v>2.8741699999999999</v>
      </c>
      <c r="J242" s="288">
        <v>2.8741699999999999</v>
      </c>
      <c r="K242" s="298" t="s">
        <v>166</v>
      </c>
    </row>
    <row r="243" spans="1:11" ht="14.4" customHeight="1" thickBot="1" x14ac:dyDescent="0.35">
      <c r="A243" s="307" t="s">
        <v>400</v>
      </c>
      <c r="B243" s="287">
        <v>0</v>
      </c>
      <c r="C243" s="287">
        <v>28.404640000000001</v>
      </c>
      <c r="D243" s="288">
        <v>28.404640000000001</v>
      </c>
      <c r="E243" s="297" t="s">
        <v>166</v>
      </c>
      <c r="F243" s="287">
        <v>0</v>
      </c>
      <c r="G243" s="288">
        <v>0</v>
      </c>
      <c r="H243" s="290">
        <v>0.75251999999999997</v>
      </c>
      <c r="I243" s="287">
        <v>2.8741699999999999</v>
      </c>
      <c r="J243" s="288">
        <v>2.8741699999999999</v>
      </c>
      <c r="K243" s="298" t="s">
        <v>166</v>
      </c>
    </row>
    <row r="244" spans="1:11" ht="14.4" customHeight="1" thickBot="1" x14ac:dyDescent="0.35">
      <c r="A244" s="308" t="s">
        <v>401</v>
      </c>
      <c r="B244" s="292">
        <v>0</v>
      </c>
      <c r="C244" s="292">
        <v>28.404640000000001</v>
      </c>
      <c r="D244" s="293">
        <v>28.404640000000001</v>
      </c>
      <c r="E244" s="294" t="s">
        <v>166</v>
      </c>
      <c r="F244" s="292">
        <v>0</v>
      </c>
      <c r="G244" s="293">
        <v>0</v>
      </c>
      <c r="H244" s="295">
        <v>0.75251999999999997</v>
      </c>
      <c r="I244" s="292">
        <v>2.8741699999999999</v>
      </c>
      <c r="J244" s="293">
        <v>2.8741699999999999</v>
      </c>
      <c r="K244" s="296" t="s">
        <v>166</v>
      </c>
    </row>
    <row r="245" spans="1:11" ht="14.4" customHeight="1" thickBot="1" x14ac:dyDescent="0.35">
      <c r="A245" s="309" t="s">
        <v>402</v>
      </c>
      <c r="B245" s="287">
        <v>0</v>
      </c>
      <c r="C245" s="287">
        <v>28.404640000000001</v>
      </c>
      <c r="D245" s="288">
        <v>28.404640000000001</v>
      </c>
      <c r="E245" s="297" t="s">
        <v>166</v>
      </c>
      <c r="F245" s="287">
        <v>0</v>
      </c>
      <c r="G245" s="288">
        <v>0</v>
      </c>
      <c r="H245" s="290">
        <v>0.75251999999999997</v>
      </c>
      <c r="I245" s="287">
        <v>2.8741699999999999</v>
      </c>
      <c r="J245" s="288">
        <v>2.8741699999999999</v>
      </c>
      <c r="K245" s="298" t="s">
        <v>166</v>
      </c>
    </row>
    <row r="246" spans="1:11" ht="14.4" customHeight="1" thickBot="1" x14ac:dyDescent="0.35">
      <c r="A246" s="305" t="s">
        <v>403</v>
      </c>
      <c r="B246" s="287">
        <v>295921.32634189102</v>
      </c>
      <c r="C246" s="287">
        <v>346332.12994999997</v>
      </c>
      <c r="D246" s="288">
        <v>50410.8036081092</v>
      </c>
      <c r="E246" s="289">
        <v>1.1703520467120001</v>
      </c>
      <c r="F246" s="287">
        <v>336700.888879576</v>
      </c>
      <c r="G246" s="288">
        <v>280584.07406631298</v>
      </c>
      <c r="H246" s="290">
        <v>28341.457340000001</v>
      </c>
      <c r="I246" s="287">
        <v>295880.52366000001</v>
      </c>
      <c r="J246" s="288">
        <v>15296.449593686801</v>
      </c>
      <c r="K246" s="291">
        <v>0.87876371412200005</v>
      </c>
    </row>
    <row r="247" spans="1:11" ht="14.4" customHeight="1" thickBot="1" x14ac:dyDescent="0.35">
      <c r="A247" s="306" t="s">
        <v>404</v>
      </c>
      <c r="B247" s="287">
        <v>294855.000000078</v>
      </c>
      <c r="C247" s="287">
        <v>344863.35421999998</v>
      </c>
      <c r="D247" s="288">
        <v>50008.354219922403</v>
      </c>
      <c r="E247" s="289">
        <v>1.1696032091020001</v>
      </c>
      <c r="F247" s="287">
        <v>335584.412382079</v>
      </c>
      <c r="G247" s="288">
        <v>279653.67698506598</v>
      </c>
      <c r="H247" s="290">
        <v>28341.458460000002</v>
      </c>
      <c r="I247" s="287">
        <v>294694.97798999998</v>
      </c>
      <c r="J247" s="288">
        <v>15041.301004933801</v>
      </c>
      <c r="K247" s="291">
        <v>0.87815454805500004</v>
      </c>
    </row>
    <row r="248" spans="1:11" ht="14.4" customHeight="1" thickBot="1" x14ac:dyDescent="0.35">
      <c r="A248" s="307" t="s">
        <v>405</v>
      </c>
      <c r="B248" s="287">
        <v>7510.00000000198</v>
      </c>
      <c r="C248" s="287">
        <v>8371.3624799999998</v>
      </c>
      <c r="D248" s="288">
        <v>861.36247999802299</v>
      </c>
      <c r="E248" s="289">
        <v>1.1146954034609999</v>
      </c>
      <c r="F248" s="287">
        <v>8395.5923404796795</v>
      </c>
      <c r="G248" s="288">
        <v>6996.3269503997399</v>
      </c>
      <c r="H248" s="290">
        <v>717.97631999999999</v>
      </c>
      <c r="I248" s="287">
        <v>7196.4290000000001</v>
      </c>
      <c r="J248" s="288">
        <v>200.102049600263</v>
      </c>
      <c r="K248" s="291">
        <v>0.85716751220700005</v>
      </c>
    </row>
    <row r="249" spans="1:11" ht="14.4" customHeight="1" thickBot="1" x14ac:dyDescent="0.35">
      <c r="A249" s="308" t="s">
        <v>406</v>
      </c>
      <c r="B249" s="292">
        <v>7510.00000000198</v>
      </c>
      <c r="C249" s="292">
        <v>8371.3624799999998</v>
      </c>
      <c r="D249" s="293">
        <v>861.36247999802299</v>
      </c>
      <c r="E249" s="299">
        <v>1.1146954034609999</v>
      </c>
      <c r="F249" s="292">
        <v>8395.5923404796795</v>
      </c>
      <c r="G249" s="293">
        <v>6996.3269503997399</v>
      </c>
      <c r="H249" s="295">
        <v>717.97631999999999</v>
      </c>
      <c r="I249" s="292">
        <v>7196.4290000000001</v>
      </c>
      <c r="J249" s="293">
        <v>200.102049600263</v>
      </c>
      <c r="K249" s="300">
        <v>0.85716751220700005</v>
      </c>
    </row>
    <row r="250" spans="1:11" ht="14.4" customHeight="1" thickBot="1" x14ac:dyDescent="0.35">
      <c r="A250" s="309" t="s">
        <v>407</v>
      </c>
      <c r="B250" s="287">
        <v>3490.00000000092</v>
      </c>
      <c r="C250" s="287">
        <v>2943.2240000000002</v>
      </c>
      <c r="D250" s="288">
        <v>-546.776000000919</v>
      </c>
      <c r="E250" s="289">
        <v>0.84333065902500004</v>
      </c>
      <c r="F250" s="287">
        <v>2940.0002947898502</v>
      </c>
      <c r="G250" s="288">
        <v>2450.0002456582101</v>
      </c>
      <c r="H250" s="290">
        <v>259.21300000000002</v>
      </c>
      <c r="I250" s="287">
        <v>2717.4349999999999</v>
      </c>
      <c r="J250" s="288">
        <v>267.43475434178998</v>
      </c>
      <c r="K250" s="291">
        <v>0.92429752636899998</v>
      </c>
    </row>
    <row r="251" spans="1:11" ht="14.4" customHeight="1" thickBot="1" x14ac:dyDescent="0.35">
      <c r="A251" s="309" t="s">
        <v>408</v>
      </c>
      <c r="B251" s="287">
        <v>4020.00000000106</v>
      </c>
      <c r="C251" s="287">
        <v>3451.761</v>
      </c>
      <c r="D251" s="288">
        <v>-568.23900000105903</v>
      </c>
      <c r="E251" s="289">
        <v>0.85864701492499995</v>
      </c>
      <c r="F251" s="287">
        <v>3480.0003489349301</v>
      </c>
      <c r="G251" s="288">
        <v>2900.0002907791099</v>
      </c>
      <c r="H251" s="290">
        <v>290.702</v>
      </c>
      <c r="I251" s="287">
        <v>2873.0360000000001</v>
      </c>
      <c r="J251" s="288">
        <v>-26.964290779106001</v>
      </c>
      <c r="K251" s="291">
        <v>0.82558497469000003</v>
      </c>
    </row>
    <row r="252" spans="1:11" ht="14.4" customHeight="1" thickBot="1" x14ac:dyDescent="0.35">
      <c r="A252" s="309" t="s">
        <v>409</v>
      </c>
      <c r="B252" s="287">
        <v>0</v>
      </c>
      <c r="C252" s="287">
        <v>1976.3774800000001</v>
      </c>
      <c r="D252" s="288">
        <v>1976.3774800000001</v>
      </c>
      <c r="E252" s="297" t="s">
        <v>196</v>
      </c>
      <c r="F252" s="287">
        <v>1975.5916967549001</v>
      </c>
      <c r="G252" s="288">
        <v>1646.32641396242</v>
      </c>
      <c r="H252" s="290">
        <v>168.06131999999999</v>
      </c>
      <c r="I252" s="287">
        <v>1605.9580000000001</v>
      </c>
      <c r="J252" s="288">
        <v>-40.36841396242</v>
      </c>
      <c r="K252" s="291">
        <v>0.81289975182499996</v>
      </c>
    </row>
    <row r="253" spans="1:11" ht="14.4" customHeight="1" thickBot="1" x14ac:dyDescent="0.35">
      <c r="A253" s="307" t="s">
        <v>410</v>
      </c>
      <c r="B253" s="287">
        <v>287345.00000007602</v>
      </c>
      <c r="C253" s="287">
        <v>336491.99174000003</v>
      </c>
      <c r="D253" s="288">
        <v>49146.9917399244</v>
      </c>
      <c r="E253" s="289">
        <v>1.1710382701619999</v>
      </c>
      <c r="F253" s="287">
        <v>327188.82004159997</v>
      </c>
      <c r="G253" s="288">
        <v>272657.35003466601</v>
      </c>
      <c r="H253" s="290">
        <v>27623.48214</v>
      </c>
      <c r="I253" s="287">
        <v>287498.54898999998</v>
      </c>
      <c r="J253" s="288">
        <v>14841.198955333601</v>
      </c>
      <c r="K253" s="291">
        <v>0.87869307072699998</v>
      </c>
    </row>
    <row r="254" spans="1:11" ht="14.4" customHeight="1" thickBot="1" x14ac:dyDescent="0.35">
      <c r="A254" s="308" t="s">
        <v>411</v>
      </c>
      <c r="B254" s="292">
        <v>287345.00000007602</v>
      </c>
      <c r="C254" s="292">
        <v>336491.99174000003</v>
      </c>
      <c r="D254" s="293">
        <v>49146.9917399244</v>
      </c>
      <c r="E254" s="299">
        <v>1.1710382701619999</v>
      </c>
      <c r="F254" s="292">
        <v>327188.82004159997</v>
      </c>
      <c r="G254" s="293">
        <v>272657.35003466601</v>
      </c>
      <c r="H254" s="295">
        <v>27623.48214</v>
      </c>
      <c r="I254" s="292">
        <v>287498.54898999998</v>
      </c>
      <c r="J254" s="293">
        <v>14841.198955333601</v>
      </c>
      <c r="K254" s="300">
        <v>0.87869307072699998</v>
      </c>
    </row>
    <row r="255" spans="1:11" ht="14.4" customHeight="1" thickBot="1" x14ac:dyDescent="0.35">
      <c r="A255" s="309" t="s">
        <v>412</v>
      </c>
      <c r="B255" s="287">
        <v>19550.0000000051</v>
      </c>
      <c r="C255" s="287">
        <v>22950.960200000001</v>
      </c>
      <c r="D255" s="288">
        <v>3400.96019999486</v>
      </c>
      <c r="E255" s="289">
        <v>1.1739621585669999</v>
      </c>
      <c r="F255" s="287">
        <v>23000</v>
      </c>
      <c r="G255" s="288">
        <v>19166.666666666701</v>
      </c>
      <c r="H255" s="290">
        <v>2251.5485899999999</v>
      </c>
      <c r="I255" s="287">
        <v>21114.540720000001</v>
      </c>
      <c r="J255" s="288">
        <v>1947.87405333333</v>
      </c>
      <c r="K255" s="291">
        <v>0.91802350956500001</v>
      </c>
    </row>
    <row r="256" spans="1:11" ht="14.4" customHeight="1" thickBot="1" x14ac:dyDescent="0.35">
      <c r="A256" s="309" t="s">
        <v>413</v>
      </c>
      <c r="B256" s="287">
        <v>1320.0000000003499</v>
      </c>
      <c r="C256" s="287">
        <v>1295.8912600000001</v>
      </c>
      <c r="D256" s="288">
        <v>-24.108740000347002</v>
      </c>
      <c r="E256" s="289">
        <v>0.98173580302999996</v>
      </c>
      <c r="F256" s="287">
        <v>1227.00012302964</v>
      </c>
      <c r="G256" s="288">
        <v>1022.5001025247</v>
      </c>
      <c r="H256" s="290">
        <v>43.269300000000001</v>
      </c>
      <c r="I256" s="287">
        <v>781.94156999999996</v>
      </c>
      <c r="J256" s="288">
        <v>-240.558532524702</v>
      </c>
      <c r="K256" s="291">
        <v>0.63727912925399999</v>
      </c>
    </row>
    <row r="257" spans="1:11" ht="14.4" customHeight="1" thickBot="1" x14ac:dyDescent="0.35">
      <c r="A257" s="309" t="s">
        <v>414</v>
      </c>
      <c r="B257" s="287">
        <v>3320.0000000008699</v>
      </c>
      <c r="C257" s="287">
        <v>0</v>
      </c>
      <c r="D257" s="288">
        <v>-3320.0000000008699</v>
      </c>
      <c r="E257" s="289">
        <v>0</v>
      </c>
      <c r="F257" s="287">
        <v>0</v>
      </c>
      <c r="G257" s="288">
        <v>0</v>
      </c>
      <c r="H257" s="290">
        <v>0</v>
      </c>
      <c r="I257" s="287">
        <v>0</v>
      </c>
      <c r="J257" s="288">
        <v>0</v>
      </c>
      <c r="K257" s="291">
        <v>10</v>
      </c>
    </row>
    <row r="258" spans="1:11" ht="14.4" customHeight="1" thickBot="1" x14ac:dyDescent="0.35">
      <c r="A258" s="309" t="s">
        <v>415</v>
      </c>
      <c r="B258" s="287">
        <v>4800.0000000012597</v>
      </c>
      <c r="C258" s="287">
        <v>3282.9614499999998</v>
      </c>
      <c r="D258" s="288">
        <v>-1517.0385500012601</v>
      </c>
      <c r="E258" s="289">
        <v>0.68395030208300001</v>
      </c>
      <c r="F258" s="287">
        <v>3567.0003576582999</v>
      </c>
      <c r="G258" s="288">
        <v>2972.5002980485801</v>
      </c>
      <c r="H258" s="290">
        <v>175.14403999999999</v>
      </c>
      <c r="I258" s="287">
        <v>2082.1741200000001</v>
      </c>
      <c r="J258" s="288">
        <v>-890.32617804858296</v>
      </c>
      <c r="K258" s="291">
        <v>0.58373252347100002</v>
      </c>
    </row>
    <row r="259" spans="1:11" ht="14.4" customHeight="1" thickBot="1" x14ac:dyDescent="0.35">
      <c r="A259" s="309" t="s">
        <v>416</v>
      </c>
      <c r="B259" s="287">
        <v>97700.000000025699</v>
      </c>
      <c r="C259" s="287">
        <v>112011.82231</v>
      </c>
      <c r="D259" s="288">
        <v>14311.822309974301</v>
      </c>
      <c r="E259" s="289">
        <v>1.146487434083</v>
      </c>
      <c r="F259" s="287">
        <v>110000.061956273</v>
      </c>
      <c r="G259" s="288">
        <v>91666.718296894498</v>
      </c>
      <c r="H259" s="290">
        <v>8353.9637199999997</v>
      </c>
      <c r="I259" s="287">
        <v>91848.526129999998</v>
      </c>
      <c r="J259" s="288">
        <v>181.80783310547099</v>
      </c>
      <c r="K259" s="291">
        <v>0.83498613088499996</v>
      </c>
    </row>
    <row r="260" spans="1:11" ht="14.4" customHeight="1" thickBot="1" x14ac:dyDescent="0.35">
      <c r="A260" s="309" t="s">
        <v>417</v>
      </c>
      <c r="B260" s="287">
        <v>116190.000000031</v>
      </c>
      <c r="C260" s="287">
        <v>146046.0226</v>
      </c>
      <c r="D260" s="288">
        <v>29856.022599969499</v>
      </c>
      <c r="E260" s="289">
        <v>1.2569586246660001</v>
      </c>
      <c r="F260" s="287">
        <v>139999.78364864999</v>
      </c>
      <c r="G260" s="288">
        <v>116666.486373875</v>
      </c>
      <c r="H260" s="290">
        <v>11610.41201</v>
      </c>
      <c r="I260" s="287">
        <v>127452.05259000001</v>
      </c>
      <c r="J260" s="288">
        <v>10785.5662161254</v>
      </c>
      <c r="K260" s="291">
        <v>0.91037321107400004</v>
      </c>
    </row>
    <row r="261" spans="1:11" ht="14.4" customHeight="1" thickBot="1" x14ac:dyDescent="0.35">
      <c r="A261" s="309" t="s">
        <v>418</v>
      </c>
      <c r="B261" s="287">
        <v>2440.0000000006398</v>
      </c>
      <c r="C261" s="287">
        <v>4137.6522400000003</v>
      </c>
      <c r="D261" s="288">
        <v>1697.6522399993601</v>
      </c>
      <c r="E261" s="289">
        <v>1.695759114753</v>
      </c>
      <c r="F261" s="287">
        <v>3499.8222902550501</v>
      </c>
      <c r="G261" s="288">
        <v>2916.5185752125399</v>
      </c>
      <c r="H261" s="290">
        <v>456.99734000000001</v>
      </c>
      <c r="I261" s="287">
        <v>4001.1827499999999</v>
      </c>
      <c r="J261" s="288">
        <v>1084.6641747874601</v>
      </c>
      <c r="K261" s="291">
        <v>1.1432531192049999</v>
      </c>
    </row>
    <row r="262" spans="1:11" ht="14.4" customHeight="1" thickBot="1" x14ac:dyDescent="0.35">
      <c r="A262" s="309" t="s">
        <v>419</v>
      </c>
      <c r="B262" s="287">
        <v>13830.0000000036</v>
      </c>
      <c r="C262" s="287">
        <v>14409.22681</v>
      </c>
      <c r="D262" s="288">
        <v>579.22680999635702</v>
      </c>
      <c r="E262" s="289">
        <v>1.0418819096159999</v>
      </c>
      <c r="F262" s="287">
        <v>13999.6262441278</v>
      </c>
      <c r="G262" s="288">
        <v>11666.3552034398</v>
      </c>
      <c r="H262" s="290">
        <v>1455.13336</v>
      </c>
      <c r="I262" s="287">
        <v>13208.56054</v>
      </c>
      <c r="J262" s="288">
        <v>1542.2053365601901</v>
      </c>
      <c r="K262" s="291">
        <v>0.94349379831000002</v>
      </c>
    </row>
    <row r="263" spans="1:11" ht="14.4" customHeight="1" thickBot="1" x14ac:dyDescent="0.35">
      <c r="A263" s="309" t="s">
        <v>420</v>
      </c>
      <c r="B263" s="287">
        <v>17560.000000004598</v>
      </c>
      <c r="C263" s="287">
        <v>18441.2084</v>
      </c>
      <c r="D263" s="288">
        <v>881.20839999538998</v>
      </c>
      <c r="E263" s="289">
        <v>1.0501827107049999</v>
      </c>
      <c r="F263" s="287">
        <v>17999.704457871601</v>
      </c>
      <c r="G263" s="288">
        <v>14999.753714893001</v>
      </c>
      <c r="H263" s="290">
        <v>1950.3197700000001</v>
      </c>
      <c r="I263" s="287">
        <v>16752.118689999999</v>
      </c>
      <c r="J263" s="288">
        <v>1752.36497510697</v>
      </c>
      <c r="K263" s="291">
        <v>0.93068854153699998</v>
      </c>
    </row>
    <row r="264" spans="1:11" ht="14.4" customHeight="1" thickBot="1" x14ac:dyDescent="0.35">
      <c r="A264" s="309" t="s">
        <v>421</v>
      </c>
      <c r="B264" s="287">
        <v>0</v>
      </c>
      <c r="C264" s="287">
        <v>3012.09087</v>
      </c>
      <c r="D264" s="288">
        <v>3012.09087</v>
      </c>
      <c r="E264" s="297" t="s">
        <v>166</v>
      </c>
      <c r="F264" s="287">
        <v>3163.0003171497601</v>
      </c>
      <c r="G264" s="288">
        <v>2635.8335976247999</v>
      </c>
      <c r="H264" s="290">
        <v>66.838840000000005</v>
      </c>
      <c r="I264" s="287">
        <v>453.21501999999998</v>
      </c>
      <c r="J264" s="288">
        <v>-2182.6185776247999</v>
      </c>
      <c r="K264" s="291">
        <v>0.14328642888199999</v>
      </c>
    </row>
    <row r="265" spans="1:11" ht="14.4" customHeight="1" thickBot="1" x14ac:dyDescent="0.35">
      <c r="A265" s="309" t="s">
        <v>422</v>
      </c>
      <c r="B265" s="287">
        <v>480.00000000012602</v>
      </c>
      <c r="C265" s="287">
        <v>373.82602000000003</v>
      </c>
      <c r="D265" s="288">
        <v>-106.17398000012599</v>
      </c>
      <c r="E265" s="289">
        <v>0.77880420833300001</v>
      </c>
      <c r="F265" s="287">
        <v>370.00003709940302</v>
      </c>
      <c r="G265" s="288">
        <v>308.33336424950301</v>
      </c>
      <c r="H265" s="290">
        <v>30.89995</v>
      </c>
      <c r="I265" s="287">
        <v>284.77206000000001</v>
      </c>
      <c r="J265" s="288">
        <v>-23.561304249502001</v>
      </c>
      <c r="K265" s="291">
        <v>0.76965413904400004</v>
      </c>
    </row>
    <row r="266" spans="1:11" ht="14.4" customHeight="1" thickBot="1" x14ac:dyDescent="0.35">
      <c r="A266" s="309" t="s">
        <v>423</v>
      </c>
      <c r="B266" s="287">
        <v>105.000000000028</v>
      </c>
      <c r="C266" s="287">
        <v>283.62932999999998</v>
      </c>
      <c r="D266" s="288">
        <v>178.62932999997199</v>
      </c>
      <c r="E266" s="289">
        <v>2.701231714285</v>
      </c>
      <c r="F266" s="287">
        <v>285.00002857656699</v>
      </c>
      <c r="G266" s="288">
        <v>237.500023813806</v>
      </c>
      <c r="H266" s="290">
        <v>153.21535</v>
      </c>
      <c r="I266" s="287">
        <v>352.28573</v>
      </c>
      <c r="J266" s="288">
        <v>114.78570618619401</v>
      </c>
      <c r="K266" s="291">
        <v>1.23609015676</v>
      </c>
    </row>
    <row r="267" spans="1:11" ht="14.4" customHeight="1" thickBot="1" x14ac:dyDescent="0.35">
      <c r="A267" s="309" t="s">
        <v>424</v>
      </c>
      <c r="B267" s="287">
        <v>1090.0000000002899</v>
      </c>
      <c r="C267" s="287">
        <v>841.03337999999997</v>
      </c>
      <c r="D267" s="288">
        <v>-248.96662000028701</v>
      </c>
      <c r="E267" s="289">
        <v>0.77159025688000005</v>
      </c>
      <c r="F267" s="287">
        <v>812.00008141814999</v>
      </c>
      <c r="G267" s="288">
        <v>676.66673451512497</v>
      </c>
      <c r="H267" s="290">
        <v>70.291300000000007</v>
      </c>
      <c r="I267" s="287">
        <v>553.33389999999997</v>
      </c>
      <c r="J267" s="288">
        <v>-123.332834515125</v>
      </c>
      <c r="K267" s="291">
        <v>0.68144562132700004</v>
      </c>
    </row>
    <row r="268" spans="1:11" ht="14.4" customHeight="1" thickBot="1" x14ac:dyDescent="0.35">
      <c r="A268" s="309" t="s">
        <v>425</v>
      </c>
      <c r="B268" s="287">
        <v>750.00000000019702</v>
      </c>
      <c r="C268" s="287">
        <v>655.33402999999998</v>
      </c>
      <c r="D268" s="288">
        <v>-94.665970000197007</v>
      </c>
      <c r="E268" s="289">
        <v>0.87377870666599999</v>
      </c>
      <c r="F268" s="287">
        <v>658.000065976776</v>
      </c>
      <c r="G268" s="288">
        <v>548.33338831397998</v>
      </c>
      <c r="H268" s="290">
        <v>92.033910000000006</v>
      </c>
      <c r="I268" s="287">
        <v>627.72870999999998</v>
      </c>
      <c r="J268" s="288">
        <v>79.395321686019003</v>
      </c>
      <c r="K268" s="291">
        <v>0.95399490434400003</v>
      </c>
    </row>
    <row r="269" spans="1:11" ht="14.4" customHeight="1" thickBot="1" x14ac:dyDescent="0.35">
      <c r="A269" s="309" t="s">
        <v>426</v>
      </c>
      <c r="B269" s="287">
        <v>1940.00000000051</v>
      </c>
      <c r="C269" s="287">
        <v>1448.53917</v>
      </c>
      <c r="D269" s="288">
        <v>-491.46083000050902</v>
      </c>
      <c r="E269" s="289">
        <v>0.74666967525700001</v>
      </c>
      <c r="F269" s="287">
        <v>1458.0001461917</v>
      </c>
      <c r="G269" s="288">
        <v>1215.0001218264199</v>
      </c>
      <c r="H269" s="290">
        <v>171.91641999999999</v>
      </c>
      <c r="I269" s="287">
        <v>1072.37363</v>
      </c>
      <c r="J269" s="288">
        <v>-142.626491826419</v>
      </c>
      <c r="K269" s="291">
        <v>0.73550996054399997</v>
      </c>
    </row>
    <row r="270" spans="1:11" ht="14.4" customHeight="1" thickBot="1" x14ac:dyDescent="0.35">
      <c r="A270" s="309" t="s">
        <v>427</v>
      </c>
      <c r="B270" s="287">
        <v>6270.0000000016498</v>
      </c>
      <c r="C270" s="287">
        <v>7301.79367</v>
      </c>
      <c r="D270" s="288">
        <v>1031.79366999835</v>
      </c>
      <c r="E270" s="289">
        <v>1.1645603939389999</v>
      </c>
      <c r="F270" s="287">
        <v>7149.8202873219197</v>
      </c>
      <c r="G270" s="288">
        <v>5958.1835727682701</v>
      </c>
      <c r="H270" s="290">
        <v>741.49824000000001</v>
      </c>
      <c r="I270" s="287">
        <v>6913.7428300000001</v>
      </c>
      <c r="J270" s="288">
        <v>955.55925723173402</v>
      </c>
      <c r="K270" s="291">
        <v>0.96698134388900003</v>
      </c>
    </row>
    <row r="271" spans="1:11" ht="14.4" customHeight="1" thickBot="1" x14ac:dyDescent="0.35">
      <c r="A271" s="306" t="s">
        <v>428</v>
      </c>
      <c r="B271" s="287">
        <v>1066.3263418132799</v>
      </c>
      <c r="C271" s="287">
        <v>1468.7667899999999</v>
      </c>
      <c r="D271" s="288">
        <v>402.44044818672</v>
      </c>
      <c r="E271" s="289">
        <v>1.3774083340209999</v>
      </c>
      <c r="F271" s="287">
        <v>1116.4764974964601</v>
      </c>
      <c r="G271" s="288">
        <v>930.397081247046</v>
      </c>
      <c r="H271" s="290">
        <v>-1.1199999999999999E-3</v>
      </c>
      <c r="I271" s="287">
        <v>1185.54567</v>
      </c>
      <c r="J271" s="288">
        <v>255.148588752954</v>
      </c>
      <c r="K271" s="291">
        <v>1.0618635257060001</v>
      </c>
    </row>
    <row r="272" spans="1:11" ht="14.4" customHeight="1" thickBot="1" x14ac:dyDescent="0.35">
      <c r="A272" s="307" t="s">
        <v>429</v>
      </c>
      <c r="B272" s="287">
        <v>0</v>
      </c>
      <c r="C272" s="287">
        <v>-2.7217500000000001</v>
      </c>
      <c r="D272" s="288">
        <v>-2.7217500000000001</v>
      </c>
      <c r="E272" s="297" t="s">
        <v>196</v>
      </c>
      <c r="F272" s="287">
        <v>0</v>
      </c>
      <c r="G272" s="288">
        <v>0</v>
      </c>
      <c r="H272" s="290">
        <v>0</v>
      </c>
      <c r="I272" s="287">
        <v>0</v>
      </c>
      <c r="J272" s="288">
        <v>0</v>
      </c>
      <c r="K272" s="298" t="s">
        <v>166</v>
      </c>
    </row>
    <row r="273" spans="1:11" ht="14.4" customHeight="1" thickBot="1" x14ac:dyDescent="0.35">
      <c r="A273" s="308" t="s">
        <v>430</v>
      </c>
      <c r="B273" s="292">
        <v>0</v>
      </c>
      <c r="C273" s="292">
        <v>-2.7217500000000001</v>
      </c>
      <c r="D273" s="293">
        <v>-2.7217500000000001</v>
      </c>
      <c r="E273" s="294" t="s">
        <v>196</v>
      </c>
      <c r="F273" s="292">
        <v>0</v>
      </c>
      <c r="G273" s="293">
        <v>0</v>
      </c>
      <c r="H273" s="295">
        <v>0</v>
      </c>
      <c r="I273" s="292">
        <v>0</v>
      </c>
      <c r="J273" s="293">
        <v>0</v>
      </c>
      <c r="K273" s="296" t="s">
        <v>166</v>
      </c>
    </row>
    <row r="274" spans="1:11" ht="14.4" customHeight="1" thickBot="1" x14ac:dyDescent="0.35">
      <c r="A274" s="309" t="s">
        <v>431</v>
      </c>
      <c r="B274" s="287">
        <v>0</v>
      </c>
      <c r="C274" s="287">
        <v>-2.7217500000000001</v>
      </c>
      <c r="D274" s="288">
        <v>-2.7217500000000001</v>
      </c>
      <c r="E274" s="297" t="s">
        <v>196</v>
      </c>
      <c r="F274" s="287">
        <v>0</v>
      </c>
      <c r="G274" s="288">
        <v>0</v>
      </c>
      <c r="H274" s="290">
        <v>0</v>
      </c>
      <c r="I274" s="287">
        <v>0</v>
      </c>
      <c r="J274" s="288">
        <v>0</v>
      </c>
      <c r="K274" s="298" t="s">
        <v>166</v>
      </c>
    </row>
    <row r="275" spans="1:11" ht="14.4" customHeight="1" thickBot="1" x14ac:dyDescent="0.35">
      <c r="A275" s="307" t="s">
        <v>432</v>
      </c>
      <c r="B275" s="287">
        <v>0</v>
      </c>
      <c r="C275" s="287">
        <v>0</v>
      </c>
      <c r="D275" s="288">
        <v>0</v>
      </c>
      <c r="E275" s="289">
        <v>1</v>
      </c>
      <c r="F275" s="287">
        <v>0</v>
      </c>
      <c r="G275" s="288">
        <v>0</v>
      </c>
      <c r="H275" s="290">
        <v>0</v>
      </c>
      <c r="I275" s="287">
        <v>5</v>
      </c>
      <c r="J275" s="288">
        <v>5</v>
      </c>
      <c r="K275" s="298" t="s">
        <v>196</v>
      </c>
    </row>
    <row r="276" spans="1:11" ht="14.4" customHeight="1" thickBot="1" x14ac:dyDescent="0.35">
      <c r="A276" s="308" t="s">
        <v>433</v>
      </c>
      <c r="B276" s="292">
        <v>0</v>
      </c>
      <c r="C276" s="292">
        <v>0</v>
      </c>
      <c r="D276" s="293">
        <v>0</v>
      </c>
      <c r="E276" s="299">
        <v>1</v>
      </c>
      <c r="F276" s="292">
        <v>0</v>
      </c>
      <c r="G276" s="293">
        <v>0</v>
      </c>
      <c r="H276" s="295">
        <v>0</v>
      </c>
      <c r="I276" s="292">
        <v>5</v>
      </c>
      <c r="J276" s="293">
        <v>5</v>
      </c>
      <c r="K276" s="296" t="s">
        <v>196</v>
      </c>
    </row>
    <row r="277" spans="1:11" ht="14.4" customHeight="1" thickBot="1" x14ac:dyDescent="0.35">
      <c r="A277" s="309" t="s">
        <v>434</v>
      </c>
      <c r="B277" s="287">
        <v>0</v>
      </c>
      <c r="C277" s="287">
        <v>0</v>
      </c>
      <c r="D277" s="288">
        <v>0</v>
      </c>
      <c r="E277" s="289">
        <v>1</v>
      </c>
      <c r="F277" s="287">
        <v>0</v>
      </c>
      <c r="G277" s="288">
        <v>0</v>
      </c>
      <c r="H277" s="290">
        <v>0</v>
      </c>
      <c r="I277" s="287">
        <v>5</v>
      </c>
      <c r="J277" s="288">
        <v>5</v>
      </c>
      <c r="K277" s="298" t="s">
        <v>196</v>
      </c>
    </row>
    <row r="278" spans="1:11" ht="14.4" customHeight="1" thickBot="1" x14ac:dyDescent="0.35">
      <c r="A278" s="310" t="s">
        <v>435</v>
      </c>
      <c r="B278" s="292">
        <v>1066.3263418132799</v>
      </c>
      <c r="C278" s="292">
        <v>1471.4885400000001</v>
      </c>
      <c r="D278" s="293">
        <v>405.16219818672101</v>
      </c>
      <c r="E278" s="299">
        <v>1.3799607890179999</v>
      </c>
      <c r="F278" s="292">
        <v>1116.4764974964601</v>
      </c>
      <c r="G278" s="293">
        <v>930.397081247046</v>
      </c>
      <c r="H278" s="295">
        <v>-1.1199999999999999E-3</v>
      </c>
      <c r="I278" s="292">
        <v>1180.54567</v>
      </c>
      <c r="J278" s="293">
        <v>250.148588752954</v>
      </c>
      <c r="K278" s="300">
        <v>1.0573851510950001</v>
      </c>
    </row>
    <row r="279" spans="1:11" ht="14.4" customHeight="1" thickBot="1" x14ac:dyDescent="0.35">
      <c r="A279" s="308" t="s">
        <v>436</v>
      </c>
      <c r="B279" s="292">
        <v>0</v>
      </c>
      <c r="C279" s="292">
        <v>0.56935999999999998</v>
      </c>
      <c r="D279" s="293">
        <v>0.56935999999999998</v>
      </c>
      <c r="E279" s="294" t="s">
        <v>166</v>
      </c>
      <c r="F279" s="292">
        <v>0</v>
      </c>
      <c r="G279" s="293">
        <v>0</v>
      </c>
      <c r="H279" s="295">
        <v>-1.1199999999999999E-3</v>
      </c>
      <c r="I279" s="292">
        <v>0.25317000000000001</v>
      </c>
      <c r="J279" s="293">
        <v>0.25317000000000001</v>
      </c>
      <c r="K279" s="296" t="s">
        <v>166</v>
      </c>
    </row>
    <row r="280" spans="1:11" ht="14.4" customHeight="1" thickBot="1" x14ac:dyDescent="0.35">
      <c r="A280" s="309" t="s">
        <v>437</v>
      </c>
      <c r="B280" s="287">
        <v>0</v>
      </c>
      <c r="C280" s="287">
        <v>5.8799999999999998E-3</v>
      </c>
      <c r="D280" s="288">
        <v>5.8799999999999998E-3</v>
      </c>
      <c r="E280" s="297" t="s">
        <v>166</v>
      </c>
      <c r="F280" s="287">
        <v>0</v>
      </c>
      <c r="G280" s="288">
        <v>0</v>
      </c>
      <c r="H280" s="290">
        <v>-1.1199999999999999E-3</v>
      </c>
      <c r="I280" s="287">
        <v>3.1700000000000001E-3</v>
      </c>
      <c r="J280" s="288">
        <v>3.1700000000000001E-3</v>
      </c>
      <c r="K280" s="298" t="s">
        <v>166</v>
      </c>
    </row>
    <row r="281" spans="1:11" ht="14.4" customHeight="1" thickBot="1" x14ac:dyDescent="0.35">
      <c r="A281" s="309" t="s">
        <v>438</v>
      </c>
      <c r="B281" s="287">
        <v>0</v>
      </c>
      <c r="C281" s="287">
        <v>0.56347999999999998</v>
      </c>
      <c r="D281" s="288">
        <v>0.56347999999999998</v>
      </c>
      <c r="E281" s="297" t="s">
        <v>166</v>
      </c>
      <c r="F281" s="287">
        <v>0</v>
      </c>
      <c r="G281" s="288">
        <v>0</v>
      </c>
      <c r="H281" s="290">
        <v>0</v>
      </c>
      <c r="I281" s="287">
        <v>0.25</v>
      </c>
      <c r="J281" s="288">
        <v>0.25</v>
      </c>
      <c r="K281" s="298" t="s">
        <v>166</v>
      </c>
    </row>
    <row r="282" spans="1:11" ht="14.4" customHeight="1" thickBot="1" x14ac:dyDescent="0.35">
      <c r="A282" s="308" t="s">
        <v>439</v>
      </c>
      <c r="B282" s="292">
        <v>1066.3263418132799</v>
      </c>
      <c r="C282" s="292">
        <v>1470.9191800000001</v>
      </c>
      <c r="D282" s="293">
        <v>404.59283818671997</v>
      </c>
      <c r="E282" s="299">
        <v>1.3794268436599999</v>
      </c>
      <c r="F282" s="292">
        <v>1116.4764974964601</v>
      </c>
      <c r="G282" s="293">
        <v>930.397081247046</v>
      </c>
      <c r="H282" s="295">
        <v>0</v>
      </c>
      <c r="I282" s="292">
        <v>1180.2925</v>
      </c>
      <c r="J282" s="293">
        <v>249.89541875295399</v>
      </c>
      <c r="K282" s="300">
        <v>1.0571583930749999</v>
      </c>
    </row>
    <row r="283" spans="1:11" ht="14.4" customHeight="1" thickBot="1" x14ac:dyDescent="0.35">
      <c r="A283" s="309" t="s">
        <v>440</v>
      </c>
      <c r="B283" s="287">
        <v>1065</v>
      </c>
      <c r="C283" s="287">
        <v>1470.0514000000001</v>
      </c>
      <c r="D283" s="288">
        <v>405.0514</v>
      </c>
      <c r="E283" s="289">
        <v>1.380329953051</v>
      </c>
      <c r="F283" s="287">
        <v>1115.7787881391</v>
      </c>
      <c r="G283" s="288">
        <v>929.81565678258698</v>
      </c>
      <c r="H283" s="290">
        <v>0</v>
      </c>
      <c r="I283" s="287">
        <v>1177.60655</v>
      </c>
      <c r="J283" s="288">
        <v>247.79089321741299</v>
      </c>
      <c r="K283" s="291">
        <v>1.05541220403</v>
      </c>
    </row>
    <row r="284" spans="1:11" ht="14.4" customHeight="1" thickBot="1" x14ac:dyDescent="0.35">
      <c r="A284" s="309" t="s">
        <v>441</v>
      </c>
      <c r="B284" s="287">
        <v>1.3263418132789999</v>
      </c>
      <c r="C284" s="287">
        <v>0.86778</v>
      </c>
      <c r="D284" s="288">
        <v>-0.45856181327899997</v>
      </c>
      <c r="E284" s="289">
        <v>0.65426573399900001</v>
      </c>
      <c r="F284" s="287">
        <v>0.69770935734999995</v>
      </c>
      <c r="G284" s="288">
        <v>0.581424464458</v>
      </c>
      <c r="H284" s="290">
        <v>0</v>
      </c>
      <c r="I284" s="287">
        <v>2.6859500000000001</v>
      </c>
      <c r="J284" s="288">
        <v>2.1045255355410002</v>
      </c>
      <c r="K284" s="291">
        <v>3.849668879602</v>
      </c>
    </row>
    <row r="285" spans="1:11" ht="14.4" customHeight="1" thickBot="1" x14ac:dyDescent="0.35">
      <c r="A285" s="306" t="s">
        <v>442</v>
      </c>
      <c r="B285" s="287">
        <v>0</v>
      </c>
      <c r="C285" s="287">
        <v>8.94E-3</v>
      </c>
      <c r="D285" s="288">
        <v>8.94E-3</v>
      </c>
      <c r="E285" s="297" t="s">
        <v>166</v>
      </c>
      <c r="F285" s="287">
        <v>0</v>
      </c>
      <c r="G285" s="288">
        <v>0</v>
      </c>
      <c r="H285" s="290">
        <v>0</v>
      </c>
      <c r="I285" s="287">
        <v>0</v>
      </c>
      <c r="J285" s="288">
        <v>0</v>
      </c>
      <c r="K285" s="298" t="s">
        <v>166</v>
      </c>
    </row>
    <row r="286" spans="1:11" ht="14.4" customHeight="1" thickBot="1" x14ac:dyDescent="0.35">
      <c r="A286" s="310" t="s">
        <v>443</v>
      </c>
      <c r="B286" s="292">
        <v>0</v>
      </c>
      <c r="C286" s="292">
        <v>8.94E-3</v>
      </c>
      <c r="D286" s="293">
        <v>8.94E-3</v>
      </c>
      <c r="E286" s="294" t="s">
        <v>166</v>
      </c>
      <c r="F286" s="292">
        <v>0</v>
      </c>
      <c r="G286" s="293">
        <v>0</v>
      </c>
      <c r="H286" s="295">
        <v>0</v>
      </c>
      <c r="I286" s="292">
        <v>0</v>
      </c>
      <c r="J286" s="293">
        <v>0</v>
      </c>
      <c r="K286" s="296" t="s">
        <v>166</v>
      </c>
    </row>
    <row r="287" spans="1:11" ht="14.4" customHeight="1" thickBot="1" x14ac:dyDescent="0.35">
      <c r="A287" s="308" t="s">
        <v>444</v>
      </c>
      <c r="B287" s="292">
        <v>0</v>
      </c>
      <c r="C287" s="292">
        <v>8.94E-3</v>
      </c>
      <c r="D287" s="293">
        <v>8.94E-3</v>
      </c>
      <c r="E287" s="294" t="s">
        <v>166</v>
      </c>
      <c r="F287" s="292">
        <v>0</v>
      </c>
      <c r="G287" s="293">
        <v>0</v>
      </c>
      <c r="H287" s="295">
        <v>0</v>
      </c>
      <c r="I287" s="292">
        <v>0</v>
      </c>
      <c r="J287" s="293">
        <v>0</v>
      </c>
      <c r="K287" s="296" t="s">
        <v>166</v>
      </c>
    </row>
    <row r="288" spans="1:11" ht="14.4" customHeight="1" thickBot="1" x14ac:dyDescent="0.35">
      <c r="A288" s="309" t="s">
        <v>445</v>
      </c>
      <c r="B288" s="287">
        <v>0</v>
      </c>
      <c r="C288" s="287">
        <v>8.94E-3</v>
      </c>
      <c r="D288" s="288">
        <v>8.94E-3</v>
      </c>
      <c r="E288" s="297" t="s">
        <v>166</v>
      </c>
      <c r="F288" s="287">
        <v>0</v>
      </c>
      <c r="G288" s="288">
        <v>0</v>
      </c>
      <c r="H288" s="290">
        <v>0</v>
      </c>
      <c r="I288" s="287">
        <v>0</v>
      </c>
      <c r="J288" s="288">
        <v>0</v>
      </c>
      <c r="K288" s="298" t="s">
        <v>166</v>
      </c>
    </row>
    <row r="289" spans="1:11" ht="14.4" customHeight="1" thickBot="1" x14ac:dyDescent="0.35">
      <c r="A289" s="305" t="s">
        <v>446</v>
      </c>
      <c r="B289" s="287">
        <v>7537.9784282431701</v>
      </c>
      <c r="C289" s="287">
        <v>7116.3525200000104</v>
      </c>
      <c r="D289" s="288">
        <v>-421.62590824315799</v>
      </c>
      <c r="E289" s="289">
        <v>0.94406644801899997</v>
      </c>
      <c r="F289" s="287">
        <v>7503.8982370765898</v>
      </c>
      <c r="G289" s="288">
        <v>6253.24853089716</v>
      </c>
      <c r="H289" s="290">
        <v>492.66350999999997</v>
      </c>
      <c r="I289" s="287">
        <v>5798.9881500000001</v>
      </c>
      <c r="J289" s="288">
        <v>-454.26038089715701</v>
      </c>
      <c r="K289" s="291">
        <v>0.77279674734199999</v>
      </c>
    </row>
    <row r="290" spans="1:11" ht="14.4" customHeight="1" thickBot="1" x14ac:dyDescent="0.35">
      <c r="A290" s="312" t="s">
        <v>447</v>
      </c>
      <c r="B290" s="292">
        <v>7537.9784282431701</v>
      </c>
      <c r="C290" s="292">
        <v>7116.3525200000104</v>
      </c>
      <c r="D290" s="293">
        <v>-421.62590824315799</v>
      </c>
      <c r="E290" s="299">
        <v>0.94406644801899997</v>
      </c>
      <c r="F290" s="292">
        <v>7503.8982370765898</v>
      </c>
      <c r="G290" s="293">
        <v>6253.24853089716</v>
      </c>
      <c r="H290" s="295">
        <v>492.66350999999997</v>
      </c>
      <c r="I290" s="292">
        <v>5798.9881500000001</v>
      </c>
      <c r="J290" s="293">
        <v>-454.26038089715701</v>
      </c>
      <c r="K290" s="300">
        <v>0.77279674734199999</v>
      </c>
    </row>
    <row r="291" spans="1:11" ht="14.4" customHeight="1" thickBot="1" x14ac:dyDescent="0.35">
      <c r="A291" s="310" t="s">
        <v>38</v>
      </c>
      <c r="B291" s="292">
        <v>7537.9784282431701</v>
      </c>
      <c r="C291" s="292">
        <v>7116.3525200000104</v>
      </c>
      <c r="D291" s="293">
        <v>-421.62590824315799</v>
      </c>
      <c r="E291" s="299">
        <v>0.94406644801899997</v>
      </c>
      <c r="F291" s="292">
        <v>7503.8982370765898</v>
      </c>
      <c r="G291" s="293">
        <v>6253.24853089716</v>
      </c>
      <c r="H291" s="295">
        <v>492.66350999999997</v>
      </c>
      <c r="I291" s="292">
        <v>5798.9881500000001</v>
      </c>
      <c r="J291" s="293">
        <v>-454.26038089715701</v>
      </c>
      <c r="K291" s="300">
        <v>0.77279674734199999</v>
      </c>
    </row>
    <row r="292" spans="1:11" ht="14.4" customHeight="1" thickBot="1" x14ac:dyDescent="0.35">
      <c r="A292" s="308" t="s">
        <v>448</v>
      </c>
      <c r="B292" s="292">
        <v>0</v>
      </c>
      <c r="C292" s="292">
        <v>-19.328520000000001</v>
      </c>
      <c r="D292" s="293">
        <v>-19.328520000000001</v>
      </c>
      <c r="E292" s="294" t="s">
        <v>166</v>
      </c>
      <c r="F292" s="292">
        <v>0</v>
      </c>
      <c r="G292" s="293">
        <v>0</v>
      </c>
      <c r="H292" s="295">
        <v>0</v>
      </c>
      <c r="I292" s="292">
        <v>-17.222110000000001</v>
      </c>
      <c r="J292" s="293">
        <v>-17.222110000000001</v>
      </c>
      <c r="K292" s="296" t="s">
        <v>196</v>
      </c>
    </row>
    <row r="293" spans="1:11" ht="14.4" customHeight="1" thickBot="1" x14ac:dyDescent="0.35">
      <c r="A293" s="309" t="s">
        <v>449</v>
      </c>
      <c r="B293" s="287">
        <v>0</v>
      </c>
      <c r="C293" s="287">
        <v>-19.328520000000001</v>
      </c>
      <c r="D293" s="288">
        <v>-19.328520000000001</v>
      </c>
      <c r="E293" s="297" t="s">
        <v>166</v>
      </c>
      <c r="F293" s="287">
        <v>0</v>
      </c>
      <c r="G293" s="288">
        <v>0</v>
      </c>
      <c r="H293" s="290">
        <v>0</v>
      </c>
      <c r="I293" s="287">
        <v>-17.222110000000001</v>
      </c>
      <c r="J293" s="288">
        <v>-17.222110000000001</v>
      </c>
      <c r="K293" s="298" t="s">
        <v>196</v>
      </c>
    </row>
    <row r="294" spans="1:11" ht="14.4" customHeight="1" thickBot="1" x14ac:dyDescent="0.35">
      <c r="A294" s="308" t="s">
        <v>450</v>
      </c>
      <c r="B294" s="292">
        <v>68.945232035467001</v>
      </c>
      <c r="C294" s="292">
        <v>62.436050000000002</v>
      </c>
      <c r="D294" s="293">
        <v>-6.509182035467</v>
      </c>
      <c r="E294" s="299">
        <v>0.90558909088700001</v>
      </c>
      <c r="F294" s="292">
        <v>67.417867997768994</v>
      </c>
      <c r="G294" s="293">
        <v>56.181556664807999</v>
      </c>
      <c r="H294" s="295">
        <v>5.1959999999999997</v>
      </c>
      <c r="I294" s="292">
        <v>51.96</v>
      </c>
      <c r="J294" s="293">
        <v>-4.2215566648070002</v>
      </c>
      <c r="K294" s="300">
        <v>0.77071556166199995</v>
      </c>
    </row>
    <row r="295" spans="1:11" ht="14.4" customHeight="1" thickBot="1" x14ac:dyDescent="0.35">
      <c r="A295" s="309" t="s">
        <v>451</v>
      </c>
      <c r="B295" s="287">
        <v>68.945232035467001</v>
      </c>
      <c r="C295" s="287">
        <v>62.436050000000002</v>
      </c>
      <c r="D295" s="288">
        <v>-6.509182035467</v>
      </c>
      <c r="E295" s="289">
        <v>0.90558909088700001</v>
      </c>
      <c r="F295" s="287">
        <v>67.417867997768994</v>
      </c>
      <c r="G295" s="288">
        <v>56.181556664807999</v>
      </c>
      <c r="H295" s="290">
        <v>5.1959999999999997</v>
      </c>
      <c r="I295" s="287">
        <v>51.96</v>
      </c>
      <c r="J295" s="288">
        <v>-4.2215566648070002</v>
      </c>
      <c r="K295" s="291">
        <v>0.77071556166199995</v>
      </c>
    </row>
    <row r="296" spans="1:11" ht="14.4" customHeight="1" thickBot="1" x14ac:dyDescent="0.35">
      <c r="A296" s="308" t="s">
        <v>452</v>
      </c>
      <c r="B296" s="292">
        <v>1972.0062515172599</v>
      </c>
      <c r="C296" s="292">
        <v>1868.13804</v>
      </c>
      <c r="D296" s="293">
        <v>-103.868211517257</v>
      </c>
      <c r="E296" s="299">
        <v>0.94732866012000005</v>
      </c>
      <c r="F296" s="292">
        <v>2041.6208771895199</v>
      </c>
      <c r="G296" s="293">
        <v>1701.35073099127</v>
      </c>
      <c r="H296" s="295">
        <v>148.3965</v>
      </c>
      <c r="I296" s="292">
        <v>1565.39076</v>
      </c>
      <c r="J296" s="293">
        <v>-135.95997099126799</v>
      </c>
      <c r="K296" s="300">
        <v>0.76673920094000003</v>
      </c>
    </row>
    <row r="297" spans="1:11" ht="14.4" customHeight="1" thickBot="1" x14ac:dyDescent="0.35">
      <c r="A297" s="309" t="s">
        <v>453</v>
      </c>
      <c r="B297" s="287">
        <v>43.854780733284997</v>
      </c>
      <c r="C297" s="287">
        <v>43.444699999999997</v>
      </c>
      <c r="D297" s="288">
        <v>-0.410080733285</v>
      </c>
      <c r="E297" s="289">
        <v>0.99064912134000005</v>
      </c>
      <c r="F297" s="287">
        <v>45.764863296679998</v>
      </c>
      <c r="G297" s="288">
        <v>38.137386080566003</v>
      </c>
      <c r="H297" s="290">
        <v>0</v>
      </c>
      <c r="I297" s="287">
        <v>17.4102</v>
      </c>
      <c r="J297" s="288">
        <v>-20.727186080566</v>
      </c>
      <c r="K297" s="291">
        <v>0.38042722616899999</v>
      </c>
    </row>
    <row r="298" spans="1:11" ht="14.4" customHeight="1" thickBot="1" x14ac:dyDescent="0.35">
      <c r="A298" s="309" t="s">
        <v>454</v>
      </c>
      <c r="B298" s="287">
        <v>1928.1514707839699</v>
      </c>
      <c r="C298" s="287">
        <v>1824.69334</v>
      </c>
      <c r="D298" s="288">
        <v>-103.458130783974</v>
      </c>
      <c r="E298" s="289">
        <v>0.94634335924699997</v>
      </c>
      <c r="F298" s="287">
        <v>1995.8560138928401</v>
      </c>
      <c r="G298" s="288">
        <v>1663.2133449107</v>
      </c>
      <c r="H298" s="290">
        <v>148.3965</v>
      </c>
      <c r="I298" s="287">
        <v>1547.98056</v>
      </c>
      <c r="J298" s="288">
        <v>-115.232784910701</v>
      </c>
      <c r="K298" s="291">
        <v>0.77559731224299999</v>
      </c>
    </row>
    <row r="299" spans="1:11" ht="14.4" customHeight="1" thickBot="1" x14ac:dyDescent="0.35">
      <c r="A299" s="308" t="s">
        <v>455</v>
      </c>
      <c r="B299" s="292">
        <v>136.652293812555</v>
      </c>
      <c r="C299" s="292">
        <v>126.84575</v>
      </c>
      <c r="D299" s="293">
        <v>-9.8065438125540005</v>
      </c>
      <c r="E299" s="299">
        <v>0.92823725428199999</v>
      </c>
      <c r="F299" s="292">
        <v>121.264299080341</v>
      </c>
      <c r="G299" s="293">
        <v>101.05358256695099</v>
      </c>
      <c r="H299" s="295">
        <v>9.4382999999999999</v>
      </c>
      <c r="I299" s="292">
        <v>100.47608</v>
      </c>
      <c r="J299" s="293">
        <v>-0.57750256695000002</v>
      </c>
      <c r="K299" s="300">
        <v>0.82857098719</v>
      </c>
    </row>
    <row r="300" spans="1:11" ht="14.4" customHeight="1" thickBot="1" x14ac:dyDescent="0.35">
      <c r="A300" s="309" t="s">
        <v>456</v>
      </c>
      <c r="B300" s="287">
        <v>136.652293812555</v>
      </c>
      <c r="C300" s="287">
        <v>126.84575</v>
      </c>
      <c r="D300" s="288">
        <v>-9.8065438125540005</v>
      </c>
      <c r="E300" s="289">
        <v>0.92823725428199999</v>
      </c>
      <c r="F300" s="287">
        <v>121.264299080341</v>
      </c>
      <c r="G300" s="288">
        <v>101.05358256695099</v>
      </c>
      <c r="H300" s="290">
        <v>9.4382999999999999</v>
      </c>
      <c r="I300" s="287">
        <v>100.47608</v>
      </c>
      <c r="J300" s="288">
        <v>-0.57750256695000002</v>
      </c>
      <c r="K300" s="291">
        <v>0.82857098719</v>
      </c>
    </row>
    <row r="301" spans="1:11" ht="14.4" customHeight="1" thickBot="1" x14ac:dyDescent="0.35">
      <c r="A301" s="308" t="s">
        <v>457</v>
      </c>
      <c r="B301" s="292">
        <v>0</v>
      </c>
      <c r="C301" s="292">
        <v>8.0000000000000002E-3</v>
      </c>
      <c r="D301" s="293">
        <v>8.0000000000000002E-3</v>
      </c>
      <c r="E301" s="294" t="s">
        <v>196</v>
      </c>
      <c r="F301" s="292">
        <v>0</v>
      </c>
      <c r="G301" s="293">
        <v>0</v>
      </c>
      <c r="H301" s="295">
        <v>0</v>
      </c>
      <c r="I301" s="292">
        <v>0</v>
      </c>
      <c r="J301" s="293">
        <v>0</v>
      </c>
      <c r="K301" s="300">
        <v>10</v>
      </c>
    </row>
    <row r="302" spans="1:11" ht="14.4" customHeight="1" thickBot="1" x14ac:dyDescent="0.35">
      <c r="A302" s="309" t="s">
        <v>458</v>
      </c>
      <c r="B302" s="287">
        <v>0</v>
      </c>
      <c r="C302" s="287">
        <v>8.0000000000000002E-3</v>
      </c>
      <c r="D302" s="288">
        <v>8.0000000000000002E-3</v>
      </c>
      <c r="E302" s="297" t="s">
        <v>196</v>
      </c>
      <c r="F302" s="287">
        <v>0</v>
      </c>
      <c r="G302" s="288">
        <v>0</v>
      </c>
      <c r="H302" s="290">
        <v>0</v>
      </c>
      <c r="I302" s="287">
        <v>0</v>
      </c>
      <c r="J302" s="288">
        <v>0</v>
      </c>
      <c r="K302" s="291">
        <v>10</v>
      </c>
    </row>
    <row r="303" spans="1:11" ht="14.4" customHeight="1" thickBot="1" x14ac:dyDescent="0.35">
      <c r="A303" s="308" t="s">
        <v>459</v>
      </c>
      <c r="B303" s="292">
        <v>1751</v>
      </c>
      <c r="C303" s="292">
        <v>1600.1709499999999</v>
      </c>
      <c r="D303" s="293">
        <v>-150.829049999999</v>
      </c>
      <c r="E303" s="299">
        <v>0.913861193603</v>
      </c>
      <c r="F303" s="292">
        <v>1786.08239525402</v>
      </c>
      <c r="G303" s="293">
        <v>1488.40199604502</v>
      </c>
      <c r="H303" s="295">
        <v>152.34941000000001</v>
      </c>
      <c r="I303" s="292">
        <v>1349.52583</v>
      </c>
      <c r="J303" s="293">
        <v>-138.87616604502</v>
      </c>
      <c r="K303" s="300">
        <v>0.75557870879</v>
      </c>
    </row>
    <row r="304" spans="1:11" ht="14.4" customHeight="1" thickBot="1" x14ac:dyDescent="0.35">
      <c r="A304" s="309" t="s">
        <v>460</v>
      </c>
      <c r="B304" s="287">
        <v>1751</v>
      </c>
      <c r="C304" s="287">
        <v>1600.1709499999999</v>
      </c>
      <c r="D304" s="288">
        <v>-150.829049999999</v>
      </c>
      <c r="E304" s="289">
        <v>0.913861193603</v>
      </c>
      <c r="F304" s="287">
        <v>1786.08239525402</v>
      </c>
      <c r="G304" s="288">
        <v>1488.40199604502</v>
      </c>
      <c r="H304" s="290">
        <v>152.34941000000001</v>
      </c>
      <c r="I304" s="287">
        <v>1349.52583</v>
      </c>
      <c r="J304" s="288">
        <v>-138.87616604502</v>
      </c>
      <c r="K304" s="291">
        <v>0.75557870879</v>
      </c>
    </row>
    <row r="305" spans="1:11" ht="14.4" customHeight="1" thickBot="1" x14ac:dyDescent="0.35">
      <c r="A305" s="308" t="s">
        <v>461</v>
      </c>
      <c r="B305" s="292">
        <v>0</v>
      </c>
      <c r="C305" s="292">
        <v>0</v>
      </c>
      <c r="D305" s="293">
        <v>0</v>
      </c>
      <c r="E305" s="299">
        <v>1</v>
      </c>
      <c r="F305" s="292">
        <v>0</v>
      </c>
      <c r="G305" s="293">
        <v>0</v>
      </c>
      <c r="H305" s="295">
        <v>-49.87</v>
      </c>
      <c r="I305" s="292">
        <v>-72.75</v>
      </c>
      <c r="J305" s="293">
        <v>-72.75</v>
      </c>
      <c r="K305" s="296" t="s">
        <v>196</v>
      </c>
    </row>
    <row r="306" spans="1:11" ht="14.4" customHeight="1" thickBot="1" x14ac:dyDescent="0.35">
      <c r="A306" s="309" t="s">
        <v>462</v>
      </c>
      <c r="B306" s="287">
        <v>0</v>
      </c>
      <c r="C306" s="287">
        <v>0</v>
      </c>
      <c r="D306" s="288">
        <v>0</v>
      </c>
      <c r="E306" s="289">
        <v>1</v>
      </c>
      <c r="F306" s="287">
        <v>0</v>
      </c>
      <c r="G306" s="288">
        <v>0</v>
      </c>
      <c r="H306" s="290">
        <v>-49.87</v>
      </c>
      <c r="I306" s="287">
        <v>-72.75</v>
      </c>
      <c r="J306" s="288">
        <v>-72.75</v>
      </c>
      <c r="K306" s="298" t="s">
        <v>196</v>
      </c>
    </row>
    <row r="307" spans="1:11" ht="14.4" customHeight="1" thickBot="1" x14ac:dyDescent="0.35">
      <c r="A307" s="308" t="s">
        <v>463</v>
      </c>
      <c r="B307" s="292">
        <v>3609.37465087788</v>
      </c>
      <c r="C307" s="292">
        <v>3458.7537299999999</v>
      </c>
      <c r="D307" s="293">
        <v>-150.62092087788</v>
      </c>
      <c r="E307" s="299">
        <v>0.95826952437799995</v>
      </c>
      <c r="F307" s="292">
        <v>3487.5127975549299</v>
      </c>
      <c r="G307" s="293">
        <v>2906.2606646291101</v>
      </c>
      <c r="H307" s="295">
        <v>227.1533</v>
      </c>
      <c r="I307" s="292">
        <v>2804.3854799999999</v>
      </c>
      <c r="J307" s="293">
        <v>-101.875184629112</v>
      </c>
      <c r="K307" s="300">
        <v>0.80412191805099997</v>
      </c>
    </row>
    <row r="308" spans="1:11" ht="14.4" customHeight="1" thickBot="1" x14ac:dyDescent="0.35">
      <c r="A308" s="309" t="s">
        <v>464</v>
      </c>
      <c r="B308" s="287">
        <v>3609.37465087788</v>
      </c>
      <c r="C308" s="287">
        <v>3458.7537299999999</v>
      </c>
      <c r="D308" s="288">
        <v>-150.62092087788</v>
      </c>
      <c r="E308" s="289">
        <v>0.95826952437799995</v>
      </c>
      <c r="F308" s="287">
        <v>3487.5127975549299</v>
      </c>
      <c r="G308" s="288">
        <v>2906.2606646291101</v>
      </c>
      <c r="H308" s="290">
        <v>227.1533</v>
      </c>
      <c r="I308" s="287">
        <v>2804.3854799999999</v>
      </c>
      <c r="J308" s="288">
        <v>-101.875184629112</v>
      </c>
      <c r="K308" s="291">
        <v>0.80412191805099997</v>
      </c>
    </row>
    <row r="309" spans="1:11" ht="14.4" customHeight="1" thickBot="1" x14ac:dyDescent="0.35">
      <c r="A309" s="308" t="s">
        <v>465</v>
      </c>
      <c r="B309" s="292">
        <v>0</v>
      </c>
      <c r="C309" s="292">
        <v>19.328520000000001</v>
      </c>
      <c r="D309" s="293">
        <v>19.328520000000001</v>
      </c>
      <c r="E309" s="294" t="s">
        <v>166</v>
      </c>
      <c r="F309" s="292">
        <v>0</v>
      </c>
      <c r="G309" s="293">
        <v>0</v>
      </c>
      <c r="H309" s="295">
        <v>0</v>
      </c>
      <c r="I309" s="292">
        <v>17.222110000000001</v>
      </c>
      <c r="J309" s="293">
        <v>17.222110000000001</v>
      </c>
      <c r="K309" s="296" t="s">
        <v>196</v>
      </c>
    </row>
    <row r="310" spans="1:11" ht="14.4" customHeight="1" thickBot="1" x14ac:dyDescent="0.35">
      <c r="A310" s="309" t="s">
        <v>466</v>
      </c>
      <c r="B310" s="287">
        <v>0</v>
      </c>
      <c r="C310" s="287">
        <v>0.24106</v>
      </c>
      <c r="D310" s="288">
        <v>0.24106</v>
      </c>
      <c r="E310" s="297" t="s">
        <v>166</v>
      </c>
      <c r="F310" s="287">
        <v>0</v>
      </c>
      <c r="G310" s="288">
        <v>0</v>
      </c>
      <c r="H310" s="290">
        <v>0</v>
      </c>
      <c r="I310" s="287">
        <v>0.19298000000000001</v>
      </c>
      <c r="J310" s="288">
        <v>0.19298000000000001</v>
      </c>
      <c r="K310" s="298" t="s">
        <v>196</v>
      </c>
    </row>
    <row r="311" spans="1:11" ht="14.4" customHeight="1" thickBot="1" x14ac:dyDescent="0.35">
      <c r="A311" s="309" t="s">
        <v>467</v>
      </c>
      <c r="B311" s="287">
        <v>0</v>
      </c>
      <c r="C311" s="287">
        <v>6.7400000000000003E-3</v>
      </c>
      <c r="D311" s="288">
        <v>6.7400000000000003E-3</v>
      </c>
      <c r="E311" s="297" t="s">
        <v>196</v>
      </c>
      <c r="F311" s="287">
        <v>0</v>
      </c>
      <c r="G311" s="288">
        <v>0</v>
      </c>
      <c r="H311" s="290">
        <v>0</v>
      </c>
      <c r="I311" s="287">
        <v>1.5100000000000001E-3</v>
      </c>
      <c r="J311" s="288">
        <v>1.5100000000000001E-3</v>
      </c>
      <c r="K311" s="298" t="s">
        <v>196</v>
      </c>
    </row>
    <row r="312" spans="1:11" ht="14.4" customHeight="1" thickBot="1" x14ac:dyDescent="0.35">
      <c r="A312" s="309" t="s">
        <v>468</v>
      </c>
      <c r="B312" s="287">
        <v>0</v>
      </c>
      <c r="C312" s="287">
        <v>7.13619</v>
      </c>
      <c r="D312" s="288">
        <v>7.13619</v>
      </c>
      <c r="E312" s="297" t="s">
        <v>166</v>
      </c>
      <c r="F312" s="287">
        <v>0</v>
      </c>
      <c r="G312" s="288">
        <v>0</v>
      </c>
      <c r="H312" s="290">
        <v>0</v>
      </c>
      <c r="I312" s="287">
        <v>6.7600800000000003</v>
      </c>
      <c r="J312" s="288">
        <v>6.7600800000000003</v>
      </c>
      <c r="K312" s="298" t="s">
        <v>196</v>
      </c>
    </row>
    <row r="313" spans="1:11" ht="14.4" customHeight="1" thickBot="1" x14ac:dyDescent="0.35">
      <c r="A313" s="309" t="s">
        <v>469</v>
      </c>
      <c r="B313" s="287">
        <v>0</v>
      </c>
      <c r="C313" s="287">
        <v>11.94453</v>
      </c>
      <c r="D313" s="288">
        <v>11.94453</v>
      </c>
      <c r="E313" s="297" t="s">
        <v>166</v>
      </c>
      <c r="F313" s="287">
        <v>0</v>
      </c>
      <c r="G313" s="288">
        <v>0</v>
      </c>
      <c r="H313" s="290">
        <v>0</v>
      </c>
      <c r="I313" s="287">
        <v>10.26754</v>
      </c>
      <c r="J313" s="288">
        <v>10.26754</v>
      </c>
      <c r="K313" s="298" t="s">
        <v>196</v>
      </c>
    </row>
    <row r="314" spans="1:11" ht="14.4" customHeight="1" thickBot="1" x14ac:dyDescent="0.35">
      <c r="A314" s="313" t="s">
        <v>470</v>
      </c>
      <c r="B314" s="292">
        <v>0</v>
      </c>
      <c r="C314" s="292">
        <v>1128.2539999999999</v>
      </c>
      <c r="D314" s="293">
        <v>1128.2539999999999</v>
      </c>
      <c r="E314" s="294" t="s">
        <v>166</v>
      </c>
      <c r="F314" s="292">
        <v>0</v>
      </c>
      <c r="G314" s="293">
        <v>0</v>
      </c>
      <c r="H314" s="295">
        <v>110.045</v>
      </c>
      <c r="I314" s="292">
        <v>731.35500000000002</v>
      </c>
      <c r="J314" s="293">
        <v>731.35500000000002</v>
      </c>
      <c r="K314" s="296" t="s">
        <v>196</v>
      </c>
    </row>
    <row r="315" spans="1:11" ht="14.4" customHeight="1" thickBot="1" x14ac:dyDescent="0.35">
      <c r="A315" s="312" t="s">
        <v>471</v>
      </c>
      <c r="B315" s="292">
        <v>0</v>
      </c>
      <c r="C315" s="292">
        <v>1128.2539999999999</v>
      </c>
      <c r="D315" s="293">
        <v>1128.2539999999999</v>
      </c>
      <c r="E315" s="294" t="s">
        <v>166</v>
      </c>
      <c r="F315" s="292">
        <v>0</v>
      </c>
      <c r="G315" s="293">
        <v>0</v>
      </c>
      <c r="H315" s="295">
        <v>110.045</v>
      </c>
      <c r="I315" s="292">
        <v>731.35500000000002</v>
      </c>
      <c r="J315" s="293">
        <v>731.35500000000002</v>
      </c>
      <c r="K315" s="296" t="s">
        <v>196</v>
      </c>
    </row>
    <row r="316" spans="1:11" ht="14.4" customHeight="1" thickBot="1" x14ac:dyDescent="0.35">
      <c r="A316" s="310" t="s">
        <v>472</v>
      </c>
      <c r="B316" s="292">
        <v>0</v>
      </c>
      <c r="C316" s="292">
        <v>1128.2539999999999</v>
      </c>
      <c r="D316" s="293">
        <v>1128.2539999999999</v>
      </c>
      <c r="E316" s="294" t="s">
        <v>166</v>
      </c>
      <c r="F316" s="292">
        <v>0</v>
      </c>
      <c r="G316" s="293">
        <v>0</v>
      </c>
      <c r="H316" s="295">
        <v>110.045</v>
      </c>
      <c r="I316" s="292">
        <v>731.35500000000002</v>
      </c>
      <c r="J316" s="293">
        <v>731.35500000000002</v>
      </c>
      <c r="K316" s="296" t="s">
        <v>196</v>
      </c>
    </row>
    <row r="317" spans="1:11" ht="14.4" customHeight="1" thickBot="1" x14ac:dyDescent="0.35">
      <c r="A317" s="308" t="s">
        <v>473</v>
      </c>
      <c r="B317" s="292">
        <v>0</v>
      </c>
      <c r="C317" s="292">
        <v>1128.2539999999999</v>
      </c>
      <c r="D317" s="293">
        <v>1128.2539999999999</v>
      </c>
      <c r="E317" s="294" t="s">
        <v>166</v>
      </c>
      <c r="F317" s="292">
        <v>0</v>
      </c>
      <c r="G317" s="293">
        <v>0</v>
      </c>
      <c r="H317" s="295">
        <v>110.045</v>
      </c>
      <c r="I317" s="292">
        <v>731.35500000000002</v>
      </c>
      <c r="J317" s="293">
        <v>731.35500000000002</v>
      </c>
      <c r="K317" s="296" t="s">
        <v>196</v>
      </c>
    </row>
    <row r="318" spans="1:11" ht="14.4" customHeight="1" thickBot="1" x14ac:dyDescent="0.35">
      <c r="A318" s="309" t="s">
        <v>474</v>
      </c>
      <c r="B318" s="287">
        <v>0</v>
      </c>
      <c r="C318" s="287">
        <v>1128.2539999999999</v>
      </c>
      <c r="D318" s="288">
        <v>1128.2539999999999</v>
      </c>
      <c r="E318" s="297" t="s">
        <v>166</v>
      </c>
      <c r="F318" s="287">
        <v>0</v>
      </c>
      <c r="G318" s="288">
        <v>0</v>
      </c>
      <c r="H318" s="290">
        <v>110.045</v>
      </c>
      <c r="I318" s="287">
        <v>731.35500000000002</v>
      </c>
      <c r="J318" s="288">
        <v>731.35500000000002</v>
      </c>
      <c r="K318" s="298" t="s">
        <v>196</v>
      </c>
    </row>
    <row r="319" spans="1:11" ht="14.4" customHeight="1" thickBot="1" x14ac:dyDescent="0.35">
      <c r="A319" s="314"/>
      <c r="B319" s="287">
        <v>-2750.73695418955</v>
      </c>
      <c r="C319" s="287">
        <v>10291.2135</v>
      </c>
      <c r="D319" s="288">
        <v>13041.9504541895</v>
      </c>
      <c r="E319" s="289">
        <v>-3.74125686003</v>
      </c>
      <c r="F319" s="287">
        <v>4978.9155044889803</v>
      </c>
      <c r="G319" s="288">
        <v>4149.0962537408204</v>
      </c>
      <c r="H319" s="290">
        <v>1546.3873099999901</v>
      </c>
      <c r="I319" s="287">
        <v>13832.4089799999</v>
      </c>
      <c r="J319" s="288">
        <v>9683.3127262591006</v>
      </c>
      <c r="K319" s="291">
        <v>2.7781971731650001</v>
      </c>
    </row>
    <row r="320" spans="1:11" ht="14.4" customHeight="1" thickBot="1" x14ac:dyDescent="0.35">
      <c r="A320" s="315" t="s">
        <v>50</v>
      </c>
      <c r="B320" s="301">
        <v>-2750.73695418955</v>
      </c>
      <c r="C320" s="301">
        <v>10291.2135</v>
      </c>
      <c r="D320" s="302">
        <v>13041.9504541895</v>
      </c>
      <c r="E320" s="303" t="s">
        <v>166</v>
      </c>
      <c r="F320" s="301">
        <v>4978.9155044889803</v>
      </c>
      <c r="G320" s="302">
        <v>4149.0962537408304</v>
      </c>
      <c r="H320" s="301">
        <v>1546.3873099999901</v>
      </c>
      <c r="I320" s="301">
        <v>13832.4089799999</v>
      </c>
      <c r="J320" s="302">
        <v>9683.3127262590897</v>
      </c>
      <c r="K320" s="304">
        <v>2.7781971731650001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77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3" t="s">
        <v>165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2014</v>
      </c>
      <c r="D3" s="232">
        <v>2015</v>
      </c>
      <c r="E3" s="7"/>
      <c r="F3" s="271">
        <v>2016</v>
      </c>
      <c r="G3" s="272"/>
      <c r="H3" s="272"/>
      <c r="I3" s="273"/>
    </row>
    <row r="4" spans="1:10" ht="14.4" customHeight="1" thickBot="1" x14ac:dyDescent="0.35">
      <c r="A4" s="236" t="s">
        <v>0</v>
      </c>
      <c r="B4" s="237" t="s">
        <v>137</v>
      </c>
      <c r="C4" s="274" t="s">
        <v>55</v>
      </c>
      <c r="D4" s="275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16" t="s">
        <v>475</v>
      </c>
      <c r="B5" s="317" t="s">
        <v>476</v>
      </c>
      <c r="C5" s="318" t="s">
        <v>477</v>
      </c>
      <c r="D5" s="318" t="s">
        <v>477</v>
      </c>
      <c r="E5" s="318"/>
      <c r="F5" s="318" t="s">
        <v>477</v>
      </c>
      <c r="G5" s="318" t="s">
        <v>477</v>
      </c>
      <c r="H5" s="318" t="s">
        <v>477</v>
      </c>
      <c r="I5" s="319" t="s">
        <v>477</v>
      </c>
      <c r="J5" s="320" t="s">
        <v>53</v>
      </c>
    </row>
    <row r="6" spans="1:10" ht="14.4" customHeight="1" x14ac:dyDescent="0.3">
      <c r="A6" s="316" t="s">
        <v>475</v>
      </c>
      <c r="B6" s="317" t="s">
        <v>176</v>
      </c>
      <c r="C6" s="318">
        <v>73.778669999999991</v>
      </c>
      <c r="D6" s="318">
        <v>62.928800000000003</v>
      </c>
      <c r="E6" s="318"/>
      <c r="F6" s="318">
        <v>61.220770000000009</v>
      </c>
      <c r="G6" s="318">
        <v>64.166671138143329</v>
      </c>
      <c r="H6" s="318">
        <v>-2.94590113814332</v>
      </c>
      <c r="I6" s="319">
        <v>0.95408985559183612</v>
      </c>
      <c r="J6" s="320" t="s">
        <v>1</v>
      </c>
    </row>
    <row r="7" spans="1:10" ht="14.4" customHeight="1" x14ac:dyDescent="0.3">
      <c r="A7" s="316" t="s">
        <v>475</v>
      </c>
      <c r="B7" s="317" t="s">
        <v>478</v>
      </c>
      <c r="C7" s="318">
        <v>0</v>
      </c>
      <c r="D7" s="318" t="s">
        <v>477</v>
      </c>
      <c r="E7" s="318"/>
      <c r="F7" s="318" t="s">
        <v>477</v>
      </c>
      <c r="G7" s="318" t="s">
        <v>477</v>
      </c>
      <c r="H7" s="318" t="s">
        <v>477</v>
      </c>
      <c r="I7" s="319" t="s">
        <v>477</v>
      </c>
      <c r="J7" s="320" t="s">
        <v>1</v>
      </c>
    </row>
    <row r="8" spans="1:10" ht="14.4" customHeight="1" x14ac:dyDescent="0.3">
      <c r="A8" s="316" t="s">
        <v>475</v>
      </c>
      <c r="B8" s="317" t="s">
        <v>177</v>
      </c>
      <c r="C8" s="318">
        <v>8.9069999999999996E-2</v>
      </c>
      <c r="D8" s="318">
        <v>0</v>
      </c>
      <c r="E8" s="318"/>
      <c r="F8" s="318" t="s">
        <v>477</v>
      </c>
      <c r="G8" s="318" t="s">
        <v>477</v>
      </c>
      <c r="H8" s="318" t="s">
        <v>477</v>
      </c>
      <c r="I8" s="319" t="s">
        <v>477</v>
      </c>
      <c r="J8" s="320" t="s">
        <v>1</v>
      </c>
    </row>
    <row r="9" spans="1:10" ht="14.4" customHeight="1" x14ac:dyDescent="0.3">
      <c r="A9" s="316" t="s">
        <v>475</v>
      </c>
      <c r="B9" s="317" t="s">
        <v>479</v>
      </c>
      <c r="C9" s="318">
        <v>73.867739999999998</v>
      </c>
      <c r="D9" s="318">
        <v>62.928800000000003</v>
      </c>
      <c r="E9" s="318"/>
      <c r="F9" s="318">
        <v>61.220770000000009</v>
      </c>
      <c r="G9" s="318">
        <v>64.166671138143329</v>
      </c>
      <c r="H9" s="318">
        <v>-2.94590113814332</v>
      </c>
      <c r="I9" s="319">
        <v>0.95408985559183612</v>
      </c>
      <c r="J9" s="320" t="s">
        <v>480</v>
      </c>
    </row>
    <row r="11" spans="1:10" ht="14.4" customHeight="1" x14ac:dyDescent="0.3">
      <c r="A11" s="316" t="s">
        <v>475</v>
      </c>
      <c r="B11" s="317" t="s">
        <v>476</v>
      </c>
      <c r="C11" s="318" t="s">
        <v>477</v>
      </c>
      <c r="D11" s="318" t="s">
        <v>477</v>
      </c>
      <c r="E11" s="318"/>
      <c r="F11" s="318" t="s">
        <v>477</v>
      </c>
      <c r="G11" s="318" t="s">
        <v>477</v>
      </c>
      <c r="H11" s="318" t="s">
        <v>477</v>
      </c>
      <c r="I11" s="319" t="s">
        <v>477</v>
      </c>
      <c r="J11" s="320" t="s">
        <v>53</v>
      </c>
    </row>
    <row r="12" spans="1:10" ht="14.4" customHeight="1" x14ac:dyDescent="0.3">
      <c r="A12" s="316" t="s">
        <v>481</v>
      </c>
      <c r="B12" s="317" t="s">
        <v>482</v>
      </c>
      <c r="C12" s="318" t="s">
        <v>477</v>
      </c>
      <c r="D12" s="318" t="s">
        <v>477</v>
      </c>
      <c r="E12" s="318"/>
      <c r="F12" s="318" t="s">
        <v>477</v>
      </c>
      <c r="G12" s="318" t="s">
        <v>477</v>
      </c>
      <c r="H12" s="318" t="s">
        <v>477</v>
      </c>
      <c r="I12" s="319" t="s">
        <v>477</v>
      </c>
      <c r="J12" s="320" t="s">
        <v>0</v>
      </c>
    </row>
    <row r="13" spans="1:10" ht="14.4" customHeight="1" x14ac:dyDescent="0.3">
      <c r="A13" s="316" t="s">
        <v>481</v>
      </c>
      <c r="B13" s="317" t="s">
        <v>176</v>
      </c>
      <c r="C13" s="318">
        <v>0</v>
      </c>
      <c r="D13" s="318">
        <v>0.22989999999999999</v>
      </c>
      <c r="E13" s="318"/>
      <c r="F13" s="318">
        <v>0</v>
      </c>
      <c r="G13" s="318">
        <v>0.19599073038500001</v>
      </c>
      <c r="H13" s="318">
        <v>-0.19599073038500001</v>
      </c>
      <c r="I13" s="319">
        <v>0</v>
      </c>
      <c r="J13" s="320" t="s">
        <v>1</v>
      </c>
    </row>
    <row r="14" spans="1:10" ht="14.4" customHeight="1" x14ac:dyDescent="0.3">
      <c r="A14" s="316" t="s">
        <v>481</v>
      </c>
      <c r="B14" s="317" t="s">
        <v>478</v>
      </c>
      <c r="C14" s="318">
        <v>0</v>
      </c>
      <c r="D14" s="318" t="s">
        <v>477</v>
      </c>
      <c r="E14" s="318"/>
      <c r="F14" s="318" t="s">
        <v>477</v>
      </c>
      <c r="G14" s="318" t="s">
        <v>477</v>
      </c>
      <c r="H14" s="318" t="s">
        <v>477</v>
      </c>
      <c r="I14" s="319" t="s">
        <v>477</v>
      </c>
      <c r="J14" s="320" t="s">
        <v>1</v>
      </c>
    </row>
    <row r="15" spans="1:10" ht="14.4" customHeight="1" x14ac:dyDescent="0.3">
      <c r="A15" s="316" t="s">
        <v>481</v>
      </c>
      <c r="B15" s="317" t="s">
        <v>483</v>
      </c>
      <c r="C15" s="318">
        <v>0</v>
      </c>
      <c r="D15" s="318">
        <v>0.22989999999999999</v>
      </c>
      <c r="E15" s="318"/>
      <c r="F15" s="318">
        <v>0</v>
      </c>
      <c r="G15" s="318">
        <v>0.19599073038500001</v>
      </c>
      <c r="H15" s="318">
        <v>-0.19599073038500001</v>
      </c>
      <c r="I15" s="319">
        <v>0</v>
      </c>
      <c r="J15" s="320" t="s">
        <v>484</v>
      </c>
    </row>
    <row r="16" spans="1:10" ht="14.4" customHeight="1" x14ac:dyDescent="0.3">
      <c r="A16" s="316" t="s">
        <v>477</v>
      </c>
      <c r="B16" s="317" t="s">
        <v>477</v>
      </c>
      <c r="C16" s="318" t="s">
        <v>477</v>
      </c>
      <c r="D16" s="318" t="s">
        <v>477</v>
      </c>
      <c r="E16" s="318"/>
      <c r="F16" s="318" t="s">
        <v>477</v>
      </c>
      <c r="G16" s="318" t="s">
        <v>477</v>
      </c>
      <c r="H16" s="318" t="s">
        <v>477</v>
      </c>
      <c r="I16" s="319" t="s">
        <v>477</v>
      </c>
      <c r="J16" s="320" t="s">
        <v>485</v>
      </c>
    </row>
    <row r="17" spans="1:10" ht="14.4" customHeight="1" x14ac:dyDescent="0.3">
      <c r="A17" s="316" t="s">
        <v>486</v>
      </c>
      <c r="B17" s="317" t="s">
        <v>487</v>
      </c>
      <c r="C17" s="318" t="s">
        <v>477</v>
      </c>
      <c r="D17" s="318" t="s">
        <v>477</v>
      </c>
      <c r="E17" s="318"/>
      <c r="F17" s="318" t="s">
        <v>477</v>
      </c>
      <c r="G17" s="318" t="s">
        <v>477</v>
      </c>
      <c r="H17" s="318" t="s">
        <v>477</v>
      </c>
      <c r="I17" s="319" t="s">
        <v>477</v>
      </c>
      <c r="J17" s="320" t="s">
        <v>0</v>
      </c>
    </row>
    <row r="18" spans="1:10" ht="14.4" customHeight="1" x14ac:dyDescent="0.3">
      <c r="A18" s="316" t="s">
        <v>486</v>
      </c>
      <c r="B18" s="317" t="s">
        <v>176</v>
      </c>
      <c r="C18" s="318">
        <v>0</v>
      </c>
      <c r="D18" s="318" t="s">
        <v>477</v>
      </c>
      <c r="E18" s="318"/>
      <c r="F18" s="318" t="s">
        <v>477</v>
      </c>
      <c r="G18" s="318" t="s">
        <v>477</v>
      </c>
      <c r="H18" s="318" t="s">
        <v>477</v>
      </c>
      <c r="I18" s="319" t="s">
        <v>477</v>
      </c>
      <c r="J18" s="320" t="s">
        <v>1</v>
      </c>
    </row>
    <row r="19" spans="1:10" ht="14.4" customHeight="1" x14ac:dyDescent="0.3">
      <c r="A19" s="316" t="s">
        <v>486</v>
      </c>
      <c r="B19" s="317" t="s">
        <v>478</v>
      </c>
      <c r="C19" s="318">
        <v>0</v>
      </c>
      <c r="D19" s="318" t="s">
        <v>477</v>
      </c>
      <c r="E19" s="318"/>
      <c r="F19" s="318" t="s">
        <v>477</v>
      </c>
      <c r="G19" s="318" t="s">
        <v>477</v>
      </c>
      <c r="H19" s="318" t="s">
        <v>477</v>
      </c>
      <c r="I19" s="319" t="s">
        <v>477</v>
      </c>
      <c r="J19" s="320" t="s">
        <v>1</v>
      </c>
    </row>
    <row r="20" spans="1:10" ht="14.4" customHeight="1" x14ac:dyDescent="0.3">
      <c r="A20" s="316" t="s">
        <v>486</v>
      </c>
      <c r="B20" s="317" t="s">
        <v>488</v>
      </c>
      <c r="C20" s="318">
        <v>0</v>
      </c>
      <c r="D20" s="318" t="s">
        <v>477</v>
      </c>
      <c r="E20" s="318"/>
      <c r="F20" s="318" t="s">
        <v>477</v>
      </c>
      <c r="G20" s="318" t="s">
        <v>477</v>
      </c>
      <c r="H20" s="318" t="s">
        <v>477</v>
      </c>
      <c r="I20" s="319" t="s">
        <v>477</v>
      </c>
      <c r="J20" s="320" t="s">
        <v>484</v>
      </c>
    </row>
    <row r="21" spans="1:10" ht="14.4" customHeight="1" x14ac:dyDescent="0.3">
      <c r="A21" s="316" t="s">
        <v>477</v>
      </c>
      <c r="B21" s="317" t="s">
        <v>477</v>
      </c>
      <c r="C21" s="318" t="s">
        <v>477</v>
      </c>
      <c r="D21" s="318" t="s">
        <v>477</v>
      </c>
      <c r="E21" s="318"/>
      <c r="F21" s="318" t="s">
        <v>477</v>
      </c>
      <c r="G21" s="318" t="s">
        <v>477</v>
      </c>
      <c r="H21" s="318" t="s">
        <v>477</v>
      </c>
      <c r="I21" s="319" t="s">
        <v>477</v>
      </c>
      <c r="J21" s="320" t="s">
        <v>485</v>
      </c>
    </row>
    <row r="22" spans="1:10" ht="14.4" customHeight="1" x14ac:dyDescent="0.3">
      <c r="A22" s="316" t="s">
        <v>489</v>
      </c>
      <c r="B22" s="317" t="s">
        <v>490</v>
      </c>
      <c r="C22" s="318" t="s">
        <v>477</v>
      </c>
      <c r="D22" s="318" t="s">
        <v>477</v>
      </c>
      <c r="E22" s="318"/>
      <c r="F22" s="318" t="s">
        <v>477</v>
      </c>
      <c r="G22" s="318" t="s">
        <v>477</v>
      </c>
      <c r="H22" s="318" t="s">
        <v>477</v>
      </c>
      <c r="I22" s="319" t="s">
        <v>477</v>
      </c>
      <c r="J22" s="320" t="s">
        <v>0</v>
      </c>
    </row>
    <row r="23" spans="1:10" ht="14.4" customHeight="1" x14ac:dyDescent="0.3">
      <c r="A23" s="316" t="s">
        <v>489</v>
      </c>
      <c r="B23" s="317" t="s">
        <v>176</v>
      </c>
      <c r="C23" s="318">
        <v>6.8225300000000004</v>
      </c>
      <c r="D23" s="318">
        <v>-0.15210000000000001</v>
      </c>
      <c r="E23" s="318"/>
      <c r="F23" s="318">
        <v>0</v>
      </c>
      <c r="G23" s="318">
        <v>-0.12966677287916667</v>
      </c>
      <c r="H23" s="318">
        <v>0.12966677287916667</v>
      </c>
      <c r="I23" s="319">
        <v>0</v>
      </c>
      <c r="J23" s="320" t="s">
        <v>1</v>
      </c>
    </row>
    <row r="24" spans="1:10" ht="14.4" customHeight="1" x14ac:dyDescent="0.3">
      <c r="A24" s="316" t="s">
        <v>489</v>
      </c>
      <c r="B24" s="317" t="s">
        <v>478</v>
      </c>
      <c r="C24" s="318">
        <v>0</v>
      </c>
      <c r="D24" s="318" t="s">
        <v>477</v>
      </c>
      <c r="E24" s="318"/>
      <c r="F24" s="318" t="s">
        <v>477</v>
      </c>
      <c r="G24" s="318" t="s">
        <v>477</v>
      </c>
      <c r="H24" s="318" t="s">
        <v>477</v>
      </c>
      <c r="I24" s="319" t="s">
        <v>477</v>
      </c>
      <c r="J24" s="320" t="s">
        <v>1</v>
      </c>
    </row>
    <row r="25" spans="1:10" ht="14.4" customHeight="1" x14ac:dyDescent="0.3">
      <c r="A25" s="316" t="s">
        <v>489</v>
      </c>
      <c r="B25" s="317" t="s">
        <v>177</v>
      </c>
      <c r="C25" s="318">
        <v>8.9069999999999996E-2</v>
      </c>
      <c r="D25" s="318">
        <v>0</v>
      </c>
      <c r="E25" s="318"/>
      <c r="F25" s="318" t="s">
        <v>477</v>
      </c>
      <c r="G25" s="318" t="s">
        <v>477</v>
      </c>
      <c r="H25" s="318" t="s">
        <v>477</v>
      </c>
      <c r="I25" s="319" t="s">
        <v>477</v>
      </c>
      <c r="J25" s="320" t="s">
        <v>1</v>
      </c>
    </row>
    <row r="26" spans="1:10" ht="14.4" customHeight="1" x14ac:dyDescent="0.3">
      <c r="A26" s="316" t="s">
        <v>489</v>
      </c>
      <c r="B26" s="317" t="s">
        <v>491</v>
      </c>
      <c r="C26" s="318">
        <v>6.9116000000000009</v>
      </c>
      <c r="D26" s="318">
        <v>-0.15210000000000001</v>
      </c>
      <c r="E26" s="318"/>
      <c r="F26" s="318">
        <v>0</v>
      </c>
      <c r="G26" s="318">
        <v>-0.12966677287916667</v>
      </c>
      <c r="H26" s="318">
        <v>0.12966677287916667</v>
      </c>
      <c r="I26" s="319">
        <v>0</v>
      </c>
      <c r="J26" s="320" t="s">
        <v>484</v>
      </c>
    </row>
    <row r="27" spans="1:10" ht="14.4" customHeight="1" x14ac:dyDescent="0.3">
      <c r="A27" s="316" t="s">
        <v>477</v>
      </c>
      <c r="B27" s="317" t="s">
        <v>477</v>
      </c>
      <c r="C27" s="318" t="s">
        <v>477</v>
      </c>
      <c r="D27" s="318" t="s">
        <v>477</v>
      </c>
      <c r="E27" s="318"/>
      <c r="F27" s="318" t="s">
        <v>477</v>
      </c>
      <c r="G27" s="318" t="s">
        <v>477</v>
      </c>
      <c r="H27" s="318" t="s">
        <v>477</v>
      </c>
      <c r="I27" s="319" t="s">
        <v>477</v>
      </c>
      <c r="J27" s="320" t="s">
        <v>485</v>
      </c>
    </row>
    <row r="28" spans="1:10" ht="14.4" customHeight="1" x14ac:dyDescent="0.3">
      <c r="A28" s="316" t="s">
        <v>492</v>
      </c>
      <c r="B28" s="317" t="s">
        <v>493</v>
      </c>
      <c r="C28" s="318" t="s">
        <v>477</v>
      </c>
      <c r="D28" s="318" t="s">
        <v>477</v>
      </c>
      <c r="E28" s="318"/>
      <c r="F28" s="318" t="s">
        <v>477</v>
      </c>
      <c r="G28" s="318" t="s">
        <v>477</v>
      </c>
      <c r="H28" s="318" t="s">
        <v>477</v>
      </c>
      <c r="I28" s="319" t="s">
        <v>477</v>
      </c>
      <c r="J28" s="320" t="s">
        <v>0</v>
      </c>
    </row>
    <row r="29" spans="1:10" ht="14.4" customHeight="1" x14ac:dyDescent="0.3">
      <c r="A29" s="316" t="s">
        <v>492</v>
      </c>
      <c r="B29" s="317" t="s">
        <v>176</v>
      </c>
      <c r="C29" s="318">
        <v>66.887339999999995</v>
      </c>
      <c r="D29" s="318">
        <v>0</v>
      </c>
      <c r="E29" s="318"/>
      <c r="F29" s="318" t="s">
        <v>477</v>
      </c>
      <c r="G29" s="318" t="s">
        <v>477</v>
      </c>
      <c r="H29" s="318" t="s">
        <v>477</v>
      </c>
      <c r="I29" s="319" t="s">
        <v>477</v>
      </c>
      <c r="J29" s="320" t="s">
        <v>1</v>
      </c>
    </row>
    <row r="30" spans="1:10" ht="14.4" customHeight="1" x14ac:dyDescent="0.3">
      <c r="A30" s="316" t="s">
        <v>492</v>
      </c>
      <c r="B30" s="317" t="s">
        <v>494</v>
      </c>
      <c r="C30" s="318">
        <v>66.887339999999995</v>
      </c>
      <c r="D30" s="318">
        <v>0</v>
      </c>
      <c r="E30" s="318"/>
      <c r="F30" s="318" t="s">
        <v>477</v>
      </c>
      <c r="G30" s="318" t="s">
        <v>477</v>
      </c>
      <c r="H30" s="318" t="s">
        <v>477</v>
      </c>
      <c r="I30" s="319" t="s">
        <v>477</v>
      </c>
      <c r="J30" s="320" t="s">
        <v>484</v>
      </c>
    </row>
    <row r="31" spans="1:10" ht="14.4" customHeight="1" x14ac:dyDescent="0.3">
      <c r="A31" s="316" t="s">
        <v>477</v>
      </c>
      <c r="B31" s="317" t="s">
        <v>477</v>
      </c>
      <c r="C31" s="318" t="s">
        <v>477</v>
      </c>
      <c r="D31" s="318" t="s">
        <v>477</v>
      </c>
      <c r="E31" s="318"/>
      <c r="F31" s="318" t="s">
        <v>477</v>
      </c>
      <c r="G31" s="318" t="s">
        <v>477</v>
      </c>
      <c r="H31" s="318" t="s">
        <v>477</v>
      </c>
      <c r="I31" s="319" t="s">
        <v>477</v>
      </c>
      <c r="J31" s="320" t="s">
        <v>485</v>
      </c>
    </row>
    <row r="32" spans="1:10" ht="14.4" customHeight="1" x14ac:dyDescent="0.3">
      <c r="A32" s="316" t="s">
        <v>495</v>
      </c>
      <c r="B32" s="317" t="s">
        <v>493</v>
      </c>
      <c r="C32" s="318" t="s">
        <v>477</v>
      </c>
      <c r="D32" s="318" t="s">
        <v>477</v>
      </c>
      <c r="E32" s="318"/>
      <c r="F32" s="318" t="s">
        <v>477</v>
      </c>
      <c r="G32" s="318" t="s">
        <v>477</v>
      </c>
      <c r="H32" s="318" t="s">
        <v>477</v>
      </c>
      <c r="I32" s="319" t="s">
        <v>477</v>
      </c>
      <c r="J32" s="320" t="s">
        <v>0</v>
      </c>
    </row>
    <row r="33" spans="1:10" ht="14.4" customHeight="1" x14ac:dyDescent="0.3">
      <c r="A33" s="316" t="s">
        <v>495</v>
      </c>
      <c r="B33" s="317" t="s">
        <v>176</v>
      </c>
      <c r="C33" s="318">
        <v>6.88E-2</v>
      </c>
      <c r="D33" s="318">
        <v>0</v>
      </c>
      <c r="E33" s="318"/>
      <c r="F33" s="318" t="s">
        <v>477</v>
      </c>
      <c r="G33" s="318" t="s">
        <v>477</v>
      </c>
      <c r="H33" s="318" t="s">
        <v>477</v>
      </c>
      <c r="I33" s="319" t="s">
        <v>477</v>
      </c>
      <c r="J33" s="320" t="s">
        <v>1</v>
      </c>
    </row>
    <row r="34" spans="1:10" ht="14.4" customHeight="1" x14ac:dyDescent="0.3">
      <c r="A34" s="316" t="s">
        <v>495</v>
      </c>
      <c r="B34" s="317" t="s">
        <v>478</v>
      </c>
      <c r="C34" s="318">
        <v>0</v>
      </c>
      <c r="D34" s="318" t="s">
        <v>477</v>
      </c>
      <c r="E34" s="318"/>
      <c r="F34" s="318" t="s">
        <v>477</v>
      </c>
      <c r="G34" s="318" t="s">
        <v>477</v>
      </c>
      <c r="H34" s="318" t="s">
        <v>477</v>
      </c>
      <c r="I34" s="319" t="s">
        <v>477</v>
      </c>
      <c r="J34" s="320" t="s">
        <v>1</v>
      </c>
    </row>
    <row r="35" spans="1:10" ht="14.4" customHeight="1" x14ac:dyDescent="0.3">
      <c r="A35" s="316" t="s">
        <v>495</v>
      </c>
      <c r="B35" s="317" t="s">
        <v>494</v>
      </c>
      <c r="C35" s="318">
        <v>6.88E-2</v>
      </c>
      <c r="D35" s="318">
        <v>0</v>
      </c>
      <c r="E35" s="318"/>
      <c r="F35" s="318" t="s">
        <v>477</v>
      </c>
      <c r="G35" s="318" t="s">
        <v>477</v>
      </c>
      <c r="H35" s="318" t="s">
        <v>477</v>
      </c>
      <c r="I35" s="319" t="s">
        <v>477</v>
      </c>
      <c r="J35" s="320" t="s">
        <v>484</v>
      </c>
    </row>
    <row r="36" spans="1:10" ht="14.4" customHeight="1" x14ac:dyDescent="0.3">
      <c r="A36" s="316" t="s">
        <v>477</v>
      </c>
      <c r="B36" s="317" t="s">
        <v>477</v>
      </c>
      <c r="C36" s="318" t="s">
        <v>477</v>
      </c>
      <c r="D36" s="318" t="s">
        <v>477</v>
      </c>
      <c r="E36" s="318"/>
      <c r="F36" s="318" t="s">
        <v>477</v>
      </c>
      <c r="G36" s="318" t="s">
        <v>477</v>
      </c>
      <c r="H36" s="318" t="s">
        <v>477</v>
      </c>
      <c r="I36" s="319" t="s">
        <v>477</v>
      </c>
      <c r="J36" s="320" t="s">
        <v>485</v>
      </c>
    </row>
    <row r="37" spans="1:10" ht="14.4" customHeight="1" x14ac:dyDescent="0.3">
      <c r="A37" s="316" t="s">
        <v>496</v>
      </c>
      <c r="B37" s="317" t="s">
        <v>493</v>
      </c>
      <c r="C37" s="318" t="s">
        <v>477</v>
      </c>
      <c r="D37" s="318" t="s">
        <v>477</v>
      </c>
      <c r="E37" s="318"/>
      <c r="F37" s="318" t="s">
        <v>477</v>
      </c>
      <c r="G37" s="318" t="s">
        <v>477</v>
      </c>
      <c r="H37" s="318" t="s">
        <v>477</v>
      </c>
      <c r="I37" s="319" t="s">
        <v>477</v>
      </c>
      <c r="J37" s="320" t="s">
        <v>0</v>
      </c>
    </row>
    <row r="38" spans="1:10" ht="14.4" customHeight="1" x14ac:dyDescent="0.3">
      <c r="A38" s="316" t="s">
        <v>496</v>
      </c>
      <c r="B38" s="317" t="s">
        <v>176</v>
      </c>
      <c r="C38" s="318">
        <v>0</v>
      </c>
      <c r="D38" s="318" t="s">
        <v>477</v>
      </c>
      <c r="E38" s="318"/>
      <c r="F38" s="318" t="s">
        <v>477</v>
      </c>
      <c r="G38" s="318" t="s">
        <v>477</v>
      </c>
      <c r="H38" s="318" t="s">
        <v>477</v>
      </c>
      <c r="I38" s="319" t="s">
        <v>477</v>
      </c>
      <c r="J38" s="320" t="s">
        <v>1</v>
      </c>
    </row>
    <row r="39" spans="1:10" ht="14.4" customHeight="1" x14ac:dyDescent="0.3">
      <c r="A39" s="316" t="s">
        <v>496</v>
      </c>
      <c r="B39" s="317" t="s">
        <v>494</v>
      </c>
      <c r="C39" s="318">
        <v>0</v>
      </c>
      <c r="D39" s="318" t="s">
        <v>477</v>
      </c>
      <c r="E39" s="318"/>
      <c r="F39" s="318" t="s">
        <v>477</v>
      </c>
      <c r="G39" s="318" t="s">
        <v>477</v>
      </c>
      <c r="H39" s="318" t="s">
        <v>477</v>
      </c>
      <c r="I39" s="319" t="s">
        <v>477</v>
      </c>
      <c r="J39" s="320" t="s">
        <v>484</v>
      </c>
    </row>
    <row r="40" spans="1:10" ht="14.4" customHeight="1" x14ac:dyDescent="0.3">
      <c r="A40" s="316" t="s">
        <v>477</v>
      </c>
      <c r="B40" s="317" t="s">
        <v>477</v>
      </c>
      <c r="C40" s="318" t="s">
        <v>477</v>
      </c>
      <c r="D40" s="318" t="s">
        <v>477</v>
      </c>
      <c r="E40" s="318"/>
      <c r="F40" s="318" t="s">
        <v>477</v>
      </c>
      <c r="G40" s="318" t="s">
        <v>477</v>
      </c>
      <c r="H40" s="318" t="s">
        <v>477</v>
      </c>
      <c r="I40" s="319" t="s">
        <v>477</v>
      </c>
      <c r="J40" s="320" t="s">
        <v>485</v>
      </c>
    </row>
    <row r="41" spans="1:10" ht="14.4" customHeight="1" x14ac:dyDescent="0.3">
      <c r="A41" s="316" t="s">
        <v>497</v>
      </c>
      <c r="B41" s="317" t="s">
        <v>498</v>
      </c>
      <c r="C41" s="318" t="s">
        <v>477</v>
      </c>
      <c r="D41" s="318" t="s">
        <v>477</v>
      </c>
      <c r="E41" s="318"/>
      <c r="F41" s="318" t="s">
        <v>477</v>
      </c>
      <c r="G41" s="318" t="s">
        <v>477</v>
      </c>
      <c r="H41" s="318" t="s">
        <v>477</v>
      </c>
      <c r="I41" s="319" t="s">
        <v>477</v>
      </c>
      <c r="J41" s="320" t="s">
        <v>0</v>
      </c>
    </row>
    <row r="42" spans="1:10" ht="14.4" customHeight="1" x14ac:dyDescent="0.3">
      <c r="A42" s="316" t="s">
        <v>497</v>
      </c>
      <c r="B42" s="317" t="s">
        <v>176</v>
      </c>
      <c r="C42" s="318" t="s">
        <v>477</v>
      </c>
      <c r="D42" s="318">
        <v>57.302040000000005</v>
      </c>
      <c r="E42" s="318"/>
      <c r="F42" s="318">
        <v>48.396910000000005</v>
      </c>
      <c r="G42" s="318">
        <v>58.308479407675833</v>
      </c>
      <c r="H42" s="318">
        <v>-9.9115694076758274</v>
      </c>
      <c r="I42" s="319">
        <v>0.83001495651469437</v>
      </c>
      <c r="J42" s="320" t="s">
        <v>1</v>
      </c>
    </row>
    <row r="43" spans="1:10" ht="14.4" customHeight="1" x14ac:dyDescent="0.3">
      <c r="A43" s="316" t="s">
        <v>497</v>
      </c>
      <c r="B43" s="317" t="s">
        <v>499</v>
      </c>
      <c r="C43" s="318" t="s">
        <v>477</v>
      </c>
      <c r="D43" s="318">
        <v>57.302040000000005</v>
      </c>
      <c r="E43" s="318"/>
      <c r="F43" s="318">
        <v>48.396910000000005</v>
      </c>
      <c r="G43" s="318">
        <v>58.308479407675833</v>
      </c>
      <c r="H43" s="318">
        <v>-9.9115694076758274</v>
      </c>
      <c r="I43" s="319">
        <v>0.83001495651469437</v>
      </c>
      <c r="J43" s="320" t="s">
        <v>484</v>
      </c>
    </row>
    <row r="44" spans="1:10" ht="14.4" customHeight="1" x14ac:dyDescent="0.3">
      <c r="A44" s="316" t="s">
        <v>477</v>
      </c>
      <c r="B44" s="317" t="s">
        <v>477</v>
      </c>
      <c r="C44" s="318" t="s">
        <v>477</v>
      </c>
      <c r="D44" s="318" t="s">
        <v>477</v>
      </c>
      <c r="E44" s="318"/>
      <c r="F44" s="318" t="s">
        <v>477</v>
      </c>
      <c r="G44" s="318" t="s">
        <v>477</v>
      </c>
      <c r="H44" s="318" t="s">
        <v>477</v>
      </c>
      <c r="I44" s="319" t="s">
        <v>477</v>
      </c>
      <c r="J44" s="320" t="s">
        <v>485</v>
      </c>
    </row>
    <row r="45" spans="1:10" ht="14.4" customHeight="1" x14ac:dyDescent="0.3">
      <c r="A45" s="316" t="s">
        <v>500</v>
      </c>
      <c r="B45" s="317" t="s">
        <v>501</v>
      </c>
      <c r="C45" s="318" t="s">
        <v>477</v>
      </c>
      <c r="D45" s="318" t="s">
        <v>477</v>
      </c>
      <c r="E45" s="318"/>
      <c r="F45" s="318" t="s">
        <v>477</v>
      </c>
      <c r="G45" s="318" t="s">
        <v>477</v>
      </c>
      <c r="H45" s="318" t="s">
        <v>477</v>
      </c>
      <c r="I45" s="319" t="s">
        <v>477</v>
      </c>
      <c r="J45" s="320" t="s">
        <v>0</v>
      </c>
    </row>
    <row r="46" spans="1:10" ht="14.4" customHeight="1" x14ac:dyDescent="0.3">
      <c r="A46" s="316" t="s">
        <v>500</v>
      </c>
      <c r="B46" s="317" t="s">
        <v>176</v>
      </c>
      <c r="C46" s="318" t="s">
        <v>477</v>
      </c>
      <c r="D46" s="318">
        <v>1.8444999999999998</v>
      </c>
      <c r="E46" s="318"/>
      <c r="F46" s="318">
        <v>1.5219700000000003</v>
      </c>
      <c r="G46" s="318">
        <v>1.6549776869908333</v>
      </c>
      <c r="H46" s="318">
        <v>-0.13300768699083299</v>
      </c>
      <c r="I46" s="319">
        <v>0.91963173398870746</v>
      </c>
      <c r="J46" s="320" t="s">
        <v>1</v>
      </c>
    </row>
    <row r="47" spans="1:10" ht="14.4" customHeight="1" x14ac:dyDescent="0.3">
      <c r="A47" s="316" t="s">
        <v>500</v>
      </c>
      <c r="B47" s="317" t="s">
        <v>502</v>
      </c>
      <c r="C47" s="318" t="s">
        <v>477</v>
      </c>
      <c r="D47" s="318">
        <v>1.8444999999999998</v>
      </c>
      <c r="E47" s="318"/>
      <c r="F47" s="318">
        <v>1.5219700000000003</v>
      </c>
      <c r="G47" s="318">
        <v>1.6549776869908333</v>
      </c>
      <c r="H47" s="318">
        <v>-0.13300768699083299</v>
      </c>
      <c r="I47" s="319">
        <v>0.91963173398870746</v>
      </c>
      <c r="J47" s="320" t="s">
        <v>484</v>
      </c>
    </row>
    <row r="48" spans="1:10" ht="14.4" customHeight="1" x14ac:dyDescent="0.3">
      <c r="A48" s="316" t="s">
        <v>477</v>
      </c>
      <c r="B48" s="317" t="s">
        <v>477</v>
      </c>
      <c r="C48" s="318" t="s">
        <v>477</v>
      </c>
      <c r="D48" s="318" t="s">
        <v>477</v>
      </c>
      <c r="E48" s="318"/>
      <c r="F48" s="318" t="s">
        <v>477</v>
      </c>
      <c r="G48" s="318" t="s">
        <v>477</v>
      </c>
      <c r="H48" s="318" t="s">
        <v>477</v>
      </c>
      <c r="I48" s="319" t="s">
        <v>477</v>
      </c>
      <c r="J48" s="320" t="s">
        <v>485</v>
      </c>
    </row>
    <row r="49" spans="1:10" ht="14.4" customHeight="1" x14ac:dyDescent="0.3">
      <c r="A49" s="316" t="s">
        <v>503</v>
      </c>
      <c r="B49" s="317" t="s">
        <v>504</v>
      </c>
      <c r="C49" s="318" t="s">
        <v>477</v>
      </c>
      <c r="D49" s="318" t="s">
        <v>477</v>
      </c>
      <c r="E49" s="318"/>
      <c r="F49" s="318" t="s">
        <v>477</v>
      </c>
      <c r="G49" s="318" t="s">
        <v>477</v>
      </c>
      <c r="H49" s="318" t="s">
        <v>477</v>
      </c>
      <c r="I49" s="319" t="s">
        <v>477</v>
      </c>
      <c r="J49" s="320" t="s">
        <v>0</v>
      </c>
    </row>
    <row r="50" spans="1:10" ht="14.4" customHeight="1" x14ac:dyDescent="0.3">
      <c r="A50" s="316" t="s">
        <v>503</v>
      </c>
      <c r="B50" s="317" t="s">
        <v>176</v>
      </c>
      <c r="C50" s="318" t="s">
        <v>477</v>
      </c>
      <c r="D50" s="318">
        <v>3.7044600000000001</v>
      </c>
      <c r="E50" s="318"/>
      <c r="F50" s="318">
        <v>11.30189</v>
      </c>
      <c r="G50" s="318">
        <v>4.1368900859708333</v>
      </c>
      <c r="H50" s="318">
        <v>7.1649999140291669</v>
      </c>
      <c r="I50" s="319">
        <v>2.731977346540428</v>
      </c>
      <c r="J50" s="320" t="s">
        <v>1</v>
      </c>
    </row>
    <row r="51" spans="1:10" ht="14.4" customHeight="1" x14ac:dyDescent="0.3">
      <c r="A51" s="316" t="s">
        <v>503</v>
      </c>
      <c r="B51" s="317" t="s">
        <v>505</v>
      </c>
      <c r="C51" s="318" t="s">
        <v>477</v>
      </c>
      <c r="D51" s="318">
        <v>3.7044600000000001</v>
      </c>
      <c r="E51" s="318"/>
      <c r="F51" s="318">
        <v>11.30189</v>
      </c>
      <c r="G51" s="318">
        <v>4.1368900859708333</v>
      </c>
      <c r="H51" s="318">
        <v>7.1649999140291669</v>
      </c>
      <c r="I51" s="319">
        <v>2.731977346540428</v>
      </c>
      <c r="J51" s="320" t="s">
        <v>484</v>
      </c>
    </row>
    <row r="52" spans="1:10" ht="14.4" customHeight="1" x14ac:dyDescent="0.3">
      <c r="A52" s="316" t="s">
        <v>477</v>
      </c>
      <c r="B52" s="317" t="s">
        <v>477</v>
      </c>
      <c r="C52" s="318" t="s">
        <v>477</v>
      </c>
      <c r="D52" s="318" t="s">
        <v>477</v>
      </c>
      <c r="E52" s="318"/>
      <c r="F52" s="318" t="s">
        <v>477</v>
      </c>
      <c r="G52" s="318" t="s">
        <v>477</v>
      </c>
      <c r="H52" s="318" t="s">
        <v>477</v>
      </c>
      <c r="I52" s="319" t="s">
        <v>477</v>
      </c>
      <c r="J52" s="320" t="s">
        <v>485</v>
      </c>
    </row>
    <row r="53" spans="1:10" ht="14.4" customHeight="1" x14ac:dyDescent="0.3">
      <c r="A53" s="316" t="s">
        <v>475</v>
      </c>
      <c r="B53" s="317" t="s">
        <v>479</v>
      </c>
      <c r="C53" s="318">
        <v>73.867739999999998</v>
      </c>
      <c r="D53" s="318">
        <v>62.928800000000003</v>
      </c>
      <c r="E53" s="318"/>
      <c r="F53" s="318">
        <v>61.220770000000009</v>
      </c>
      <c r="G53" s="318">
        <v>64.166671138143329</v>
      </c>
      <c r="H53" s="318">
        <v>-2.94590113814332</v>
      </c>
      <c r="I53" s="319">
        <v>0.95408985559183612</v>
      </c>
      <c r="J53" s="320" t="s">
        <v>480</v>
      </c>
    </row>
  </sheetData>
  <mergeCells count="3">
    <mergeCell ref="F3:I3"/>
    <mergeCell ref="C4:D4"/>
    <mergeCell ref="A1:I1"/>
  </mergeCells>
  <conditionalFormatting sqref="F10 F54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53">
    <cfRule type="expression" dxfId="30" priority="5">
      <formula>$H11&gt;0</formula>
    </cfRule>
  </conditionalFormatting>
  <conditionalFormatting sqref="A11:A53">
    <cfRule type="expression" dxfId="29" priority="2">
      <formula>AND($J11&lt;&gt;"mezeraKL",$J11&lt;&gt;"")</formula>
    </cfRule>
  </conditionalFormatting>
  <conditionalFormatting sqref="I11:I53">
    <cfRule type="expression" dxfId="28" priority="6">
      <formula>$I11&gt;1</formula>
    </cfRule>
  </conditionalFormatting>
  <conditionalFormatting sqref="B11:B53">
    <cfRule type="expression" dxfId="27" priority="1">
      <formula>OR($J11="NS",$J11="SumaNS",$J11="Účet")</formula>
    </cfRule>
  </conditionalFormatting>
  <conditionalFormatting sqref="A11:D53 F11:I53">
    <cfRule type="expression" dxfId="26" priority="8">
      <formula>AND($J11&lt;&gt;"",$J11&lt;&gt;"mezeraKL")</formula>
    </cfRule>
  </conditionalFormatting>
  <conditionalFormatting sqref="B11:D53 F11:I53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53 F11:I53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2.6640625" style="162" customWidth="1"/>
    <col min="15" max="16384" width="8.88671875" style="96"/>
  </cols>
  <sheetData>
    <row r="1" spans="1:14" ht="18.600000000000001" customHeight="1" thickBot="1" x14ac:dyDescent="0.4">
      <c r="A1" s="283" t="s">
        <v>93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14.4" customHeight="1" thickBot="1" x14ac:dyDescent="0.35">
      <c r="A2" s="173" t="s">
        <v>165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79"/>
      <c r="D3" s="280"/>
      <c r="E3" s="280"/>
      <c r="F3" s="280"/>
      <c r="G3" s="280"/>
      <c r="H3" s="280"/>
      <c r="I3" s="280"/>
      <c r="J3" s="281" t="s">
        <v>75</v>
      </c>
      <c r="K3" s="282"/>
      <c r="L3" s="71">
        <f>IF(M3&lt;&gt;0,N3/M3,0)</f>
        <v>11.430081943057262</v>
      </c>
      <c r="M3" s="71">
        <f>SUBTOTAL(9,M5:M1048576)</f>
        <v>6297.5</v>
      </c>
      <c r="N3" s="72">
        <f>SUBTOTAL(9,N5:N1048576)</f>
        <v>71980.941036403106</v>
      </c>
    </row>
    <row r="4" spans="1:14" s="163" customFormat="1" ht="14.4" customHeight="1" thickBot="1" x14ac:dyDescent="0.35">
      <c r="A4" s="321" t="s">
        <v>3</v>
      </c>
      <c r="B4" s="322" t="s">
        <v>4</v>
      </c>
      <c r="C4" s="322" t="s">
        <v>0</v>
      </c>
      <c r="D4" s="322" t="s">
        <v>5</v>
      </c>
      <c r="E4" s="322" t="s">
        <v>6</v>
      </c>
      <c r="F4" s="322" t="s">
        <v>1</v>
      </c>
      <c r="G4" s="322" t="s">
        <v>7</v>
      </c>
      <c r="H4" s="322" t="s">
        <v>8</v>
      </c>
      <c r="I4" s="322" t="s">
        <v>9</v>
      </c>
      <c r="J4" s="323" t="s">
        <v>10</v>
      </c>
      <c r="K4" s="323" t="s">
        <v>11</v>
      </c>
      <c r="L4" s="324" t="s">
        <v>81</v>
      </c>
      <c r="M4" s="324" t="s">
        <v>12</v>
      </c>
      <c r="N4" s="325" t="s">
        <v>89</v>
      </c>
    </row>
    <row r="5" spans="1:14" ht="14.4" customHeight="1" x14ac:dyDescent="0.3">
      <c r="A5" s="326" t="s">
        <v>475</v>
      </c>
      <c r="B5" s="327" t="s">
        <v>476</v>
      </c>
      <c r="C5" s="328" t="s">
        <v>497</v>
      </c>
      <c r="D5" s="329" t="s">
        <v>660</v>
      </c>
      <c r="E5" s="328" t="s">
        <v>506</v>
      </c>
      <c r="F5" s="329" t="s">
        <v>663</v>
      </c>
      <c r="G5" s="328" t="s">
        <v>507</v>
      </c>
      <c r="H5" s="328" t="s">
        <v>508</v>
      </c>
      <c r="I5" s="328" t="s">
        <v>509</v>
      </c>
      <c r="J5" s="328" t="s">
        <v>510</v>
      </c>
      <c r="K5" s="328" t="s">
        <v>511</v>
      </c>
      <c r="L5" s="330">
        <v>82.067895671141258</v>
      </c>
      <c r="M5" s="330">
        <v>1</v>
      </c>
      <c r="N5" s="331">
        <v>82.067895671141258</v>
      </c>
    </row>
    <row r="6" spans="1:14" ht="14.4" customHeight="1" x14ac:dyDescent="0.3">
      <c r="A6" s="332" t="s">
        <v>475</v>
      </c>
      <c r="B6" s="333" t="s">
        <v>476</v>
      </c>
      <c r="C6" s="334" t="s">
        <v>497</v>
      </c>
      <c r="D6" s="335" t="s">
        <v>660</v>
      </c>
      <c r="E6" s="334" t="s">
        <v>506</v>
      </c>
      <c r="F6" s="335" t="s">
        <v>663</v>
      </c>
      <c r="G6" s="334" t="s">
        <v>507</v>
      </c>
      <c r="H6" s="334" t="s">
        <v>512</v>
      </c>
      <c r="I6" s="334" t="s">
        <v>513</v>
      </c>
      <c r="J6" s="334" t="s">
        <v>514</v>
      </c>
      <c r="K6" s="334"/>
      <c r="L6" s="336">
        <v>67.760000000000005</v>
      </c>
      <c r="M6" s="336">
        <v>4</v>
      </c>
      <c r="N6" s="337">
        <v>271.04000000000002</v>
      </c>
    </row>
    <row r="7" spans="1:14" ht="14.4" customHeight="1" x14ac:dyDescent="0.3">
      <c r="A7" s="332" t="s">
        <v>475</v>
      </c>
      <c r="B7" s="333" t="s">
        <v>476</v>
      </c>
      <c r="C7" s="334" t="s">
        <v>497</v>
      </c>
      <c r="D7" s="335" t="s">
        <v>660</v>
      </c>
      <c r="E7" s="334" t="s">
        <v>506</v>
      </c>
      <c r="F7" s="335" t="s">
        <v>663</v>
      </c>
      <c r="G7" s="334" t="s">
        <v>507</v>
      </c>
      <c r="H7" s="334" t="s">
        <v>515</v>
      </c>
      <c r="I7" s="334" t="s">
        <v>513</v>
      </c>
      <c r="J7" s="334" t="s">
        <v>516</v>
      </c>
      <c r="K7" s="334"/>
      <c r="L7" s="336">
        <v>31.871410605187894</v>
      </c>
      <c r="M7" s="336">
        <v>4</v>
      </c>
      <c r="N7" s="337">
        <v>127.48564242075157</v>
      </c>
    </row>
    <row r="8" spans="1:14" ht="14.4" customHeight="1" x14ac:dyDescent="0.3">
      <c r="A8" s="332" t="s">
        <v>475</v>
      </c>
      <c r="B8" s="333" t="s">
        <v>476</v>
      </c>
      <c r="C8" s="334" t="s">
        <v>497</v>
      </c>
      <c r="D8" s="335" t="s">
        <v>660</v>
      </c>
      <c r="E8" s="334" t="s">
        <v>506</v>
      </c>
      <c r="F8" s="335" t="s">
        <v>663</v>
      </c>
      <c r="G8" s="334" t="s">
        <v>507</v>
      </c>
      <c r="H8" s="334" t="s">
        <v>517</v>
      </c>
      <c r="I8" s="334" t="s">
        <v>513</v>
      </c>
      <c r="J8" s="334" t="s">
        <v>518</v>
      </c>
      <c r="K8" s="334"/>
      <c r="L8" s="336">
        <v>535.7147744892917</v>
      </c>
      <c r="M8" s="336">
        <v>99</v>
      </c>
      <c r="N8" s="337">
        <v>53035.76267443988</v>
      </c>
    </row>
    <row r="9" spans="1:14" ht="14.4" customHeight="1" x14ac:dyDescent="0.3">
      <c r="A9" s="332" t="s">
        <v>475</v>
      </c>
      <c r="B9" s="333" t="s">
        <v>476</v>
      </c>
      <c r="C9" s="334" t="s">
        <v>497</v>
      </c>
      <c r="D9" s="335" t="s">
        <v>660</v>
      </c>
      <c r="E9" s="334" t="s">
        <v>506</v>
      </c>
      <c r="F9" s="335" t="s">
        <v>663</v>
      </c>
      <c r="G9" s="334" t="s">
        <v>507</v>
      </c>
      <c r="H9" s="334" t="s">
        <v>519</v>
      </c>
      <c r="I9" s="334" t="s">
        <v>513</v>
      </c>
      <c r="J9" s="334" t="s">
        <v>520</v>
      </c>
      <c r="K9" s="334" t="s">
        <v>521</v>
      </c>
      <c r="L9" s="336">
        <v>0.12499999999999997</v>
      </c>
      <c r="M9" s="336">
        <v>130</v>
      </c>
      <c r="N9" s="337">
        <v>16.249999999999996</v>
      </c>
    </row>
    <row r="10" spans="1:14" ht="14.4" customHeight="1" x14ac:dyDescent="0.3">
      <c r="A10" s="332" t="s">
        <v>475</v>
      </c>
      <c r="B10" s="333" t="s">
        <v>476</v>
      </c>
      <c r="C10" s="334" t="s">
        <v>497</v>
      </c>
      <c r="D10" s="335" t="s">
        <v>660</v>
      </c>
      <c r="E10" s="334" t="s">
        <v>506</v>
      </c>
      <c r="F10" s="335" t="s">
        <v>663</v>
      </c>
      <c r="G10" s="334" t="s">
        <v>507</v>
      </c>
      <c r="H10" s="334" t="s">
        <v>522</v>
      </c>
      <c r="I10" s="334" t="s">
        <v>513</v>
      </c>
      <c r="J10" s="334" t="s">
        <v>523</v>
      </c>
      <c r="K10" s="334"/>
      <c r="L10" s="336">
        <v>19.36113709329085</v>
      </c>
      <c r="M10" s="336">
        <v>5</v>
      </c>
      <c r="N10" s="337">
        <v>96.80568546645425</v>
      </c>
    </row>
    <row r="11" spans="1:14" ht="14.4" customHeight="1" x14ac:dyDescent="0.3">
      <c r="A11" s="332" t="s">
        <v>475</v>
      </c>
      <c r="B11" s="333" t="s">
        <v>476</v>
      </c>
      <c r="C11" s="334" t="s">
        <v>497</v>
      </c>
      <c r="D11" s="335" t="s">
        <v>660</v>
      </c>
      <c r="E11" s="334" t="s">
        <v>506</v>
      </c>
      <c r="F11" s="335" t="s">
        <v>663</v>
      </c>
      <c r="G11" s="334" t="s">
        <v>507</v>
      </c>
      <c r="H11" s="334" t="s">
        <v>524</v>
      </c>
      <c r="I11" s="334" t="s">
        <v>513</v>
      </c>
      <c r="J11" s="334" t="s">
        <v>525</v>
      </c>
      <c r="K11" s="334"/>
      <c r="L11" s="336">
        <v>33.494289345547976</v>
      </c>
      <c r="M11" s="336">
        <v>2</v>
      </c>
      <c r="N11" s="337">
        <v>66.988578691095952</v>
      </c>
    </row>
    <row r="12" spans="1:14" ht="14.4" customHeight="1" x14ac:dyDescent="0.3">
      <c r="A12" s="332" t="s">
        <v>475</v>
      </c>
      <c r="B12" s="333" t="s">
        <v>476</v>
      </c>
      <c r="C12" s="334" t="s">
        <v>497</v>
      </c>
      <c r="D12" s="335" t="s">
        <v>660</v>
      </c>
      <c r="E12" s="334" t="s">
        <v>506</v>
      </c>
      <c r="F12" s="335" t="s">
        <v>663</v>
      </c>
      <c r="G12" s="334" t="s">
        <v>507</v>
      </c>
      <c r="H12" s="334" t="s">
        <v>526</v>
      </c>
      <c r="I12" s="334" t="s">
        <v>513</v>
      </c>
      <c r="J12" s="334" t="s">
        <v>527</v>
      </c>
      <c r="K12" s="334" t="s">
        <v>528</v>
      </c>
      <c r="L12" s="336">
        <v>137.12027073834673</v>
      </c>
      <c r="M12" s="336">
        <v>18</v>
      </c>
      <c r="N12" s="337">
        <v>2468.1648732902413</v>
      </c>
    </row>
    <row r="13" spans="1:14" ht="14.4" customHeight="1" x14ac:dyDescent="0.3">
      <c r="A13" s="332" t="s">
        <v>475</v>
      </c>
      <c r="B13" s="333" t="s">
        <v>476</v>
      </c>
      <c r="C13" s="334" t="s">
        <v>497</v>
      </c>
      <c r="D13" s="335" t="s">
        <v>660</v>
      </c>
      <c r="E13" s="334" t="s">
        <v>506</v>
      </c>
      <c r="F13" s="335" t="s">
        <v>663</v>
      </c>
      <c r="G13" s="334" t="s">
        <v>507</v>
      </c>
      <c r="H13" s="334" t="s">
        <v>529</v>
      </c>
      <c r="I13" s="334" t="s">
        <v>513</v>
      </c>
      <c r="J13" s="334" t="s">
        <v>530</v>
      </c>
      <c r="K13" s="334" t="s">
        <v>528</v>
      </c>
      <c r="L13" s="336">
        <v>30.268507872940862</v>
      </c>
      <c r="M13" s="336">
        <v>46</v>
      </c>
      <c r="N13" s="337">
        <v>1392.3513621552797</v>
      </c>
    </row>
    <row r="14" spans="1:14" ht="14.4" customHeight="1" x14ac:dyDescent="0.3">
      <c r="A14" s="332" t="s">
        <v>475</v>
      </c>
      <c r="B14" s="333" t="s">
        <v>476</v>
      </c>
      <c r="C14" s="334" t="s">
        <v>497</v>
      </c>
      <c r="D14" s="335" t="s">
        <v>660</v>
      </c>
      <c r="E14" s="334" t="s">
        <v>506</v>
      </c>
      <c r="F14" s="335" t="s">
        <v>663</v>
      </c>
      <c r="G14" s="334" t="s">
        <v>507</v>
      </c>
      <c r="H14" s="334" t="s">
        <v>531</v>
      </c>
      <c r="I14" s="334" t="s">
        <v>513</v>
      </c>
      <c r="J14" s="334" t="s">
        <v>532</v>
      </c>
      <c r="K14" s="334" t="s">
        <v>528</v>
      </c>
      <c r="L14" s="336">
        <v>15.12663457605697</v>
      </c>
      <c r="M14" s="336">
        <v>69</v>
      </c>
      <c r="N14" s="337">
        <v>1043.737785747931</v>
      </c>
    </row>
    <row r="15" spans="1:14" ht="14.4" customHeight="1" x14ac:dyDescent="0.3">
      <c r="A15" s="332" t="s">
        <v>475</v>
      </c>
      <c r="B15" s="333" t="s">
        <v>476</v>
      </c>
      <c r="C15" s="334" t="s">
        <v>497</v>
      </c>
      <c r="D15" s="335" t="s">
        <v>660</v>
      </c>
      <c r="E15" s="334" t="s">
        <v>506</v>
      </c>
      <c r="F15" s="335" t="s">
        <v>663</v>
      </c>
      <c r="G15" s="334" t="s">
        <v>507</v>
      </c>
      <c r="H15" s="334" t="s">
        <v>533</v>
      </c>
      <c r="I15" s="334" t="s">
        <v>513</v>
      </c>
      <c r="J15" s="334" t="s">
        <v>534</v>
      </c>
      <c r="K15" s="334" t="s">
        <v>535</v>
      </c>
      <c r="L15" s="336">
        <v>72.47</v>
      </c>
      <c r="M15" s="336">
        <v>1</v>
      </c>
      <c r="N15" s="337">
        <v>72.47</v>
      </c>
    </row>
    <row r="16" spans="1:14" ht="14.4" customHeight="1" x14ac:dyDescent="0.3">
      <c r="A16" s="332" t="s">
        <v>475</v>
      </c>
      <c r="B16" s="333" t="s">
        <v>476</v>
      </c>
      <c r="C16" s="334" t="s">
        <v>500</v>
      </c>
      <c r="D16" s="335" t="s">
        <v>661</v>
      </c>
      <c r="E16" s="334" t="s">
        <v>506</v>
      </c>
      <c r="F16" s="335" t="s">
        <v>663</v>
      </c>
      <c r="G16" s="334" t="s">
        <v>507</v>
      </c>
      <c r="H16" s="334" t="s">
        <v>536</v>
      </c>
      <c r="I16" s="334" t="s">
        <v>536</v>
      </c>
      <c r="J16" s="334" t="s">
        <v>537</v>
      </c>
      <c r="K16" s="334" t="s">
        <v>538</v>
      </c>
      <c r="L16" s="336">
        <v>73.440000000000012</v>
      </c>
      <c r="M16" s="336">
        <v>1</v>
      </c>
      <c r="N16" s="337">
        <v>73.440000000000012</v>
      </c>
    </row>
    <row r="17" spans="1:14" ht="14.4" customHeight="1" x14ac:dyDescent="0.3">
      <c r="A17" s="332" t="s">
        <v>475</v>
      </c>
      <c r="B17" s="333" t="s">
        <v>476</v>
      </c>
      <c r="C17" s="334" t="s">
        <v>500</v>
      </c>
      <c r="D17" s="335" t="s">
        <v>661</v>
      </c>
      <c r="E17" s="334" t="s">
        <v>506</v>
      </c>
      <c r="F17" s="335" t="s">
        <v>663</v>
      </c>
      <c r="G17" s="334" t="s">
        <v>507</v>
      </c>
      <c r="H17" s="334" t="s">
        <v>539</v>
      </c>
      <c r="I17" s="334" t="s">
        <v>513</v>
      </c>
      <c r="J17" s="334" t="s">
        <v>540</v>
      </c>
      <c r="K17" s="334"/>
      <c r="L17" s="336">
        <v>289.92311230996557</v>
      </c>
      <c r="M17" s="336">
        <v>6</v>
      </c>
      <c r="N17" s="337">
        <v>1739.5386738597936</v>
      </c>
    </row>
    <row r="18" spans="1:14" ht="14.4" customHeight="1" x14ac:dyDescent="0.3">
      <c r="A18" s="332" t="s">
        <v>475</v>
      </c>
      <c r="B18" s="333" t="s">
        <v>476</v>
      </c>
      <c r="C18" s="334" t="s">
        <v>503</v>
      </c>
      <c r="D18" s="335" t="s">
        <v>662</v>
      </c>
      <c r="E18" s="334" t="s">
        <v>506</v>
      </c>
      <c r="F18" s="335" t="s">
        <v>663</v>
      </c>
      <c r="G18" s="334" t="s">
        <v>507</v>
      </c>
      <c r="H18" s="334" t="s">
        <v>541</v>
      </c>
      <c r="I18" s="334" t="s">
        <v>542</v>
      </c>
      <c r="J18" s="334" t="s">
        <v>543</v>
      </c>
      <c r="K18" s="334" t="s">
        <v>544</v>
      </c>
      <c r="L18" s="336">
        <v>29.899999999999995</v>
      </c>
      <c r="M18" s="336">
        <v>1</v>
      </c>
      <c r="N18" s="337">
        <v>29.899999999999995</v>
      </c>
    </row>
    <row r="19" spans="1:14" ht="14.4" customHeight="1" x14ac:dyDescent="0.3">
      <c r="A19" s="332" t="s">
        <v>475</v>
      </c>
      <c r="B19" s="333" t="s">
        <v>476</v>
      </c>
      <c r="C19" s="334" t="s">
        <v>503</v>
      </c>
      <c r="D19" s="335" t="s">
        <v>662</v>
      </c>
      <c r="E19" s="334" t="s">
        <v>506</v>
      </c>
      <c r="F19" s="335" t="s">
        <v>663</v>
      </c>
      <c r="G19" s="334" t="s">
        <v>507</v>
      </c>
      <c r="H19" s="334" t="s">
        <v>545</v>
      </c>
      <c r="I19" s="334" t="s">
        <v>513</v>
      </c>
      <c r="J19" s="334" t="s">
        <v>546</v>
      </c>
      <c r="K19" s="334" t="s">
        <v>547</v>
      </c>
      <c r="L19" s="336">
        <v>162.13999999999999</v>
      </c>
      <c r="M19" s="336">
        <v>1</v>
      </c>
      <c r="N19" s="337">
        <v>162.13999999999999</v>
      </c>
    </row>
    <row r="20" spans="1:14" ht="14.4" customHeight="1" x14ac:dyDescent="0.3">
      <c r="A20" s="332" t="s">
        <v>475</v>
      </c>
      <c r="B20" s="333" t="s">
        <v>476</v>
      </c>
      <c r="C20" s="334" t="s">
        <v>503</v>
      </c>
      <c r="D20" s="335" t="s">
        <v>662</v>
      </c>
      <c r="E20" s="334" t="s">
        <v>506</v>
      </c>
      <c r="F20" s="335" t="s">
        <v>663</v>
      </c>
      <c r="G20" s="334" t="s">
        <v>507</v>
      </c>
      <c r="H20" s="334" t="s">
        <v>548</v>
      </c>
      <c r="I20" s="334" t="s">
        <v>513</v>
      </c>
      <c r="J20" s="334" t="s">
        <v>549</v>
      </c>
      <c r="K20" s="334"/>
      <c r="L20" s="336">
        <v>43.941449836535782</v>
      </c>
      <c r="M20" s="336">
        <v>1</v>
      </c>
      <c r="N20" s="337">
        <v>43.941449836535782</v>
      </c>
    </row>
    <row r="21" spans="1:14" ht="14.4" customHeight="1" x14ac:dyDescent="0.3">
      <c r="A21" s="332" t="s">
        <v>475</v>
      </c>
      <c r="B21" s="333" t="s">
        <v>476</v>
      </c>
      <c r="C21" s="334" t="s">
        <v>503</v>
      </c>
      <c r="D21" s="335" t="s">
        <v>662</v>
      </c>
      <c r="E21" s="334" t="s">
        <v>506</v>
      </c>
      <c r="F21" s="335" t="s">
        <v>663</v>
      </c>
      <c r="G21" s="334" t="s">
        <v>507</v>
      </c>
      <c r="H21" s="334" t="s">
        <v>550</v>
      </c>
      <c r="I21" s="334" t="s">
        <v>550</v>
      </c>
      <c r="J21" s="334" t="s">
        <v>551</v>
      </c>
      <c r="K21" s="334" t="s">
        <v>552</v>
      </c>
      <c r="L21" s="336">
        <v>103.95910081121126</v>
      </c>
      <c r="M21" s="336">
        <v>1</v>
      </c>
      <c r="N21" s="337">
        <v>103.95910081121126</v>
      </c>
    </row>
    <row r="22" spans="1:14" ht="14.4" customHeight="1" x14ac:dyDescent="0.3">
      <c r="A22" s="332" t="s">
        <v>475</v>
      </c>
      <c r="B22" s="333" t="s">
        <v>476</v>
      </c>
      <c r="C22" s="334" t="s">
        <v>503</v>
      </c>
      <c r="D22" s="335" t="s">
        <v>662</v>
      </c>
      <c r="E22" s="334" t="s">
        <v>506</v>
      </c>
      <c r="F22" s="335" t="s">
        <v>663</v>
      </c>
      <c r="G22" s="334" t="s">
        <v>507</v>
      </c>
      <c r="H22" s="334" t="s">
        <v>553</v>
      </c>
      <c r="I22" s="334" t="s">
        <v>554</v>
      </c>
      <c r="J22" s="334" t="s">
        <v>555</v>
      </c>
      <c r="K22" s="334" t="s">
        <v>556</v>
      </c>
      <c r="L22" s="336">
        <v>116.36000000000006</v>
      </c>
      <c r="M22" s="336">
        <v>1</v>
      </c>
      <c r="N22" s="337">
        <v>116.36000000000006</v>
      </c>
    </row>
    <row r="23" spans="1:14" ht="14.4" customHeight="1" x14ac:dyDescent="0.3">
      <c r="A23" s="332" t="s">
        <v>475</v>
      </c>
      <c r="B23" s="333" t="s">
        <v>476</v>
      </c>
      <c r="C23" s="334" t="s">
        <v>503</v>
      </c>
      <c r="D23" s="335" t="s">
        <v>662</v>
      </c>
      <c r="E23" s="334" t="s">
        <v>506</v>
      </c>
      <c r="F23" s="335" t="s">
        <v>663</v>
      </c>
      <c r="G23" s="334" t="s">
        <v>507</v>
      </c>
      <c r="H23" s="334" t="s">
        <v>557</v>
      </c>
      <c r="I23" s="334" t="s">
        <v>558</v>
      </c>
      <c r="J23" s="334" t="s">
        <v>559</v>
      </c>
      <c r="K23" s="334" t="s">
        <v>560</v>
      </c>
      <c r="L23" s="336">
        <v>21.879999999999995</v>
      </c>
      <c r="M23" s="336">
        <v>24</v>
      </c>
      <c r="N23" s="337">
        <v>525.11999999999989</v>
      </c>
    </row>
    <row r="24" spans="1:14" ht="14.4" customHeight="1" x14ac:dyDescent="0.3">
      <c r="A24" s="332" t="s">
        <v>475</v>
      </c>
      <c r="B24" s="333" t="s">
        <v>476</v>
      </c>
      <c r="C24" s="334" t="s">
        <v>503</v>
      </c>
      <c r="D24" s="335" t="s">
        <v>662</v>
      </c>
      <c r="E24" s="334" t="s">
        <v>506</v>
      </c>
      <c r="F24" s="335" t="s">
        <v>663</v>
      </c>
      <c r="G24" s="334" t="s">
        <v>507</v>
      </c>
      <c r="H24" s="334" t="s">
        <v>561</v>
      </c>
      <c r="I24" s="334" t="s">
        <v>513</v>
      </c>
      <c r="J24" s="334" t="s">
        <v>562</v>
      </c>
      <c r="K24" s="334"/>
      <c r="L24" s="336">
        <v>48.629643708811606</v>
      </c>
      <c r="M24" s="336">
        <v>1</v>
      </c>
      <c r="N24" s="337">
        <v>48.629643708811606</v>
      </c>
    </row>
    <row r="25" spans="1:14" ht="14.4" customHeight="1" x14ac:dyDescent="0.3">
      <c r="A25" s="332" t="s">
        <v>475</v>
      </c>
      <c r="B25" s="333" t="s">
        <v>476</v>
      </c>
      <c r="C25" s="334" t="s">
        <v>503</v>
      </c>
      <c r="D25" s="335" t="s">
        <v>662</v>
      </c>
      <c r="E25" s="334" t="s">
        <v>506</v>
      </c>
      <c r="F25" s="335" t="s">
        <v>663</v>
      </c>
      <c r="G25" s="334" t="s">
        <v>507</v>
      </c>
      <c r="H25" s="334" t="s">
        <v>515</v>
      </c>
      <c r="I25" s="334" t="s">
        <v>513</v>
      </c>
      <c r="J25" s="334" t="s">
        <v>516</v>
      </c>
      <c r="K25" s="334"/>
      <c r="L25" s="336">
        <v>31.871394917022418</v>
      </c>
      <c r="M25" s="336">
        <v>3</v>
      </c>
      <c r="N25" s="337">
        <v>95.614184751067256</v>
      </c>
    </row>
    <row r="26" spans="1:14" ht="14.4" customHeight="1" x14ac:dyDescent="0.3">
      <c r="A26" s="332" t="s">
        <v>475</v>
      </c>
      <c r="B26" s="333" t="s">
        <v>476</v>
      </c>
      <c r="C26" s="334" t="s">
        <v>503</v>
      </c>
      <c r="D26" s="335" t="s">
        <v>662</v>
      </c>
      <c r="E26" s="334" t="s">
        <v>506</v>
      </c>
      <c r="F26" s="335" t="s">
        <v>663</v>
      </c>
      <c r="G26" s="334" t="s">
        <v>507</v>
      </c>
      <c r="H26" s="334" t="s">
        <v>563</v>
      </c>
      <c r="I26" s="334" t="s">
        <v>564</v>
      </c>
      <c r="J26" s="334" t="s">
        <v>565</v>
      </c>
      <c r="K26" s="334" t="s">
        <v>566</v>
      </c>
      <c r="L26" s="336">
        <v>48.32</v>
      </c>
      <c r="M26" s="336">
        <v>1</v>
      </c>
      <c r="N26" s="337">
        <v>48.32</v>
      </c>
    </row>
    <row r="27" spans="1:14" ht="14.4" customHeight="1" x14ac:dyDescent="0.3">
      <c r="A27" s="332" t="s">
        <v>475</v>
      </c>
      <c r="B27" s="333" t="s">
        <v>476</v>
      </c>
      <c r="C27" s="334" t="s">
        <v>503</v>
      </c>
      <c r="D27" s="335" t="s">
        <v>662</v>
      </c>
      <c r="E27" s="334" t="s">
        <v>506</v>
      </c>
      <c r="F27" s="335" t="s">
        <v>663</v>
      </c>
      <c r="G27" s="334" t="s">
        <v>507</v>
      </c>
      <c r="H27" s="334" t="s">
        <v>567</v>
      </c>
      <c r="I27" s="334" t="s">
        <v>513</v>
      </c>
      <c r="J27" s="334" t="s">
        <v>568</v>
      </c>
      <c r="K27" s="334" t="s">
        <v>569</v>
      </c>
      <c r="L27" s="336">
        <v>0.10419988154797023</v>
      </c>
      <c r="M27" s="336">
        <v>350</v>
      </c>
      <c r="N27" s="337">
        <v>36.46995854178958</v>
      </c>
    </row>
    <row r="28" spans="1:14" ht="14.4" customHeight="1" x14ac:dyDescent="0.3">
      <c r="A28" s="332" t="s">
        <v>475</v>
      </c>
      <c r="B28" s="333" t="s">
        <v>476</v>
      </c>
      <c r="C28" s="334" t="s">
        <v>503</v>
      </c>
      <c r="D28" s="335" t="s">
        <v>662</v>
      </c>
      <c r="E28" s="334" t="s">
        <v>506</v>
      </c>
      <c r="F28" s="335" t="s">
        <v>663</v>
      </c>
      <c r="G28" s="334" t="s">
        <v>507</v>
      </c>
      <c r="H28" s="334" t="s">
        <v>570</v>
      </c>
      <c r="I28" s="334" t="s">
        <v>513</v>
      </c>
      <c r="J28" s="334" t="s">
        <v>571</v>
      </c>
      <c r="K28" s="334"/>
      <c r="L28" s="336">
        <v>403.32172618082546</v>
      </c>
      <c r="M28" s="336">
        <v>2</v>
      </c>
      <c r="N28" s="337">
        <v>806.64345236165093</v>
      </c>
    </row>
    <row r="29" spans="1:14" ht="14.4" customHeight="1" x14ac:dyDescent="0.3">
      <c r="A29" s="332" t="s">
        <v>475</v>
      </c>
      <c r="B29" s="333" t="s">
        <v>476</v>
      </c>
      <c r="C29" s="334" t="s">
        <v>503</v>
      </c>
      <c r="D29" s="335" t="s">
        <v>662</v>
      </c>
      <c r="E29" s="334" t="s">
        <v>506</v>
      </c>
      <c r="F29" s="335" t="s">
        <v>663</v>
      </c>
      <c r="G29" s="334" t="s">
        <v>507</v>
      </c>
      <c r="H29" s="334" t="s">
        <v>572</v>
      </c>
      <c r="I29" s="334" t="s">
        <v>513</v>
      </c>
      <c r="J29" s="334" t="s">
        <v>573</v>
      </c>
      <c r="K29" s="334"/>
      <c r="L29" s="336">
        <v>0.79390000000000005</v>
      </c>
      <c r="M29" s="336">
        <v>100</v>
      </c>
      <c r="N29" s="337">
        <v>79.39</v>
      </c>
    </row>
    <row r="30" spans="1:14" ht="14.4" customHeight="1" x14ac:dyDescent="0.3">
      <c r="A30" s="332" t="s">
        <v>475</v>
      </c>
      <c r="B30" s="333" t="s">
        <v>476</v>
      </c>
      <c r="C30" s="334" t="s">
        <v>503</v>
      </c>
      <c r="D30" s="335" t="s">
        <v>662</v>
      </c>
      <c r="E30" s="334" t="s">
        <v>506</v>
      </c>
      <c r="F30" s="335" t="s">
        <v>663</v>
      </c>
      <c r="G30" s="334" t="s">
        <v>507</v>
      </c>
      <c r="H30" s="334" t="s">
        <v>574</v>
      </c>
      <c r="I30" s="334" t="s">
        <v>513</v>
      </c>
      <c r="J30" s="334" t="s">
        <v>575</v>
      </c>
      <c r="K30" s="334" t="s">
        <v>576</v>
      </c>
      <c r="L30" s="336">
        <v>34.869883494544489</v>
      </c>
      <c r="M30" s="336">
        <v>35</v>
      </c>
      <c r="N30" s="337">
        <v>1220.4459223090571</v>
      </c>
    </row>
    <row r="31" spans="1:14" ht="14.4" customHeight="1" x14ac:dyDescent="0.3">
      <c r="A31" s="332" t="s">
        <v>475</v>
      </c>
      <c r="B31" s="333" t="s">
        <v>476</v>
      </c>
      <c r="C31" s="334" t="s">
        <v>503</v>
      </c>
      <c r="D31" s="335" t="s">
        <v>662</v>
      </c>
      <c r="E31" s="334" t="s">
        <v>506</v>
      </c>
      <c r="F31" s="335" t="s">
        <v>663</v>
      </c>
      <c r="G31" s="334" t="s">
        <v>507</v>
      </c>
      <c r="H31" s="334" t="s">
        <v>519</v>
      </c>
      <c r="I31" s="334" t="s">
        <v>513</v>
      </c>
      <c r="J31" s="334" t="s">
        <v>520</v>
      </c>
      <c r="K31" s="334" t="s">
        <v>521</v>
      </c>
      <c r="L31" s="336">
        <v>0.12499998852700926</v>
      </c>
      <c r="M31" s="336">
        <v>1200</v>
      </c>
      <c r="N31" s="337">
        <v>149.99998623241112</v>
      </c>
    </row>
    <row r="32" spans="1:14" ht="14.4" customHeight="1" x14ac:dyDescent="0.3">
      <c r="A32" s="332" t="s">
        <v>475</v>
      </c>
      <c r="B32" s="333" t="s">
        <v>476</v>
      </c>
      <c r="C32" s="334" t="s">
        <v>503</v>
      </c>
      <c r="D32" s="335" t="s">
        <v>662</v>
      </c>
      <c r="E32" s="334" t="s">
        <v>506</v>
      </c>
      <c r="F32" s="335" t="s">
        <v>663</v>
      </c>
      <c r="G32" s="334" t="s">
        <v>507</v>
      </c>
      <c r="H32" s="334" t="s">
        <v>577</v>
      </c>
      <c r="I32" s="334" t="s">
        <v>513</v>
      </c>
      <c r="J32" s="334" t="s">
        <v>578</v>
      </c>
      <c r="K32" s="334"/>
      <c r="L32" s="336">
        <v>6.8126867834153959</v>
      </c>
      <c r="M32" s="336">
        <v>50</v>
      </c>
      <c r="N32" s="337">
        <v>340.63433917076981</v>
      </c>
    </row>
    <row r="33" spans="1:14" ht="14.4" customHeight="1" x14ac:dyDescent="0.3">
      <c r="A33" s="332" t="s">
        <v>475</v>
      </c>
      <c r="B33" s="333" t="s">
        <v>476</v>
      </c>
      <c r="C33" s="334" t="s">
        <v>503</v>
      </c>
      <c r="D33" s="335" t="s">
        <v>662</v>
      </c>
      <c r="E33" s="334" t="s">
        <v>506</v>
      </c>
      <c r="F33" s="335" t="s">
        <v>663</v>
      </c>
      <c r="G33" s="334" t="s">
        <v>507</v>
      </c>
      <c r="H33" s="334" t="s">
        <v>579</v>
      </c>
      <c r="I33" s="334" t="s">
        <v>513</v>
      </c>
      <c r="J33" s="334" t="s">
        <v>580</v>
      </c>
      <c r="K33" s="334"/>
      <c r="L33" s="336">
        <v>10.306988233564496</v>
      </c>
      <c r="M33" s="336">
        <v>10</v>
      </c>
      <c r="N33" s="337">
        <v>103.06988233564496</v>
      </c>
    </row>
    <row r="34" spans="1:14" ht="14.4" customHeight="1" x14ac:dyDescent="0.3">
      <c r="A34" s="332" t="s">
        <v>475</v>
      </c>
      <c r="B34" s="333" t="s">
        <v>476</v>
      </c>
      <c r="C34" s="334" t="s">
        <v>503</v>
      </c>
      <c r="D34" s="335" t="s">
        <v>662</v>
      </c>
      <c r="E34" s="334" t="s">
        <v>506</v>
      </c>
      <c r="F34" s="335" t="s">
        <v>663</v>
      </c>
      <c r="G34" s="334" t="s">
        <v>507</v>
      </c>
      <c r="H34" s="334" t="s">
        <v>581</v>
      </c>
      <c r="I34" s="334" t="s">
        <v>581</v>
      </c>
      <c r="J34" s="334" t="s">
        <v>582</v>
      </c>
      <c r="K34" s="334" t="s">
        <v>583</v>
      </c>
      <c r="L34" s="336">
        <v>63.77</v>
      </c>
      <c r="M34" s="336">
        <v>1</v>
      </c>
      <c r="N34" s="337">
        <v>63.77</v>
      </c>
    </row>
    <row r="35" spans="1:14" ht="14.4" customHeight="1" x14ac:dyDescent="0.3">
      <c r="A35" s="332" t="s">
        <v>475</v>
      </c>
      <c r="B35" s="333" t="s">
        <v>476</v>
      </c>
      <c r="C35" s="334" t="s">
        <v>503</v>
      </c>
      <c r="D35" s="335" t="s">
        <v>662</v>
      </c>
      <c r="E35" s="334" t="s">
        <v>506</v>
      </c>
      <c r="F35" s="335" t="s">
        <v>663</v>
      </c>
      <c r="G35" s="334" t="s">
        <v>507</v>
      </c>
      <c r="H35" s="334" t="s">
        <v>584</v>
      </c>
      <c r="I35" s="334" t="s">
        <v>513</v>
      </c>
      <c r="J35" s="334" t="s">
        <v>585</v>
      </c>
      <c r="K35" s="334"/>
      <c r="L35" s="336">
        <v>4.655193594835362</v>
      </c>
      <c r="M35" s="336">
        <v>100</v>
      </c>
      <c r="N35" s="337">
        <v>465.51935948353622</v>
      </c>
    </row>
    <row r="36" spans="1:14" ht="14.4" customHeight="1" x14ac:dyDescent="0.3">
      <c r="A36" s="332" t="s">
        <v>475</v>
      </c>
      <c r="B36" s="333" t="s">
        <v>476</v>
      </c>
      <c r="C36" s="334" t="s">
        <v>503</v>
      </c>
      <c r="D36" s="335" t="s">
        <v>662</v>
      </c>
      <c r="E36" s="334" t="s">
        <v>506</v>
      </c>
      <c r="F36" s="335" t="s">
        <v>663</v>
      </c>
      <c r="G36" s="334" t="s">
        <v>507</v>
      </c>
      <c r="H36" s="334" t="s">
        <v>586</v>
      </c>
      <c r="I36" s="334" t="s">
        <v>513</v>
      </c>
      <c r="J36" s="334" t="s">
        <v>587</v>
      </c>
      <c r="K36" s="334"/>
      <c r="L36" s="336">
        <v>1.2341985910415543</v>
      </c>
      <c r="M36" s="336">
        <v>100</v>
      </c>
      <c r="N36" s="337">
        <v>123.41985910415542</v>
      </c>
    </row>
    <row r="37" spans="1:14" ht="14.4" customHeight="1" x14ac:dyDescent="0.3">
      <c r="A37" s="332" t="s">
        <v>475</v>
      </c>
      <c r="B37" s="333" t="s">
        <v>476</v>
      </c>
      <c r="C37" s="334" t="s">
        <v>503</v>
      </c>
      <c r="D37" s="335" t="s">
        <v>662</v>
      </c>
      <c r="E37" s="334" t="s">
        <v>506</v>
      </c>
      <c r="F37" s="335" t="s">
        <v>663</v>
      </c>
      <c r="G37" s="334" t="s">
        <v>507</v>
      </c>
      <c r="H37" s="334" t="s">
        <v>588</v>
      </c>
      <c r="I37" s="334" t="s">
        <v>588</v>
      </c>
      <c r="J37" s="334" t="s">
        <v>589</v>
      </c>
      <c r="K37" s="334" t="s">
        <v>590</v>
      </c>
      <c r="L37" s="336">
        <v>56.639999999999986</v>
      </c>
      <c r="M37" s="336">
        <v>2</v>
      </c>
      <c r="N37" s="337">
        <v>113.27999999999997</v>
      </c>
    </row>
    <row r="38" spans="1:14" ht="14.4" customHeight="1" x14ac:dyDescent="0.3">
      <c r="A38" s="332" t="s">
        <v>475</v>
      </c>
      <c r="B38" s="333" t="s">
        <v>476</v>
      </c>
      <c r="C38" s="334" t="s">
        <v>503</v>
      </c>
      <c r="D38" s="335" t="s">
        <v>662</v>
      </c>
      <c r="E38" s="334" t="s">
        <v>506</v>
      </c>
      <c r="F38" s="335" t="s">
        <v>663</v>
      </c>
      <c r="G38" s="334" t="s">
        <v>507</v>
      </c>
      <c r="H38" s="334" t="s">
        <v>591</v>
      </c>
      <c r="I38" s="334" t="s">
        <v>513</v>
      </c>
      <c r="J38" s="334" t="s">
        <v>592</v>
      </c>
      <c r="K38" s="334"/>
      <c r="L38" s="336">
        <v>49.400082938020624</v>
      </c>
      <c r="M38" s="336">
        <v>2</v>
      </c>
      <c r="N38" s="337">
        <v>98.800165876041248</v>
      </c>
    </row>
    <row r="39" spans="1:14" ht="14.4" customHeight="1" x14ac:dyDescent="0.3">
      <c r="A39" s="332" t="s">
        <v>475</v>
      </c>
      <c r="B39" s="333" t="s">
        <v>476</v>
      </c>
      <c r="C39" s="334" t="s">
        <v>503</v>
      </c>
      <c r="D39" s="335" t="s">
        <v>662</v>
      </c>
      <c r="E39" s="334" t="s">
        <v>506</v>
      </c>
      <c r="F39" s="335" t="s">
        <v>663</v>
      </c>
      <c r="G39" s="334" t="s">
        <v>507</v>
      </c>
      <c r="H39" s="334" t="s">
        <v>593</v>
      </c>
      <c r="I39" s="334" t="s">
        <v>513</v>
      </c>
      <c r="J39" s="334" t="s">
        <v>594</v>
      </c>
      <c r="K39" s="334"/>
      <c r="L39" s="336">
        <v>122.43000000000004</v>
      </c>
      <c r="M39" s="336">
        <v>1</v>
      </c>
      <c r="N39" s="337">
        <v>122.43000000000004</v>
      </c>
    </row>
    <row r="40" spans="1:14" ht="14.4" customHeight="1" x14ac:dyDescent="0.3">
      <c r="A40" s="332" t="s">
        <v>475</v>
      </c>
      <c r="B40" s="333" t="s">
        <v>476</v>
      </c>
      <c r="C40" s="334" t="s">
        <v>503</v>
      </c>
      <c r="D40" s="335" t="s">
        <v>662</v>
      </c>
      <c r="E40" s="334" t="s">
        <v>506</v>
      </c>
      <c r="F40" s="335" t="s">
        <v>663</v>
      </c>
      <c r="G40" s="334" t="s">
        <v>507</v>
      </c>
      <c r="H40" s="334" t="s">
        <v>595</v>
      </c>
      <c r="I40" s="334" t="s">
        <v>513</v>
      </c>
      <c r="J40" s="334" t="s">
        <v>596</v>
      </c>
      <c r="K40" s="334" t="s">
        <v>597</v>
      </c>
      <c r="L40" s="336">
        <v>0.82089840746043374</v>
      </c>
      <c r="M40" s="336">
        <v>100</v>
      </c>
      <c r="N40" s="337">
        <v>82.089840746043379</v>
      </c>
    </row>
    <row r="41" spans="1:14" ht="14.4" customHeight="1" x14ac:dyDescent="0.3">
      <c r="A41" s="332" t="s">
        <v>475</v>
      </c>
      <c r="B41" s="333" t="s">
        <v>476</v>
      </c>
      <c r="C41" s="334" t="s">
        <v>503</v>
      </c>
      <c r="D41" s="335" t="s">
        <v>662</v>
      </c>
      <c r="E41" s="334" t="s">
        <v>506</v>
      </c>
      <c r="F41" s="335" t="s">
        <v>663</v>
      </c>
      <c r="G41" s="334" t="s">
        <v>507</v>
      </c>
      <c r="H41" s="334" t="s">
        <v>598</v>
      </c>
      <c r="I41" s="334" t="s">
        <v>513</v>
      </c>
      <c r="J41" s="334" t="s">
        <v>599</v>
      </c>
      <c r="K41" s="334" t="s">
        <v>600</v>
      </c>
      <c r="L41" s="336">
        <v>0.79359846042221993</v>
      </c>
      <c r="M41" s="336">
        <v>100</v>
      </c>
      <c r="N41" s="337">
        <v>79.359846042221989</v>
      </c>
    </row>
    <row r="42" spans="1:14" ht="14.4" customHeight="1" x14ac:dyDescent="0.3">
      <c r="A42" s="332" t="s">
        <v>475</v>
      </c>
      <c r="B42" s="333" t="s">
        <v>476</v>
      </c>
      <c r="C42" s="334" t="s">
        <v>503</v>
      </c>
      <c r="D42" s="335" t="s">
        <v>662</v>
      </c>
      <c r="E42" s="334" t="s">
        <v>506</v>
      </c>
      <c r="F42" s="335" t="s">
        <v>663</v>
      </c>
      <c r="G42" s="334" t="s">
        <v>507</v>
      </c>
      <c r="H42" s="334" t="s">
        <v>601</v>
      </c>
      <c r="I42" s="334" t="s">
        <v>513</v>
      </c>
      <c r="J42" s="334" t="s">
        <v>602</v>
      </c>
      <c r="K42" s="334"/>
      <c r="L42" s="336">
        <v>66.259999999999991</v>
      </c>
      <c r="M42" s="336">
        <v>1</v>
      </c>
      <c r="N42" s="337">
        <v>66.259999999999991</v>
      </c>
    </row>
    <row r="43" spans="1:14" ht="14.4" customHeight="1" x14ac:dyDescent="0.3">
      <c r="A43" s="332" t="s">
        <v>475</v>
      </c>
      <c r="B43" s="333" t="s">
        <v>476</v>
      </c>
      <c r="C43" s="334" t="s">
        <v>503</v>
      </c>
      <c r="D43" s="335" t="s">
        <v>662</v>
      </c>
      <c r="E43" s="334" t="s">
        <v>506</v>
      </c>
      <c r="F43" s="335" t="s">
        <v>663</v>
      </c>
      <c r="G43" s="334" t="s">
        <v>507</v>
      </c>
      <c r="H43" s="334" t="s">
        <v>603</v>
      </c>
      <c r="I43" s="334" t="s">
        <v>513</v>
      </c>
      <c r="J43" s="334" t="s">
        <v>604</v>
      </c>
      <c r="K43" s="334"/>
      <c r="L43" s="336">
        <v>463.52692217179731</v>
      </c>
      <c r="M43" s="336">
        <v>0.5</v>
      </c>
      <c r="N43" s="337">
        <v>231.76346108589865</v>
      </c>
    </row>
    <row r="44" spans="1:14" ht="14.4" customHeight="1" x14ac:dyDescent="0.3">
      <c r="A44" s="332" t="s">
        <v>475</v>
      </c>
      <c r="B44" s="333" t="s">
        <v>476</v>
      </c>
      <c r="C44" s="334" t="s">
        <v>503</v>
      </c>
      <c r="D44" s="335" t="s">
        <v>662</v>
      </c>
      <c r="E44" s="334" t="s">
        <v>506</v>
      </c>
      <c r="F44" s="335" t="s">
        <v>663</v>
      </c>
      <c r="G44" s="334" t="s">
        <v>507</v>
      </c>
      <c r="H44" s="334" t="s">
        <v>605</v>
      </c>
      <c r="I44" s="334" t="s">
        <v>513</v>
      </c>
      <c r="J44" s="334" t="s">
        <v>606</v>
      </c>
      <c r="K44" s="334"/>
      <c r="L44" s="336">
        <v>37.49</v>
      </c>
      <c r="M44" s="336">
        <v>1</v>
      </c>
      <c r="N44" s="337">
        <v>37.49</v>
      </c>
    </row>
    <row r="45" spans="1:14" ht="14.4" customHeight="1" x14ac:dyDescent="0.3">
      <c r="A45" s="332" t="s">
        <v>475</v>
      </c>
      <c r="B45" s="333" t="s">
        <v>476</v>
      </c>
      <c r="C45" s="334" t="s">
        <v>503</v>
      </c>
      <c r="D45" s="335" t="s">
        <v>662</v>
      </c>
      <c r="E45" s="334" t="s">
        <v>506</v>
      </c>
      <c r="F45" s="335" t="s">
        <v>663</v>
      </c>
      <c r="G45" s="334" t="s">
        <v>507</v>
      </c>
      <c r="H45" s="334" t="s">
        <v>607</v>
      </c>
      <c r="I45" s="334" t="s">
        <v>513</v>
      </c>
      <c r="J45" s="334" t="s">
        <v>608</v>
      </c>
      <c r="K45" s="334"/>
      <c r="L45" s="336">
        <v>1.4349983618089699</v>
      </c>
      <c r="M45" s="336">
        <v>350</v>
      </c>
      <c r="N45" s="337">
        <v>502.24942663313948</v>
      </c>
    </row>
    <row r="46" spans="1:14" ht="14.4" customHeight="1" x14ac:dyDescent="0.3">
      <c r="A46" s="332" t="s">
        <v>475</v>
      </c>
      <c r="B46" s="333" t="s">
        <v>476</v>
      </c>
      <c r="C46" s="334" t="s">
        <v>503</v>
      </c>
      <c r="D46" s="335" t="s">
        <v>662</v>
      </c>
      <c r="E46" s="334" t="s">
        <v>506</v>
      </c>
      <c r="F46" s="335" t="s">
        <v>663</v>
      </c>
      <c r="G46" s="334" t="s">
        <v>507</v>
      </c>
      <c r="H46" s="334" t="s">
        <v>609</v>
      </c>
      <c r="I46" s="334" t="s">
        <v>513</v>
      </c>
      <c r="J46" s="334" t="s">
        <v>610</v>
      </c>
      <c r="K46" s="334"/>
      <c r="L46" s="336">
        <v>6.7205923277863153</v>
      </c>
      <c r="M46" s="336">
        <v>40</v>
      </c>
      <c r="N46" s="337">
        <v>268.8236931114526</v>
      </c>
    </row>
    <row r="47" spans="1:14" ht="14.4" customHeight="1" x14ac:dyDescent="0.3">
      <c r="A47" s="332" t="s">
        <v>475</v>
      </c>
      <c r="B47" s="333" t="s">
        <v>476</v>
      </c>
      <c r="C47" s="334" t="s">
        <v>503</v>
      </c>
      <c r="D47" s="335" t="s">
        <v>662</v>
      </c>
      <c r="E47" s="334" t="s">
        <v>506</v>
      </c>
      <c r="F47" s="335" t="s">
        <v>663</v>
      </c>
      <c r="G47" s="334" t="s">
        <v>507</v>
      </c>
      <c r="H47" s="334" t="s">
        <v>611</v>
      </c>
      <c r="I47" s="334" t="s">
        <v>513</v>
      </c>
      <c r="J47" s="334" t="s">
        <v>612</v>
      </c>
      <c r="K47" s="334"/>
      <c r="L47" s="336">
        <v>9.9103886863216815</v>
      </c>
      <c r="M47" s="336">
        <v>25</v>
      </c>
      <c r="N47" s="337">
        <v>247.75971715804204</v>
      </c>
    </row>
    <row r="48" spans="1:14" ht="14.4" customHeight="1" x14ac:dyDescent="0.3">
      <c r="A48" s="332" t="s">
        <v>475</v>
      </c>
      <c r="B48" s="333" t="s">
        <v>476</v>
      </c>
      <c r="C48" s="334" t="s">
        <v>503</v>
      </c>
      <c r="D48" s="335" t="s">
        <v>662</v>
      </c>
      <c r="E48" s="334" t="s">
        <v>506</v>
      </c>
      <c r="F48" s="335" t="s">
        <v>663</v>
      </c>
      <c r="G48" s="334" t="s">
        <v>507</v>
      </c>
      <c r="H48" s="334" t="s">
        <v>613</v>
      </c>
      <c r="I48" s="334" t="s">
        <v>513</v>
      </c>
      <c r="J48" s="334" t="s">
        <v>614</v>
      </c>
      <c r="K48" s="334"/>
      <c r="L48" s="336">
        <v>0.31839963651566272</v>
      </c>
      <c r="M48" s="336">
        <v>700</v>
      </c>
      <c r="N48" s="337">
        <v>222.8797455609639</v>
      </c>
    </row>
    <row r="49" spans="1:14" ht="14.4" customHeight="1" x14ac:dyDescent="0.3">
      <c r="A49" s="332" t="s">
        <v>475</v>
      </c>
      <c r="B49" s="333" t="s">
        <v>476</v>
      </c>
      <c r="C49" s="334" t="s">
        <v>503</v>
      </c>
      <c r="D49" s="335" t="s">
        <v>662</v>
      </c>
      <c r="E49" s="334" t="s">
        <v>506</v>
      </c>
      <c r="F49" s="335" t="s">
        <v>663</v>
      </c>
      <c r="G49" s="334" t="s">
        <v>507</v>
      </c>
      <c r="H49" s="334" t="s">
        <v>615</v>
      </c>
      <c r="I49" s="334" t="s">
        <v>513</v>
      </c>
      <c r="J49" s="334" t="s">
        <v>616</v>
      </c>
      <c r="K49" s="334" t="s">
        <v>617</v>
      </c>
      <c r="L49" s="336">
        <v>0.57979933810232798</v>
      </c>
      <c r="M49" s="336">
        <v>100</v>
      </c>
      <c r="N49" s="337">
        <v>57.979933810232801</v>
      </c>
    </row>
    <row r="50" spans="1:14" ht="14.4" customHeight="1" x14ac:dyDescent="0.3">
      <c r="A50" s="332" t="s">
        <v>475</v>
      </c>
      <c r="B50" s="333" t="s">
        <v>476</v>
      </c>
      <c r="C50" s="334" t="s">
        <v>503</v>
      </c>
      <c r="D50" s="335" t="s">
        <v>662</v>
      </c>
      <c r="E50" s="334" t="s">
        <v>506</v>
      </c>
      <c r="F50" s="335" t="s">
        <v>663</v>
      </c>
      <c r="G50" s="334" t="s">
        <v>507</v>
      </c>
      <c r="H50" s="334" t="s">
        <v>618</v>
      </c>
      <c r="I50" s="334" t="s">
        <v>513</v>
      </c>
      <c r="J50" s="334" t="s">
        <v>619</v>
      </c>
      <c r="K50" s="334"/>
      <c r="L50" s="336">
        <v>0.30169941470436462</v>
      </c>
      <c r="M50" s="336">
        <v>100</v>
      </c>
      <c r="N50" s="337">
        <v>30.169941470436463</v>
      </c>
    </row>
    <row r="51" spans="1:14" ht="14.4" customHeight="1" x14ac:dyDescent="0.3">
      <c r="A51" s="332" t="s">
        <v>475</v>
      </c>
      <c r="B51" s="333" t="s">
        <v>476</v>
      </c>
      <c r="C51" s="334" t="s">
        <v>503</v>
      </c>
      <c r="D51" s="335" t="s">
        <v>662</v>
      </c>
      <c r="E51" s="334" t="s">
        <v>506</v>
      </c>
      <c r="F51" s="335" t="s">
        <v>663</v>
      </c>
      <c r="G51" s="334" t="s">
        <v>507</v>
      </c>
      <c r="H51" s="334" t="s">
        <v>620</v>
      </c>
      <c r="I51" s="334" t="s">
        <v>513</v>
      </c>
      <c r="J51" s="334" t="s">
        <v>621</v>
      </c>
      <c r="K51" s="334"/>
      <c r="L51" s="336">
        <v>0.27299947038213968</v>
      </c>
      <c r="M51" s="336">
        <v>100</v>
      </c>
      <c r="N51" s="337">
        <v>27.299947038213968</v>
      </c>
    </row>
    <row r="52" spans="1:14" ht="14.4" customHeight="1" x14ac:dyDescent="0.3">
      <c r="A52" s="332" t="s">
        <v>475</v>
      </c>
      <c r="B52" s="333" t="s">
        <v>476</v>
      </c>
      <c r="C52" s="334" t="s">
        <v>503</v>
      </c>
      <c r="D52" s="335" t="s">
        <v>662</v>
      </c>
      <c r="E52" s="334" t="s">
        <v>506</v>
      </c>
      <c r="F52" s="335" t="s">
        <v>663</v>
      </c>
      <c r="G52" s="334" t="s">
        <v>507</v>
      </c>
      <c r="H52" s="334" t="s">
        <v>622</v>
      </c>
      <c r="I52" s="334" t="s">
        <v>513</v>
      </c>
      <c r="J52" s="334" t="s">
        <v>623</v>
      </c>
      <c r="K52" s="334"/>
      <c r="L52" s="336">
        <v>2.2627031473205284</v>
      </c>
      <c r="M52" s="336">
        <v>52</v>
      </c>
      <c r="N52" s="337">
        <v>117.66056366066748</v>
      </c>
    </row>
    <row r="53" spans="1:14" ht="14.4" customHeight="1" x14ac:dyDescent="0.3">
      <c r="A53" s="332" t="s">
        <v>475</v>
      </c>
      <c r="B53" s="333" t="s">
        <v>476</v>
      </c>
      <c r="C53" s="334" t="s">
        <v>503</v>
      </c>
      <c r="D53" s="335" t="s">
        <v>662</v>
      </c>
      <c r="E53" s="334" t="s">
        <v>506</v>
      </c>
      <c r="F53" s="335" t="s">
        <v>663</v>
      </c>
      <c r="G53" s="334" t="s">
        <v>507</v>
      </c>
      <c r="H53" s="334" t="s">
        <v>624</v>
      </c>
      <c r="I53" s="334" t="s">
        <v>513</v>
      </c>
      <c r="J53" s="334" t="s">
        <v>625</v>
      </c>
      <c r="K53" s="334"/>
      <c r="L53" s="336">
        <v>2.0787976268491195</v>
      </c>
      <c r="M53" s="336">
        <v>100</v>
      </c>
      <c r="N53" s="337">
        <v>207.87976268491195</v>
      </c>
    </row>
    <row r="54" spans="1:14" ht="14.4" customHeight="1" x14ac:dyDescent="0.3">
      <c r="A54" s="332" t="s">
        <v>475</v>
      </c>
      <c r="B54" s="333" t="s">
        <v>476</v>
      </c>
      <c r="C54" s="334" t="s">
        <v>503</v>
      </c>
      <c r="D54" s="335" t="s">
        <v>662</v>
      </c>
      <c r="E54" s="334" t="s">
        <v>506</v>
      </c>
      <c r="F54" s="335" t="s">
        <v>663</v>
      </c>
      <c r="G54" s="334" t="s">
        <v>507</v>
      </c>
      <c r="H54" s="334" t="s">
        <v>626</v>
      </c>
      <c r="I54" s="334" t="s">
        <v>513</v>
      </c>
      <c r="J54" s="334" t="s">
        <v>627</v>
      </c>
      <c r="K54" s="334" t="s">
        <v>628</v>
      </c>
      <c r="L54" s="336">
        <v>0.79829845130425681</v>
      </c>
      <c r="M54" s="336">
        <v>100</v>
      </c>
      <c r="N54" s="337">
        <v>79.829845130425682</v>
      </c>
    </row>
    <row r="55" spans="1:14" ht="14.4" customHeight="1" x14ac:dyDescent="0.3">
      <c r="A55" s="332" t="s">
        <v>475</v>
      </c>
      <c r="B55" s="333" t="s">
        <v>476</v>
      </c>
      <c r="C55" s="334" t="s">
        <v>503</v>
      </c>
      <c r="D55" s="335" t="s">
        <v>662</v>
      </c>
      <c r="E55" s="334" t="s">
        <v>506</v>
      </c>
      <c r="F55" s="335" t="s">
        <v>663</v>
      </c>
      <c r="G55" s="334" t="s">
        <v>507</v>
      </c>
      <c r="H55" s="334" t="s">
        <v>629</v>
      </c>
      <c r="I55" s="334" t="s">
        <v>513</v>
      </c>
      <c r="J55" s="334" t="s">
        <v>630</v>
      </c>
      <c r="K55" s="334" t="s">
        <v>631</v>
      </c>
      <c r="L55" s="336">
        <v>0.91259822956315262</v>
      </c>
      <c r="M55" s="336">
        <v>100</v>
      </c>
      <c r="N55" s="337">
        <v>91.259822956315261</v>
      </c>
    </row>
    <row r="56" spans="1:14" ht="14.4" customHeight="1" x14ac:dyDescent="0.3">
      <c r="A56" s="332" t="s">
        <v>475</v>
      </c>
      <c r="B56" s="333" t="s">
        <v>476</v>
      </c>
      <c r="C56" s="334" t="s">
        <v>503</v>
      </c>
      <c r="D56" s="335" t="s">
        <v>662</v>
      </c>
      <c r="E56" s="334" t="s">
        <v>506</v>
      </c>
      <c r="F56" s="335" t="s">
        <v>663</v>
      </c>
      <c r="G56" s="334" t="s">
        <v>507</v>
      </c>
      <c r="H56" s="334" t="s">
        <v>632</v>
      </c>
      <c r="I56" s="334" t="s">
        <v>513</v>
      </c>
      <c r="J56" s="334" t="s">
        <v>633</v>
      </c>
      <c r="K56" s="334"/>
      <c r="L56" s="336">
        <v>0.33459961802179883</v>
      </c>
      <c r="M56" s="336">
        <v>700</v>
      </c>
      <c r="N56" s="337">
        <v>234.21973261525918</v>
      </c>
    </row>
    <row r="57" spans="1:14" ht="14.4" customHeight="1" x14ac:dyDescent="0.3">
      <c r="A57" s="332" t="s">
        <v>475</v>
      </c>
      <c r="B57" s="333" t="s">
        <v>476</v>
      </c>
      <c r="C57" s="334" t="s">
        <v>503</v>
      </c>
      <c r="D57" s="335" t="s">
        <v>662</v>
      </c>
      <c r="E57" s="334" t="s">
        <v>506</v>
      </c>
      <c r="F57" s="335" t="s">
        <v>663</v>
      </c>
      <c r="G57" s="334" t="s">
        <v>507</v>
      </c>
      <c r="H57" s="334" t="s">
        <v>634</v>
      </c>
      <c r="I57" s="334" t="s">
        <v>513</v>
      </c>
      <c r="J57" s="334" t="s">
        <v>635</v>
      </c>
      <c r="K57" s="334" t="s">
        <v>636</v>
      </c>
      <c r="L57" s="336">
        <v>0.65839924837284014</v>
      </c>
      <c r="M57" s="336">
        <v>450</v>
      </c>
      <c r="N57" s="337">
        <v>296.27966176777807</v>
      </c>
    </row>
    <row r="58" spans="1:14" ht="14.4" customHeight="1" x14ac:dyDescent="0.3">
      <c r="A58" s="332" t="s">
        <v>475</v>
      </c>
      <c r="B58" s="333" t="s">
        <v>476</v>
      </c>
      <c r="C58" s="334" t="s">
        <v>503</v>
      </c>
      <c r="D58" s="335" t="s">
        <v>662</v>
      </c>
      <c r="E58" s="334" t="s">
        <v>506</v>
      </c>
      <c r="F58" s="335" t="s">
        <v>663</v>
      </c>
      <c r="G58" s="334" t="s">
        <v>507</v>
      </c>
      <c r="H58" s="334" t="s">
        <v>637</v>
      </c>
      <c r="I58" s="334" t="s">
        <v>513</v>
      </c>
      <c r="J58" s="334" t="s">
        <v>638</v>
      </c>
      <c r="K58" s="334" t="s">
        <v>639</v>
      </c>
      <c r="L58" s="336">
        <v>0.7414985614958115</v>
      </c>
      <c r="M58" s="336">
        <v>100</v>
      </c>
      <c r="N58" s="337">
        <v>74.149856149581154</v>
      </c>
    </row>
    <row r="59" spans="1:14" ht="14.4" customHeight="1" x14ac:dyDescent="0.3">
      <c r="A59" s="332" t="s">
        <v>475</v>
      </c>
      <c r="B59" s="333" t="s">
        <v>476</v>
      </c>
      <c r="C59" s="334" t="s">
        <v>503</v>
      </c>
      <c r="D59" s="335" t="s">
        <v>662</v>
      </c>
      <c r="E59" s="334" t="s">
        <v>506</v>
      </c>
      <c r="F59" s="335" t="s">
        <v>663</v>
      </c>
      <c r="G59" s="334" t="s">
        <v>507</v>
      </c>
      <c r="H59" s="334" t="s">
        <v>640</v>
      </c>
      <c r="I59" s="334" t="s">
        <v>513</v>
      </c>
      <c r="J59" s="334" t="s">
        <v>641</v>
      </c>
      <c r="K59" s="334"/>
      <c r="L59" s="336">
        <v>0.72369859602767206</v>
      </c>
      <c r="M59" s="336">
        <v>100</v>
      </c>
      <c r="N59" s="337">
        <v>72.369859602767207</v>
      </c>
    </row>
    <row r="60" spans="1:14" ht="14.4" customHeight="1" x14ac:dyDescent="0.3">
      <c r="A60" s="332" t="s">
        <v>475</v>
      </c>
      <c r="B60" s="333" t="s">
        <v>476</v>
      </c>
      <c r="C60" s="334" t="s">
        <v>503</v>
      </c>
      <c r="D60" s="335" t="s">
        <v>662</v>
      </c>
      <c r="E60" s="334" t="s">
        <v>506</v>
      </c>
      <c r="F60" s="335" t="s">
        <v>663</v>
      </c>
      <c r="G60" s="334" t="s">
        <v>507</v>
      </c>
      <c r="H60" s="334" t="s">
        <v>642</v>
      </c>
      <c r="I60" s="334" t="s">
        <v>513</v>
      </c>
      <c r="J60" s="334" t="s">
        <v>643</v>
      </c>
      <c r="K60" s="334"/>
      <c r="L60" s="336">
        <v>1.1896986418426001</v>
      </c>
      <c r="M60" s="336">
        <v>500</v>
      </c>
      <c r="N60" s="337">
        <v>594.84932092130009</v>
      </c>
    </row>
    <row r="61" spans="1:14" ht="14.4" customHeight="1" x14ac:dyDescent="0.3">
      <c r="A61" s="332" t="s">
        <v>475</v>
      </c>
      <c r="B61" s="333" t="s">
        <v>476</v>
      </c>
      <c r="C61" s="334" t="s">
        <v>503</v>
      </c>
      <c r="D61" s="335" t="s">
        <v>662</v>
      </c>
      <c r="E61" s="334" t="s">
        <v>506</v>
      </c>
      <c r="F61" s="335" t="s">
        <v>663</v>
      </c>
      <c r="G61" s="334" t="s">
        <v>507</v>
      </c>
      <c r="H61" s="334" t="s">
        <v>644</v>
      </c>
      <c r="I61" s="334" t="s">
        <v>513</v>
      </c>
      <c r="J61" s="334" t="s">
        <v>645</v>
      </c>
      <c r="K61" s="334"/>
      <c r="L61" s="336">
        <v>0.85639833859071213</v>
      </c>
      <c r="M61" s="336">
        <v>100</v>
      </c>
      <c r="N61" s="337">
        <v>85.639833859071217</v>
      </c>
    </row>
    <row r="62" spans="1:14" ht="14.4" customHeight="1" x14ac:dyDescent="0.3">
      <c r="A62" s="332" t="s">
        <v>475</v>
      </c>
      <c r="B62" s="333" t="s">
        <v>476</v>
      </c>
      <c r="C62" s="334" t="s">
        <v>503</v>
      </c>
      <c r="D62" s="335" t="s">
        <v>662</v>
      </c>
      <c r="E62" s="334" t="s">
        <v>506</v>
      </c>
      <c r="F62" s="335" t="s">
        <v>663</v>
      </c>
      <c r="G62" s="334" t="s">
        <v>507</v>
      </c>
      <c r="H62" s="334" t="s">
        <v>646</v>
      </c>
      <c r="I62" s="334" t="s">
        <v>513</v>
      </c>
      <c r="J62" s="334" t="s">
        <v>647</v>
      </c>
      <c r="K62" s="334" t="s">
        <v>648</v>
      </c>
      <c r="L62" s="336">
        <v>736.33326016532862</v>
      </c>
      <c r="M62" s="336">
        <v>1</v>
      </c>
      <c r="N62" s="337">
        <v>736.33326016532862</v>
      </c>
    </row>
    <row r="63" spans="1:14" ht="14.4" customHeight="1" x14ac:dyDescent="0.3">
      <c r="A63" s="332" t="s">
        <v>475</v>
      </c>
      <c r="B63" s="333" t="s">
        <v>476</v>
      </c>
      <c r="C63" s="334" t="s">
        <v>503</v>
      </c>
      <c r="D63" s="335" t="s">
        <v>662</v>
      </c>
      <c r="E63" s="334" t="s">
        <v>506</v>
      </c>
      <c r="F63" s="335" t="s">
        <v>663</v>
      </c>
      <c r="G63" s="334" t="s">
        <v>507</v>
      </c>
      <c r="H63" s="334" t="s">
        <v>649</v>
      </c>
      <c r="I63" s="334" t="s">
        <v>513</v>
      </c>
      <c r="J63" s="334" t="s">
        <v>650</v>
      </c>
      <c r="K63" s="334"/>
      <c r="L63" s="336">
        <v>453.02401606538956</v>
      </c>
      <c r="M63" s="336">
        <v>1</v>
      </c>
      <c r="N63" s="337">
        <v>453.02401606538956</v>
      </c>
    </row>
    <row r="64" spans="1:14" ht="14.4" customHeight="1" x14ac:dyDescent="0.3">
      <c r="A64" s="332" t="s">
        <v>475</v>
      </c>
      <c r="B64" s="333" t="s">
        <v>476</v>
      </c>
      <c r="C64" s="334" t="s">
        <v>503</v>
      </c>
      <c r="D64" s="335" t="s">
        <v>662</v>
      </c>
      <c r="E64" s="334" t="s">
        <v>506</v>
      </c>
      <c r="F64" s="335" t="s">
        <v>663</v>
      </c>
      <c r="G64" s="334" t="s">
        <v>507</v>
      </c>
      <c r="H64" s="334" t="s">
        <v>651</v>
      </c>
      <c r="I64" s="334" t="s">
        <v>513</v>
      </c>
      <c r="J64" s="334" t="s">
        <v>652</v>
      </c>
      <c r="K64" s="334" t="s">
        <v>648</v>
      </c>
      <c r="L64" s="336">
        <v>716.755219488026</v>
      </c>
      <c r="M64" s="336">
        <v>1</v>
      </c>
      <c r="N64" s="337">
        <v>716.755219488026</v>
      </c>
    </row>
    <row r="65" spans="1:14" ht="14.4" customHeight="1" x14ac:dyDescent="0.3">
      <c r="A65" s="332" t="s">
        <v>475</v>
      </c>
      <c r="B65" s="333" t="s">
        <v>476</v>
      </c>
      <c r="C65" s="334" t="s">
        <v>503</v>
      </c>
      <c r="D65" s="335" t="s">
        <v>662</v>
      </c>
      <c r="E65" s="334" t="s">
        <v>506</v>
      </c>
      <c r="F65" s="335" t="s">
        <v>663</v>
      </c>
      <c r="G65" s="334" t="s">
        <v>507</v>
      </c>
      <c r="H65" s="334" t="s">
        <v>653</v>
      </c>
      <c r="I65" s="334" t="s">
        <v>513</v>
      </c>
      <c r="J65" s="334" t="s">
        <v>654</v>
      </c>
      <c r="K65" s="334" t="s">
        <v>648</v>
      </c>
      <c r="L65" s="336">
        <v>716.75545590681486</v>
      </c>
      <c r="M65" s="336">
        <v>1</v>
      </c>
      <c r="N65" s="337">
        <v>716.75545590681486</v>
      </c>
    </row>
    <row r="66" spans="1:14" ht="14.4" customHeight="1" x14ac:dyDescent="0.3">
      <c r="A66" s="332" t="s">
        <v>475</v>
      </c>
      <c r="B66" s="333" t="s">
        <v>476</v>
      </c>
      <c r="C66" s="334" t="s">
        <v>503</v>
      </c>
      <c r="D66" s="335" t="s">
        <v>662</v>
      </c>
      <c r="E66" s="334" t="s">
        <v>506</v>
      </c>
      <c r="F66" s="335" t="s">
        <v>663</v>
      </c>
      <c r="G66" s="334" t="s">
        <v>507</v>
      </c>
      <c r="H66" s="334" t="s">
        <v>655</v>
      </c>
      <c r="I66" s="334" t="s">
        <v>513</v>
      </c>
      <c r="J66" s="334" t="s">
        <v>656</v>
      </c>
      <c r="K66" s="334"/>
      <c r="L66" s="336">
        <v>265.84879650758819</v>
      </c>
      <c r="M66" s="336">
        <v>1</v>
      </c>
      <c r="N66" s="337">
        <v>265.84879650758819</v>
      </c>
    </row>
    <row r="67" spans="1:14" ht="14.4" customHeight="1" thickBot="1" x14ac:dyDescent="0.35">
      <c r="A67" s="338" t="s">
        <v>475</v>
      </c>
      <c r="B67" s="339" t="s">
        <v>476</v>
      </c>
      <c r="C67" s="340" t="s">
        <v>503</v>
      </c>
      <c r="D67" s="341" t="s">
        <v>662</v>
      </c>
      <c r="E67" s="340" t="s">
        <v>506</v>
      </c>
      <c r="F67" s="341" t="s">
        <v>663</v>
      </c>
      <c r="G67" s="340" t="s">
        <v>507</v>
      </c>
      <c r="H67" s="340" t="s">
        <v>657</v>
      </c>
      <c r="I67" s="340" t="s">
        <v>658</v>
      </c>
      <c r="J67" s="340" t="s">
        <v>659</v>
      </c>
      <c r="K67" s="340"/>
      <c r="L67" s="342">
        <v>0</v>
      </c>
      <c r="M67" s="342">
        <v>0</v>
      </c>
      <c r="N67" s="343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1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6" t="s">
        <v>78</v>
      </c>
      <c r="B1" s="277"/>
      <c r="C1" s="277"/>
      <c r="D1" s="277"/>
      <c r="E1" s="277"/>
      <c r="F1" s="277"/>
      <c r="G1" s="248"/>
      <c r="H1" s="278"/>
      <c r="I1" s="278"/>
    </row>
    <row r="2" spans="1:10" ht="14.4" customHeight="1" thickBot="1" x14ac:dyDescent="0.35">
      <c r="A2" s="173" t="s">
        <v>165</v>
      </c>
      <c r="B2" s="161"/>
      <c r="C2" s="161"/>
      <c r="D2" s="161"/>
      <c r="E2" s="161"/>
      <c r="F2" s="161"/>
    </row>
    <row r="3" spans="1:10" ht="14.4" customHeight="1" thickBot="1" x14ac:dyDescent="0.35">
      <c r="A3" s="173"/>
      <c r="B3" s="161"/>
      <c r="C3" s="231">
        <v>2014</v>
      </c>
      <c r="D3" s="232">
        <v>2015</v>
      </c>
      <c r="E3" s="7"/>
      <c r="F3" s="271">
        <v>2016</v>
      </c>
      <c r="G3" s="272"/>
      <c r="H3" s="272"/>
      <c r="I3" s="273"/>
    </row>
    <row r="4" spans="1:10" ht="14.4" customHeight="1" thickBot="1" x14ac:dyDescent="0.35">
      <c r="A4" s="236" t="s">
        <v>0</v>
      </c>
      <c r="B4" s="237" t="s">
        <v>137</v>
      </c>
      <c r="C4" s="274" t="s">
        <v>55</v>
      </c>
      <c r="D4" s="275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16" t="s">
        <v>475</v>
      </c>
      <c r="B5" s="317" t="s">
        <v>476</v>
      </c>
      <c r="C5" s="318" t="s">
        <v>477</v>
      </c>
      <c r="D5" s="318" t="s">
        <v>477</v>
      </c>
      <c r="E5" s="318"/>
      <c r="F5" s="318" t="s">
        <v>477</v>
      </c>
      <c r="G5" s="318" t="s">
        <v>477</v>
      </c>
      <c r="H5" s="318" t="s">
        <v>477</v>
      </c>
      <c r="I5" s="319" t="s">
        <v>477</v>
      </c>
      <c r="J5" s="320" t="s">
        <v>53</v>
      </c>
    </row>
    <row r="6" spans="1:10" ht="14.4" customHeight="1" x14ac:dyDescent="0.3">
      <c r="A6" s="316" t="s">
        <v>475</v>
      </c>
      <c r="B6" s="317" t="s">
        <v>664</v>
      </c>
      <c r="C6" s="318">
        <v>6.9832599999999996</v>
      </c>
      <c r="D6" s="318" t="s">
        <v>477</v>
      </c>
      <c r="E6" s="318"/>
      <c r="F6" s="318" t="s">
        <v>477</v>
      </c>
      <c r="G6" s="318" t="s">
        <v>477</v>
      </c>
      <c r="H6" s="318" t="s">
        <v>477</v>
      </c>
      <c r="I6" s="319" t="s">
        <v>477</v>
      </c>
      <c r="J6" s="320" t="s">
        <v>1</v>
      </c>
    </row>
    <row r="7" spans="1:10" ht="14.4" customHeight="1" x14ac:dyDescent="0.3">
      <c r="A7" s="316" t="s">
        <v>475</v>
      </c>
      <c r="B7" s="317" t="s">
        <v>180</v>
      </c>
      <c r="C7" s="318">
        <v>45.786740000000002</v>
      </c>
      <c r="D7" s="318">
        <v>9.5224599999999988</v>
      </c>
      <c r="E7" s="318"/>
      <c r="F7" s="318">
        <v>13.141570000000002</v>
      </c>
      <c r="G7" s="318">
        <v>33.722442679322505</v>
      </c>
      <c r="H7" s="318">
        <v>-20.580872679322503</v>
      </c>
      <c r="I7" s="319">
        <v>0.38969804545202713</v>
      </c>
      <c r="J7" s="320" t="s">
        <v>1</v>
      </c>
    </row>
    <row r="8" spans="1:10" ht="14.4" customHeight="1" x14ac:dyDescent="0.3">
      <c r="A8" s="316" t="s">
        <v>475</v>
      </c>
      <c r="B8" s="317" t="s">
        <v>181</v>
      </c>
      <c r="C8" s="318">
        <v>6.21591</v>
      </c>
      <c r="D8" s="318">
        <v>5.3902000000000001</v>
      </c>
      <c r="E8" s="318"/>
      <c r="F8" s="318">
        <v>9.7186599999999999</v>
      </c>
      <c r="G8" s="318">
        <v>11.646151511050835</v>
      </c>
      <c r="H8" s="318">
        <v>-1.9274915110508353</v>
      </c>
      <c r="I8" s="319">
        <v>0.83449541170558605</v>
      </c>
      <c r="J8" s="320" t="s">
        <v>1</v>
      </c>
    </row>
    <row r="9" spans="1:10" ht="14.4" customHeight="1" x14ac:dyDescent="0.3">
      <c r="A9" s="316" t="s">
        <v>475</v>
      </c>
      <c r="B9" s="317" t="s">
        <v>182</v>
      </c>
      <c r="C9" s="318">
        <v>23.522739999999001</v>
      </c>
      <c r="D9" s="318">
        <v>19.27617</v>
      </c>
      <c r="E9" s="318"/>
      <c r="F9" s="318">
        <v>15.268829999999999</v>
      </c>
      <c r="G9" s="318">
        <v>22.484408996675835</v>
      </c>
      <c r="H9" s="318">
        <v>-7.2155789966758359</v>
      </c>
      <c r="I9" s="319">
        <v>0.67908522755734391</v>
      </c>
      <c r="J9" s="320" t="s">
        <v>1</v>
      </c>
    </row>
    <row r="10" spans="1:10" ht="14.4" customHeight="1" x14ac:dyDescent="0.3">
      <c r="A10" s="316" t="s">
        <v>475</v>
      </c>
      <c r="B10" s="317" t="s">
        <v>183</v>
      </c>
      <c r="C10" s="318">
        <v>1065.7503500000009</v>
      </c>
      <c r="D10" s="318">
        <v>1133.7507499999999</v>
      </c>
      <c r="E10" s="318"/>
      <c r="F10" s="318">
        <v>1160.6560399999998</v>
      </c>
      <c r="G10" s="318">
        <v>1316.6667664488675</v>
      </c>
      <c r="H10" s="318">
        <v>-156.01072644886767</v>
      </c>
      <c r="I10" s="319">
        <v>0.88151084965132187</v>
      </c>
      <c r="J10" s="320" t="s">
        <v>1</v>
      </c>
    </row>
    <row r="11" spans="1:10" ht="14.4" customHeight="1" x14ac:dyDescent="0.3">
      <c r="A11" s="316" t="s">
        <v>475</v>
      </c>
      <c r="B11" s="317" t="s">
        <v>184</v>
      </c>
      <c r="C11" s="318">
        <v>1064.3803100000009</v>
      </c>
      <c r="D11" s="318">
        <v>1029.4488999999999</v>
      </c>
      <c r="E11" s="318"/>
      <c r="F11" s="318">
        <v>1025.85636</v>
      </c>
      <c r="G11" s="318">
        <v>1064.1667627390832</v>
      </c>
      <c r="H11" s="318">
        <v>-38.310402739083202</v>
      </c>
      <c r="I11" s="319">
        <v>0.96399962479520107</v>
      </c>
      <c r="J11" s="320" t="s">
        <v>1</v>
      </c>
    </row>
    <row r="12" spans="1:10" ht="14.4" customHeight="1" x14ac:dyDescent="0.3">
      <c r="A12" s="316" t="s">
        <v>475</v>
      </c>
      <c r="B12" s="317" t="s">
        <v>185</v>
      </c>
      <c r="C12" s="318">
        <v>48.503999999999998</v>
      </c>
      <c r="D12" s="318">
        <v>45.120249999999992</v>
      </c>
      <c r="E12" s="318"/>
      <c r="F12" s="318">
        <v>36.195</v>
      </c>
      <c r="G12" s="318">
        <v>47.500004288275001</v>
      </c>
      <c r="H12" s="318">
        <v>-11.305004288275001</v>
      </c>
      <c r="I12" s="319">
        <v>0.76199993120704723</v>
      </c>
      <c r="J12" s="320" t="s">
        <v>1</v>
      </c>
    </row>
    <row r="13" spans="1:10" ht="14.4" customHeight="1" x14ac:dyDescent="0.3">
      <c r="A13" s="316" t="s">
        <v>475</v>
      </c>
      <c r="B13" s="317" t="s">
        <v>186</v>
      </c>
      <c r="C13" s="318">
        <v>162.02368999999999</v>
      </c>
      <c r="D13" s="318">
        <v>179.91250000000008</v>
      </c>
      <c r="E13" s="318"/>
      <c r="F13" s="318">
        <v>212.57475000000005</v>
      </c>
      <c r="G13" s="318">
        <v>190.35068769544168</v>
      </c>
      <c r="H13" s="318">
        <v>22.224062304558373</v>
      </c>
      <c r="I13" s="319">
        <v>1.1167532546040315</v>
      </c>
      <c r="J13" s="320" t="s">
        <v>1</v>
      </c>
    </row>
    <row r="14" spans="1:10" ht="14.4" customHeight="1" x14ac:dyDescent="0.3">
      <c r="A14" s="316" t="s">
        <v>475</v>
      </c>
      <c r="B14" s="317" t="s">
        <v>479</v>
      </c>
      <c r="C14" s="318">
        <v>2423.1670000000008</v>
      </c>
      <c r="D14" s="318">
        <v>2422.4212299999995</v>
      </c>
      <c r="E14" s="318"/>
      <c r="F14" s="318">
        <v>2473.4112100000002</v>
      </c>
      <c r="G14" s="318">
        <v>2686.5372243587162</v>
      </c>
      <c r="H14" s="318">
        <v>-213.12601435871602</v>
      </c>
      <c r="I14" s="319">
        <v>0.92066887723486135</v>
      </c>
      <c r="J14" s="320" t="s">
        <v>480</v>
      </c>
    </row>
    <row r="16" spans="1:10" ht="14.4" customHeight="1" x14ac:dyDescent="0.3">
      <c r="A16" s="316" t="s">
        <v>475</v>
      </c>
      <c r="B16" s="317" t="s">
        <v>476</v>
      </c>
      <c r="C16" s="318" t="s">
        <v>477</v>
      </c>
      <c r="D16" s="318" t="s">
        <v>477</v>
      </c>
      <c r="E16" s="318"/>
      <c r="F16" s="318" t="s">
        <v>477</v>
      </c>
      <c r="G16" s="318" t="s">
        <v>477</v>
      </c>
      <c r="H16" s="318" t="s">
        <v>477</v>
      </c>
      <c r="I16" s="319" t="s">
        <v>477</v>
      </c>
      <c r="J16" s="320" t="s">
        <v>53</v>
      </c>
    </row>
    <row r="17" spans="1:10" ht="14.4" customHeight="1" x14ac:dyDescent="0.3">
      <c r="A17" s="316" t="s">
        <v>481</v>
      </c>
      <c r="B17" s="317" t="s">
        <v>482</v>
      </c>
      <c r="C17" s="318" t="s">
        <v>477</v>
      </c>
      <c r="D17" s="318" t="s">
        <v>477</v>
      </c>
      <c r="E17" s="318"/>
      <c r="F17" s="318" t="s">
        <v>477</v>
      </c>
      <c r="G17" s="318" t="s">
        <v>477</v>
      </c>
      <c r="H17" s="318" t="s">
        <v>477</v>
      </c>
      <c r="I17" s="319" t="s">
        <v>477</v>
      </c>
      <c r="J17" s="320" t="s">
        <v>0</v>
      </c>
    </row>
    <row r="18" spans="1:10" ht="14.4" customHeight="1" x14ac:dyDescent="0.3">
      <c r="A18" s="316" t="s">
        <v>481</v>
      </c>
      <c r="B18" s="317" t="s">
        <v>181</v>
      </c>
      <c r="C18" s="318">
        <v>0</v>
      </c>
      <c r="D18" s="318" t="s">
        <v>477</v>
      </c>
      <c r="E18" s="318"/>
      <c r="F18" s="318" t="s">
        <v>477</v>
      </c>
      <c r="G18" s="318" t="s">
        <v>477</v>
      </c>
      <c r="H18" s="318" t="s">
        <v>477</v>
      </c>
      <c r="I18" s="319" t="s">
        <v>477</v>
      </c>
      <c r="J18" s="320" t="s">
        <v>1</v>
      </c>
    </row>
    <row r="19" spans="1:10" ht="14.4" customHeight="1" x14ac:dyDescent="0.3">
      <c r="A19" s="316" t="s">
        <v>481</v>
      </c>
      <c r="B19" s="317" t="s">
        <v>182</v>
      </c>
      <c r="C19" s="318">
        <v>0</v>
      </c>
      <c r="D19" s="318" t="s">
        <v>477</v>
      </c>
      <c r="E19" s="318"/>
      <c r="F19" s="318">
        <v>3.9059999999999997E-2</v>
      </c>
      <c r="G19" s="318">
        <v>0</v>
      </c>
      <c r="H19" s="318">
        <v>3.9059999999999997E-2</v>
      </c>
      <c r="I19" s="319" t="s">
        <v>477</v>
      </c>
      <c r="J19" s="320" t="s">
        <v>1</v>
      </c>
    </row>
    <row r="20" spans="1:10" ht="14.4" customHeight="1" x14ac:dyDescent="0.3">
      <c r="A20" s="316" t="s">
        <v>481</v>
      </c>
      <c r="B20" s="317" t="s">
        <v>183</v>
      </c>
      <c r="C20" s="318">
        <v>0</v>
      </c>
      <c r="D20" s="318">
        <v>3.7870300000000001</v>
      </c>
      <c r="E20" s="318"/>
      <c r="F20" s="318">
        <v>0</v>
      </c>
      <c r="G20" s="318">
        <v>2.8306940829983334</v>
      </c>
      <c r="H20" s="318">
        <v>-2.8306940829983334</v>
      </c>
      <c r="I20" s="319">
        <v>0</v>
      </c>
      <c r="J20" s="320" t="s">
        <v>1</v>
      </c>
    </row>
    <row r="21" spans="1:10" ht="14.4" customHeight="1" x14ac:dyDescent="0.3">
      <c r="A21" s="316" t="s">
        <v>481</v>
      </c>
      <c r="B21" s="317" t="s">
        <v>186</v>
      </c>
      <c r="C21" s="318">
        <v>1.3211999999999999</v>
      </c>
      <c r="D21" s="318">
        <v>0</v>
      </c>
      <c r="E21" s="318"/>
      <c r="F21" s="318" t="s">
        <v>477</v>
      </c>
      <c r="G21" s="318" t="s">
        <v>477</v>
      </c>
      <c r="H21" s="318" t="s">
        <v>477</v>
      </c>
      <c r="I21" s="319" t="s">
        <v>477</v>
      </c>
      <c r="J21" s="320" t="s">
        <v>1</v>
      </c>
    </row>
    <row r="22" spans="1:10" ht="14.4" customHeight="1" x14ac:dyDescent="0.3">
      <c r="A22" s="316" t="s">
        <v>481</v>
      </c>
      <c r="B22" s="317" t="s">
        <v>483</v>
      </c>
      <c r="C22" s="318">
        <v>1.3211999999999999</v>
      </c>
      <c r="D22" s="318">
        <v>3.7870300000000001</v>
      </c>
      <c r="E22" s="318"/>
      <c r="F22" s="318">
        <v>3.9059999999999997E-2</v>
      </c>
      <c r="G22" s="318">
        <v>2.8306940829983334</v>
      </c>
      <c r="H22" s="318">
        <v>-2.7916340829983333</v>
      </c>
      <c r="I22" s="319">
        <v>1.3798735877042138E-2</v>
      </c>
      <c r="J22" s="320" t="s">
        <v>484</v>
      </c>
    </row>
    <row r="23" spans="1:10" ht="14.4" customHeight="1" x14ac:dyDescent="0.3">
      <c r="A23" s="316" t="s">
        <v>477</v>
      </c>
      <c r="B23" s="317" t="s">
        <v>477</v>
      </c>
      <c r="C23" s="318" t="s">
        <v>477</v>
      </c>
      <c r="D23" s="318" t="s">
        <v>477</v>
      </c>
      <c r="E23" s="318"/>
      <c r="F23" s="318" t="s">
        <v>477</v>
      </c>
      <c r="G23" s="318" t="s">
        <v>477</v>
      </c>
      <c r="H23" s="318" t="s">
        <v>477</v>
      </c>
      <c r="I23" s="319" t="s">
        <v>477</v>
      </c>
      <c r="J23" s="320" t="s">
        <v>485</v>
      </c>
    </row>
    <row r="24" spans="1:10" ht="14.4" customHeight="1" x14ac:dyDescent="0.3">
      <c r="A24" s="316" t="s">
        <v>486</v>
      </c>
      <c r="B24" s="317" t="s">
        <v>487</v>
      </c>
      <c r="C24" s="318" t="s">
        <v>477</v>
      </c>
      <c r="D24" s="318" t="s">
        <v>477</v>
      </c>
      <c r="E24" s="318"/>
      <c r="F24" s="318" t="s">
        <v>477</v>
      </c>
      <c r="G24" s="318" t="s">
        <v>477</v>
      </c>
      <c r="H24" s="318" t="s">
        <v>477</v>
      </c>
      <c r="I24" s="319" t="s">
        <v>477</v>
      </c>
      <c r="J24" s="320" t="s">
        <v>0</v>
      </c>
    </row>
    <row r="25" spans="1:10" ht="14.4" customHeight="1" x14ac:dyDescent="0.3">
      <c r="A25" s="316" t="s">
        <v>486</v>
      </c>
      <c r="B25" s="317" t="s">
        <v>181</v>
      </c>
      <c r="C25" s="318">
        <v>0.33604000000000001</v>
      </c>
      <c r="D25" s="318" t="s">
        <v>477</v>
      </c>
      <c r="E25" s="318"/>
      <c r="F25" s="318" t="s">
        <v>477</v>
      </c>
      <c r="G25" s="318" t="s">
        <v>477</v>
      </c>
      <c r="H25" s="318" t="s">
        <v>477</v>
      </c>
      <c r="I25" s="319" t="s">
        <v>477</v>
      </c>
      <c r="J25" s="320" t="s">
        <v>1</v>
      </c>
    </row>
    <row r="26" spans="1:10" ht="14.4" customHeight="1" x14ac:dyDescent="0.3">
      <c r="A26" s="316" t="s">
        <v>486</v>
      </c>
      <c r="B26" s="317" t="s">
        <v>182</v>
      </c>
      <c r="C26" s="318">
        <v>0</v>
      </c>
      <c r="D26" s="318">
        <v>0.14033999999999999</v>
      </c>
      <c r="E26" s="318"/>
      <c r="F26" s="318">
        <v>0</v>
      </c>
      <c r="G26" s="318">
        <v>0.14359097618833333</v>
      </c>
      <c r="H26" s="318">
        <v>-0.14359097618833333</v>
      </c>
      <c r="I26" s="319">
        <v>0</v>
      </c>
      <c r="J26" s="320" t="s">
        <v>1</v>
      </c>
    </row>
    <row r="27" spans="1:10" ht="14.4" customHeight="1" x14ac:dyDescent="0.3">
      <c r="A27" s="316" t="s">
        <v>486</v>
      </c>
      <c r="B27" s="317" t="s">
        <v>183</v>
      </c>
      <c r="C27" s="318">
        <v>0</v>
      </c>
      <c r="D27" s="318" t="s">
        <v>477</v>
      </c>
      <c r="E27" s="318"/>
      <c r="F27" s="318" t="s">
        <v>477</v>
      </c>
      <c r="G27" s="318" t="s">
        <v>477</v>
      </c>
      <c r="H27" s="318" t="s">
        <v>477</v>
      </c>
      <c r="I27" s="319" t="s">
        <v>477</v>
      </c>
      <c r="J27" s="320" t="s">
        <v>1</v>
      </c>
    </row>
    <row r="28" spans="1:10" ht="14.4" customHeight="1" x14ac:dyDescent="0.3">
      <c r="A28" s="316" t="s">
        <v>486</v>
      </c>
      <c r="B28" s="317" t="s">
        <v>488</v>
      </c>
      <c r="C28" s="318">
        <v>0.33604000000000001</v>
      </c>
      <c r="D28" s="318">
        <v>0.14033999999999999</v>
      </c>
      <c r="E28" s="318"/>
      <c r="F28" s="318">
        <v>0</v>
      </c>
      <c r="G28" s="318">
        <v>0.14359097618833333</v>
      </c>
      <c r="H28" s="318">
        <v>-0.14359097618833333</v>
      </c>
      <c r="I28" s="319">
        <v>0</v>
      </c>
      <c r="J28" s="320" t="s">
        <v>484</v>
      </c>
    </row>
    <row r="29" spans="1:10" ht="14.4" customHeight="1" x14ac:dyDescent="0.3">
      <c r="A29" s="316" t="s">
        <v>477</v>
      </c>
      <c r="B29" s="317" t="s">
        <v>477</v>
      </c>
      <c r="C29" s="318" t="s">
        <v>477</v>
      </c>
      <c r="D29" s="318" t="s">
        <v>477</v>
      </c>
      <c r="E29" s="318"/>
      <c r="F29" s="318" t="s">
        <v>477</v>
      </c>
      <c r="G29" s="318" t="s">
        <v>477</v>
      </c>
      <c r="H29" s="318" t="s">
        <v>477</v>
      </c>
      <c r="I29" s="319" t="s">
        <v>477</v>
      </c>
      <c r="J29" s="320" t="s">
        <v>485</v>
      </c>
    </row>
    <row r="30" spans="1:10" ht="14.4" customHeight="1" x14ac:dyDescent="0.3">
      <c r="A30" s="316" t="s">
        <v>665</v>
      </c>
      <c r="B30" s="317" t="s">
        <v>666</v>
      </c>
      <c r="C30" s="318" t="s">
        <v>477</v>
      </c>
      <c r="D30" s="318" t="s">
        <v>477</v>
      </c>
      <c r="E30" s="318"/>
      <c r="F30" s="318" t="s">
        <v>477</v>
      </c>
      <c r="G30" s="318" t="s">
        <v>477</v>
      </c>
      <c r="H30" s="318" t="s">
        <v>477</v>
      </c>
      <c r="I30" s="319" t="s">
        <v>477</v>
      </c>
      <c r="J30" s="320" t="s">
        <v>0</v>
      </c>
    </row>
    <row r="31" spans="1:10" ht="14.4" customHeight="1" x14ac:dyDescent="0.3">
      <c r="A31" s="316" t="s">
        <v>665</v>
      </c>
      <c r="B31" s="317" t="s">
        <v>181</v>
      </c>
      <c r="C31" s="318">
        <v>0</v>
      </c>
      <c r="D31" s="318" t="s">
        <v>477</v>
      </c>
      <c r="E31" s="318"/>
      <c r="F31" s="318" t="s">
        <v>477</v>
      </c>
      <c r="G31" s="318" t="s">
        <v>477</v>
      </c>
      <c r="H31" s="318" t="s">
        <v>477</v>
      </c>
      <c r="I31" s="319" t="s">
        <v>477</v>
      </c>
      <c r="J31" s="320" t="s">
        <v>1</v>
      </c>
    </row>
    <row r="32" spans="1:10" ht="14.4" customHeight="1" x14ac:dyDescent="0.3">
      <c r="A32" s="316" t="s">
        <v>665</v>
      </c>
      <c r="B32" s="317" t="s">
        <v>667</v>
      </c>
      <c r="C32" s="318">
        <v>0</v>
      </c>
      <c r="D32" s="318" t="s">
        <v>477</v>
      </c>
      <c r="E32" s="318"/>
      <c r="F32" s="318" t="s">
        <v>477</v>
      </c>
      <c r="G32" s="318" t="s">
        <v>477</v>
      </c>
      <c r="H32" s="318" t="s">
        <v>477</v>
      </c>
      <c r="I32" s="319" t="s">
        <v>477</v>
      </c>
      <c r="J32" s="320" t="s">
        <v>484</v>
      </c>
    </row>
    <row r="33" spans="1:10" ht="14.4" customHeight="1" x14ac:dyDescent="0.3">
      <c r="A33" s="316" t="s">
        <v>477</v>
      </c>
      <c r="B33" s="317" t="s">
        <v>477</v>
      </c>
      <c r="C33" s="318" t="s">
        <v>477</v>
      </c>
      <c r="D33" s="318" t="s">
        <v>477</v>
      </c>
      <c r="E33" s="318"/>
      <c r="F33" s="318" t="s">
        <v>477</v>
      </c>
      <c r="G33" s="318" t="s">
        <v>477</v>
      </c>
      <c r="H33" s="318" t="s">
        <v>477</v>
      </c>
      <c r="I33" s="319" t="s">
        <v>477</v>
      </c>
      <c r="J33" s="320" t="s">
        <v>485</v>
      </c>
    </row>
    <row r="34" spans="1:10" ht="14.4" customHeight="1" x14ac:dyDescent="0.3">
      <c r="A34" s="316" t="s">
        <v>489</v>
      </c>
      <c r="B34" s="317" t="s">
        <v>490</v>
      </c>
      <c r="C34" s="318" t="s">
        <v>477</v>
      </c>
      <c r="D34" s="318" t="s">
        <v>477</v>
      </c>
      <c r="E34" s="318"/>
      <c r="F34" s="318" t="s">
        <v>477</v>
      </c>
      <c r="G34" s="318" t="s">
        <v>477</v>
      </c>
      <c r="H34" s="318" t="s">
        <v>477</v>
      </c>
      <c r="I34" s="319" t="s">
        <v>477</v>
      </c>
      <c r="J34" s="320" t="s">
        <v>0</v>
      </c>
    </row>
    <row r="35" spans="1:10" ht="14.4" customHeight="1" x14ac:dyDescent="0.3">
      <c r="A35" s="316" t="s">
        <v>489</v>
      </c>
      <c r="B35" s="317" t="s">
        <v>180</v>
      </c>
      <c r="C35" s="318">
        <v>45.786740000000002</v>
      </c>
      <c r="D35" s="318">
        <v>0</v>
      </c>
      <c r="E35" s="318"/>
      <c r="F35" s="318" t="s">
        <v>477</v>
      </c>
      <c r="G35" s="318" t="s">
        <v>477</v>
      </c>
      <c r="H35" s="318" t="s">
        <v>477</v>
      </c>
      <c r="I35" s="319" t="s">
        <v>477</v>
      </c>
      <c r="J35" s="320" t="s">
        <v>1</v>
      </c>
    </row>
    <row r="36" spans="1:10" ht="14.4" customHeight="1" x14ac:dyDescent="0.3">
      <c r="A36" s="316" t="s">
        <v>489</v>
      </c>
      <c r="B36" s="317" t="s">
        <v>181</v>
      </c>
      <c r="C36" s="318">
        <v>5.5437500000000002</v>
      </c>
      <c r="D36" s="318">
        <v>0.62339</v>
      </c>
      <c r="E36" s="318"/>
      <c r="F36" s="318">
        <v>0</v>
      </c>
      <c r="G36" s="318">
        <v>0.22202176812416666</v>
      </c>
      <c r="H36" s="318">
        <v>-0.22202176812416666</v>
      </c>
      <c r="I36" s="319">
        <v>0</v>
      </c>
      <c r="J36" s="320" t="s">
        <v>1</v>
      </c>
    </row>
    <row r="37" spans="1:10" ht="14.4" customHeight="1" x14ac:dyDescent="0.3">
      <c r="A37" s="316" t="s">
        <v>489</v>
      </c>
      <c r="B37" s="317" t="s">
        <v>182</v>
      </c>
      <c r="C37" s="318">
        <v>3.49912</v>
      </c>
      <c r="D37" s="318">
        <v>0</v>
      </c>
      <c r="E37" s="318"/>
      <c r="F37" s="318">
        <v>5.2080000000000001E-2</v>
      </c>
      <c r="G37" s="318">
        <v>2.7772995410200001</v>
      </c>
      <c r="H37" s="318">
        <v>-2.72521954102</v>
      </c>
      <c r="I37" s="319">
        <v>1.8752028447343107E-2</v>
      </c>
      <c r="J37" s="320" t="s">
        <v>1</v>
      </c>
    </row>
    <row r="38" spans="1:10" ht="14.4" customHeight="1" x14ac:dyDescent="0.3">
      <c r="A38" s="316" t="s">
        <v>489</v>
      </c>
      <c r="B38" s="317" t="s">
        <v>183</v>
      </c>
      <c r="C38" s="318">
        <v>2.44598</v>
      </c>
      <c r="D38" s="318">
        <v>0</v>
      </c>
      <c r="E38" s="318"/>
      <c r="F38" s="318" t="s">
        <v>477</v>
      </c>
      <c r="G38" s="318" t="s">
        <v>477</v>
      </c>
      <c r="H38" s="318" t="s">
        <v>477</v>
      </c>
      <c r="I38" s="319" t="s">
        <v>477</v>
      </c>
      <c r="J38" s="320" t="s">
        <v>1</v>
      </c>
    </row>
    <row r="39" spans="1:10" ht="14.4" customHeight="1" x14ac:dyDescent="0.3">
      <c r="A39" s="316" t="s">
        <v>489</v>
      </c>
      <c r="B39" s="317" t="s">
        <v>185</v>
      </c>
      <c r="C39" s="318">
        <v>0.129</v>
      </c>
      <c r="D39" s="318">
        <v>0</v>
      </c>
      <c r="E39" s="318"/>
      <c r="F39" s="318" t="s">
        <v>477</v>
      </c>
      <c r="G39" s="318" t="s">
        <v>477</v>
      </c>
      <c r="H39" s="318" t="s">
        <v>477</v>
      </c>
      <c r="I39" s="319" t="s">
        <v>477</v>
      </c>
      <c r="J39" s="320" t="s">
        <v>1</v>
      </c>
    </row>
    <row r="40" spans="1:10" ht="14.4" customHeight="1" x14ac:dyDescent="0.3">
      <c r="A40" s="316" t="s">
        <v>489</v>
      </c>
      <c r="B40" s="317" t="s">
        <v>186</v>
      </c>
      <c r="C40" s="318">
        <v>1.1599999999999999</v>
      </c>
      <c r="D40" s="318">
        <v>0.56799999999999995</v>
      </c>
      <c r="E40" s="318"/>
      <c r="F40" s="318">
        <v>0.85199999999999998</v>
      </c>
      <c r="G40" s="318">
        <v>0.45118765433750008</v>
      </c>
      <c r="H40" s="318">
        <v>0.4008123456624999</v>
      </c>
      <c r="I40" s="319">
        <v>1.8883495410596538</v>
      </c>
      <c r="J40" s="320" t="s">
        <v>1</v>
      </c>
    </row>
    <row r="41" spans="1:10" ht="14.4" customHeight="1" x14ac:dyDescent="0.3">
      <c r="A41" s="316" t="s">
        <v>489</v>
      </c>
      <c r="B41" s="317" t="s">
        <v>491</v>
      </c>
      <c r="C41" s="318">
        <v>58.564589999999995</v>
      </c>
      <c r="D41" s="318">
        <v>1.1913899999999999</v>
      </c>
      <c r="E41" s="318"/>
      <c r="F41" s="318">
        <v>0.90407999999999999</v>
      </c>
      <c r="G41" s="318">
        <v>3.450508963481667</v>
      </c>
      <c r="H41" s="318">
        <v>-2.546428963481667</v>
      </c>
      <c r="I41" s="319">
        <v>0.26201352019899005</v>
      </c>
      <c r="J41" s="320" t="s">
        <v>484</v>
      </c>
    </row>
    <row r="42" spans="1:10" ht="14.4" customHeight="1" x14ac:dyDescent="0.3">
      <c r="A42" s="316" t="s">
        <v>477</v>
      </c>
      <c r="B42" s="317" t="s">
        <v>477</v>
      </c>
      <c r="C42" s="318" t="s">
        <v>477</v>
      </c>
      <c r="D42" s="318" t="s">
        <v>477</v>
      </c>
      <c r="E42" s="318"/>
      <c r="F42" s="318" t="s">
        <v>477</v>
      </c>
      <c r="G42" s="318" t="s">
        <v>477</v>
      </c>
      <c r="H42" s="318" t="s">
        <v>477</v>
      </c>
      <c r="I42" s="319" t="s">
        <v>477</v>
      </c>
      <c r="J42" s="320" t="s">
        <v>485</v>
      </c>
    </row>
    <row r="43" spans="1:10" ht="14.4" customHeight="1" x14ac:dyDescent="0.3">
      <c r="A43" s="316" t="s">
        <v>492</v>
      </c>
      <c r="B43" s="317" t="s">
        <v>493</v>
      </c>
      <c r="C43" s="318" t="s">
        <v>477</v>
      </c>
      <c r="D43" s="318" t="s">
        <v>477</v>
      </c>
      <c r="E43" s="318"/>
      <c r="F43" s="318" t="s">
        <v>477</v>
      </c>
      <c r="G43" s="318" t="s">
        <v>477</v>
      </c>
      <c r="H43" s="318" t="s">
        <v>477</v>
      </c>
      <c r="I43" s="319" t="s">
        <v>477</v>
      </c>
      <c r="J43" s="320" t="s">
        <v>0</v>
      </c>
    </row>
    <row r="44" spans="1:10" ht="14.4" customHeight="1" x14ac:dyDescent="0.3">
      <c r="A44" s="316" t="s">
        <v>492</v>
      </c>
      <c r="B44" s="317" t="s">
        <v>664</v>
      </c>
      <c r="C44" s="318">
        <v>6.9832599999999996</v>
      </c>
      <c r="D44" s="318" t="s">
        <v>477</v>
      </c>
      <c r="E44" s="318"/>
      <c r="F44" s="318" t="s">
        <v>477</v>
      </c>
      <c r="G44" s="318" t="s">
        <v>477</v>
      </c>
      <c r="H44" s="318" t="s">
        <v>477</v>
      </c>
      <c r="I44" s="319" t="s">
        <v>477</v>
      </c>
      <c r="J44" s="320" t="s">
        <v>1</v>
      </c>
    </row>
    <row r="45" spans="1:10" ht="14.4" customHeight="1" x14ac:dyDescent="0.3">
      <c r="A45" s="316" t="s">
        <v>492</v>
      </c>
      <c r="B45" s="317" t="s">
        <v>181</v>
      </c>
      <c r="C45" s="318">
        <v>0</v>
      </c>
      <c r="D45" s="318" t="s">
        <v>477</v>
      </c>
      <c r="E45" s="318"/>
      <c r="F45" s="318" t="s">
        <v>477</v>
      </c>
      <c r="G45" s="318" t="s">
        <v>477</v>
      </c>
      <c r="H45" s="318" t="s">
        <v>477</v>
      </c>
      <c r="I45" s="319" t="s">
        <v>477</v>
      </c>
      <c r="J45" s="320" t="s">
        <v>1</v>
      </c>
    </row>
    <row r="46" spans="1:10" ht="14.4" customHeight="1" x14ac:dyDescent="0.3">
      <c r="A46" s="316" t="s">
        <v>492</v>
      </c>
      <c r="B46" s="317" t="s">
        <v>182</v>
      </c>
      <c r="C46" s="318">
        <v>19.848109999999998</v>
      </c>
      <c r="D46" s="318" t="s">
        <v>477</v>
      </c>
      <c r="E46" s="318"/>
      <c r="F46" s="318" t="s">
        <v>477</v>
      </c>
      <c r="G46" s="318" t="s">
        <v>477</v>
      </c>
      <c r="H46" s="318" t="s">
        <v>477</v>
      </c>
      <c r="I46" s="319" t="s">
        <v>477</v>
      </c>
      <c r="J46" s="320" t="s">
        <v>1</v>
      </c>
    </row>
    <row r="47" spans="1:10" ht="14.4" customHeight="1" x14ac:dyDescent="0.3">
      <c r="A47" s="316" t="s">
        <v>492</v>
      </c>
      <c r="B47" s="317" t="s">
        <v>183</v>
      </c>
      <c r="C47" s="318">
        <v>1063.304370000001</v>
      </c>
      <c r="D47" s="318" t="s">
        <v>477</v>
      </c>
      <c r="E47" s="318"/>
      <c r="F47" s="318" t="s">
        <v>477</v>
      </c>
      <c r="G47" s="318" t="s">
        <v>477</v>
      </c>
      <c r="H47" s="318" t="s">
        <v>477</v>
      </c>
      <c r="I47" s="319" t="s">
        <v>477</v>
      </c>
      <c r="J47" s="320" t="s">
        <v>1</v>
      </c>
    </row>
    <row r="48" spans="1:10" ht="14.4" customHeight="1" x14ac:dyDescent="0.3">
      <c r="A48" s="316" t="s">
        <v>492</v>
      </c>
      <c r="B48" s="317" t="s">
        <v>184</v>
      </c>
      <c r="C48" s="318">
        <v>1064.3803100000009</v>
      </c>
      <c r="D48" s="318" t="s">
        <v>477</v>
      </c>
      <c r="E48" s="318"/>
      <c r="F48" s="318" t="s">
        <v>477</v>
      </c>
      <c r="G48" s="318" t="s">
        <v>477</v>
      </c>
      <c r="H48" s="318" t="s">
        <v>477</v>
      </c>
      <c r="I48" s="319" t="s">
        <v>477</v>
      </c>
      <c r="J48" s="320" t="s">
        <v>1</v>
      </c>
    </row>
    <row r="49" spans="1:10" ht="14.4" customHeight="1" x14ac:dyDescent="0.3">
      <c r="A49" s="316" t="s">
        <v>492</v>
      </c>
      <c r="B49" s="317" t="s">
        <v>185</v>
      </c>
      <c r="C49" s="318">
        <v>48.375</v>
      </c>
      <c r="D49" s="318" t="s">
        <v>477</v>
      </c>
      <c r="E49" s="318"/>
      <c r="F49" s="318" t="s">
        <v>477</v>
      </c>
      <c r="G49" s="318" t="s">
        <v>477</v>
      </c>
      <c r="H49" s="318" t="s">
        <v>477</v>
      </c>
      <c r="I49" s="319" t="s">
        <v>477</v>
      </c>
      <c r="J49" s="320" t="s">
        <v>1</v>
      </c>
    </row>
    <row r="50" spans="1:10" ht="14.4" customHeight="1" x14ac:dyDescent="0.3">
      <c r="A50" s="316" t="s">
        <v>492</v>
      </c>
      <c r="B50" s="317" t="s">
        <v>186</v>
      </c>
      <c r="C50" s="318">
        <v>159.54248999999999</v>
      </c>
      <c r="D50" s="318" t="s">
        <v>477</v>
      </c>
      <c r="E50" s="318"/>
      <c r="F50" s="318" t="s">
        <v>477</v>
      </c>
      <c r="G50" s="318" t="s">
        <v>477</v>
      </c>
      <c r="H50" s="318" t="s">
        <v>477</v>
      </c>
      <c r="I50" s="319" t="s">
        <v>477</v>
      </c>
      <c r="J50" s="320" t="s">
        <v>1</v>
      </c>
    </row>
    <row r="51" spans="1:10" ht="14.4" customHeight="1" x14ac:dyDescent="0.3">
      <c r="A51" s="316" t="s">
        <v>492</v>
      </c>
      <c r="B51" s="317" t="s">
        <v>494</v>
      </c>
      <c r="C51" s="318">
        <v>2362.4335400000018</v>
      </c>
      <c r="D51" s="318" t="s">
        <v>477</v>
      </c>
      <c r="E51" s="318"/>
      <c r="F51" s="318" t="s">
        <v>477</v>
      </c>
      <c r="G51" s="318" t="s">
        <v>477</v>
      </c>
      <c r="H51" s="318" t="s">
        <v>477</v>
      </c>
      <c r="I51" s="319" t="s">
        <v>477</v>
      </c>
      <c r="J51" s="320" t="s">
        <v>484</v>
      </c>
    </row>
    <row r="52" spans="1:10" ht="14.4" customHeight="1" x14ac:dyDescent="0.3">
      <c r="A52" s="316" t="s">
        <v>477</v>
      </c>
      <c r="B52" s="317" t="s">
        <v>477</v>
      </c>
      <c r="C52" s="318" t="s">
        <v>477</v>
      </c>
      <c r="D52" s="318" t="s">
        <v>477</v>
      </c>
      <c r="E52" s="318"/>
      <c r="F52" s="318" t="s">
        <v>477</v>
      </c>
      <c r="G52" s="318" t="s">
        <v>477</v>
      </c>
      <c r="H52" s="318" t="s">
        <v>477</v>
      </c>
      <c r="I52" s="319" t="s">
        <v>477</v>
      </c>
      <c r="J52" s="320" t="s">
        <v>485</v>
      </c>
    </row>
    <row r="53" spans="1:10" ht="14.4" customHeight="1" x14ac:dyDescent="0.3">
      <c r="A53" s="316" t="s">
        <v>496</v>
      </c>
      <c r="B53" s="317" t="s">
        <v>493</v>
      </c>
      <c r="C53" s="318" t="s">
        <v>477</v>
      </c>
      <c r="D53" s="318" t="s">
        <v>477</v>
      </c>
      <c r="E53" s="318"/>
      <c r="F53" s="318" t="s">
        <v>477</v>
      </c>
      <c r="G53" s="318" t="s">
        <v>477</v>
      </c>
      <c r="H53" s="318" t="s">
        <v>477</v>
      </c>
      <c r="I53" s="319" t="s">
        <v>477</v>
      </c>
      <c r="J53" s="320" t="s">
        <v>0</v>
      </c>
    </row>
    <row r="54" spans="1:10" ht="14.4" customHeight="1" x14ac:dyDescent="0.3">
      <c r="A54" s="316" t="s">
        <v>496</v>
      </c>
      <c r="B54" s="317" t="s">
        <v>181</v>
      </c>
      <c r="C54" s="318">
        <v>0</v>
      </c>
      <c r="D54" s="318" t="s">
        <v>477</v>
      </c>
      <c r="E54" s="318"/>
      <c r="F54" s="318" t="s">
        <v>477</v>
      </c>
      <c r="G54" s="318" t="s">
        <v>477</v>
      </c>
      <c r="H54" s="318" t="s">
        <v>477</v>
      </c>
      <c r="I54" s="319" t="s">
        <v>477</v>
      </c>
      <c r="J54" s="320" t="s">
        <v>1</v>
      </c>
    </row>
    <row r="55" spans="1:10" ht="14.4" customHeight="1" x14ac:dyDescent="0.3">
      <c r="A55" s="316" t="s">
        <v>496</v>
      </c>
      <c r="B55" s="317" t="s">
        <v>182</v>
      </c>
      <c r="C55" s="318">
        <v>4.2999999899999999E-4</v>
      </c>
      <c r="D55" s="318">
        <v>0</v>
      </c>
      <c r="E55" s="318"/>
      <c r="F55" s="318" t="s">
        <v>477</v>
      </c>
      <c r="G55" s="318" t="s">
        <v>477</v>
      </c>
      <c r="H55" s="318" t="s">
        <v>477</v>
      </c>
      <c r="I55" s="319" t="s">
        <v>477</v>
      </c>
      <c r="J55" s="320" t="s">
        <v>1</v>
      </c>
    </row>
    <row r="56" spans="1:10" ht="14.4" customHeight="1" x14ac:dyDescent="0.3">
      <c r="A56" s="316" t="s">
        <v>496</v>
      </c>
      <c r="B56" s="317" t="s">
        <v>183</v>
      </c>
      <c r="C56" s="318">
        <v>0</v>
      </c>
      <c r="D56" s="318" t="s">
        <v>477</v>
      </c>
      <c r="E56" s="318"/>
      <c r="F56" s="318" t="s">
        <v>477</v>
      </c>
      <c r="G56" s="318" t="s">
        <v>477</v>
      </c>
      <c r="H56" s="318" t="s">
        <v>477</v>
      </c>
      <c r="I56" s="319" t="s">
        <v>477</v>
      </c>
      <c r="J56" s="320" t="s">
        <v>1</v>
      </c>
    </row>
    <row r="57" spans="1:10" ht="14.4" customHeight="1" x14ac:dyDescent="0.3">
      <c r="A57" s="316" t="s">
        <v>496</v>
      </c>
      <c r="B57" s="317" t="s">
        <v>186</v>
      </c>
      <c r="C57" s="318">
        <v>0</v>
      </c>
      <c r="D57" s="318" t="s">
        <v>477</v>
      </c>
      <c r="E57" s="318"/>
      <c r="F57" s="318" t="s">
        <v>477</v>
      </c>
      <c r="G57" s="318" t="s">
        <v>477</v>
      </c>
      <c r="H57" s="318" t="s">
        <v>477</v>
      </c>
      <c r="I57" s="319" t="s">
        <v>477</v>
      </c>
      <c r="J57" s="320" t="s">
        <v>1</v>
      </c>
    </row>
    <row r="58" spans="1:10" ht="14.4" customHeight="1" x14ac:dyDescent="0.3">
      <c r="A58" s="316" t="s">
        <v>496</v>
      </c>
      <c r="B58" s="317" t="s">
        <v>494</v>
      </c>
      <c r="C58" s="318">
        <v>4.2999999899999999E-4</v>
      </c>
      <c r="D58" s="318">
        <v>0</v>
      </c>
      <c r="E58" s="318"/>
      <c r="F58" s="318" t="s">
        <v>477</v>
      </c>
      <c r="G58" s="318" t="s">
        <v>477</v>
      </c>
      <c r="H58" s="318" t="s">
        <v>477</v>
      </c>
      <c r="I58" s="319" t="s">
        <v>477</v>
      </c>
      <c r="J58" s="320" t="s">
        <v>484</v>
      </c>
    </row>
    <row r="59" spans="1:10" ht="14.4" customHeight="1" x14ac:dyDescent="0.3">
      <c r="A59" s="316" t="s">
        <v>477</v>
      </c>
      <c r="B59" s="317" t="s">
        <v>477</v>
      </c>
      <c r="C59" s="318" t="s">
        <v>477</v>
      </c>
      <c r="D59" s="318" t="s">
        <v>477</v>
      </c>
      <c r="E59" s="318"/>
      <c r="F59" s="318" t="s">
        <v>477</v>
      </c>
      <c r="G59" s="318" t="s">
        <v>477</v>
      </c>
      <c r="H59" s="318" t="s">
        <v>477</v>
      </c>
      <c r="I59" s="319" t="s">
        <v>477</v>
      </c>
      <c r="J59" s="320" t="s">
        <v>485</v>
      </c>
    </row>
    <row r="60" spans="1:10" ht="14.4" customHeight="1" x14ac:dyDescent="0.3">
      <c r="A60" s="316" t="s">
        <v>495</v>
      </c>
      <c r="B60" s="317" t="s">
        <v>493</v>
      </c>
      <c r="C60" s="318" t="s">
        <v>477</v>
      </c>
      <c r="D60" s="318" t="s">
        <v>477</v>
      </c>
      <c r="E60" s="318"/>
      <c r="F60" s="318" t="s">
        <v>477</v>
      </c>
      <c r="G60" s="318" t="s">
        <v>477</v>
      </c>
      <c r="H60" s="318" t="s">
        <v>477</v>
      </c>
      <c r="I60" s="319" t="s">
        <v>477</v>
      </c>
      <c r="J60" s="320" t="s">
        <v>0</v>
      </c>
    </row>
    <row r="61" spans="1:10" ht="14.4" customHeight="1" x14ac:dyDescent="0.3">
      <c r="A61" s="316" t="s">
        <v>495</v>
      </c>
      <c r="B61" s="317" t="s">
        <v>181</v>
      </c>
      <c r="C61" s="318">
        <v>0.33611999999999997</v>
      </c>
      <c r="D61" s="318" t="s">
        <v>477</v>
      </c>
      <c r="E61" s="318"/>
      <c r="F61" s="318" t="s">
        <v>477</v>
      </c>
      <c r="G61" s="318" t="s">
        <v>477</v>
      </c>
      <c r="H61" s="318" t="s">
        <v>477</v>
      </c>
      <c r="I61" s="319" t="s">
        <v>477</v>
      </c>
      <c r="J61" s="320" t="s">
        <v>1</v>
      </c>
    </row>
    <row r="62" spans="1:10" ht="14.4" customHeight="1" x14ac:dyDescent="0.3">
      <c r="A62" s="316" t="s">
        <v>495</v>
      </c>
      <c r="B62" s="317" t="s">
        <v>182</v>
      </c>
      <c r="C62" s="318">
        <v>0.17508000000000001</v>
      </c>
      <c r="D62" s="318" t="s">
        <v>477</v>
      </c>
      <c r="E62" s="318"/>
      <c r="F62" s="318" t="s">
        <v>477</v>
      </c>
      <c r="G62" s="318" t="s">
        <v>477</v>
      </c>
      <c r="H62" s="318" t="s">
        <v>477</v>
      </c>
      <c r="I62" s="319" t="s">
        <v>477</v>
      </c>
      <c r="J62" s="320" t="s">
        <v>1</v>
      </c>
    </row>
    <row r="63" spans="1:10" ht="14.4" customHeight="1" x14ac:dyDescent="0.3">
      <c r="A63" s="316" t="s">
        <v>495</v>
      </c>
      <c r="B63" s="317" t="s">
        <v>183</v>
      </c>
      <c r="C63" s="318">
        <v>0</v>
      </c>
      <c r="D63" s="318" t="s">
        <v>477</v>
      </c>
      <c r="E63" s="318"/>
      <c r="F63" s="318" t="s">
        <v>477</v>
      </c>
      <c r="G63" s="318" t="s">
        <v>477</v>
      </c>
      <c r="H63" s="318" t="s">
        <v>477</v>
      </c>
      <c r="I63" s="319" t="s">
        <v>477</v>
      </c>
      <c r="J63" s="320" t="s">
        <v>1</v>
      </c>
    </row>
    <row r="64" spans="1:10" ht="14.4" customHeight="1" x14ac:dyDescent="0.3">
      <c r="A64" s="316" t="s">
        <v>495</v>
      </c>
      <c r="B64" s="317" t="s">
        <v>494</v>
      </c>
      <c r="C64" s="318">
        <v>0.51119999999999999</v>
      </c>
      <c r="D64" s="318" t="s">
        <v>477</v>
      </c>
      <c r="E64" s="318"/>
      <c r="F64" s="318" t="s">
        <v>477</v>
      </c>
      <c r="G64" s="318" t="s">
        <v>477</v>
      </c>
      <c r="H64" s="318" t="s">
        <v>477</v>
      </c>
      <c r="I64" s="319" t="s">
        <v>477</v>
      </c>
      <c r="J64" s="320" t="s">
        <v>484</v>
      </c>
    </row>
    <row r="65" spans="1:10" ht="14.4" customHeight="1" x14ac:dyDescent="0.3">
      <c r="A65" s="316" t="s">
        <v>477</v>
      </c>
      <c r="B65" s="317" t="s">
        <v>477</v>
      </c>
      <c r="C65" s="318" t="s">
        <v>477</v>
      </c>
      <c r="D65" s="318" t="s">
        <v>477</v>
      </c>
      <c r="E65" s="318"/>
      <c r="F65" s="318" t="s">
        <v>477</v>
      </c>
      <c r="G65" s="318" t="s">
        <v>477</v>
      </c>
      <c r="H65" s="318" t="s">
        <v>477</v>
      </c>
      <c r="I65" s="319" t="s">
        <v>477</v>
      </c>
      <c r="J65" s="320" t="s">
        <v>485</v>
      </c>
    </row>
    <row r="66" spans="1:10" ht="14.4" customHeight="1" x14ac:dyDescent="0.3">
      <c r="A66" s="316" t="s">
        <v>668</v>
      </c>
      <c r="B66" s="317" t="s">
        <v>493</v>
      </c>
      <c r="C66" s="318" t="s">
        <v>477</v>
      </c>
      <c r="D66" s="318" t="s">
        <v>477</v>
      </c>
      <c r="E66" s="318"/>
      <c r="F66" s="318" t="s">
        <v>477</v>
      </c>
      <c r="G66" s="318" t="s">
        <v>477</v>
      </c>
      <c r="H66" s="318" t="s">
        <v>477</v>
      </c>
      <c r="I66" s="319" t="s">
        <v>477</v>
      </c>
      <c r="J66" s="320" t="s">
        <v>0</v>
      </c>
    </row>
    <row r="67" spans="1:10" ht="14.4" customHeight="1" x14ac:dyDescent="0.3">
      <c r="A67" s="316" t="s">
        <v>668</v>
      </c>
      <c r="B67" s="317" t="s">
        <v>181</v>
      </c>
      <c r="C67" s="318">
        <v>0</v>
      </c>
      <c r="D67" s="318" t="s">
        <v>477</v>
      </c>
      <c r="E67" s="318"/>
      <c r="F67" s="318" t="s">
        <v>477</v>
      </c>
      <c r="G67" s="318" t="s">
        <v>477</v>
      </c>
      <c r="H67" s="318" t="s">
        <v>477</v>
      </c>
      <c r="I67" s="319" t="s">
        <v>477</v>
      </c>
      <c r="J67" s="320" t="s">
        <v>1</v>
      </c>
    </row>
    <row r="68" spans="1:10" ht="14.4" customHeight="1" x14ac:dyDescent="0.3">
      <c r="A68" s="316" t="s">
        <v>668</v>
      </c>
      <c r="B68" s="317" t="s">
        <v>494</v>
      </c>
      <c r="C68" s="318">
        <v>0</v>
      </c>
      <c r="D68" s="318" t="s">
        <v>477</v>
      </c>
      <c r="E68" s="318"/>
      <c r="F68" s="318" t="s">
        <v>477</v>
      </c>
      <c r="G68" s="318" t="s">
        <v>477</v>
      </c>
      <c r="H68" s="318" t="s">
        <v>477</v>
      </c>
      <c r="I68" s="319" t="s">
        <v>477</v>
      </c>
      <c r="J68" s="320" t="s">
        <v>484</v>
      </c>
    </row>
    <row r="69" spans="1:10" ht="14.4" customHeight="1" x14ac:dyDescent="0.3">
      <c r="A69" s="316" t="s">
        <v>477</v>
      </c>
      <c r="B69" s="317" t="s">
        <v>477</v>
      </c>
      <c r="C69" s="318" t="s">
        <v>477</v>
      </c>
      <c r="D69" s="318" t="s">
        <v>477</v>
      </c>
      <c r="E69" s="318"/>
      <c r="F69" s="318" t="s">
        <v>477</v>
      </c>
      <c r="G69" s="318" t="s">
        <v>477</v>
      </c>
      <c r="H69" s="318" t="s">
        <v>477</v>
      </c>
      <c r="I69" s="319" t="s">
        <v>477</v>
      </c>
      <c r="J69" s="320" t="s">
        <v>485</v>
      </c>
    </row>
    <row r="70" spans="1:10" ht="14.4" customHeight="1" x14ac:dyDescent="0.3">
      <c r="A70" s="316" t="s">
        <v>669</v>
      </c>
      <c r="B70" s="317" t="s">
        <v>670</v>
      </c>
      <c r="C70" s="318" t="s">
        <v>477</v>
      </c>
      <c r="D70" s="318" t="s">
        <v>477</v>
      </c>
      <c r="E70" s="318"/>
      <c r="F70" s="318" t="s">
        <v>477</v>
      </c>
      <c r="G70" s="318" t="s">
        <v>477</v>
      </c>
      <c r="H70" s="318" t="s">
        <v>477</v>
      </c>
      <c r="I70" s="319" t="s">
        <v>477</v>
      </c>
      <c r="J70" s="320" t="s">
        <v>0</v>
      </c>
    </row>
    <row r="71" spans="1:10" ht="14.4" customHeight="1" x14ac:dyDescent="0.3">
      <c r="A71" s="316" t="s">
        <v>669</v>
      </c>
      <c r="B71" s="317" t="s">
        <v>181</v>
      </c>
      <c r="C71" s="318">
        <v>0</v>
      </c>
      <c r="D71" s="318" t="s">
        <v>477</v>
      </c>
      <c r="E71" s="318"/>
      <c r="F71" s="318" t="s">
        <v>477</v>
      </c>
      <c r="G71" s="318" t="s">
        <v>477</v>
      </c>
      <c r="H71" s="318" t="s">
        <v>477</v>
      </c>
      <c r="I71" s="319" t="s">
        <v>477</v>
      </c>
      <c r="J71" s="320" t="s">
        <v>1</v>
      </c>
    </row>
    <row r="72" spans="1:10" ht="14.4" customHeight="1" x14ac:dyDescent="0.3">
      <c r="A72" s="316" t="s">
        <v>669</v>
      </c>
      <c r="B72" s="317" t="s">
        <v>671</v>
      </c>
      <c r="C72" s="318">
        <v>0</v>
      </c>
      <c r="D72" s="318" t="s">
        <v>477</v>
      </c>
      <c r="E72" s="318"/>
      <c r="F72" s="318" t="s">
        <v>477</v>
      </c>
      <c r="G72" s="318" t="s">
        <v>477</v>
      </c>
      <c r="H72" s="318" t="s">
        <v>477</v>
      </c>
      <c r="I72" s="319" t="s">
        <v>477</v>
      </c>
      <c r="J72" s="320" t="s">
        <v>484</v>
      </c>
    </row>
    <row r="73" spans="1:10" ht="14.4" customHeight="1" x14ac:dyDescent="0.3">
      <c r="A73" s="316" t="s">
        <v>477</v>
      </c>
      <c r="B73" s="317" t="s">
        <v>477</v>
      </c>
      <c r="C73" s="318" t="s">
        <v>477</v>
      </c>
      <c r="D73" s="318" t="s">
        <v>477</v>
      </c>
      <c r="E73" s="318"/>
      <c r="F73" s="318" t="s">
        <v>477</v>
      </c>
      <c r="G73" s="318" t="s">
        <v>477</v>
      </c>
      <c r="H73" s="318" t="s">
        <v>477</v>
      </c>
      <c r="I73" s="319" t="s">
        <v>477</v>
      </c>
      <c r="J73" s="320" t="s">
        <v>485</v>
      </c>
    </row>
    <row r="74" spans="1:10" ht="14.4" customHeight="1" x14ac:dyDescent="0.3">
      <c r="A74" s="316" t="s">
        <v>672</v>
      </c>
      <c r="B74" s="317" t="s">
        <v>493</v>
      </c>
      <c r="C74" s="318" t="s">
        <v>477</v>
      </c>
      <c r="D74" s="318" t="s">
        <v>477</v>
      </c>
      <c r="E74" s="318"/>
      <c r="F74" s="318" t="s">
        <v>477</v>
      </c>
      <c r="G74" s="318" t="s">
        <v>477</v>
      </c>
      <c r="H74" s="318" t="s">
        <v>477</v>
      </c>
      <c r="I74" s="319" t="s">
        <v>477</v>
      </c>
      <c r="J74" s="320" t="s">
        <v>0</v>
      </c>
    </row>
    <row r="75" spans="1:10" ht="14.4" customHeight="1" x14ac:dyDescent="0.3">
      <c r="A75" s="316" t="s">
        <v>672</v>
      </c>
      <c r="B75" s="317" t="s">
        <v>181</v>
      </c>
      <c r="C75" s="318">
        <v>0</v>
      </c>
      <c r="D75" s="318" t="s">
        <v>477</v>
      </c>
      <c r="E75" s="318"/>
      <c r="F75" s="318" t="s">
        <v>477</v>
      </c>
      <c r="G75" s="318" t="s">
        <v>477</v>
      </c>
      <c r="H75" s="318" t="s">
        <v>477</v>
      </c>
      <c r="I75" s="319" t="s">
        <v>477</v>
      </c>
      <c r="J75" s="320" t="s">
        <v>1</v>
      </c>
    </row>
    <row r="76" spans="1:10" ht="14.4" customHeight="1" x14ac:dyDescent="0.3">
      <c r="A76" s="316" t="s">
        <v>672</v>
      </c>
      <c r="B76" s="317" t="s">
        <v>494</v>
      </c>
      <c r="C76" s="318">
        <v>0</v>
      </c>
      <c r="D76" s="318" t="s">
        <v>477</v>
      </c>
      <c r="E76" s="318"/>
      <c r="F76" s="318" t="s">
        <v>477</v>
      </c>
      <c r="G76" s="318" t="s">
        <v>477</v>
      </c>
      <c r="H76" s="318" t="s">
        <v>477</v>
      </c>
      <c r="I76" s="319" t="s">
        <v>477</v>
      </c>
      <c r="J76" s="320" t="s">
        <v>484</v>
      </c>
    </row>
    <row r="77" spans="1:10" ht="14.4" customHeight="1" x14ac:dyDescent="0.3">
      <c r="A77" s="316" t="s">
        <v>477</v>
      </c>
      <c r="B77" s="317" t="s">
        <v>477</v>
      </c>
      <c r="C77" s="318" t="s">
        <v>477</v>
      </c>
      <c r="D77" s="318" t="s">
        <v>477</v>
      </c>
      <c r="E77" s="318"/>
      <c r="F77" s="318" t="s">
        <v>477</v>
      </c>
      <c r="G77" s="318" t="s">
        <v>477</v>
      </c>
      <c r="H77" s="318" t="s">
        <v>477</v>
      </c>
      <c r="I77" s="319" t="s">
        <v>477</v>
      </c>
      <c r="J77" s="320" t="s">
        <v>485</v>
      </c>
    </row>
    <row r="78" spans="1:10" ht="14.4" customHeight="1" x14ac:dyDescent="0.3">
      <c r="A78" s="316" t="s">
        <v>673</v>
      </c>
      <c r="B78" s="317" t="s">
        <v>493</v>
      </c>
      <c r="C78" s="318" t="s">
        <v>477</v>
      </c>
      <c r="D78" s="318" t="s">
        <v>477</v>
      </c>
      <c r="E78" s="318"/>
      <c r="F78" s="318" t="s">
        <v>477</v>
      </c>
      <c r="G78" s="318" t="s">
        <v>477</v>
      </c>
      <c r="H78" s="318" t="s">
        <v>477</v>
      </c>
      <c r="I78" s="319" t="s">
        <v>477</v>
      </c>
      <c r="J78" s="320" t="s">
        <v>0</v>
      </c>
    </row>
    <row r="79" spans="1:10" ht="14.4" customHeight="1" x14ac:dyDescent="0.3">
      <c r="A79" s="316" t="s">
        <v>673</v>
      </c>
      <c r="B79" s="317" t="s">
        <v>181</v>
      </c>
      <c r="C79" s="318">
        <v>0</v>
      </c>
      <c r="D79" s="318" t="s">
        <v>477</v>
      </c>
      <c r="E79" s="318"/>
      <c r="F79" s="318" t="s">
        <v>477</v>
      </c>
      <c r="G79" s="318" t="s">
        <v>477</v>
      </c>
      <c r="H79" s="318" t="s">
        <v>477</v>
      </c>
      <c r="I79" s="319" t="s">
        <v>477</v>
      </c>
      <c r="J79" s="320" t="s">
        <v>1</v>
      </c>
    </row>
    <row r="80" spans="1:10" ht="14.4" customHeight="1" x14ac:dyDescent="0.3">
      <c r="A80" s="316" t="s">
        <v>673</v>
      </c>
      <c r="B80" s="317" t="s">
        <v>494</v>
      </c>
      <c r="C80" s="318">
        <v>0</v>
      </c>
      <c r="D80" s="318" t="s">
        <v>477</v>
      </c>
      <c r="E80" s="318"/>
      <c r="F80" s="318" t="s">
        <v>477</v>
      </c>
      <c r="G80" s="318" t="s">
        <v>477</v>
      </c>
      <c r="H80" s="318" t="s">
        <v>477</v>
      </c>
      <c r="I80" s="319" t="s">
        <v>477</v>
      </c>
      <c r="J80" s="320" t="s">
        <v>484</v>
      </c>
    </row>
    <row r="81" spans="1:10" ht="14.4" customHeight="1" x14ac:dyDescent="0.3">
      <c r="A81" s="316" t="s">
        <v>477</v>
      </c>
      <c r="B81" s="317" t="s">
        <v>477</v>
      </c>
      <c r="C81" s="318" t="s">
        <v>477</v>
      </c>
      <c r="D81" s="318" t="s">
        <v>477</v>
      </c>
      <c r="E81" s="318"/>
      <c r="F81" s="318" t="s">
        <v>477</v>
      </c>
      <c r="G81" s="318" t="s">
        <v>477</v>
      </c>
      <c r="H81" s="318" t="s">
        <v>477</v>
      </c>
      <c r="I81" s="319" t="s">
        <v>477</v>
      </c>
      <c r="J81" s="320" t="s">
        <v>485</v>
      </c>
    </row>
    <row r="82" spans="1:10" ht="14.4" customHeight="1" x14ac:dyDescent="0.3">
      <c r="A82" s="316" t="s">
        <v>497</v>
      </c>
      <c r="B82" s="317" t="s">
        <v>498</v>
      </c>
      <c r="C82" s="318" t="s">
        <v>477</v>
      </c>
      <c r="D82" s="318" t="s">
        <v>477</v>
      </c>
      <c r="E82" s="318"/>
      <c r="F82" s="318" t="s">
        <v>477</v>
      </c>
      <c r="G82" s="318" t="s">
        <v>477</v>
      </c>
      <c r="H82" s="318" t="s">
        <v>477</v>
      </c>
      <c r="I82" s="319" t="s">
        <v>477</v>
      </c>
      <c r="J82" s="320" t="s">
        <v>0</v>
      </c>
    </row>
    <row r="83" spans="1:10" ht="14.4" customHeight="1" x14ac:dyDescent="0.3">
      <c r="A83" s="316" t="s">
        <v>497</v>
      </c>
      <c r="B83" s="317" t="s">
        <v>182</v>
      </c>
      <c r="C83" s="318" t="s">
        <v>477</v>
      </c>
      <c r="D83" s="318">
        <v>18.02711</v>
      </c>
      <c r="E83" s="318"/>
      <c r="F83" s="318">
        <v>10.693910000000001</v>
      </c>
      <c r="G83" s="318">
        <v>16.778041656869167</v>
      </c>
      <c r="H83" s="318">
        <v>-6.0841316568691663</v>
      </c>
      <c r="I83" s="319">
        <v>0.63737533966735405</v>
      </c>
      <c r="J83" s="320" t="s">
        <v>1</v>
      </c>
    </row>
    <row r="84" spans="1:10" ht="14.4" customHeight="1" x14ac:dyDescent="0.3">
      <c r="A84" s="316" t="s">
        <v>497</v>
      </c>
      <c r="B84" s="317" t="s">
        <v>183</v>
      </c>
      <c r="C84" s="318" t="s">
        <v>477</v>
      </c>
      <c r="D84" s="318">
        <v>1003.97705</v>
      </c>
      <c r="E84" s="318"/>
      <c r="F84" s="318">
        <v>907.09619999999995</v>
      </c>
      <c r="G84" s="318">
        <v>895.78413541001669</v>
      </c>
      <c r="H84" s="318">
        <v>11.312064589983265</v>
      </c>
      <c r="I84" s="319">
        <v>1.0126281144561748</v>
      </c>
      <c r="J84" s="320" t="s">
        <v>1</v>
      </c>
    </row>
    <row r="85" spans="1:10" ht="14.4" customHeight="1" x14ac:dyDescent="0.3">
      <c r="A85" s="316" t="s">
        <v>497</v>
      </c>
      <c r="B85" s="317" t="s">
        <v>184</v>
      </c>
      <c r="C85" s="318" t="s">
        <v>477</v>
      </c>
      <c r="D85" s="318">
        <v>1029.4488999999999</v>
      </c>
      <c r="E85" s="318"/>
      <c r="F85" s="318">
        <v>1025.85636</v>
      </c>
      <c r="G85" s="318">
        <v>1064.1667627390832</v>
      </c>
      <c r="H85" s="318">
        <v>-38.310402739083202</v>
      </c>
      <c r="I85" s="319">
        <v>0.96399962479520107</v>
      </c>
      <c r="J85" s="320" t="s">
        <v>1</v>
      </c>
    </row>
    <row r="86" spans="1:10" ht="14.4" customHeight="1" x14ac:dyDescent="0.3">
      <c r="A86" s="316" t="s">
        <v>497</v>
      </c>
      <c r="B86" s="317" t="s">
        <v>185</v>
      </c>
      <c r="C86" s="318" t="s">
        <v>477</v>
      </c>
      <c r="D86" s="318">
        <v>44.496249999999989</v>
      </c>
      <c r="E86" s="318"/>
      <c r="F86" s="318">
        <v>35.715000000000003</v>
      </c>
      <c r="G86" s="318">
        <v>46.869905539312498</v>
      </c>
      <c r="H86" s="318">
        <v>-11.154905539312495</v>
      </c>
      <c r="I86" s="319">
        <v>0.76200281585896879</v>
      </c>
      <c r="J86" s="320" t="s">
        <v>1</v>
      </c>
    </row>
    <row r="87" spans="1:10" ht="14.4" customHeight="1" x14ac:dyDescent="0.3">
      <c r="A87" s="316" t="s">
        <v>497</v>
      </c>
      <c r="B87" s="317" t="s">
        <v>186</v>
      </c>
      <c r="C87" s="318" t="s">
        <v>477</v>
      </c>
      <c r="D87" s="318">
        <v>161.26386000000005</v>
      </c>
      <c r="E87" s="318"/>
      <c r="F87" s="318">
        <v>166.92085000000003</v>
      </c>
      <c r="G87" s="318">
        <v>148.91914017267084</v>
      </c>
      <c r="H87" s="318">
        <v>18.001709827329194</v>
      </c>
      <c r="I87" s="319">
        <v>1.1208824453757678</v>
      </c>
      <c r="J87" s="320" t="s">
        <v>1</v>
      </c>
    </row>
    <row r="88" spans="1:10" ht="14.4" customHeight="1" x14ac:dyDescent="0.3">
      <c r="A88" s="316" t="s">
        <v>497</v>
      </c>
      <c r="B88" s="317" t="s">
        <v>499</v>
      </c>
      <c r="C88" s="318" t="s">
        <v>477</v>
      </c>
      <c r="D88" s="318">
        <v>2257.21317</v>
      </c>
      <c r="E88" s="318"/>
      <c r="F88" s="318">
        <v>2146.2823199999998</v>
      </c>
      <c r="G88" s="318">
        <v>2172.5179855179522</v>
      </c>
      <c r="H88" s="318">
        <v>-26.235665517952384</v>
      </c>
      <c r="I88" s="319">
        <v>0.98792384427063906</v>
      </c>
      <c r="J88" s="320" t="s">
        <v>484</v>
      </c>
    </row>
    <row r="89" spans="1:10" ht="14.4" customHeight="1" x14ac:dyDescent="0.3">
      <c r="A89" s="316" t="s">
        <v>477</v>
      </c>
      <c r="B89" s="317" t="s">
        <v>477</v>
      </c>
      <c r="C89" s="318" t="s">
        <v>477</v>
      </c>
      <c r="D89" s="318" t="s">
        <v>477</v>
      </c>
      <c r="E89" s="318"/>
      <c r="F89" s="318" t="s">
        <v>477</v>
      </c>
      <c r="G89" s="318" t="s">
        <v>477</v>
      </c>
      <c r="H89" s="318" t="s">
        <v>477</v>
      </c>
      <c r="I89" s="319" t="s">
        <v>477</v>
      </c>
      <c r="J89" s="320" t="s">
        <v>485</v>
      </c>
    </row>
    <row r="90" spans="1:10" ht="14.4" customHeight="1" x14ac:dyDescent="0.3">
      <c r="A90" s="316" t="s">
        <v>500</v>
      </c>
      <c r="B90" s="317" t="s">
        <v>501</v>
      </c>
      <c r="C90" s="318" t="s">
        <v>477</v>
      </c>
      <c r="D90" s="318" t="s">
        <v>477</v>
      </c>
      <c r="E90" s="318"/>
      <c r="F90" s="318" t="s">
        <v>477</v>
      </c>
      <c r="G90" s="318" t="s">
        <v>477</v>
      </c>
      <c r="H90" s="318" t="s">
        <v>477</v>
      </c>
      <c r="I90" s="319" t="s">
        <v>477</v>
      </c>
      <c r="J90" s="320" t="s">
        <v>0</v>
      </c>
    </row>
    <row r="91" spans="1:10" ht="14.4" customHeight="1" x14ac:dyDescent="0.3">
      <c r="A91" s="316" t="s">
        <v>500</v>
      </c>
      <c r="B91" s="317" t="s">
        <v>181</v>
      </c>
      <c r="C91" s="318" t="s">
        <v>477</v>
      </c>
      <c r="D91" s="318">
        <v>2.9849600000000001</v>
      </c>
      <c r="E91" s="318"/>
      <c r="F91" s="318">
        <v>3.2089799999999999</v>
      </c>
      <c r="G91" s="318">
        <v>3.563099838106667</v>
      </c>
      <c r="H91" s="318">
        <v>-0.35411983810666703</v>
      </c>
      <c r="I91" s="319">
        <v>0.90061467424532327</v>
      </c>
      <c r="J91" s="320" t="s">
        <v>1</v>
      </c>
    </row>
    <row r="92" spans="1:10" ht="14.4" customHeight="1" x14ac:dyDescent="0.3">
      <c r="A92" s="316" t="s">
        <v>500</v>
      </c>
      <c r="B92" s="317" t="s">
        <v>182</v>
      </c>
      <c r="C92" s="318" t="s">
        <v>477</v>
      </c>
      <c r="D92" s="318">
        <v>0.52946000000000004</v>
      </c>
      <c r="E92" s="318"/>
      <c r="F92" s="318">
        <v>2.0596399999999999</v>
      </c>
      <c r="G92" s="318">
        <v>2.1927982643316666</v>
      </c>
      <c r="H92" s="318">
        <v>-0.13315826433166666</v>
      </c>
      <c r="I92" s="319">
        <v>0.93927473106047388</v>
      </c>
      <c r="J92" s="320" t="s">
        <v>1</v>
      </c>
    </row>
    <row r="93" spans="1:10" ht="14.4" customHeight="1" x14ac:dyDescent="0.3">
      <c r="A93" s="316" t="s">
        <v>500</v>
      </c>
      <c r="B93" s="317" t="s">
        <v>183</v>
      </c>
      <c r="C93" s="318" t="s">
        <v>477</v>
      </c>
      <c r="D93" s="318">
        <v>124.97995</v>
      </c>
      <c r="E93" s="318"/>
      <c r="F93" s="318">
        <v>250.16103999999996</v>
      </c>
      <c r="G93" s="318">
        <v>417.29943814774253</v>
      </c>
      <c r="H93" s="318">
        <v>-167.13839814774258</v>
      </c>
      <c r="I93" s="319">
        <v>0.59947610068775559</v>
      </c>
      <c r="J93" s="320" t="s">
        <v>1</v>
      </c>
    </row>
    <row r="94" spans="1:10" ht="14.4" customHeight="1" x14ac:dyDescent="0.3">
      <c r="A94" s="316" t="s">
        <v>500</v>
      </c>
      <c r="B94" s="317" t="s">
        <v>185</v>
      </c>
      <c r="C94" s="318" t="s">
        <v>477</v>
      </c>
      <c r="D94" s="318">
        <v>0.624</v>
      </c>
      <c r="E94" s="318"/>
      <c r="F94" s="318">
        <v>0.48</v>
      </c>
      <c r="G94" s="318">
        <v>0.63009874896249995</v>
      </c>
      <c r="H94" s="318">
        <v>-0.15009874896249997</v>
      </c>
      <c r="I94" s="319">
        <v>0.76178535632764277</v>
      </c>
      <c r="J94" s="320" t="s">
        <v>1</v>
      </c>
    </row>
    <row r="95" spans="1:10" ht="14.4" customHeight="1" x14ac:dyDescent="0.3">
      <c r="A95" s="316" t="s">
        <v>500</v>
      </c>
      <c r="B95" s="317" t="s">
        <v>186</v>
      </c>
      <c r="C95" s="318" t="s">
        <v>477</v>
      </c>
      <c r="D95" s="318">
        <v>17.228640000000002</v>
      </c>
      <c r="E95" s="318"/>
      <c r="F95" s="318">
        <v>44.233899999999998</v>
      </c>
      <c r="G95" s="318">
        <v>40.303578386927505</v>
      </c>
      <c r="H95" s="318">
        <v>3.9303216130724934</v>
      </c>
      <c r="I95" s="319">
        <v>1.0975179319151298</v>
      </c>
      <c r="J95" s="320" t="s">
        <v>1</v>
      </c>
    </row>
    <row r="96" spans="1:10" ht="14.4" customHeight="1" x14ac:dyDescent="0.3">
      <c r="A96" s="316" t="s">
        <v>500</v>
      </c>
      <c r="B96" s="317" t="s">
        <v>502</v>
      </c>
      <c r="C96" s="318" t="s">
        <v>477</v>
      </c>
      <c r="D96" s="318">
        <v>146.34701000000001</v>
      </c>
      <c r="E96" s="318"/>
      <c r="F96" s="318">
        <v>300.14355999999992</v>
      </c>
      <c r="G96" s="318">
        <v>463.98901338607084</v>
      </c>
      <c r="H96" s="318">
        <v>-163.84545338607091</v>
      </c>
      <c r="I96" s="319">
        <v>0.64687643746051326</v>
      </c>
      <c r="J96" s="320" t="s">
        <v>484</v>
      </c>
    </row>
    <row r="97" spans="1:10" ht="14.4" customHeight="1" x14ac:dyDescent="0.3">
      <c r="A97" s="316" t="s">
        <v>477</v>
      </c>
      <c r="B97" s="317" t="s">
        <v>477</v>
      </c>
      <c r="C97" s="318" t="s">
        <v>477</v>
      </c>
      <c r="D97" s="318" t="s">
        <v>477</v>
      </c>
      <c r="E97" s="318"/>
      <c r="F97" s="318" t="s">
        <v>477</v>
      </c>
      <c r="G97" s="318" t="s">
        <v>477</v>
      </c>
      <c r="H97" s="318" t="s">
        <v>477</v>
      </c>
      <c r="I97" s="319" t="s">
        <v>477</v>
      </c>
      <c r="J97" s="320" t="s">
        <v>485</v>
      </c>
    </row>
    <row r="98" spans="1:10" ht="14.4" customHeight="1" x14ac:dyDescent="0.3">
      <c r="A98" s="316" t="s">
        <v>503</v>
      </c>
      <c r="B98" s="317" t="s">
        <v>504</v>
      </c>
      <c r="C98" s="318" t="s">
        <v>477</v>
      </c>
      <c r="D98" s="318" t="s">
        <v>477</v>
      </c>
      <c r="E98" s="318"/>
      <c r="F98" s="318" t="s">
        <v>477</v>
      </c>
      <c r="G98" s="318" t="s">
        <v>477</v>
      </c>
      <c r="H98" s="318" t="s">
        <v>477</v>
      </c>
      <c r="I98" s="319" t="s">
        <v>477</v>
      </c>
      <c r="J98" s="320" t="s">
        <v>0</v>
      </c>
    </row>
    <row r="99" spans="1:10" ht="14.4" customHeight="1" x14ac:dyDescent="0.3">
      <c r="A99" s="316" t="s">
        <v>503</v>
      </c>
      <c r="B99" s="317" t="s">
        <v>180</v>
      </c>
      <c r="C99" s="318" t="s">
        <v>477</v>
      </c>
      <c r="D99" s="318">
        <v>9.5228399999999986</v>
      </c>
      <c r="E99" s="318"/>
      <c r="F99" s="318">
        <v>13.141570000000002</v>
      </c>
      <c r="G99" s="318">
        <v>33.724337549724169</v>
      </c>
      <c r="H99" s="318">
        <v>-20.582767549724167</v>
      </c>
      <c r="I99" s="319">
        <v>0.38967614947584006</v>
      </c>
      <c r="J99" s="320" t="s">
        <v>1</v>
      </c>
    </row>
    <row r="100" spans="1:10" ht="14.4" customHeight="1" x14ac:dyDescent="0.3">
      <c r="A100" s="316" t="s">
        <v>503</v>
      </c>
      <c r="B100" s="317" t="s">
        <v>181</v>
      </c>
      <c r="C100" s="318" t="s">
        <v>477</v>
      </c>
      <c r="D100" s="318">
        <v>0</v>
      </c>
      <c r="E100" s="318"/>
      <c r="F100" s="318">
        <v>5.5332100000000004</v>
      </c>
      <c r="G100" s="318">
        <v>6.4136011618916662</v>
      </c>
      <c r="H100" s="318">
        <v>-0.88039116189166577</v>
      </c>
      <c r="I100" s="319">
        <v>0.86273060334297469</v>
      </c>
      <c r="J100" s="320" t="s">
        <v>1</v>
      </c>
    </row>
    <row r="101" spans="1:10" ht="14.4" customHeight="1" x14ac:dyDescent="0.3">
      <c r="A101" s="316" t="s">
        <v>503</v>
      </c>
      <c r="B101" s="317" t="s">
        <v>182</v>
      </c>
      <c r="C101" s="318" t="s">
        <v>477</v>
      </c>
      <c r="D101" s="318">
        <v>0.57926</v>
      </c>
      <c r="E101" s="318"/>
      <c r="F101" s="318">
        <v>2.42414</v>
      </c>
      <c r="G101" s="318">
        <v>0.59267855826666671</v>
      </c>
      <c r="H101" s="318">
        <v>1.8314614417333333</v>
      </c>
      <c r="I101" s="319">
        <v>4.0901429049324491</v>
      </c>
      <c r="J101" s="320" t="s">
        <v>1</v>
      </c>
    </row>
    <row r="102" spans="1:10" ht="14.4" customHeight="1" x14ac:dyDescent="0.3">
      <c r="A102" s="316" t="s">
        <v>503</v>
      </c>
      <c r="B102" s="317" t="s">
        <v>183</v>
      </c>
      <c r="C102" s="318" t="s">
        <v>477</v>
      </c>
      <c r="D102" s="318">
        <v>1.0067200000000001</v>
      </c>
      <c r="E102" s="318"/>
      <c r="F102" s="318">
        <v>1.81854</v>
      </c>
      <c r="G102" s="318">
        <v>0.75249880810999992</v>
      </c>
      <c r="H102" s="318">
        <v>1.0660411918900001</v>
      </c>
      <c r="I102" s="319">
        <v>2.4166682796049912</v>
      </c>
      <c r="J102" s="320" t="s">
        <v>1</v>
      </c>
    </row>
    <row r="103" spans="1:10" ht="14.4" customHeight="1" x14ac:dyDescent="0.3">
      <c r="A103" s="316" t="s">
        <v>503</v>
      </c>
      <c r="B103" s="317" t="s">
        <v>186</v>
      </c>
      <c r="C103" s="318" t="s">
        <v>477</v>
      </c>
      <c r="D103" s="318">
        <v>0.85199999999999987</v>
      </c>
      <c r="E103" s="318"/>
      <c r="F103" s="318">
        <v>0.56799999999999995</v>
      </c>
      <c r="G103" s="318">
        <v>0.67678148150583328</v>
      </c>
      <c r="H103" s="318">
        <v>-0.10878148150583333</v>
      </c>
      <c r="I103" s="319">
        <v>0.83926646269369631</v>
      </c>
      <c r="J103" s="320" t="s">
        <v>1</v>
      </c>
    </row>
    <row r="104" spans="1:10" ht="14.4" customHeight="1" x14ac:dyDescent="0.3">
      <c r="A104" s="316" t="s">
        <v>503</v>
      </c>
      <c r="B104" s="317" t="s">
        <v>505</v>
      </c>
      <c r="C104" s="318" t="s">
        <v>477</v>
      </c>
      <c r="D104" s="318">
        <v>11.960819999999998</v>
      </c>
      <c r="E104" s="318"/>
      <c r="F104" s="318">
        <v>23.485460000000003</v>
      </c>
      <c r="G104" s="318">
        <v>42.159897559498333</v>
      </c>
      <c r="H104" s="318">
        <v>-18.67443755949833</v>
      </c>
      <c r="I104" s="319">
        <v>0.55705685638481561</v>
      </c>
      <c r="J104" s="320" t="s">
        <v>484</v>
      </c>
    </row>
    <row r="105" spans="1:10" ht="14.4" customHeight="1" x14ac:dyDescent="0.3">
      <c r="A105" s="316" t="s">
        <v>477</v>
      </c>
      <c r="B105" s="317" t="s">
        <v>477</v>
      </c>
      <c r="C105" s="318" t="s">
        <v>477</v>
      </c>
      <c r="D105" s="318" t="s">
        <v>477</v>
      </c>
      <c r="E105" s="318"/>
      <c r="F105" s="318" t="s">
        <v>477</v>
      </c>
      <c r="G105" s="318" t="s">
        <v>477</v>
      </c>
      <c r="H105" s="318" t="s">
        <v>477</v>
      </c>
      <c r="I105" s="319" t="s">
        <v>477</v>
      </c>
      <c r="J105" s="320" t="s">
        <v>485</v>
      </c>
    </row>
    <row r="106" spans="1:10" ht="14.4" customHeight="1" x14ac:dyDescent="0.3">
      <c r="A106" s="316" t="s">
        <v>674</v>
      </c>
      <c r="B106" s="317" t="s">
        <v>675</v>
      </c>
      <c r="C106" s="318" t="s">
        <v>477</v>
      </c>
      <c r="D106" s="318" t="s">
        <v>477</v>
      </c>
      <c r="E106" s="318"/>
      <c r="F106" s="318" t="s">
        <v>477</v>
      </c>
      <c r="G106" s="318" t="s">
        <v>477</v>
      </c>
      <c r="H106" s="318" t="s">
        <v>477</v>
      </c>
      <c r="I106" s="319" t="s">
        <v>477</v>
      </c>
      <c r="J106" s="320" t="s">
        <v>0</v>
      </c>
    </row>
    <row r="107" spans="1:10" ht="14.4" customHeight="1" x14ac:dyDescent="0.3">
      <c r="A107" s="316" t="s">
        <v>674</v>
      </c>
      <c r="B107" s="317" t="s">
        <v>180</v>
      </c>
      <c r="C107" s="318" t="s">
        <v>477</v>
      </c>
      <c r="D107" s="318">
        <v>-3.8000000000000002E-4</v>
      </c>
      <c r="E107" s="318"/>
      <c r="F107" s="318">
        <v>0</v>
      </c>
      <c r="G107" s="318">
        <v>-1.8948704016666666E-3</v>
      </c>
      <c r="H107" s="318">
        <v>1.8948704016666666E-3</v>
      </c>
      <c r="I107" s="319">
        <v>0</v>
      </c>
      <c r="J107" s="320" t="s">
        <v>1</v>
      </c>
    </row>
    <row r="108" spans="1:10" ht="14.4" customHeight="1" x14ac:dyDescent="0.3">
      <c r="A108" s="316" t="s">
        <v>674</v>
      </c>
      <c r="B108" s="317" t="s">
        <v>181</v>
      </c>
      <c r="C108" s="318" t="s">
        <v>477</v>
      </c>
      <c r="D108" s="318">
        <v>1.7818500000000002</v>
      </c>
      <c r="E108" s="318"/>
      <c r="F108" s="318">
        <v>0.97646999999999995</v>
      </c>
      <c r="G108" s="318">
        <v>1.4474287429283335</v>
      </c>
      <c r="H108" s="318">
        <v>-0.47095874292833351</v>
      </c>
      <c r="I108" s="319">
        <v>0.67462388374606697</v>
      </c>
      <c r="J108" s="320" t="s">
        <v>1</v>
      </c>
    </row>
    <row r="109" spans="1:10" ht="14.4" customHeight="1" x14ac:dyDescent="0.3">
      <c r="A109" s="316" t="s">
        <v>674</v>
      </c>
      <c r="B109" s="317" t="s">
        <v>183</v>
      </c>
      <c r="C109" s="318" t="s">
        <v>477</v>
      </c>
      <c r="D109" s="318" t="s">
        <v>477</v>
      </c>
      <c r="E109" s="318"/>
      <c r="F109" s="318">
        <v>1.58026</v>
      </c>
      <c r="G109" s="318">
        <v>0</v>
      </c>
      <c r="H109" s="318">
        <v>1.58026</v>
      </c>
      <c r="I109" s="319" t="s">
        <v>477</v>
      </c>
      <c r="J109" s="320" t="s">
        <v>1</v>
      </c>
    </row>
    <row r="110" spans="1:10" ht="14.4" customHeight="1" x14ac:dyDescent="0.3">
      <c r="A110" s="316" t="s">
        <v>674</v>
      </c>
      <c r="B110" s="317" t="s">
        <v>676</v>
      </c>
      <c r="C110" s="318" t="s">
        <v>477</v>
      </c>
      <c r="D110" s="318">
        <v>1.7814700000000001</v>
      </c>
      <c r="E110" s="318"/>
      <c r="F110" s="318">
        <v>2.5567299999999999</v>
      </c>
      <c r="G110" s="318">
        <v>1.4455338725266669</v>
      </c>
      <c r="H110" s="318">
        <v>1.1111961274733331</v>
      </c>
      <c r="I110" s="319">
        <v>1.7687098507979335</v>
      </c>
      <c r="J110" s="320" t="s">
        <v>484</v>
      </c>
    </row>
    <row r="111" spans="1:10" ht="14.4" customHeight="1" x14ac:dyDescent="0.3">
      <c r="A111" s="316" t="s">
        <v>477</v>
      </c>
      <c r="B111" s="317" t="s">
        <v>477</v>
      </c>
      <c r="C111" s="318" t="s">
        <v>477</v>
      </c>
      <c r="D111" s="318" t="s">
        <v>477</v>
      </c>
      <c r="E111" s="318"/>
      <c r="F111" s="318" t="s">
        <v>477</v>
      </c>
      <c r="G111" s="318" t="s">
        <v>477</v>
      </c>
      <c r="H111" s="318" t="s">
        <v>477</v>
      </c>
      <c r="I111" s="319" t="s">
        <v>477</v>
      </c>
      <c r="J111" s="320" t="s">
        <v>485</v>
      </c>
    </row>
    <row r="112" spans="1:10" ht="14.4" customHeight="1" x14ac:dyDescent="0.3">
      <c r="A112" s="316" t="s">
        <v>475</v>
      </c>
      <c r="B112" s="317" t="s">
        <v>479</v>
      </c>
      <c r="C112" s="318">
        <v>2423.1670000000008</v>
      </c>
      <c r="D112" s="318">
        <v>2422.4212299999995</v>
      </c>
      <c r="E112" s="318"/>
      <c r="F112" s="318">
        <v>2473.4112100000007</v>
      </c>
      <c r="G112" s="318">
        <v>2686.5372243587162</v>
      </c>
      <c r="H112" s="318">
        <v>-213.12601435871557</v>
      </c>
      <c r="I112" s="319">
        <v>0.92066887723486157</v>
      </c>
      <c r="J112" s="320" t="s">
        <v>480</v>
      </c>
    </row>
  </sheetData>
  <mergeCells count="3">
    <mergeCell ref="A1:I1"/>
    <mergeCell ref="F3:I3"/>
    <mergeCell ref="C4:D4"/>
  </mergeCells>
  <conditionalFormatting sqref="F15 F113:F65537">
    <cfRule type="cellIs" dxfId="23" priority="18" stopIfTrue="1" operator="greaterThan">
      <formula>1</formula>
    </cfRule>
  </conditionalFormatting>
  <conditionalFormatting sqref="H5:H14">
    <cfRule type="expression" dxfId="22" priority="14">
      <formula>$H5&gt;0</formula>
    </cfRule>
  </conditionalFormatting>
  <conditionalFormatting sqref="I5:I14">
    <cfRule type="expression" dxfId="21" priority="15">
      <formula>$I5&gt;1</formula>
    </cfRule>
  </conditionalFormatting>
  <conditionalFormatting sqref="B5:B14">
    <cfRule type="expression" dxfId="20" priority="11">
      <formula>OR($J5="NS",$J5="SumaNS",$J5="Účet")</formula>
    </cfRule>
  </conditionalFormatting>
  <conditionalFormatting sqref="F5:I14 B5:D14">
    <cfRule type="expression" dxfId="19" priority="17">
      <formula>AND($J5&lt;&gt;"",$J5&lt;&gt;"mezeraKL")</formula>
    </cfRule>
  </conditionalFormatting>
  <conditionalFormatting sqref="B5:D14 F5:I14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7" priority="13">
      <formula>OR($J5="SumaNS",$J5="NS")</formula>
    </cfRule>
  </conditionalFormatting>
  <conditionalFormatting sqref="A5:A14">
    <cfRule type="expression" dxfId="16" priority="9">
      <formula>AND($J5&lt;&gt;"mezeraKL",$J5&lt;&gt;"")</formula>
    </cfRule>
  </conditionalFormatting>
  <conditionalFormatting sqref="A5:A14">
    <cfRule type="expression" dxfId="15" priority="10">
      <formula>AND($J5&lt;&gt;"",$J5&lt;&gt;"mezeraKL")</formula>
    </cfRule>
  </conditionalFormatting>
  <conditionalFormatting sqref="H16:H112">
    <cfRule type="expression" dxfId="14" priority="5">
      <formula>$H16&gt;0</formula>
    </cfRule>
  </conditionalFormatting>
  <conditionalFormatting sqref="A16:A112">
    <cfRule type="expression" dxfId="13" priority="2">
      <formula>AND($J16&lt;&gt;"mezeraKL",$J16&lt;&gt;"")</formula>
    </cfRule>
  </conditionalFormatting>
  <conditionalFormatting sqref="I16:I112">
    <cfRule type="expression" dxfId="12" priority="6">
      <formula>$I16&gt;1</formula>
    </cfRule>
  </conditionalFormatting>
  <conditionalFormatting sqref="B16:B112">
    <cfRule type="expression" dxfId="11" priority="1">
      <formula>OR($J16="NS",$J16="SumaNS",$J16="Účet")</formula>
    </cfRule>
  </conditionalFormatting>
  <conditionalFormatting sqref="A16:D112 F16:I112">
    <cfRule type="expression" dxfId="10" priority="8">
      <formula>AND($J16&lt;&gt;"",$J16&lt;&gt;"mezeraKL")</formula>
    </cfRule>
  </conditionalFormatting>
  <conditionalFormatting sqref="B16:D112 F16:I112">
    <cfRule type="expression" dxfId="9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112 F16:I112">
    <cfRule type="expression" dxfId="8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83" t="s">
        <v>917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4" customHeight="1" thickBot="1" x14ac:dyDescent="0.35">
      <c r="A2" s="173" t="s">
        <v>165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79"/>
      <c r="D3" s="280"/>
      <c r="E3" s="280"/>
      <c r="F3" s="280"/>
      <c r="G3" s="280"/>
      <c r="H3" s="108" t="s">
        <v>75</v>
      </c>
      <c r="I3" s="71">
        <f>IF(J3&lt;&gt;0,K3/J3,0)</f>
        <v>14.109199401325638</v>
      </c>
      <c r="J3" s="71">
        <f>SUBTOTAL(9,J5:J1048576)</f>
        <v>175387.5</v>
      </c>
      <c r="K3" s="72">
        <f>SUBTOTAL(9,K5:K1048576)</f>
        <v>2474577.2100000004</v>
      </c>
    </row>
    <row r="4" spans="1:11" s="163" customFormat="1" ht="14.4" customHeight="1" thickBot="1" x14ac:dyDescent="0.35">
      <c r="A4" s="321" t="s">
        <v>3</v>
      </c>
      <c r="B4" s="322" t="s">
        <v>4</v>
      </c>
      <c r="C4" s="322" t="s">
        <v>0</v>
      </c>
      <c r="D4" s="322" t="s">
        <v>5</v>
      </c>
      <c r="E4" s="322" t="s">
        <v>6</v>
      </c>
      <c r="F4" s="322" t="s">
        <v>1</v>
      </c>
      <c r="G4" s="322" t="s">
        <v>54</v>
      </c>
      <c r="H4" s="323" t="s">
        <v>10</v>
      </c>
      <c r="I4" s="324" t="s">
        <v>81</v>
      </c>
      <c r="J4" s="324" t="s">
        <v>12</v>
      </c>
      <c r="K4" s="325" t="s">
        <v>89</v>
      </c>
    </row>
    <row r="5" spans="1:11" ht="14.4" customHeight="1" x14ac:dyDescent="0.3">
      <c r="A5" s="326" t="s">
        <v>475</v>
      </c>
      <c r="B5" s="327" t="s">
        <v>476</v>
      </c>
      <c r="C5" s="328" t="s">
        <v>489</v>
      </c>
      <c r="D5" s="329" t="s">
        <v>900</v>
      </c>
      <c r="E5" s="328" t="s">
        <v>901</v>
      </c>
      <c r="F5" s="329" t="s">
        <v>902</v>
      </c>
      <c r="G5" s="328" t="s">
        <v>677</v>
      </c>
      <c r="H5" s="328" t="s">
        <v>678</v>
      </c>
      <c r="I5" s="330">
        <v>13.02</v>
      </c>
      <c r="J5" s="330">
        <v>4</v>
      </c>
      <c r="K5" s="331">
        <v>52.08</v>
      </c>
    </row>
    <row r="6" spans="1:11" ht="14.4" customHeight="1" x14ac:dyDescent="0.3">
      <c r="A6" s="332" t="s">
        <v>475</v>
      </c>
      <c r="B6" s="333" t="s">
        <v>476</v>
      </c>
      <c r="C6" s="334" t="s">
        <v>489</v>
      </c>
      <c r="D6" s="335" t="s">
        <v>900</v>
      </c>
      <c r="E6" s="334" t="s">
        <v>903</v>
      </c>
      <c r="F6" s="335" t="s">
        <v>904</v>
      </c>
      <c r="G6" s="334" t="s">
        <v>679</v>
      </c>
      <c r="H6" s="334" t="s">
        <v>680</v>
      </c>
      <c r="I6" s="336">
        <v>0.71</v>
      </c>
      <c r="J6" s="336">
        <v>1200</v>
      </c>
      <c r="K6" s="337">
        <v>852</v>
      </c>
    </row>
    <row r="7" spans="1:11" ht="14.4" customHeight="1" x14ac:dyDescent="0.3">
      <c r="A7" s="332" t="s">
        <v>475</v>
      </c>
      <c r="B7" s="333" t="s">
        <v>476</v>
      </c>
      <c r="C7" s="334" t="s">
        <v>481</v>
      </c>
      <c r="D7" s="335" t="s">
        <v>905</v>
      </c>
      <c r="E7" s="334" t="s">
        <v>901</v>
      </c>
      <c r="F7" s="335" t="s">
        <v>902</v>
      </c>
      <c r="G7" s="334" t="s">
        <v>677</v>
      </c>
      <c r="H7" s="334" t="s">
        <v>678</v>
      </c>
      <c r="I7" s="336">
        <v>13.02</v>
      </c>
      <c r="J7" s="336">
        <v>3</v>
      </c>
      <c r="K7" s="337">
        <v>39.06</v>
      </c>
    </row>
    <row r="8" spans="1:11" ht="14.4" customHeight="1" x14ac:dyDescent="0.3">
      <c r="A8" s="332" t="s">
        <v>475</v>
      </c>
      <c r="B8" s="333" t="s">
        <v>476</v>
      </c>
      <c r="C8" s="334" t="s">
        <v>503</v>
      </c>
      <c r="D8" s="335" t="s">
        <v>662</v>
      </c>
      <c r="E8" s="334" t="s">
        <v>901</v>
      </c>
      <c r="F8" s="335" t="s">
        <v>902</v>
      </c>
      <c r="G8" s="334" t="s">
        <v>681</v>
      </c>
      <c r="H8" s="334" t="s">
        <v>682</v>
      </c>
      <c r="I8" s="336">
        <v>260.3</v>
      </c>
      <c r="J8" s="336">
        <v>5</v>
      </c>
      <c r="K8" s="337">
        <v>1301.5</v>
      </c>
    </row>
    <row r="9" spans="1:11" ht="14.4" customHeight="1" x14ac:dyDescent="0.3">
      <c r="A9" s="332" t="s">
        <v>475</v>
      </c>
      <c r="B9" s="333" t="s">
        <v>476</v>
      </c>
      <c r="C9" s="334" t="s">
        <v>503</v>
      </c>
      <c r="D9" s="335" t="s">
        <v>662</v>
      </c>
      <c r="E9" s="334" t="s">
        <v>901</v>
      </c>
      <c r="F9" s="335" t="s">
        <v>902</v>
      </c>
      <c r="G9" s="334" t="s">
        <v>683</v>
      </c>
      <c r="H9" s="334" t="s">
        <v>684</v>
      </c>
      <c r="I9" s="336">
        <v>0.64</v>
      </c>
      <c r="J9" s="336">
        <v>1500</v>
      </c>
      <c r="K9" s="337">
        <v>960</v>
      </c>
    </row>
    <row r="10" spans="1:11" ht="14.4" customHeight="1" x14ac:dyDescent="0.3">
      <c r="A10" s="332" t="s">
        <v>475</v>
      </c>
      <c r="B10" s="333" t="s">
        <v>476</v>
      </c>
      <c r="C10" s="334" t="s">
        <v>503</v>
      </c>
      <c r="D10" s="335" t="s">
        <v>662</v>
      </c>
      <c r="E10" s="334" t="s">
        <v>901</v>
      </c>
      <c r="F10" s="335" t="s">
        <v>902</v>
      </c>
      <c r="G10" s="334" t="s">
        <v>677</v>
      </c>
      <c r="H10" s="334" t="s">
        <v>678</v>
      </c>
      <c r="I10" s="336">
        <v>13.02</v>
      </c>
      <c r="J10" s="336">
        <v>1</v>
      </c>
      <c r="K10" s="337">
        <v>13.02</v>
      </c>
    </row>
    <row r="11" spans="1:11" ht="14.4" customHeight="1" x14ac:dyDescent="0.3">
      <c r="A11" s="332" t="s">
        <v>475</v>
      </c>
      <c r="B11" s="333" t="s">
        <v>476</v>
      </c>
      <c r="C11" s="334" t="s">
        <v>503</v>
      </c>
      <c r="D11" s="335" t="s">
        <v>662</v>
      </c>
      <c r="E11" s="334" t="s">
        <v>901</v>
      </c>
      <c r="F11" s="335" t="s">
        <v>902</v>
      </c>
      <c r="G11" s="334" t="s">
        <v>685</v>
      </c>
      <c r="H11" s="334" t="s">
        <v>686</v>
      </c>
      <c r="I11" s="336">
        <v>27.87</v>
      </c>
      <c r="J11" s="336">
        <v>1</v>
      </c>
      <c r="K11" s="337">
        <v>27.87</v>
      </c>
    </row>
    <row r="12" spans="1:11" ht="14.4" customHeight="1" x14ac:dyDescent="0.3">
      <c r="A12" s="332" t="s">
        <v>475</v>
      </c>
      <c r="B12" s="333" t="s">
        <v>476</v>
      </c>
      <c r="C12" s="334" t="s">
        <v>503</v>
      </c>
      <c r="D12" s="335" t="s">
        <v>662</v>
      </c>
      <c r="E12" s="334" t="s">
        <v>901</v>
      </c>
      <c r="F12" s="335" t="s">
        <v>902</v>
      </c>
      <c r="G12" s="334" t="s">
        <v>687</v>
      </c>
      <c r="H12" s="334" t="s">
        <v>688</v>
      </c>
      <c r="I12" s="336">
        <v>17.62</v>
      </c>
      <c r="J12" s="336">
        <v>2</v>
      </c>
      <c r="K12" s="337">
        <v>35.24</v>
      </c>
    </row>
    <row r="13" spans="1:11" ht="14.4" customHeight="1" x14ac:dyDescent="0.3">
      <c r="A13" s="332" t="s">
        <v>475</v>
      </c>
      <c r="B13" s="333" t="s">
        <v>476</v>
      </c>
      <c r="C13" s="334" t="s">
        <v>503</v>
      </c>
      <c r="D13" s="335" t="s">
        <v>662</v>
      </c>
      <c r="E13" s="334" t="s">
        <v>901</v>
      </c>
      <c r="F13" s="335" t="s">
        <v>902</v>
      </c>
      <c r="G13" s="334" t="s">
        <v>689</v>
      </c>
      <c r="H13" s="334" t="s">
        <v>690</v>
      </c>
      <c r="I13" s="336">
        <v>22.3</v>
      </c>
      <c r="J13" s="336">
        <v>2</v>
      </c>
      <c r="K13" s="337">
        <v>44.6</v>
      </c>
    </row>
    <row r="14" spans="1:11" ht="14.4" customHeight="1" x14ac:dyDescent="0.3">
      <c r="A14" s="332" t="s">
        <v>475</v>
      </c>
      <c r="B14" s="333" t="s">
        <v>476</v>
      </c>
      <c r="C14" s="334" t="s">
        <v>503</v>
      </c>
      <c r="D14" s="335" t="s">
        <v>662</v>
      </c>
      <c r="E14" s="334" t="s">
        <v>901</v>
      </c>
      <c r="F14" s="335" t="s">
        <v>902</v>
      </c>
      <c r="G14" s="334" t="s">
        <v>691</v>
      </c>
      <c r="H14" s="334" t="s">
        <v>692</v>
      </c>
      <c r="I14" s="336">
        <v>7.1</v>
      </c>
      <c r="J14" s="336">
        <v>2</v>
      </c>
      <c r="K14" s="337">
        <v>14.2</v>
      </c>
    </row>
    <row r="15" spans="1:11" ht="14.4" customHeight="1" x14ac:dyDescent="0.3">
      <c r="A15" s="332" t="s">
        <v>475</v>
      </c>
      <c r="B15" s="333" t="s">
        <v>476</v>
      </c>
      <c r="C15" s="334" t="s">
        <v>503</v>
      </c>
      <c r="D15" s="335" t="s">
        <v>662</v>
      </c>
      <c r="E15" s="334" t="s">
        <v>901</v>
      </c>
      <c r="F15" s="335" t="s">
        <v>902</v>
      </c>
      <c r="G15" s="334" t="s">
        <v>693</v>
      </c>
      <c r="H15" s="334" t="s">
        <v>694</v>
      </c>
      <c r="I15" s="336">
        <v>8.2799999999999994</v>
      </c>
      <c r="J15" s="336">
        <v>1</v>
      </c>
      <c r="K15" s="337">
        <v>8.2799999999999994</v>
      </c>
    </row>
    <row r="16" spans="1:11" ht="14.4" customHeight="1" x14ac:dyDescent="0.3">
      <c r="A16" s="332" t="s">
        <v>475</v>
      </c>
      <c r="B16" s="333" t="s">
        <v>476</v>
      </c>
      <c r="C16" s="334" t="s">
        <v>503</v>
      </c>
      <c r="D16" s="335" t="s">
        <v>662</v>
      </c>
      <c r="E16" s="334" t="s">
        <v>901</v>
      </c>
      <c r="F16" s="335" t="s">
        <v>902</v>
      </c>
      <c r="G16" s="334" t="s">
        <v>695</v>
      </c>
      <c r="H16" s="334" t="s">
        <v>696</v>
      </c>
      <c r="I16" s="336">
        <v>5.92</v>
      </c>
      <c r="J16" s="336">
        <v>2</v>
      </c>
      <c r="K16" s="337">
        <v>11.84</v>
      </c>
    </row>
    <row r="17" spans="1:11" ht="14.4" customHeight="1" x14ac:dyDescent="0.3">
      <c r="A17" s="332" t="s">
        <v>475</v>
      </c>
      <c r="B17" s="333" t="s">
        <v>476</v>
      </c>
      <c r="C17" s="334" t="s">
        <v>503</v>
      </c>
      <c r="D17" s="335" t="s">
        <v>662</v>
      </c>
      <c r="E17" s="334" t="s">
        <v>901</v>
      </c>
      <c r="F17" s="335" t="s">
        <v>902</v>
      </c>
      <c r="G17" s="334" t="s">
        <v>697</v>
      </c>
      <c r="H17" s="334" t="s">
        <v>698</v>
      </c>
      <c r="I17" s="336">
        <v>7.59</v>
      </c>
      <c r="J17" s="336">
        <v>1</v>
      </c>
      <c r="K17" s="337">
        <v>7.59</v>
      </c>
    </row>
    <row r="18" spans="1:11" ht="14.4" customHeight="1" x14ac:dyDescent="0.3">
      <c r="A18" s="332" t="s">
        <v>475</v>
      </c>
      <c r="B18" s="333" t="s">
        <v>476</v>
      </c>
      <c r="C18" s="334" t="s">
        <v>503</v>
      </c>
      <c r="D18" s="335" t="s">
        <v>662</v>
      </c>
      <c r="E18" s="334" t="s">
        <v>906</v>
      </c>
      <c r="F18" s="335" t="s">
        <v>907</v>
      </c>
      <c r="G18" s="334" t="s">
        <v>699</v>
      </c>
      <c r="H18" s="334" t="s">
        <v>700</v>
      </c>
      <c r="I18" s="336">
        <v>86.73</v>
      </c>
      <c r="J18" s="336">
        <v>12.5</v>
      </c>
      <c r="K18" s="337">
        <v>1084.1600000000001</v>
      </c>
    </row>
    <row r="19" spans="1:11" ht="14.4" customHeight="1" x14ac:dyDescent="0.3">
      <c r="A19" s="332" t="s">
        <v>475</v>
      </c>
      <c r="B19" s="333" t="s">
        <v>476</v>
      </c>
      <c r="C19" s="334" t="s">
        <v>503</v>
      </c>
      <c r="D19" s="335" t="s">
        <v>662</v>
      </c>
      <c r="E19" s="334" t="s">
        <v>906</v>
      </c>
      <c r="F19" s="335" t="s">
        <v>907</v>
      </c>
      <c r="G19" s="334" t="s">
        <v>701</v>
      </c>
      <c r="H19" s="334" t="s">
        <v>702</v>
      </c>
      <c r="I19" s="336">
        <v>111.23</v>
      </c>
      <c r="J19" s="336">
        <v>1</v>
      </c>
      <c r="K19" s="337">
        <v>111.23</v>
      </c>
    </row>
    <row r="20" spans="1:11" ht="14.4" customHeight="1" x14ac:dyDescent="0.3">
      <c r="A20" s="332" t="s">
        <v>475</v>
      </c>
      <c r="B20" s="333" t="s">
        <v>476</v>
      </c>
      <c r="C20" s="334" t="s">
        <v>503</v>
      </c>
      <c r="D20" s="335" t="s">
        <v>662</v>
      </c>
      <c r="E20" s="334" t="s">
        <v>906</v>
      </c>
      <c r="F20" s="335" t="s">
        <v>907</v>
      </c>
      <c r="G20" s="334" t="s">
        <v>703</v>
      </c>
      <c r="H20" s="334" t="s">
        <v>704</v>
      </c>
      <c r="I20" s="336">
        <v>1.25</v>
      </c>
      <c r="J20" s="336">
        <v>500</v>
      </c>
      <c r="K20" s="337">
        <v>623.15</v>
      </c>
    </row>
    <row r="21" spans="1:11" ht="14.4" customHeight="1" x14ac:dyDescent="0.3">
      <c r="A21" s="332" t="s">
        <v>475</v>
      </c>
      <c r="B21" s="333" t="s">
        <v>476</v>
      </c>
      <c r="C21" s="334" t="s">
        <v>503</v>
      </c>
      <c r="D21" s="335" t="s">
        <v>662</v>
      </c>
      <c r="E21" s="334" t="s">
        <v>908</v>
      </c>
      <c r="F21" s="335" t="s">
        <v>909</v>
      </c>
      <c r="G21" s="334" t="s">
        <v>705</v>
      </c>
      <c r="H21" s="334" t="s">
        <v>706</v>
      </c>
      <c r="I21" s="336">
        <v>38.72</v>
      </c>
      <c r="J21" s="336">
        <v>10</v>
      </c>
      <c r="K21" s="337">
        <v>387.2</v>
      </c>
    </row>
    <row r="22" spans="1:11" ht="14.4" customHeight="1" x14ac:dyDescent="0.3">
      <c r="A22" s="332" t="s">
        <v>475</v>
      </c>
      <c r="B22" s="333" t="s">
        <v>476</v>
      </c>
      <c r="C22" s="334" t="s">
        <v>503</v>
      </c>
      <c r="D22" s="335" t="s">
        <v>662</v>
      </c>
      <c r="E22" s="334" t="s">
        <v>908</v>
      </c>
      <c r="F22" s="335" t="s">
        <v>909</v>
      </c>
      <c r="G22" s="334" t="s">
        <v>707</v>
      </c>
      <c r="H22" s="334" t="s">
        <v>708</v>
      </c>
      <c r="I22" s="336">
        <v>40.17</v>
      </c>
      <c r="J22" s="336">
        <v>6</v>
      </c>
      <c r="K22" s="337">
        <v>241.03000000000003</v>
      </c>
    </row>
    <row r="23" spans="1:11" ht="14.4" customHeight="1" x14ac:dyDescent="0.3">
      <c r="A23" s="332" t="s">
        <v>475</v>
      </c>
      <c r="B23" s="333" t="s">
        <v>476</v>
      </c>
      <c r="C23" s="334" t="s">
        <v>503</v>
      </c>
      <c r="D23" s="335" t="s">
        <v>662</v>
      </c>
      <c r="E23" s="334" t="s">
        <v>908</v>
      </c>
      <c r="F23" s="335" t="s">
        <v>909</v>
      </c>
      <c r="G23" s="334" t="s">
        <v>709</v>
      </c>
      <c r="H23" s="334" t="s">
        <v>710</v>
      </c>
      <c r="I23" s="336">
        <v>46.584999999999994</v>
      </c>
      <c r="J23" s="336">
        <v>15</v>
      </c>
      <c r="K23" s="337">
        <v>701.8</v>
      </c>
    </row>
    <row r="24" spans="1:11" ht="14.4" customHeight="1" x14ac:dyDescent="0.3">
      <c r="A24" s="332" t="s">
        <v>475</v>
      </c>
      <c r="B24" s="333" t="s">
        <v>476</v>
      </c>
      <c r="C24" s="334" t="s">
        <v>503</v>
      </c>
      <c r="D24" s="335" t="s">
        <v>662</v>
      </c>
      <c r="E24" s="334" t="s">
        <v>908</v>
      </c>
      <c r="F24" s="335" t="s">
        <v>909</v>
      </c>
      <c r="G24" s="334" t="s">
        <v>711</v>
      </c>
      <c r="H24" s="334" t="s">
        <v>712</v>
      </c>
      <c r="I24" s="336">
        <v>110.35</v>
      </c>
      <c r="J24" s="336">
        <v>1</v>
      </c>
      <c r="K24" s="337">
        <v>110.35</v>
      </c>
    </row>
    <row r="25" spans="1:11" ht="14.4" customHeight="1" x14ac:dyDescent="0.3">
      <c r="A25" s="332" t="s">
        <v>475</v>
      </c>
      <c r="B25" s="333" t="s">
        <v>476</v>
      </c>
      <c r="C25" s="334" t="s">
        <v>503</v>
      </c>
      <c r="D25" s="335" t="s">
        <v>662</v>
      </c>
      <c r="E25" s="334" t="s">
        <v>908</v>
      </c>
      <c r="F25" s="335" t="s">
        <v>909</v>
      </c>
      <c r="G25" s="334" t="s">
        <v>713</v>
      </c>
      <c r="H25" s="334" t="s">
        <v>714</v>
      </c>
      <c r="I25" s="336">
        <v>113.14</v>
      </c>
      <c r="J25" s="336">
        <v>3</v>
      </c>
      <c r="K25" s="337">
        <v>339.41</v>
      </c>
    </row>
    <row r="26" spans="1:11" ht="14.4" customHeight="1" x14ac:dyDescent="0.3">
      <c r="A26" s="332" t="s">
        <v>475</v>
      </c>
      <c r="B26" s="333" t="s">
        <v>476</v>
      </c>
      <c r="C26" s="334" t="s">
        <v>503</v>
      </c>
      <c r="D26" s="335" t="s">
        <v>662</v>
      </c>
      <c r="E26" s="334" t="s">
        <v>908</v>
      </c>
      <c r="F26" s="335" t="s">
        <v>909</v>
      </c>
      <c r="G26" s="334" t="s">
        <v>715</v>
      </c>
      <c r="H26" s="334" t="s">
        <v>716</v>
      </c>
      <c r="I26" s="336">
        <v>173.03</v>
      </c>
      <c r="J26" s="336">
        <v>2</v>
      </c>
      <c r="K26" s="337">
        <v>346.06</v>
      </c>
    </row>
    <row r="27" spans="1:11" ht="14.4" customHeight="1" x14ac:dyDescent="0.3">
      <c r="A27" s="332" t="s">
        <v>475</v>
      </c>
      <c r="B27" s="333" t="s">
        <v>476</v>
      </c>
      <c r="C27" s="334" t="s">
        <v>503</v>
      </c>
      <c r="D27" s="335" t="s">
        <v>662</v>
      </c>
      <c r="E27" s="334" t="s">
        <v>908</v>
      </c>
      <c r="F27" s="335" t="s">
        <v>909</v>
      </c>
      <c r="G27" s="334" t="s">
        <v>717</v>
      </c>
      <c r="H27" s="334" t="s">
        <v>718</v>
      </c>
      <c r="I27" s="336">
        <v>37.51</v>
      </c>
      <c r="J27" s="336">
        <v>20</v>
      </c>
      <c r="K27" s="337">
        <v>750.2</v>
      </c>
    </row>
    <row r="28" spans="1:11" ht="14.4" customHeight="1" x14ac:dyDescent="0.3">
      <c r="A28" s="332" t="s">
        <v>475</v>
      </c>
      <c r="B28" s="333" t="s">
        <v>476</v>
      </c>
      <c r="C28" s="334" t="s">
        <v>503</v>
      </c>
      <c r="D28" s="335" t="s">
        <v>662</v>
      </c>
      <c r="E28" s="334" t="s">
        <v>908</v>
      </c>
      <c r="F28" s="335" t="s">
        <v>909</v>
      </c>
      <c r="G28" s="334" t="s">
        <v>719</v>
      </c>
      <c r="H28" s="334" t="s">
        <v>720</v>
      </c>
      <c r="I28" s="336">
        <v>81.069999999999993</v>
      </c>
      <c r="J28" s="336">
        <v>1</v>
      </c>
      <c r="K28" s="337">
        <v>81.069999999999993</v>
      </c>
    </row>
    <row r="29" spans="1:11" ht="14.4" customHeight="1" x14ac:dyDescent="0.3">
      <c r="A29" s="332" t="s">
        <v>475</v>
      </c>
      <c r="B29" s="333" t="s">
        <v>476</v>
      </c>
      <c r="C29" s="334" t="s">
        <v>503</v>
      </c>
      <c r="D29" s="335" t="s">
        <v>662</v>
      </c>
      <c r="E29" s="334" t="s">
        <v>908</v>
      </c>
      <c r="F29" s="335" t="s">
        <v>909</v>
      </c>
      <c r="G29" s="334" t="s">
        <v>721</v>
      </c>
      <c r="H29" s="334" t="s">
        <v>722</v>
      </c>
      <c r="I29" s="336">
        <v>192.39</v>
      </c>
      <c r="J29" s="336">
        <v>3</v>
      </c>
      <c r="K29" s="337">
        <v>577.16999999999996</v>
      </c>
    </row>
    <row r="30" spans="1:11" ht="14.4" customHeight="1" x14ac:dyDescent="0.3">
      <c r="A30" s="332" t="s">
        <v>475</v>
      </c>
      <c r="B30" s="333" t="s">
        <v>476</v>
      </c>
      <c r="C30" s="334" t="s">
        <v>503</v>
      </c>
      <c r="D30" s="335" t="s">
        <v>662</v>
      </c>
      <c r="E30" s="334" t="s">
        <v>908</v>
      </c>
      <c r="F30" s="335" t="s">
        <v>909</v>
      </c>
      <c r="G30" s="334" t="s">
        <v>723</v>
      </c>
      <c r="H30" s="334" t="s">
        <v>724</v>
      </c>
      <c r="I30" s="336">
        <v>55.66</v>
      </c>
      <c r="J30" s="336">
        <v>13</v>
      </c>
      <c r="K30" s="337">
        <v>723.58</v>
      </c>
    </row>
    <row r="31" spans="1:11" ht="14.4" customHeight="1" x14ac:dyDescent="0.3">
      <c r="A31" s="332" t="s">
        <v>475</v>
      </c>
      <c r="B31" s="333" t="s">
        <v>476</v>
      </c>
      <c r="C31" s="334" t="s">
        <v>503</v>
      </c>
      <c r="D31" s="335" t="s">
        <v>662</v>
      </c>
      <c r="E31" s="334" t="s">
        <v>908</v>
      </c>
      <c r="F31" s="335" t="s">
        <v>909</v>
      </c>
      <c r="G31" s="334" t="s">
        <v>725</v>
      </c>
      <c r="H31" s="334" t="s">
        <v>726</v>
      </c>
      <c r="I31" s="336">
        <v>135.52000000000001</v>
      </c>
      <c r="J31" s="336">
        <v>2</v>
      </c>
      <c r="K31" s="337">
        <v>271.04000000000002</v>
      </c>
    </row>
    <row r="32" spans="1:11" ht="14.4" customHeight="1" x14ac:dyDescent="0.3">
      <c r="A32" s="332" t="s">
        <v>475</v>
      </c>
      <c r="B32" s="333" t="s">
        <v>476</v>
      </c>
      <c r="C32" s="334" t="s">
        <v>503</v>
      </c>
      <c r="D32" s="335" t="s">
        <v>662</v>
      </c>
      <c r="E32" s="334" t="s">
        <v>908</v>
      </c>
      <c r="F32" s="335" t="s">
        <v>909</v>
      </c>
      <c r="G32" s="334" t="s">
        <v>727</v>
      </c>
      <c r="H32" s="334" t="s">
        <v>728</v>
      </c>
      <c r="I32" s="336">
        <v>281.93</v>
      </c>
      <c r="J32" s="336">
        <v>1</v>
      </c>
      <c r="K32" s="337">
        <v>281.93</v>
      </c>
    </row>
    <row r="33" spans="1:11" ht="14.4" customHeight="1" x14ac:dyDescent="0.3">
      <c r="A33" s="332" t="s">
        <v>475</v>
      </c>
      <c r="B33" s="333" t="s">
        <v>476</v>
      </c>
      <c r="C33" s="334" t="s">
        <v>503</v>
      </c>
      <c r="D33" s="335" t="s">
        <v>662</v>
      </c>
      <c r="E33" s="334" t="s">
        <v>908</v>
      </c>
      <c r="F33" s="335" t="s">
        <v>909</v>
      </c>
      <c r="G33" s="334" t="s">
        <v>729</v>
      </c>
      <c r="H33" s="334" t="s">
        <v>730</v>
      </c>
      <c r="I33" s="336">
        <v>320.64999999999998</v>
      </c>
      <c r="J33" s="336">
        <v>1</v>
      </c>
      <c r="K33" s="337">
        <v>320.64999999999998</v>
      </c>
    </row>
    <row r="34" spans="1:11" ht="14.4" customHeight="1" x14ac:dyDescent="0.3">
      <c r="A34" s="332" t="s">
        <v>475</v>
      </c>
      <c r="B34" s="333" t="s">
        <v>476</v>
      </c>
      <c r="C34" s="334" t="s">
        <v>503</v>
      </c>
      <c r="D34" s="335" t="s">
        <v>662</v>
      </c>
      <c r="E34" s="334" t="s">
        <v>908</v>
      </c>
      <c r="F34" s="335" t="s">
        <v>909</v>
      </c>
      <c r="G34" s="334" t="s">
        <v>731</v>
      </c>
      <c r="H34" s="334" t="s">
        <v>732</v>
      </c>
      <c r="I34" s="336">
        <v>401.72</v>
      </c>
      <c r="J34" s="336">
        <v>1</v>
      </c>
      <c r="K34" s="337">
        <v>401.72</v>
      </c>
    </row>
    <row r="35" spans="1:11" ht="14.4" customHeight="1" x14ac:dyDescent="0.3">
      <c r="A35" s="332" t="s">
        <v>475</v>
      </c>
      <c r="B35" s="333" t="s">
        <v>476</v>
      </c>
      <c r="C35" s="334" t="s">
        <v>503</v>
      </c>
      <c r="D35" s="335" t="s">
        <v>662</v>
      </c>
      <c r="E35" s="334" t="s">
        <v>903</v>
      </c>
      <c r="F35" s="335" t="s">
        <v>904</v>
      </c>
      <c r="G35" s="334" t="s">
        <v>679</v>
      </c>
      <c r="H35" s="334" t="s">
        <v>680</v>
      </c>
      <c r="I35" s="336">
        <v>0.71</v>
      </c>
      <c r="J35" s="336">
        <v>800</v>
      </c>
      <c r="K35" s="337">
        <v>568</v>
      </c>
    </row>
    <row r="36" spans="1:11" ht="14.4" customHeight="1" x14ac:dyDescent="0.3">
      <c r="A36" s="332" t="s">
        <v>475</v>
      </c>
      <c r="B36" s="333" t="s">
        <v>476</v>
      </c>
      <c r="C36" s="334" t="s">
        <v>503</v>
      </c>
      <c r="D36" s="335" t="s">
        <v>662</v>
      </c>
      <c r="E36" s="334" t="s">
        <v>910</v>
      </c>
      <c r="F36" s="335" t="s">
        <v>911</v>
      </c>
      <c r="G36" s="334" t="s">
        <v>733</v>
      </c>
      <c r="H36" s="334" t="s">
        <v>734</v>
      </c>
      <c r="I36" s="336">
        <v>181.5</v>
      </c>
      <c r="J36" s="336">
        <v>2</v>
      </c>
      <c r="K36" s="337">
        <v>363</v>
      </c>
    </row>
    <row r="37" spans="1:11" ht="14.4" customHeight="1" x14ac:dyDescent="0.3">
      <c r="A37" s="332" t="s">
        <v>475</v>
      </c>
      <c r="B37" s="333" t="s">
        <v>476</v>
      </c>
      <c r="C37" s="334" t="s">
        <v>503</v>
      </c>
      <c r="D37" s="335" t="s">
        <v>662</v>
      </c>
      <c r="E37" s="334" t="s">
        <v>910</v>
      </c>
      <c r="F37" s="335" t="s">
        <v>911</v>
      </c>
      <c r="G37" s="334" t="s">
        <v>735</v>
      </c>
      <c r="H37" s="334" t="s">
        <v>736</v>
      </c>
      <c r="I37" s="336">
        <v>356.67</v>
      </c>
      <c r="J37" s="336">
        <v>1</v>
      </c>
      <c r="K37" s="337">
        <v>356.67</v>
      </c>
    </row>
    <row r="38" spans="1:11" ht="14.4" customHeight="1" x14ac:dyDescent="0.3">
      <c r="A38" s="332" t="s">
        <v>475</v>
      </c>
      <c r="B38" s="333" t="s">
        <v>476</v>
      </c>
      <c r="C38" s="334" t="s">
        <v>503</v>
      </c>
      <c r="D38" s="335" t="s">
        <v>662</v>
      </c>
      <c r="E38" s="334" t="s">
        <v>910</v>
      </c>
      <c r="F38" s="335" t="s">
        <v>911</v>
      </c>
      <c r="G38" s="334" t="s">
        <v>737</v>
      </c>
      <c r="H38" s="334" t="s">
        <v>738</v>
      </c>
      <c r="I38" s="336">
        <v>146.41</v>
      </c>
      <c r="J38" s="336">
        <v>2</v>
      </c>
      <c r="K38" s="337">
        <v>292.82</v>
      </c>
    </row>
    <row r="39" spans="1:11" ht="14.4" customHeight="1" x14ac:dyDescent="0.3">
      <c r="A39" s="332" t="s">
        <v>475</v>
      </c>
      <c r="B39" s="333" t="s">
        <v>476</v>
      </c>
      <c r="C39" s="334" t="s">
        <v>503</v>
      </c>
      <c r="D39" s="335" t="s">
        <v>662</v>
      </c>
      <c r="E39" s="334" t="s">
        <v>910</v>
      </c>
      <c r="F39" s="335" t="s">
        <v>911</v>
      </c>
      <c r="G39" s="334" t="s">
        <v>739</v>
      </c>
      <c r="H39" s="334" t="s">
        <v>740</v>
      </c>
      <c r="I39" s="336">
        <v>216.5</v>
      </c>
      <c r="J39" s="336">
        <v>1</v>
      </c>
      <c r="K39" s="337">
        <v>216.5</v>
      </c>
    </row>
    <row r="40" spans="1:11" ht="14.4" customHeight="1" x14ac:dyDescent="0.3">
      <c r="A40" s="332" t="s">
        <v>475</v>
      </c>
      <c r="B40" s="333" t="s">
        <v>476</v>
      </c>
      <c r="C40" s="334" t="s">
        <v>503</v>
      </c>
      <c r="D40" s="335" t="s">
        <v>662</v>
      </c>
      <c r="E40" s="334" t="s">
        <v>910</v>
      </c>
      <c r="F40" s="335" t="s">
        <v>911</v>
      </c>
      <c r="G40" s="334" t="s">
        <v>741</v>
      </c>
      <c r="H40" s="334" t="s">
        <v>742</v>
      </c>
      <c r="I40" s="336">
        <v>77.56</v>
      </c>
      <c r="J40" s="336">
        <v>1</v>
      </c>
      <c r="K40" s="337">
        <v>77.56</v>
      </c>
    </row>
    <row r="41" spans="1:11" ht="14.4" customHeight="1" x14ac:dyDescent="0.3">
      <c r="A41" s="332" t="s">
        <v>475</v>
      </c>
      <c r="B41" s="333" t="s">
        <v>476</v>
      </c>
      <c r="C41" s="334" t="s">
        <v>503</v>
      </c>
      <c r="D41" s="335" t="s">
        <v>662</v>
      </c>
      <c r="E41" s="334" t="s">
        <v>910</v>
      </c>
      <c r="F41" s="335" t="s">
        <v>911</v>
      </c>
      <c r="G41" s="334" t="s">
        <v>743</v>
      </c>
      <c r="H41" s="334" t="s">
        <v>744</v>
      </c>
      <c r="I41" s="336">
        <v>137.94</v>
      </c>
      <c r="J41" s="336">
        <v>2</v>
      </c>
      <c r="K41" s="337">
        <v>275.88</v>
      </c>
    </row>
    <row r="42" spans="1:11" ht="14.4" customHeight="1" x14ac:dyDescent="0.3">
      <c r="A42" s="332" t="s">
        <v>475</v>
      </c>
      <c r="B42" s="333" t="s">
        <v>476</v>
      </c>
      <c r="C42" s="334" t="s">
        <v>503</v>
      </c>
      <c r="D42" s="335" t="s">
        <v>662</v>
      </c>
      <c r="E42" s="334" t="s">
        <v>910</v>
      </c>
      <c r="F42" s="335" t="s">
        <v>911</v>
      </c>
      <c r="G42" s="334" t="s">
        <v>745</v>
      </c>
      <c r="H42" s="334" t="s">
        <v>746</v>
      </c>
      <c r="I42" s="336">
        <v>523.92999999999995</v>
      </c>
      <c r="J42" s="336">
        <v>1</v>
      </c>
      <c r="K42" s="337">
        <v>523.92999999999995</v>
      </c>
    </row>
    <row r="43" spans="1:11" ht="14.4" customHeight="1" x14ac:dyDescent="0.3">
      <c r="A43" s="332" t="s">
        <v>475</v>
      </c>
      <c r="B43" s="333" t="s">
        <v>476</v>
      </c>
      <c r="C43" s="334" t="s">
        <v>503</v>
      </c>
      <c r="D43" s="335" t="s">
        <v>662</v>
      </c>
      <c r="E43" s="334" t="s">
        <v>910</v>
      </c>
      <c r="F43" s="335" t="s">
        <v>911</v>
      </c>
      <c r="G43" s="334" t="s">
        <v>747</v>
      </c>
      <c r="H43" s="334" t="s">
        <v>748</v>
      </c>
      <c r="I43" s="336">
        <v>192.39</v>
      </c>
      <c r="J43" s="336">
        <v>4</v>
      </c>
      <c r="K43" s="337">
        <v>769.56</v>
      </c>
    </row>
    <row r="44" spans="1:11" ht="14.4" customHeight="1" x14ac:dyDescent="0.3">
      <c r="A44" s="332" t="s">
        <v>475</v>
      </c>
      <c r="B44" s="333" t="s">
        <v>476</v>
      </c>
      <c r="C44" s="334" t="s">
        <v>503</v>
      </c>
      <c r="D44" s="335" t="s">
        <v>662</v>
      </c>
      <c r="E44" s="334" t="s">
        <v>910</v>
      </c>
      <c r="F44" s="335" t="s">
        <v>911</v>
      </c>
      <c r="G44" s="334" t="s">
        <v>749</v>
      </c>
      <c r="H44" s="334" t="s">
        <v>750</v>
      </c>
      <c r="I44" s="336">
        <v>3349</v>
      </c>
      <c r="J44" s="336">
        <v>1</v>
      </c>
      <c r="K44" s="337">
        <v>3349</v>
      </c>
    </row>
    <row r="45" spans="1:11" ht="14.4" customHeight="1" x14ac:dyDescent="0.3">
      <c r="A45" s="332" t="s">
        <v>475</v>
      </c>
      <c r="B45" s="333" t="s">
        <v>476</v>
      </c>
      <c r="C45" s="334" t="s">
        <v>503</v>
      </c>
      <c r="D45" s="335" t="s">
        <v>662</v>
      </c>
      <c r="E45" s="334" t="s">
        <v>910</v>
      </c>
      <c r="F45" s="335" t="s">
        <v>911</v>
      </c>
      <c r="G45" s="334" t="s">
        <v>751</v>
      </c>
      <c r="H45" s="334" t="s">
        <v>752</v>
      </c>
      <c r="I45" s="336">
        <v>180.29</v>
      </c>
      <c r="J45" s="336">
        <v>1</v>
      </c>
      <c r="K45" s="337">
        <v>180.29</v>
      </c>
    </row>
    <row r="46" spans="1:11" ht="14.4" customHeight="1" x14ac:dyDescent="0.3">
      <c r="A46" s="332" t="s">
        <v>475</v>
      </c>
      <c r="B46" s="333" t="s">
        <v>476</v>
      </c>
      <c r="C46" s="334" t="s">
        <v>503</v>
      </c>
      <c r="D46" s="335" t="s">
        <v>662</v>
      </c>
      <c r="E46" s="334" t="s">
        <v>910</v>
      </c>
      <c r="F46" s="335" t="s">
        <v>911</v>
      </c>
      <c r="G46" s="334" t="s">
        <v>753</v>
      </c>
      <c r="H46" s="334" t="s">
        <v>754</v>
      </c>
      <c r="I46" s="336">
        <v>214.17</v>
      </c>
      <c r="J46" s="336">
        <v>1</v>
      </c>
      <c r="K46" s="337">
        <v>214.17</v>
      </c>
    </row>
    <row r="47" spans="1:11" ht="14.4" customHeight="1" x14ac:dyDescent="0.3">
      <c r="A47" s="332" t="s">
        <v>475</v>
      </c>
      <c r="B47" s="333" t="s">
        <v>476</v>
      </c>
      <c r="C47" s="334" t="s">
        <v>503</v>
      </c>
      <c r="D47" s="335" t="s">
        <v>662</v>
      </c>
      <c r="E47" s="334" t="s">
        <v>910</v>
      </c>
      <c r="F47" s="335" t="s">
        <v>911</v>
      </c>
      <c r="G47" s="334" t="s">
        <v>755</v>
      </c>
      <c r="H47" s="334" t="s">
        <v>756</v>
      </c>
      <c r="I47" s="336">
        <v>175.45</v>
      </c>
      <c r="J47" s="336">
        <v>2</v>
      </c>
      <c r="K47" s="337">
        <v>350.9</v>
      </c>
    </row>
    <row r="48" spans="1:11" ht="14.4" customHeight="1" x14ac:dyDescent="0.3">
      <c r="A48" s="332" t="s">
        <v>475</v>
      </c>
      <c r="B48" s="333" t="s">
        <v>476</v>
      </c>
      <c r="C48" s="334" t="s">
        <v>503</v>
      </c>
      <c r="D48" s="335" t="s">
        <v>662</v>
      </c>
      <c r="E48" s="334" t="s">
        <v>910</v>
      </c>
      <c r="F48" s="335" t="s">
        <v>911</v>
      </c>
      <c r="G48" s="334" t="s">
        <v>757</v>
      </c>
      <c r="H48" s="334" t="s">
        <v>758</v>
      </c>
      <c r="I48" s="336">
        <v>1.38</v>
      </c>
      <c r="J48" s="336">
        <v>500</v>
      </c>
      <c r="K48" s="337">
        <v>689.7</v>
      </c>
    </row>
    <row r="49" spans="1:11" ht="14.4" customHeight="1" x14ac:dyDescent="0.3">
      <c r="A49" s="332" t="s">
        <v>475</v>
      </c>
      <c r="B49" s="333" t="s">
        <v>476</v>
      </c>
      <c r="C49" s="334" t="s">
        <v>503</v>
      </c>
      <c r="D49" s="335" t="s">
        <v>662</v>
      </c>
      <c r="E49" s="334" t="s">
        <v>910</v>
      </c>
      <c r="F49" s="335" t="s">
        <v>911</v>
      </c>
      <c r="G49" s="334" t="s">
        <v>759</v>
      </c>
      <c r="H49" s="334" t="s">
        <v>760</v>
      </c>
      <c r="I49" s="336">
        <v>550.54999999999995</v>
      </c>
      <c r="J49" s="336">
        <v>1</v>
      </c>
      <c r="K49" s="337">
        <v>550.54999999999995</v>
      </c>
    </row>
    <row r="50" spans="1:11" ht="14.4" customHeight="1" x14ac:dyDescent="0.3">
      <c r="A50" s="332" t="s">
        <v>475</v>
      </c>
      <c r="B50" s="333" t="s">
        <v>476</v>
      </c>
      <c r="C50" s="334" t="s">
        <v>503</v>
      </c>
      <c r="D50" s="335" t="s">
        <v>662</v>
      </c>
      <c r="E50" s="334" t="s">
        <v>910</v>
      </c>
      <c r="F50" s="335" t="s">
        <v>911</v>
      </c>
      <c r="G50" s="334" t="s">
        <v>761</v>
      </c>
      <c r="H50" s="334" t="s">
        <v>762</v>
      </c>
      <c r="I50" s="336">
        <v>161</v>
      </c>
      <c r="J50" s="336">
        <v>1</v>
      </c>
      <c r="K50" s="337">
        <v>161</v>
      </c>
    </row>
    <row r="51" spans="1:11" ht="14.4" customHeight="1" x14ac:dyDescent="0.3">
      <c r="A51" s="332" t="s">
        <v>475</v>
      </c>
      <c r="B51" s="333" t="s">
        <v>476</v>
      </c>
      <c r="C51" s="334" t="s">
        <v>503</v>
      </c>
      <c r="D51" s="335" t="s">
        <v>662</v>
      </c>
      <c r="E51" s="334" t="s">
        <v>910</v>
      </c>
      <c r="F51" s="335" t="s">
        <v>911</v>
      </c>
      <c r="G51" s="334" t="s">
        <v>763</v>
      </c>
      <c r="H51" s="334" t="s">
        <v>764</v>
      </c>
      <c r="I51" s="336">
        <v>133.1</v>
      </c>
      <c r="J51" s="336">
        <v>2</v>
      </c>
      <c r="K51" s="337">
        <v>266.2</v>
      </c>
    </row>
    <row r="52" spans="1:11" ht="14.4" customHeight="1" x14ac:dyDescent="0.3">
      <c r="A52" s="332" t="s">
        <v>475</v>
      </c>
      <c r="B52" s="333" t="s">
        <v>476</v>
      </c>
      <c r="C52" s="334" t="s">
        <v>503</v>
      </c>
      <c r="D52" s="335" t="s">
        <v>662</v>
      </c>
      <c r="E52" s="334" t="s">
        <v>910</v>
      </c>
      <c r="F52" s="335" t="s">
        <v>911</v>
      </c>
      <c r="G52" s="334" t="s">
        <v>765</v>
      </c>
      <c r="H52" s="334" t="s">
        <v>766</v>
      </c>
      <c r="I52" s="336">
        <v>380.16</v>
      </c>
      <c r="J52" s="336">
        <v>0</v>
      </c>
      <c r="K52" s="337">
        <v>0</v>
      </c>
    </row>
    <row r="53" spans="1:11" ht="14.4" customHeight="1" x14ac:dyDescent="0.3">
      <c r="A53" s="332" t="s">
        <v>475</v>
      </c>
      <c r="B53" s="333" t="s">
        <v>476</v>
      </c>
      <c r="C53" s="334" t="s">
        <v>503</v>
      </c>
      <c r="D53" s="335" t="s">
        <v>662</v>
      </c>
      <c r="E53" s="334" t="s">
        <v>910</v>
      </c>
      <c r="F53" s="335" t="s">
        <v>911</v>
      </c>
      <c r="G53" s="334" t="s">
        <v>767</v>
      </c>
      <c r="H53" s="334" t="s">
        <v>768</v>
      </c>
      <c r="I53" s="336">
        <v>923.84</v>
      </c>
      <c r="J53" s="336">
        <v>1</v>
      </c>
      <c r="K53" s="337">
        <v>923.84</v>
      </c>
    </row>
    <row r="54" spans="1:11" ht="14.4" customHeight="1" x14ac:dyDescent="0.3">
      <c r="A54" s="332" t="s">
        <v>475</v>
      </c>
      <c r="B54" s="333" t="s">
        <v>476</v>
      </c>
      <c r="C54" s="334" t="s">
        <v>503</v>
      </c>
      <c r="D54" s="335" t="s">
        <v>662</v>
      </c>
      <c r="E54" s="334" t="s">
        <v>910</v>
      </c>
      <c r="F54" s="335" t="s">
        <v>911</v>
      </c>
      <c r="G54" s="334" t="s">
        <v>769</v>
      </c>
      <c r="H54" s="334" t="s">
        <v>770</v>
      </c>
      <c r="I54" s="336">
        <v>923.83</v>
      </c>
      <c r="J54" s="336">
        <v>1</v>
      </c>
      <c r="K54" s="337">
        <v>923.83</v>
      </c>
    </row>
    <row r="55" spans="1:11" ht="14.4" customHeight="1" x14ac:dyDescent="0.3">
      <c r="A55" s="332" t="s">
        <v>475</v>
      </c>
      <c r="B55" s="333" t="s">
        <v>476</v>
      </c>
      <c r="C55" s="334" t="s">
        <v>503</v>
      </c>
      <c r="D55" s="335" t="s">
        <v>662</v>
      </c>
      <c r="E55" s="334" t="s">
        <v>910</v>
      </c>
      <c r="F55" s="335" t="s">
        <v>911</v>
      </c>
      <c r="G55" s="334" t="s">
        <v>771</v>
      </c>
      <c r="H55" s="334" t="s">
        <v>772</v>
      </c>
      <c r="I55" s="336">
        <v>1660.7</v>
      </c>
      <c r="J55" s="336">
        <v>1</v>
      </c>
      <c r="K55" s="337">
        <v>1660.7</v>
      </c>
    </row>
    <row r="56" spans="1:11" ht="14.4" customHeight="1" x14ac:dyDescent="0.3">
      <c r="A56" s="332" t="s">
        <v>475</v>
      </c>
      <c r="B56" s="333" t="s">
        <v>476</v>
      </c>
      <c r="C56" s="334" t="s">
        <v>503</v>
      </c>
      <c r="D56" s="335" t="s">
        <v>662</v>
      </c>
      <c r="E56" s="334" t="s">
        <v>910</v>
      </c>
      <c r="F56" s="335" t="s">
        <v>911</v>
      </c>
      <c r="G56" s="334" t="s">
        <v>773</v>
      </c>
      <c r="H56" s="334" t="s">
        <v>774</v>
      </c>
      <c r="I56" s="336">
        <v>109.75</v>
      </c>
      <c r="J56" s="336">
        <v>1</v>
      </c>
      <c r="K56" s="337">
        <v>109.75</v>
      </c>
    </row>
    <row r="57" spans="1:11" ht="14.4" customHeight="1" x14ac:dyDescent="0.3">
      <c r="A57" s="332" t="s">
        <v>475</v>
      </c>
      <c r="B57" s="333" t="s">
        <v>476</v>
      </c>
      <c r="C57" s="334" t="s">
        <v>503</v>
      </c>
      <c r="D57" s="335" t="s">
        <v>662</v>
      </c>
      <c r="E57" s="334" t="s">
        <v>910</v>
      </c>
      <c r="F57" s="335" t="s">
        <v>911</v>
      </c>
      <c r="G57" s="334" t="s">
        <v>775</v>
      </c>
      <c r="H57" s="334" t="s">
        <v>776</v>
      </c>
      <c r="I57" s="336">
        <v>885.72</v>
      </c>
      <c r="J57" s="336">
        <v>1</v>
      </c>
      <c r="K57" s="337">
        <v>885.72</v>
      </c>
    </row>
    <row r="58" spans="1:11" ht="14.4" customHeight="1" x14ac:dyDescent="0.3">
      <c r="A58" s="332" t="s">
        <v>475</v>
      </c>
      <c r="B58" s="333" t="s">
        <v>476</v>
      </c>
      <c r="C58" s="334" t="s">
        <v>497</v>
      </c>
      <c r="D58" s="335" t="s">
        <v>660</v>
      </c>
      <c r="E58" s="334" t="s">
        <v>901</v>
      </c>
      <c r="F58" s="335" t="s">
        <v>902</v>
      </c>
      <c r="G58" s="334" t="s">
        <v>777</v>
      </c>
      <c r="H58" s="334" t="s">
        <v>778</v>
      </c>
      <c r="I58" s="336">
        <v>0.42</v>
      </c>
      <c r="J58" s="336">
        <v>20000</v>
      </c>
      <c r="K58" s="337">
        <v>8409.2099999999991</v>
      </c>
    </row>
    <row r="59" spans="1:11" ht="14.4" customHeight="1" x14ac:dyDescent="0.3">
      <c r="A59" s="332" t="s">
        <v>475</v>
      </c>
      <c r="B59" s="333" t="s">
        <v>476</v>
      </c>
      <c r="C59" s="334" t="s">
        <v>497</v>
      </c>
      <c r="D59" s="335" t="s">
        <v>660</v>
      </c>
      <c r="E59" s="334" t="s">
        <v>901</v>
      </c>
      <c r="F59" s="335" t="s">
        <v>902</v>
      </c>
      <c r="G59" s="334" t="s">
        <v>685</v>
      </c>
      <c r="H59" s="334" t="s">
        <v>686</v>
      </c>
      <c r="I59" s="336">
        <v>27.87</v>
      </c>
      <c r="J59" s="336">
        <v>10</v>
      </c>
      <c r="K59" s="337">
        <v>278.7</v>
      </c>
    </row>
    <row r="60" spans="1:11" ht="14.4" customHeight="1" x14ac:dyDescent="0.3">
      <c r="A60" s="332" t="s">
        <v>475</v>
      </c>
      <c r="B60" s="333" t="s">
        <v>476</v>
      </c>
      <c r="C60" s="334" t="s">
        <v>497</v>
      </c>
      <c r="D60" s="335" t="s">
        <v>660</v>
      </c>
      <c r="E60" s="334" t="s">
        <v>901</v>
      </c>
      <c r="F60" s="335" t="s">
        <v>902</v>
      </c>
      <c r="G60" s="334" t="s">
        <v>779</v>
      </c>
      <c r="H60" s="334" t="s">
        <v>780</v>
      </c>
      <c r="I60" s="336">
        <v>0.5</v>
      </c>
      <c r="J60" s="336">
        <v>4000</v>
      </c>
      <c r="K60" s="337">
        <v>2006</v>
      </c>
    </row>
    <row r="61" spans="1:11" ht="14.4" customHeight="1" x14ac:dyDescent="0.3">
      <c r="A61" s="332" t="s">
        <v>475</v>
      </c>
      <c r="B61" s="333" t="s">
        <v>476</v>
      </c>
      <c r="C61" s="334" t="s">
        <v>497</v>
      </c>
      <c r="D61" s="335" t="s">
        <v>660</v>
      </c>
      <c r="E61" s="334" t="s">
        <v>906</v>
      </c>
      <c r="F61" s="335" t="s">
        <v>907</v>
      </c>
      <c r="G61" s="334" t="s">
        <v>781</v>
      </c>
      <c r="H61" s="334" t="s">
        <v>782</v>
      </c>
      <c r="I61" s="336">
        <v>15.923333333333334</v>
      </c>
      <c r="J61" s="336">
        <v>900</v>
      </c>
      <c r="K61" s="337">
        <v>14330</v>
      </c>
    </row>
    <row r="62" spans="1:11" ht="14.4" customHeight="1" x14ac:dyDescent="0.3">
      <c r="A62" s="332" t="s">
        <v>475</v>
      </c>
      <c r="B62" s="333" t="s">
        <v>476</v>
      </c>
      <c r="C62" s="334" t="s">
        <v>497</v>
      </c>
      <c r="D62" s="335" t="s">
        <v>660</v>
      </c>
      <c r="E62" s="334" t="s">
        <v>906</v>
      </c>
      <c r="F62" s="335" t="s">
        <v>907</v>
      </c>
      <c r="G62" s="334" t="s">
        <v>783</v>
      </c>
      <c r="H62" s="334" t="s">
        <v>784</v>
      </c>
      <c r="I62" s="336">
        <v>2.75</v>
      </c>
      <c r="J62" s="336">
        <v>100</v>
      </c>
      <c r="K62" s="337">
        <v>275</v>
      </c>
    </row>
    <row r="63" spans="1:11" ht="14.4" customHeight="1" x14ac:dyDescent="0.3">
      <c r="A63" s="332" t="s">
        <v>475</v>
      </c>
      <c r="B63" s="333" t="s">
        <v>476</v>
      </c>
      <c r="C63" s="334" t="s">
        <v>497</v>
      </c>
      <c r="D63" s="335" t="s">
        <v>660</v>
      </c>
      <c r="E63" s="334" t="s">
        <v>906</v>
      </c>
      <c r="F63" s="335" t="s">
        <v>907</v>
      </c>
      <c r="G63" s="334" t="s">
        <v>785</v>
      </c>
      <c r="H63" s="334" t="s">
        <v>786</v>
      </c>
      <c r="I63" s="336">
        <v>7.4300000000000015</v>
      </c>
      <c r="J63" s="336">
        <v>5140</v>
      </c>
      <c r="K63" s="337">
        <v>38189.9</v>
      </c>
    </row>
    <row r="64" spans="1:11" ht="14.4" customHeight="1" x14ac:dyDescent="0.3">
      <c r="A64" s="332" t="s">
        <v>475</v>
      </c>
      <c r="B64" s="333" t="s">
        <v>476</v>
      </c>
      <c r="C64" s="334" t="s">
        <v>497</v>
      </c>
      <c r="D64" s="335" t="s">
        <v>660</v>
      </c>
      <c r="E64" s="334" t="s">
        <v>906</v>
      </c>
      <c r="F64" s="335" t="s">
        <v>907</v>
      </c>
      <c r="G64" s="334" t="s">
        <v>787</v>
      </c>
      <c r="H64" s="334" t="s">
        <v>788</v>
      </c>
      <c r="I64" s="336">
        <v>6.3100000000000005</v>
      </c>
      <c r="J64" s="336">
        <v>4500</v>
      </c>
      <c r="K64" s="337">
        <v>28401.37</v>
      </c>
    </row>
    <row r="65" spans="1:11" ht="14.4" customHeight="1" x14ac:dyDescent="0.3">
      <c r="A65" s="332" t="s">
        <v>475</v>
      </c>
      <c r="B65" s="333" t="s">
        <v>476</v>
      </c>
      <c r="C65" s="334" t="s">
        <v>497</v>
      </c>
      <c r="D65" s="335" t="s">
        <v>660</v>
      </c>
      <c r="E65" s="334" t="s">
        <v>906</v>
      </c>
      <c r="F65" s="335" t="s">
        <v>907</v>
      </c>
      <c r="G65" s="334" t="s">
        <v>789</v>
      </c>
      <c r="H65" s="334" t="s">
        <v>790</v>
      </c>
      <c r="I65" s="336">
        <v>0.48</v>
      </c>
      <c r="J65" s="336">
        <v>300</v>
      </c>
      <c r="K65" s="337">
        <v>144</v>
      </c>
    </row>
    <row r="66" spans="1:11" ht="14.4" customHeight="1" x14ac:dyDescent="0.3">
      <c r="A66" s="332" t="s">
        <v>475</v>
      </c>
      <c r="B66" s="333" t="s">
        <v>476</v>
      </c>
      <c r="C66" s="334" t="s">
        <v>497</v>
      </c>
      <c r="D66" s="335" t="s">
        <v>660</v>
      </c>
      <c r="E66" s="334" t="s">
        <v>906</v>
      </c>
      <c r="F66" s="335" t="s">
        <v>907</v>
      </c>
      <c r="G66" s="334" t="s">
        <v>791</v>
      </c>
      <c r="H66" s="334" t="s">
        <v>792</v>
      </c>
      <c r="I66" s="336">
        <v>9.15</v>
      </c>
      <c r="J66" s="336">
        <v>6000</v>
      </c>
      <c r="K66" s="337">
        <v>54881.87</v>
      </c>
    </row>
    <row r="67" spans="1:11" ht="14.4" customHeight="1" x14ac:dyDescent="0.3">
      <c r="A67" s="332" t="s">
        <v>475</v>
      </c>
      <c r="B67" s="333" t="s">
        <v>476</v>
      </c>
      <c r="C67" s="334" t="s">
        <v>497</v>
      </c>
      <c r="D67" s="335" t="s">
        <v>660</v>
      </c>
      <c r="E67" s="334" t="s">
        <v>906</v>
      </c>
      <c r="F67" s="335" t="s">
        <v>907</v>
      </c>
      <c r="G67" s="334" t="s">
        <v>793</v>
      </c>
      <c r="H67" s="334" t="s">
        <v>794</v>
      </c>
      <c r="I67" s="336">
        <v>4.3099999999999996</v>
      </c>
      <c r="J67" s="336">
        <v>2400</v>
      </c>
      <c r="K67" s="337">
        <v>10345.51</v>
      </c>
    </row>
    <row r="68" spans="1:11" ht="14.4" customHeight="1" x14ac:dyDescent="0.3">
      <c r="A68" s="332" t="s">
        <v>475</v>
      </c>
      <c r="B68" s="333" t="s">
        <v>476</v>
      </c>
      <c r="C68" s="334" t="s">
        <v>497</v>
      </c>
      <c r="D68" s="335" t="s">
        <v>660</v>
      </c>
      <c r="E68" s="334" t="s">
        <v>906</v>
      </c>
      <c r="F68" s="335" t="s">
        <v>907</v>
      </c>
      <c r="G68" s="334" t="s">
        <v>795</v>
      </c>
      <c r="H68" s="334" t="s">
        <v>796</v>
      </c>
      <c r="I68" s="336">
        <v>14.650000000000004</v>
      </c>
      <c r="J68" s="336">
        <v>4500</v>
      </c>
      <c r="K68" s="337">
        <v>65936.779999999984</v>
      </c>
    </row>
    <row r="69" spans="1:11" ht="14.4" customHeight="1" x14ac:dyDescent="0.3">
      <c r="A69" s="332" t="s">
        <v>475</v>
      </c>
      <c r="B69" s="333" t="s">
        <v>476</v>
      </c>
      <c r="C69" s="334" t="s">
        <v>497</v>
      </c>
      <c r="D69" s="335" t="s">
        <v>660</v>
      </c>
      <c r="E69" s="334" t="s">
        <v>906</v>
      </c>
      <c r="F69" s="335" t="s">
        <v>907</v>
      </c>
      <c r="G69" s="334" t="s">
        <v>797</v>
      </c>
      <c r="H69" s="334" t="s">
        <v>798</v>
      </c>
      <c r="I69" s="336">
        <v>8.76</v>
      </c>
      <c r="J69" s="336">
        <v>1600</v>
      </c>
      <c r="K69" s="337">
        <v>14016.48</v>
      </c>
    </row>
    <row r="70" spans="1:11" ht="14.4" customHeight="1" x14ac:dyDescent="0.3">
      <c r="A70" s="332" t="s">
        <v>475</v>
      </c>
      <c r="B70" s="333" t="s">
        <v>476</v>
      </c>
      <c r="C70" s="334" t="s">
        <v>497</v>
      </c>
      <c r="D70" s="335" t="s">
        <v>660</v>
      </c>
      <c r="E70" s="334" t="s">
        <v>906</v>
      </c>
      <c r="F70" s="335" t="s">
        <v>907</v>
      </c>
      <c r="G70" s="334" t="s">
        <v>799</v>
      </c>
      <c r="H70" s="334" t="s">
        <v>800</v>
      </c>
      <c r="I70" s="336">
        <v>5.4200000000000008</v>
      </c>
      <c r="J70" s="336">
        <v>4300</v>
      </c>
      <c r="K70" s="337">
        <v>23300.080000000005</v>
      </c>
    </row>
    <row r="71" spans="1:11" ht="14.4" customHeight="1" x14ac:dyDescent="0.3">
      <c r="A71" s="332" t="s">
        <v>475</v>
      </c>
      <c r="B71" s="333" t="s">
        <v>476</v>
      </c>
      <c r="C71" s="334" t="s">
        <v>497</v>
      </c>
      <c r="D71" s="335" t="s">
        <v>660</v>
      </c>
      <c r="E71" s="334" t="s">
        <v>906</v>
      </c>
      <c r="F71" s="335" t="s">
        <v>907</v>
      </c>
      <c r="G71" s="334" t="s">
        <v>801</v>
      </c>
      <c r="H71" s="334" t="s">
        <v>802</v>
      </c>
      <c r="I71" s="336">
        <v>12.044</v>
      </c>
      <c r="J71" s="336">
        <v>350</v>
      </c>
      <c r="K71" s="337">
        <v>4221</v>
      </c>
    </row>
    <row r="72" spans="1:11" ht="14.4" customHeight="1" x14ac:dyDescent="0.3">
      <c r="A72" s="332" t="s">
        <v>475</v>
      </c>
      <c r="B72" s="333" t="s">
        <v>476</v>
      </c>
      <c r="C72" s="334" t="s">
        <v>497</v>
      </c>
      <c r="D72" s="335" t="s">
        <v>660</v>
      </c>
      <c r="E72" s="334" t="s">
        <v>906</v>
      </c>
      <c r="F72" s="335" t="s">
        <v>907</v>
      </c>
      <c r="G72" s="334" t="s">
        <v>803</v>
      </c>
      <c r="H72" s="334" t="s">
        <v>804</v>
      </c>
      <c r="I72" s="336">
        <v>124.93000000000005</v>
      </c>
      <c r="J72" s="336">
        <v>1250</v>
      </c>
      <c r="K72" s="337">
        <v>156165.66000000003</v>
      </c>
    </row>
    <row r="73" spans="1:11" ht="14.4" customHeight="1" x14ac:dyDescent="0.3">
      <c r="A73" s="332" t="s">
        <v>475</v>
      </c>
      <c r="B73" s="333" t="s">
        <v>476</v>
      </c>
      <c r="C73" s="334" t="s">
        <v>497</v>
      </c>
      <c r="D73" s="335" t="s">
        <v>660</v>
      </c>
      <c r="E73" s="334" t="s">
        <v>906</v>
      </c>
      <c r="F73" s="335" t="s">
        <v>907</v>
      </c>
      <c r="G73" s="334" t="s">
        <v>805</v>
      </c>
      <c r="H73" s="334" t="s">
        <v>806</v>
      </c>
      <c r="I73" s="336">
        <v>198.44</v>
      </c>
      <c r="J73" s="336">
        <v>1</v>
      </c>
      <c r="K73" s="337">
        <v>198.44</v>
      </c>
    </row>
    <row r="74" spans="1:11" ht="14.4" customHeight="1" x14ac:dyDescent="0.3">
      <c r="A74" s="332" t="s">
        <v>475</v>
      </c>
      <c r="B74" s="333" t="s">
        <v>476</v>
      </c>
      <c r="C74" s="334" t="s">
        <v>497</v>
      </c>
      <c r="D74" s="335" t="s">
        <v>660</v>
      </c>
      <c r="E74" s="334" t="s">
        <v>906</v>
      </c>
      <c r="F74" s="335" t="s">
        <v>907</v>
      </c>
      <c r="G74" s="334" t="s">
        <v>807</v>
      </c>
      <c r="H74" s="334" t="s">
        <v>808</v>
      </c>
      <c r="I74" s="336">
        <v>0.47111111111111104</v>
      </c>
      <c r="J74" s="336">
        <v>10000</v>
      </c>
      <c r="K74" s="337">
        <v>4715</v>
      </c>
    </row>
    <row r="75" spans="1:11" ht="14.4" customHeight="1" x14ac:dyDescent="0.3">
      <c r="A75" s="332" t="s">
        <v>475</v>
      </c>
      <c r="B75" s="333" t="s">
        <v>476</v>
      </c>
      <c r="C75" s="334" t="s">
        <v>497</v>
      </c>
      <c r="D75" s="335" t="s">
        <v>660</v>
      </c>
      <c r="E75" s="334" t="s">
        <v>906</v>
      </c>
      <c r="F75" s="335" t="s">
        <v>907</v>
      </c>
      <c r="G75" s="334" t="s">
        <v>809</v>
      </c>
      <c r="H75" s="334" t="s">
        <v>810</v>
      </c>
      <c r="I75" s="336">
        <v>605</v>
      </c>
      <c r="J75" s="336">
        <v>372</v>
      </c>
      <c r="K75" s="337">
        <v>225060</v>
      </c>
    </row>
    <row r="76" spans="1:11" ht="14.4" customHeight="1" x14ac:dyDescent="0.3">
      <c r="A76" s="332" t="s">
        <v>475</v>
      </c>
      <c r="B76" s="333" t="s">
        <v>476</v>
      </c>
      <c r="C76" s="334" t="s">
        <v>497</v>
      </c>
      <c r="D76" s="335" t="s">
        <v>660</v>
      </c>
      <c r="E76" s="334" t="s">
        <v>906</v>
      </c>
      <c r="F76" s="335" t="s">
        <v>907</v>
      </c>
      <c r="G76" s="334" t="s">
        <v>809</v>
      </c>
      <c r="H76" s="334" t="s">
        <v>811</v>
      </c>
      <c r="I76" s="336">
        <v>605</v>
      </c>
      <c r="J76" s="336">
        <v>252</v>
      </c>
      <c r="K76" s="337">
        <v>152460</v>
      </c>
    </row>
    <row r="77" spans="1:11" ht="14.4" customHeight="1" x14ac:dyDescent="0.3">
      <c r="A77" s="332" t="s">
        <v>475</v>
      </c>
      <c r="B77" s="333" t="s">
        <v>476</v>
      </c>
      <c r="C77" s="334" t="s">
        <v>497</v>
      </c>
      <c r="D77" s="335" t="s">
        <v>660</v>
      </c>
      <c r="E77" s="334" t="s">
        <v>906</v>
      </c>
      <c r="F77" s="335" t="s">
        <v>907</v>
      </c>
      <c r="G77" s="334" t="s">
        <v>812</v>
      </c>
      <c r="H77" s="334" t="s">
        <v>813</v>
      </c>
      <c r="I77" s="336">
        <v>52.029999999999994</v>
      </c>
      <c r="J77" s="336">
        <v>1100</v>
      </c>
      <c r="K77" s="337">
        <v>55539</v>
      </c>
    </row>
    <row r="78" spans="1:11" ht="14.4" customHeight="1" x14ac:dyDescent="0.3">
      <c r="A78" s="332" t="s">
        <v>475</v>
      </c>
      <c r="B78" s="333" t="s">
        <v>476</v>
      </c>
      <c r="C78" s="334" t="s">
        <v>497</v>
      </c>
      <c r="D78" s="335" t="s">
        <v>660</v>
      </c>
      <c r="E78" s="334" t="s">
        <v>906</v>
      </c>
      <c r="F78" s="335" t="s">
        <v>907</v>
      </c>
      <c r="G78" s="334" t="s">
        <v>814</v>
      </c>
      <c r="H78" s="334" t="s">
        <v>815</v>
      </c>
      <c r="I78" s="336">
        <v>605</v>
      </c>
      <c r="J78" s="336">
        <v>92</v>
      </c>
      <c r="K78" s="337">
        <v>55660</v>
      </c>
    </row>
    <row r="79" spans="1:11" ht="14.4" customHeight="1" x14ac:dyDescent="0.3">
      <c r="A79" s="332" t="s">
        <v>475</v>
      </c>
      <c r="B79" s="333" t="s">
        <v>476</v>
      </c>
      <c r="C79" s="334" t="s">
        <v>497</v>
      </c>
      <c r="D79" s="335" t="s">
        <v>660</v>
      </c>
      <c r="E79" s="334" t="s">
        <v>906</v>
      </c>
      <c r="F79" s="335" t="s">
        <v>907</v>
      </c>
      <c r="G79" s="334" t="s">
        <v>816</v>
      </c>
      <c r="H79" s="334" t="s">
        <v>817</v>
      </c>
      <c r="I79" s="336">
        <v>3.6199999999999997</v>
      </c>
      <c r="J79" s="336">
        <v>900</v>
      </c>
      <c r="K79" s="337">
        <v>3256.1099999999997</v>
      </c>
    </row>
    <row r="80" spans="1:11" ht="14.4" customHeight="1" x14ac:dyDescent="0.3">
      <c r="A80" s="332" t="s">
        <v>475</v>
      </c>
      <c r="B80" s="333" t="s">
        <v>476</v>
      </c>
      <c r="C80" s="334" t="s">
        <v>497</v>
      </c>
      <c r="D80" s="335" t="s">
        <v>660</v>
      </c>
      <c r="E80" s="334" t="s">
        <v>912</v>
      </c>
      <c r="F80" s="335" t="s">
        <v>913</v>
      </c>
      <c r="G80" s="334" t="s">
        <v>818</v>
      </c>
      <c r="H80" s="334" t="s">
        <v>819</v>
      </c>
      <c r="I80" s="336">
        <v>52.420000000000009</v>
      </c>
      <c r="J80" s="336">
        <v>3000</v>
      </c>
      <c r="K80" s="337">
        <v>157251.6</v>
      </c>
    </row>
    <row r="81" spans="1:11" ht="14.4" customHeight="1" x14ac:dyDescent="0.3">
      <c r="A81" s="332" t="s">
        <v>475</v>
      </c>
      <c r="B81" s="333" t="s">
        <v>476</v>
      </c>
      <c r="C81" s="334" t="s">
        <v>497</v>
      </c>
      <c r="D81" s="335" t="s">
        <v>660</v>
      </c>
      <c r="E81" s="334" t="s">
        <v>912</v>
      </c>
      <c r="F81" s="335" t="s">
        <v>913</v>
      </c>
      <c r="G81" s="334" t="s">
        <v>820</v>
      </c>
      <c r="H81" s="334" t="s">
        <v>821</v>
      </c>
      <c r="I81" s="336">
        <v>8.1690909090909098</v>
      </c>
      <c r="J81" s="336">
        <v>17700</v>
      </c>
      <c r="K81" s="337">
        <v>144594</v>
      </c>
    </row>
    <row r="82" spans="1:11" ht="14.4" customHeight="1" x14ac:dyDescent="0.3">
      <c r="A82" s="332" t="s">
        <v>475</v>
      </c>
      <c r="B82" s="333" t="s">
        <v>476</v>
      </c>
      <c r="C82" s="334" t="s">
        <v>497</v>
      </c>
      <c r="D82" s="335" t="s">
        <v>660</v>
      </c>
      <c r="E82" s="334" t="s">
        <v>912</v>
      </c>
      <c r="F82" s="335" t="s">
        <v>913</v>
      </c>
      <c r="G82" s="334" t="s">
        <v>822</v>
      </c>
      <c r="H82" s="334" t="s">
        <v>823</v>
      </c>
      <c r="I82" s="336">
        <v>307.34000000000003</v>
      </c>
      <c r="J82" s="336">
        <v>2340</v>
      </c>
      <c r="K82" s="337">
        <v>719175.6</v>
      </c>
    </row>
    <row r="83" spans="1:11" ht="14.4" customHeight="1" x14ac:dyDescent="0.3">
      <c r="A83" s="332" t="s">
        <v>475</v>
      </c>
      <c r="B83" s="333" t="s">
        <v>476</v>
      </c>
      <c r="C83" s="334" t="s">
        <v>497</v>
      </c>
      <c r="D83" s="335" t="s">
        <v>660</v>
      </c>
      <c r="E83" s="334" t="s">
        <v>912</v>
      </c>
      <c r="F83" s="335" t="s">
        <v>913</v>
      </c>
      <c r="G83" s="334" t="s">
        <v>824</v>
      </c>
      <c r="H83" s="334" t="s">
        <v>825</v>
      </c>
      <c r="I83" s="336">
        <v>24.18</v>
      </c>
      <c r="J83" s="336">
        <v>200</v>
      </c>
      <c r="K83" s="337">
        <v>4835.16</v>
      </c>
    </row>
    <row r="84" spans="1:11" ht="14.4" customHeight="1" x14ac:dyDescent="0.3">
      <c r="A84" s="332" t="s">
        <v>475</v>
      </c>
      <c r="B84" s="333" t="s">
        <v>476</v>
      </c>
      <c r="C84" s="334" t="s">
        <v>497</v>
      </c>
      <c r="D84" s="335" t="s">
        <v>660</v>
      </c>
      <c r="E84" s="334" t="s">
        <v>914</v>
      </c>
      <c r="F84" s="335" t="s">
        <v>915</v>
      </c>
      <c r="G84" s="334" t="s">
        <v>826</v>
      </c>
      <c r="H84" s="334" t="s">
        <v>827</v>
      </c>
      <c r="I84" s="336">
        <v>7.87</v>
      </c>
      <c r="J84" s="336">
        <v>1750</v>
      </c>
      <c r="K84" s="337">
        <v>13763.75</v>
      </c>
    </row>
    <row r="85" spans="1:11" ht="14.4" customHeight="1" x14ac:dyDescent="0.3">
      <c r="A85" s="332" t="s">
        <v>475</v>
      </c>
      <c r="B85" s="333" t="s">
        <v>476</v>
      </c>
      <c r="C85" s="334" t="s">
        <v>497</v>
      </c>
      <c r="D85" s="335" t="s">
        <v>660</v>
      </c>
      <c r="E85" s="334" t="s">
        <v>914</v>
      </c>
      <c r="F85" s="335" t="s">
        <v>915</v>
      </c>
      <c r="G85" s="334" t="s">
        <v>826</v>
      </c>
      <c r="H85" s="334" t="s">
        <v>828</v>
      </c>
      <c r="I85" s="336">
        <v>7.87</v>
      </c>
      <c r="J85" s="336">
        <v>1250</v>
      </c>
      <c r="K85" s="337">
        <v>9831.25</v>
      </c>
    </row>
    <row r="86" spans="1:11" ht="14.4" customHeight="1" x14ac:dyDescent="0.3">
      <c r="A86" s="332" t="s">
        <v>475</v>
      </c>
      <c r="B86" s="333" t="s">
        <v>476</v>
      </c>
      <c r="C86" s="334" t="s">
        <v>497</v>
      </c>
      <c r="D86" s="335" t="s">
        <v>660</v>
      </c>
      <c r="E86" s="334" t="s">
        <v>914</v>
      </c>
      <c r="F86" s="335" t="s">
        <v>915</v>
      </c>
      <c r="G86" s="334" t="s">
        <v>829</v>
      </c>
      <c r="H86" s="334" t="s">
        <v>830</v>
      </c>
      <c r="I86" s="336">
        <v>0.48454545454545456</v>
      </c>
      <c r="J86" s="336">
        <v>25000</v>
      </c>
      <c r="K86" s="337">
        <v>12120</v>
      </c>
    </row>
    <row r="87" spans="1:11" ht="14.4" customHeight="1" x14ac:dyDescent="0.3">
      <c r="A87" s="332" t="s">
        <v>475</v>
      </c>
      <c r="B87" s="333" t="s">
        <v>476</v>
      </c>
      <c r="C87" s="334" t="s">
        <v>497</v>
      </c>
      <c r="D87" s="335" t="s">
        <v>660</v>
      </c>
      <c r="E87" s="334" t="s">
        <v>903</v>
      </c>
      <c r="F87" s="335" t="s">
        <v>904</v>
      </c>
      <c r="G87" s="334" t="s">
        <v>831</v>
      </c>
      <c r="H87" s="334" t="s">
        <v>832</v>
      </c>
      <c r="I87" s="336">
        <v>1.81</v>
      </c>
      <c r="J87" s="336">
        <v>3100</v>
      </c>
      <c r="K87" s="337">
        <v>5624.5</v>
      </c>
    </row>
    <row r="88" spans="1:11" ht="14.4" customHeight="1" x14ac:dyDescent="0.3">
      <c r="A88" s="332" t="s">
        <v>475</v>
      </c>
      <c r="B88" s="333" t="s">
        <v>476</v>
      </c>
      <c r="C88" s="334" t="s">
        <v>497</v>
      </c>
      <c r="D88" s="335" t="s">
        <v>660</v>
      </c>
      <c r="E88" s="334" t="s">
        <v>903</v>
      </c>
      <c r="F88" s="335" t="s">
        <v>904</v>
      </c>
      <c r="G88" s="334" t="s">
        <v>833</v>
      </c>
      <c r="H88" s="334" t="s">
        <v>834</v>
      </c>
      <c r="I88" s="336">
        <v>10.55</v>
      </c>
      <c r="J88" s="336">
        <v>40</v>
      </c>
      <c r="K88" s="337">
        <v>422.05</v>
      </c>
    </row>
    <row r="89" spans="1:11" ht="14.4" customHeight="1" x14ac:dyDescent="0.3">
      <c r="A89" s="332" t="s">
        <v>475</v>
      </c>
      <c r="B89" s="333" t="s">
        <v>476</v>
      </c>
      <c r="C89" s="334" t="s">
        <v>497</v>
      </c>
      <c r="D89" s="335" t="s">
        <v>660</v>
      </c>
      <c r="E89" s="334" t="s">
        <v>903</v>
      </c>
      <c r="F89" s="335" t="s">
        <v>904</v>
      </c>
      <c r="G89" s="334" t="s">
        <v>835</v>
      </c>
      <c r="H89" s="334" t="s">
        <v>836</v>
      </c>
      <c r="I89" s="336">
        <v>1.8099999999999998</v>
      </c>
      <c r="J89" s="336">
        <v>2000</v>
      </c>
      <c r="K89" s="337">
        <v>3630</v>
      </c>
    </row>
    <row r="90" spans="1:11" ht="14.4" customHeight="1" x14ac:dyDescent="0.3">
      <c r="A90" s="332" t="s">
        <v>475</v>
      </c>
      <c r="B90" s="333" t="s">
        <v>476</v>
      </c>
      <c r="C90" s="334" t="s">
        <v>497</v>
      </c>
      <c r="D90" s="335" t="s">
        <v>660</v>
      </c>
      <c r="E90" s="334" t="s">
        <v>903</v>
      </c>
      <c r="F90" s="335" t="s">
        <v>904</v>
      </c>
      <c r="G90" s="334" t="s">
        <v>837</v>
      </c>
      <c r="H90" s="334" t="s">
        <v>838</v>
      </c>
      <c r="I90" s="336">
        <v>16.21</v>
      </c>
      <c r="J90" s="336">
        <v>175</v>
      </c>
      <c r="K90" s="337">
        <v>2837.45</v>
      </c>
    </row>
    <row r="91" spans="1:11" ht="14.4" customHeight="1" x14ac:dyDescent="0.3">
      <c r="A91" s="332" t="s">
        <v>475</v>
      </c>
      <c r="B91" s="333" t="s">
        <v>476</v>
      </c>
      <c r="C91" s="334" t="s">
        <v>497</v>
      </c>
      <c r="D91" s="335" t="s">
        <v>660</v>
      </c>
      <c r="E91" s="334" t="s">
        <v>903</v>
      </c>
      <c r="F91" s="335" t="s">
        <v>904</v>
      </c>
      <c r="G91" s="334" t="s">
        <v>839</v>
      </c>
      <c r="H91" s="334" t="s">
        <v>840</v>
      </c>
      <c r="I91" s="336">
        <v>20.16</v>
      </c>
      <c r="J91" s="336">
        <v>2860</v>
      </c>
      <c r="K91" s="337">
        <v>57653.600000000006</v>
      </c>
    </row>
    <row r="92" spans="1:11" ht="14.4" customHeight="1" x14ac:dyDescent="0.3">
      <c r="A92" s="332" t="s">
        <v>475</v>
      </c>
      <c r="B92" s="333" t="s">
        <v>476</v>
      </c>
      <c r="C92" s="334" t="s">
        <v>497</v>
      </c>
      <c r="D92" s="335" t="s">
        <v>660</v>
      </c>
      <c r="E92" s="334" t="s">
        <v>903</v>
      </c>
      <c r="F92" s="335" t="s">
        <v>904</v>
      </c>
      <c r="G92" s="334" t="s">
        <v>841</v>
      </c>
      <c r="H92" s="334" t="s">
        <v>842</v>
      </c>
      <c r="I92" s="336">
        <v>20.16</v>
      </c>
      <c r="J92" s="336">
        <v>2220</v>
      </c>
      <c r="K92" s="337">
        <v>44752.090000000011</v>
      </c>
    </row>
    <row r="93" spans="1:11" ht="14.4" customHeight="1" x14ac:dyDescent="0.3">
      <c r="A93" s="332" t="s">
        <v>475</v>
      </c>
      <c r="B93" s="333" t="s">
        <v>476</v>
      </c>
      <c r="C93" s="334" t="s">
        <v>497</v>
      </c>
      <c r="D93" s="335" t="s">
        <v>660</v>
      </c>
      <c r="E93" s="334" t="s">
        <v>903</v>
      </c>
      <c r="F93" s="335" t="s">
        <v>904</v>
      </c>
      <c r="G93" s="334" t="s">
        <v>679</v>
      </c>
      <c r="H93" s="334" t="s">
        <v>680</v>
      </c>
      <c r="I93" s="336">
        <v>0.71</v>
      </c>
      <c r="J93" s="336">
        <v>4000</v>
      </c>
      <c r="K93" s="337">
        <v>2840</v>
      </c>
    </row>
    <row r="94" spans="1:11" ht="14.4" customHeight="1" x14ac:dyDescent="0.3">
      <c r="A94" s="332" t="s">
        <v>475</v>
      </c>
      <c r="B94" s="333" t="s">
        <v>476</v>
      </c>
      <c r="C94" s="334" t="s">
        <v>497</v>
      </c>
      <c r="D94" s="335" t="s">
        <v>660</v>
      </c>
      <c r="E94" s="334" t="s">
        <v>903</v>
      </c>
      <c r="F94" s="335" t="s">
        <v>904</v>
      </c>
      <c r="G94" s="334" t="s">
        <v>843</v>
      </c>
      <c r="H94" s="334" t="s">
        <v>844</v>
      </c>
      <c r="I94" s="336">
        <v>0.71</v>
      </c>
      <c r="J94" s="336">
        <v>4600</v>
      </c>
      <c r="K94" s="337">
        <v>3266</v>
      </c>
    </row>
    <row r="95" spans="1:11" ht="14.4" customHeight="1" x14ac:dyDescent="0.3">
      <c r="A95" s="332" t="s">
        <v>475</v>
      </c>
      <c r="B95" s="333" t="s">
        <v>476</v>
      </c>
      <c r="C95" s="334" t="s">
        <v>497</v>
      </c>
      <c r="D95" s="335" t="s">
        <v>660</v>
      </c>
      <c r="E95" s="334" t="s">
        <v>903</v>
      </c>
      <c r="F95" s="335" t="s">
        <v>904</v>
      </c>
      <c r="G95" s="334" t="s">
        <v>845</v>
      </c>
      <c r="H95" s="334" t="s">
        <v>846</v>
      </c>
      <c r="I95" s="336">
        <v>0.71</v>
      </c>
      <c r="J95" s="336">
        <v>1000</v>
      </c>
      <c r="K95" s="337">
        <v>710</v>
      </c>
    </row>
    <row r="96" spans="1:11" ht="14.4" customHeight="1" x14ac:dyDescent="0.3">
      <c r="A96" s="332" t="s">
        <v>475</v>
      </c>
      <c r="B96" s="333" t="s">
        <v>476</v>
      </c>
      <c r="C96" s="334" t="s">
        <v>497</v>
      </c>
      <c r="D96" s="335" t="s">
        <v>660</v>
      </c>
      <c r="E96" s="334" t="s">
        <v>903</v>
      </c>
      <c r="F96" s="335" t="s">
        <v>904</v>
      </c>
      <c r="G96" s="334" t="s">
        <v>847</v>
      </c>
      <c r="H96" s="334" t="s">
        <v>848</v>
      </c>
      <c r="I96" s="336">
        <v>12.586666666666666</v>
      </c>
      <c r="J96" s="336">
        <v>1200</v>
      </c>
      <c r="K96" s="337">
        <v>15104</v>
      </c>
    </row>
    <row r="97" spans="1:11" ht="14.4" customHeight="1" x14ac:dyDescent="0.3">
      <c r="A97" s="332" t="s">
        <v>475</v>
      </c>
      <c r="B97" s="333" t="s">
        <v>476</v>
      </c>
      <c r="C97" s="334" t="s">
        <v>497</v>
      </c>
      <c r="D97" s="335" t="s">
        <v>660</v>
      </c>
      <c r="E97" s="334" t="s">
        <v>903</v>
      </c>
      <c r="F97" s="335" t="s">
        <v>904</v>
      </c>
      <c r="G97" s="334" t="s">
        <v>847</v>
      </c>
      <c r="H97" s="334" t="s">
        <v>849</v>
      </c>
      <c r="I97" s="336">
        <v>12.583333333333334</v>
      </c>
      <c r="J97" s="336">
        <v>700</v>
      </c>
      <c r="K97" s="337">
        <v>8810</v>
      </c>
    </row>
    <row r="98" spans="1:11" ht="14.4" customHeight="1" x14ac:dyDescent="0.3">
      <c r="A98" s="332" t="s">
        <v>475</v>
      </c>
      <c r="B98" s="333" t="s">
        <v>476</v>
      </c>
      <c r="C98" s="334" t="s">
        <v>497</v>
      </c>
      <c r="D98" s="335" t="s">
        <v>660</v>
      </c>
      <c r="E98" s="334" t="s">
        <v>903</v>
      </c>
      <c r="F98" s="335" t="s">
        <v>904</v>
      </c>
      <c r="G98" s="334" t="s">
        <v>850</v>
      </c>
      <c r="H98" s="334" t="s">
        <v>851</v>
      </c>
      <c r="I98" s="336">
        <v>12.587500000000002</v>
      </c>
      <c r="J98" s="336">
        <v>930</v>
      </c>
      <c r="K98" s="337">
        <v>11706.3</v>
      </c>
    </row>
    <row r="99" spans="1:11" ht="14.4" customHeight="1" x14ac:dyDescent="0.3">
      <c r="A99" s="332" t="s">
        <v>475</v>
      </c>
      <c r="B99" s="333" t="s">
        <v>476</v>
      </c>
      <c r="C99" s="334" t="s">
        <v>497</v>
      </c>
      <c r="D99" s="335" t="s">
        <v>660</v>
      </c>
      <c r="E99" s="334" t="s">
        <v>903</v>
      </c>
      <c r="F99" s="335" t="s">
        <v>904</v>
      </c>
      <c r="G99" s="334" t="s">
        <v>850</v>
      </c>
      <c r="H99" s="334" t="s">
        <v>852</v>
      </c>
      <c r="I99" s="336">
        <v>12.583333333333334</v>
      </c>
      <c r="J99" s="336">
        <v>600</v>
      </c>
      <c r="K99" s="337">
        <v>7549</v>
      </c>
    </row>
    <row r="100" spans="1:11" ht="14.4" customHeight="1" x14ac:dyDescent="0.3">
      <c r="A100" s="332" t="s">
        <v>475</v>
      </c>
      <c r="B100" s="333" t="s">
        <v>476</v>
      </c>
      <c r="C100" s="334" t="s">
        <v>497</v>
      </c>
      <c r="D100" s="335" t="s">
        <v>660</v>
      </c>
      <c r="E100" s="334" t="s">
        <v>903</v>
      </c>
      <c r="F100" s="335" t="s">
        <v>904</v>
      </c>
      <c r="G100" s="334" t="s">
        <v>853</v>
      </c>
      <c r="H100" s="334" t="s">
        <v>854</v>
      </c>
      <c r="I100" s="336">
        <v>20.16</v>
      </c>
      <c r="J100" s="336">
        <v>50</v>
      </c>
      <c r="K100" s="337">
        <v>1007.93</v>
      </c>
    </row>
    <row r="101" spans="1:11" ht="14.4" customHeight="1" x14ac:dyDescent="0.3">
      <c r="A101" s="332" t="s">
        <v>475</v>
      </c>
      <c r="B101" s="333" t="s">
        <v>476</v>
      </c>
      <c r="C101" s="334" t="s">
        <v>497</v>
      </c>
      <c r="D101" s="335" t="s">
        <v>660</v>
      </c>
      <c r="E101" s="334" t="s">
        <v>903</v>
      </c>
      <c r="F101" s="335" t="s">
        <v>904</v>
      </c>
      <c r="G101" s="334" t="s">
        <v>855</v>
      </c>
      <c r="H101" s="334" t="s">
        <v>856</v>
      </c>
      <c r="I101" s="336">
        <v>20.16</v>
      </c>
      <c r="J101" s="336">
        <v>50</v>
      </c>
      <c r="K101" s="337">
        <v>1007.93</v>
      </c>
    </row>
    <row r="102" spans="1:11" ht="14.4" customHeight="1" x14ac:dyDescent="0.3">
      <c r="A102" s="332" t="s">
        <v>475</v>
      </c>
      <c r="B102" s="333" t="s">
        <v>476</v>
      </c>
      <c r="C102" s="334" t="s">
        <v>674</v>
      </c>
      <c r="D102" s="335" t="s">
        <v>916</v>
      </c>
      <c r="E102" s="334" t="s">
        <v>906</v>
      </c>
      <c r="F102" s="335" t="s">
        <v>907</v>
      </c>
      <c r="G102" s="334" t="s">
        <v>857</v>
      </c>
      <c r="H102" s="334" t="s">
        <v>858</v>
      </c>
      <c r="I102" s="336">
        <v>3.16</v>
      </c>
      <c r="J102" s="336">
        <v>500</v>
      </c>
      <c r="K102" s="337">
        <v>1580.26</v>
      </c>
    </row>
    <row r="103" spans="1:11" ht="14.4" customHeight="1" x14ac:dyDescent="0.3">
      <c r="A103" s="332" t="s">
        <v>475</v>
      </c>
      <c r="B103" s="333" t="s">
        <v>476</v>
      </c>
      <c r="C103" s="334" t="s">
        <v>674</v>
      </c>
      <c r="D103" s="335" t="s">
        <v>916</v>
      </c>
      <c r="E103" s="334" t="s">
        <v>908</v>
      </c>
      <c r="F103" s="335" t="s">
        <v>909</v>
      </c>
      <c r="G103" s="334" t="s">
        <v>859</v>
      </c>
      <c r="H103" s="334" t="s">
        <v>860</v>
      </c>
      <c r="I103" s="336">
        <v>753.83</v>
      </c>
      <c r="J103" s="336">
        <v>1</v>
      </c>
      <c r="K103" s="337">
        <v>753.83</v>
      </c>
    </row>
    <row r="104" spans="1:11" ht="14.4" customHeight="1" x14ac:dyDescent="0.3">
      <c r="A104" s="332" t="s">
        <v>475</v>
      </c>
      <c r="B104" s="333" t="s">
        <v>476</v>
      </c>
      <c r="C104" s="334" t="s">
        <v>674</v>
      </c>
      <c r="D104" s="335" t="s">
        <v>916</v>
      </c>
      <c r="E104" s="334" t="s">
        <v>908</v>
      </c>
      <c r="F104" s="335" t="s">
        <v>909</v>
      </c>
      <c r="G104" s="334" t="s">
        <v>723</v>
      </c>
      <c r="H104" s="334" t="s">
        <v>724</v>
      </c>
      <c r="I104" s="336">
        <v>55.66</v>
      </c>
      <c r="J104" s="336">
        <v>4</v>
      </c>
      <c r="K104" s="337">
        <v>222.64</v>
      </c>
    </row>
    <row r="105" spans="1:11" ht="14.4" customHeight="1" x14ac:dyDescent="0.3">
      <c r="A105" s="332" t="s">
        <v>475</v>
      </c>
      <c r="B105" s="333" t="s">
        <v>476</v>
      </c>
      <c r="C105" s="334" t="s">
        <v>674</v>
      </c>
      <c r="D105" s="335" t="s">
        <v>916</v>
      </c>
      <c r="E105" s="334" t="s">
        <v>910</v>
      </c>
      <c r="F105" s="335" t="s">
        <v>911</v>
      </c>
      <c r="G105" s="334" t="s">
        <v>861</v>
      </c>
      <c r="H105" s="334" t="s">
        <v>862</v>
      </c>
      <c r="I105" s="336">
        <v>11.66</v>
      </c>
      <c r="J105" s="336">
        <v>100</v>
      </c>
      <c r="K105" s="337">
        <v>1166</v>
      </c>
    </row>
    <row r="106" spans="1:11" ht="14.4" customHeight="1" x14ac:dyDescent="0.3">
      <c r="A106" s="332" t="s">
        <v>475</v>
      </c>
      <c r="B106" s="333" t="s">
        <v>476</v>
      </c>
      <c r="C106" s="334" t="s">
        <v>674</v>
      </c>
      <c r="D106" s="335" t="s">
        <v>916</v>
      </c>
      <c r="E106" s="334" t="s">
        <v>910</v>
      </c>
      <c r="F106" s="335" t="s">
        <v>911</v>
      </c>
      <c r="G106" s="334" t="s">
        <v>863</v>
      </c>
      <c r="H106" s="334" t="s">
        <v>864</v>
      </c>
      <c r="I106" s="336">
        <v>0</v>
      </c>
      <c r="J106" s="336">
        <v>1</v>
      </c>
      <c r="K106" s="337">
        <v>0</v>
      </c>
    </row>
    <row r="107" spans="1:11" ht="14.4" customHeight="1" x14ac:dyDescent="0.3">
      <c r="A107" s="332" t="s">
        <v>475</v>
      </c>
      <c r="B107" s="333" t="s">
        <v>476</v>
      </c>
      <c r="C107" s="334" t="s">
        <v>500</v>
      </c>
      <c r="D107" s="335" t="s">
        <v>661</v>
      </c>
      <c r="E107" s="334" t="s">
        <v>901</v>
      </c>
      <c r="F107" s="335" t="s">
        <v>902</v>
      </c>
      <c r="G107" s="334" t="s">
        <v>865</v>
      </c>
      <c r="H107" s="334" t="s">
        <v>866</v>
      </c>
      <c r="I107" s="336">
        <v>15.03</v>
      </c>
      <c r="J107" s="336">
        <v>1</v>
      </c>
      <c r="K107" s="337">
        <v>15.03</v>
      </c>
    </row>
    <row r="108" spans="1:11" ht="14.4" customHeight="1" x14ac:dyDescent="0.3">
      <c r="A108" s="332" t="s">
        <v>475</v>
      </c>
      <c r="B108" s="333" t="s">
        <v>476</v>
      </c>
      <c r="C108" s="334" t="s">
        <v>500</v>
      </c>
      <c r="D108" s="335" t="s">
        <v>661</v>
      </c>
      <c r="E108" s="334" t="s">
        <v>901</v>
      </c>
      <c r="F108" s="335" t="s">
        <v>902</v>
      </c>
      <c r="G108" s="334" t="s">
        <v>677</v>
      </c>
      <c r="H108" s="334" t="s">
        <v>678</v>
      </c>
      <c r="I108" s="336">
        <v>13.02</v>
      </c>
      <c r="J108" s="336">
        <v>4</v>
      </c>
      <c r="K108" s="337">
        <v>52.08</v>
      </c>
    </row>
    <row r="109" spans="1:11" ht="14.4" customHeight="1" x14ac:dyDescent="0.3">
      <c r="A109" s="332" t="s">
        <v>475</v>
      </c>
      <c r="B109" s="333" t="s">
        <v>476</v>
      </c>
      <c r="C109" s="334" t="s">
        <v>500</v>
      </c>
      <c r="D109" s="335" t="s">
        <v>661</v>
      </c>
      <c r="E109" s="334" t="s">
        <v>901</v>
      </c>
      <c r="F109" s="335" t="s">
        <v>902</v>
      </c>
      <c r="G109" s="334" t="s">
        <v>867</v>
      </c>
      <c r="H109" s="334" t="s">
        <v>868</v>
      </c>
      <c r="I109" s="336">
        <v>1.17</v>
      </c>
      <c r="J109" s="336">
        <v>4</v>
      </c>
      <c r="K109" s="337">
        <v>4.68</v>
      </c>
    </row>
    <row r="110" spans="1:11" ht="14.4" customHeight="1" x14ac:dyDescent="0.3">
      <c r="A110" s="332" t="s">
        <v>475</v>
      </c>
      <c r="B110" s="333" t="s">
        <v>476</v>
      </c>
      <c r="C110" s="334" t="s">
        <v>500</v>
      </c>
      <c r="D110" s="335" t="s">
        <v>661</v>
      </c>
      <c r="E110" s="334" t="s">
        <v>901</v>
      </c>
      <c r="F110" s="335" t="s">
        <v>902</v>
      </c>
      <c r="G110" s="334" t="s">
        <v>779</v>
      </c>
      <c r="H110" s="334" t="s">
        <v>780</v>
      </c>
      <c r="I110" s="336">
        <v>0.5</v>
      </c>
      <c r="J110" s="336">
        <v>4000</v>
      </c>
      <c r="K110" s="337">
        <v>1987.85</v>
      </c>
    </row>
    <row r="111" spans="1:11" ht="14.4" customHeight="1" x14ac:dyDescent="0.3">
      <c r="A111" s="332" t="s">
        <v>475</v>
      </c>
      <c r="B111" s="333" t="s">
        <v>476</v>
      </c>
      <c r="C111" s="334" t="s">
        <v>500</v>
      </c>
      <c r="D111" s="335" t="s">
        <v>661</v>
      </c>
      <c r="E111" s="334" t="s">
        <v>906</v>
      </c>
      <c r="F111" s="335" t="s">
        <v>907</v>
      </c>
      <c r="G111" s="334" t="s">
        <v>781</v>
      </c>
      <c r="H111" s="334" t="s">
        <v>782</v>
      </c>
      <c r="I111" s="336">
        <v>15.923333333333332</v>
      </c>
      <c r="J111" s="336">
        <v>1400</v>
      </c>
      <c r="K111" s="337">
        <v>22295</v>
      </c>
    </row>
    <row r="112" spans="1:11" ht="14.4" customHeight="1" x14ac:dyDescent="0.3">
      <c r="A112" s="332" t="s">
        <v>475</v>
      </c>
      <c r="B112" s="333" t="s">
        <v>476</v>
      </c>
      <c r="C112" s="334" t="s">
        <v>500</v>
      </c>
      <c r="D112" s="335" t="s">
        <v>661</v>
      </c>
      <c r="E112" s="334" t="s">
        <v>906</v>
      </c>
      <c r="F112" s="335" t="s">
        <v>907</v>
      </c>
      <c r="G112" s="334" t="s">
        <v>785</v>
      </c>
      <c r="H112" s="334" t="s">
        <v>786</v>
      </c>
      <c r="I112" s="336">
        <v>7.43</v>
      </c>
      <c r="J112" s="336">
        <v>1100</v>
      </c>
      <c r="K112" s="337">
        <v>8173</v>
      </c>
    </row>
    <row r="113" spans="1:11" ht="14.4" customHeight="1" x14ac:dyDescent="0.3">
      <c r="A113" s="332" t="s">
        <v>475</v>
      </c>
      <c r="B113" s="333" t="s">
        <v>476</v>
      </c>
      <c r="C113" s="334" t="s">
        <v>500</v>
      </c>
      <c r="D113" s="335" t="s">
        <v>661</v>
      </c>
      <c r="E113" s="334" t="s">
        <v>906</v>
      </c>
      <c r="F113" s="335" t="s">
        <v>907</v>
      </c>
      <c r="G113" s="334" t="s">
        <v>869</v>
      </c>
      <c r="H113" s="334" t="s">
        <v>870</v>
      </c>
      <c r="I113" s="336">
        <v>1.0933333333333335</v>
      </c>
      <c r="J113" s="336">
        <v>600</v>
      </c>
      <c r="K113" s="337">
        <v>657</v>
      </c>
    </row>
    <row r="114" spans="1:11" ht="14.4" customHeight="1" x14ac:dyDescent="0.3">
      <c r="A114" s="332" t="s">
        <v>475</v>
      </c>
      <c r="B114" s="333" t="s">
        <v>476</v>
      </c>
      <c r="C114" s="334" t="s">
        <v>500</v>
      </c>
      <c r="D114" s="335" t="s">
        <v>661</v>
      </c>
      <c r="E114" s="334" t="s">
        <v>906</v>
      </c>
      <c r="F114" s="335" t="s">
        <v>907</v>
      </c>
      <c r="G114" s="334" t="s">
        <v>789</v>
      </c>
      <c r="H114" s="334" t="s">
        <v>790</v>
      </c>
      <c r="I114" s="336">
        <v>0.47333333333333333</v>
      </c>
      <c r="J114" s="336">
        <v>900</v>
      </c>
      <c r="K114" s="337">
        <v>426</v>
      </c>
    </row>
    <row r="115" spans="1:11" ht="14.4" customHeight="1" x14ac:dyDescent="0.3">
      <c r="A115" s="332" t="s">
        <v>475</v>
      </c>
      <c r="B115" s="333" t="s">
        <v>476</v>
      </c>
      <c r="C115" s="334" t="s">
        <v>500</v>
      </c>
      <c r="D115" s="335" t="s">
        <v>661</v>
      </c>
      <c r="E115" s="334" t="s">
        <v>906</v>
      </c>
      <c r="F115" s="335" t="s">
        <v>907</v>
      </c>
      <c r="G115" s="334" t="s">
        <v>871</v>
      </c>
      <c r="H115" s="334" t="s">
        <v>872</v>
      </c>
      <c r="I115" s="336">
        <v>0.68</v>
      </c>
      <c r="J115" s="336">
        <v>200</v>
      </c>
      <c r="K115" s="337">
        <v>136</v>
      </c>
    </row>
    <row r="116" spans="1:11" ht="14.4" customHeight="1" x14ac:dyDescent="0.3">
      <c r="A116" s="332" t="s">
        <v>475</v>
      </c>
      <c r="B116" s="333" t="s">
        <v>476</v>
      </c>
      <c r="C116" s="334" t="s">
        <v>500</v>
      </c>
      <c r="D116" s="335" t="s">
        <v>661</v>
      </c>
      <c r="E116" s="334" t="s">
        <v>906</v>
      </c>
      <c r="F116" s="335" t="s">
        <v>907</v>
      </c>
      <c r="G116" s="334" t="s">
        <v>791</v>
      </c>
      <c r="H116" s="334" t="s">
        <v>792</v>
      </c>
      <c r="I116" s="336">
        <v>9.15</v>
      </c>
      <c r="J116" s="336">
        <v>700</v>
      </c>
      <c r="K116" s="337">
        <v>6402.5499999999993</v>
      </c>
    </row>
    <row r="117" spans="1:11" ht="14.4" customHeight="1" x14ac:dyDescent="0.3">
      <c r="A117" s="332" t="s">
        <v>475</v>
      </c>
      <c r="B117" s="333" t="s">
        <v>476</v>
      </c>
      <c r="C117" s="334" t="s">
        <v>500</v>
      </c>
      <c r="D117" s="335" t="s">
        <v>661</v>
      </c>
      <c r="E117" s="334" t="s">
        <v>906</v>
      </c>
      <c r="F117" s="335" t="s">
        <v>907</v>
      </c>
      <c r="G117" s="334" t="s">
        <v>793</v>
      </c>
      <c r="H117" s="334" t="s">
        <v>794</v>
      </c>
      <c r="I117" s="336">
        <v>4.3099999999999996</v>
      </c>
      <c r="J117" s="336">
        <v>1700</v>
      </c>
      <c r="K117" s="337">
        <v>7328.0700000000015</v>
      </c>
    </row>
    <row r="118" spans="1:11" ht="14.4" customHeight="1" x14ac:dyDescent="0.3">
      <c r="A118" s="332" t="s">
        <v>475</v>
      </c>
      <c r="B118" s="333" t="s">
        <v>476</v>
      </c>
      <c r="C118" s="334" t="s">
        <v>500</v>
      </c>
      <c r="D118" s="335" t="s">
        <v>661</v>
      </c>
      <c r="E118" s="334" t="s">
        <v>906</v>
      </c>
      <c r="F118" s="335" t="s">
        <v>907</v>
      </c>
      <c r="G118" s="334" t="s">
        <v>795</v>
      </c>
      <c r="H118" s="334" t="s">
        <v>796</v>
      </c>
      <c r="I118" s="336">
        <v>14.65</v>
      </c>
      <c r="J118" s="336">
        <v>500</v>
      </c>
      <c r="K118" s="337">
        <v>7326.2999999999993</v>
      </c>
    </row>
    <row r="119" spans="1:11" ht="14.4" customHeight="1" x14ac:dyDescent="0.3">
      <c r="A119" s="332" t="s">
        <v>475</v>
      </c>
      <c r="B119" s="333" t="s">
        <v>476</v>
      </c>
      <c r="C119" s="334" t="s">
        <v>500</v>
      </c>
      <c r="D119" s="335" t="s">
        <v>661</v>
      </c>
      <c r="E119" s="334" t="s">
        <v>906</v>
      </c>
      <c r="F119" s="335" t="s">
        <v>907</v>
      </c>
      <c r="G119" s="334" t="s">
        <v>799</v>
      </c>
      <c r="H119" s="334" t="s">
        <v>800</v>
      </c>
      <c r="I119" s="336">
        <v>5.42</v>
      </c>
      <c r="J119" s="336">
        <v>200</v>
      </c>
      <c r="K119" s="337">
        <v>1083.72</v>
      </c>
    </row>
    <row r="120" spans="1:11" ht="14.4" customHeight="1" x14ac:dyDescent="0.3">
      <c r="A120" s="332" t="s">
        <v>475</v>
      </c>
      <c r="B120" s="333" t="s">
        <v>476</v>
      </c>
      <c r="C120" s="334" t="s">
        <v>500</v>
      </c>
      <c r="D120" s="335" t="s">
        <v>661</v>
      </c>
      <c r="E120" s="334" t="s">
        <v>906</v>
      </c>
      <c r="F120" s="335" t="s">
        <v>907</v>
      </c>
      <c r="G120" s="334" t="s">
        <v>873</v>
      </c>
      <c r="H120" s="334" t="s">
        <v>874</v>
      </c>
      <c r="I120" s="336">
        <v>25.53</v>
      </c>
      <c r="J120" s="336">
        <v>30</v>
      </c>
      <c r="K120" s="337">
        <v>765.90000000000009</v>
      </c>
    </row>
    <row r="121" spans="1:11" ht="14.4" customHeight="1" x14ac:dyDescent="0.3">
      <c r="A121" s="332" t="s">
        <v>475</v>
      </c>
      <c r="B121" s="333" t="s">
        <v>476</v>
      </c>
      <c r="C121" s="334" t="s">
        <v>500</v>
      </c>
      <c r="D121" s="335" t="s">
        <v>661</v>
      </c>
      <c r="E121" s="334" t="s">
        <v>906</v>
      </c>
      <c r="F121" s="335" t="s">
        <v>907</v>
      </c>
      <c r="G121" s="334" t="s">
        <v>807</v>
      </c>
      <c r="H121" s="334" t="s">
        <v>808</v>
      </c>
      <c r="I121" s="336">
        <v>0.47333333333333333</v>
      </c>
      <c r="J121" s="336">
        <v>3500</v>
      </c>
      <c r="K121" s="337">
        <v>1665</v>
      </c>
    </row>
    <row r="122" spans="1:11" ht="14.4" customHeight="1" x14ac:dyDescent="0.3">
      <c r="A122" s="332" t="s">
        <v>475</v>
      </c>
      <c r="B122" s="333" t="s">
        <v>476</v>
      </c>
      <c r="C122" s="334" t="s">
        <v>500</v>
      </c>
      <c r="D122" s="335" t="s">
        <v>661</v>
      </c>
      <c r="E122" s="334" t="s">
        <v>906</v>
      </c>
      <c r="F122" s="335" t="s">
        <v>907</v>
      </c>
      <c r="G122" s="334" t="s">
        <v>875</v>
      </c>
      <c r="H122" s="334" t="s">
        <v>876</v>
      </c>
      <c r="I122" s="336">
        <v>71.39</v>
      </c>
      <c r="J122" s="336">
        <v>300</v>
      </c>
      <c r="K122" s="337">
        <v>21417</v>
      </c>
    </row>
    <row r="123" spans="1:11" ht="14.4" customHeight="1" x14ac:dyDescent="0.3">
      <c r="A123" s="332" t="s">
        <v>475</v>
      </c>
      <c r="B123" s="333" t="s">
        <v>476</v>
      </c>
      <c r="C123" s="334" t="s">
        <v>500</v>
      </c>
      <c r="D123" s="335" t="s">
        <v>661</v>
      </c>
      <c r="E123" s="334" t="s">
        <v>906</v>
      </c>
      <c r="F123" s="335" t="s">
        <v>907</v>
      </c>
      <c r="G123" s="334" t="s">
        <v>877</v>
      </c>
      <c r="H123" s="334" t="s">
        <v>878</v>
      </c>
      <c r="I123" s="336">
        <v>71.39</v>
      </c>
      <c r="J123" s="336">
        <v>300</v>
      </c>
      <c r="K123" s="337">
        <v>21417</v>
      </c>
    </row>
    <row r="124" spans="1:11" ht="14.4" customHeight="1" x14ac:dyDescent="0.3">
      <c r="A124" s="332" t="s">
        <v>475</v>
      </c>
      <c r="B124" s="333" t="s">
        <v>476</v>
      </c>
      <c r="C124" s="334" t="s">
        <v>500</v>
      </c>
      <c r="D124" s="335" t="s">
        <v>661</v>
      </c>
      <c r="E124" s="334" t="s">
        <v>906</v>
      </c>
      <c r="F124" s="335" t="s">
        <v>907</v>
      </c>
      <c r="G124" s="334" t="s">
        <v>879</v>
      </c>
      <c r="H124" s="334" t="s">
        <v>880</v>
      </c>
      <c r="I124" s="336">
        <v>71.39</v>
      </c>
      <c r="J124" s="336">
        <v>50</v>
      </c>
      <c r="K124" s="337">
        <v>3569.5</v>
      </c>
    </row>
    <row r="125" spans="1:11" ht="14.4" customHeight="1" x14ac:dyDescent="0.3">
      <c r="A125" s="332" t="s">
        <v>475</v>
      </c>
      <c r="B125" s="333" t="s">
        <v>476</v>
      </c>
      <c r="C125" s="334" t="s">
        <v>500</v>
      </c>
      <c r="D125" s="335" t="s">
        <v>661</v>
      </c>
      <c r="E125" s="334" t="s">
        <v>906</v>
      </c>
      <c r="F125" s="335" t="s">
        <v>907</v>
      </c>
      <c r="G125" s="334" t="s">
        <v>881</v>
      </c>
      <c r="H125" s="334" t="s">
        <v>882</v>
      </c>
      <c r="I125" s="336">
        <v>96.8</v>
      </c>
      <c r="J125" s="336">
        <v>280</v>
      </c>
      <c r="K125" s="337">
        <v>27104</v>
      </c>
    </row>
    <row r="126" spans="1:11" ht="14.4" customHeight="1" x14ac:dyDescent="0.3">
      <c r="A126" s="332" t="s">
        <v>475</v>
      </c>
      <c r="B126" s="333" t="s">
        <v>476</v>
      </c>
      <c r="C126" s="334" t="s">
        <v>500</v>
      </c>
      <c r="D126" s="335" t="s">
        <v>661</v>
      </c>
      <c r="E126" s="334" t="s">
        <v>906</v>
      </c>
      <c r="F126" s="335" t="s">
        <v>907</v>
      </c>
      <c r="G126" s="334" t="s">
        <v>883</v>
      </c>
      <c r="H126" s="334" t="s">
        <v>884</v>
      </c>
      <c r="I126" s="336">
        <v>145.19999999999999</v>
      </c>
      <c r="J126" s="336">
        <v>175</v>
      </c>
      <c r="K126" s="337">
        <v>25410</v>
      </c>
    </row>
    <row r="127" spans="1:11" ht="14.4" customHeight="1" x14ac:dyDescent="0.3">
      <c r="A127" s="332" t="s">
        <v>475</v>
      </c>
      <c r="B127" s="333" t="s">
        <v>476</v>
      </c>
      <c r="C127" s="334" t="s">
        <v>500</v>
      </c>
      <c r="D127" s="335" t="s">
        <v>661</v>
      </c>
      <c r="E127" s="334" t="s">
        <v>906</v>
      </c>
      <c r="F127" s="335" t="s">
        <v>907</v>
      </c>
      <c r="G127" s="334" t="s">
        <v>885</v>
      </c>
      <c r="H127" s="334" t="s">
        <v>886</v>
      </c>
      <c r="I127" s="336">
        <v>145.19999999999999</v>
      </c>
      <c r="J127" s="336">
        <v>100</v>
      </c>
      <c r="K127" s="337">
        <v>14520</v>
      </c>
    </row>
    <row r="128" spans="1:11" ht="14.4" customHeight="1" x14ac:dyDescent="0.3">
      <c r="A128" s="332" t="s">
        <v>475</v>
      </c>
      <c r="B128" s="333" t="s">
        <v>476</v>
      </c>
      <c r="C128" s="334" t="s">
        <v>500</v>
      </c>
      <c r="D128" s="335" t="s">
        <v>661</v>
      </c>
      <c r="E128" s="334" t="s">
        <v>906</v>
      </c>
      <c r="F128" s="335" t="s">
        <v>907</v>
      </c>
      <c r="G128" s="334" t="s">
        <v>887</v>
      </c>
      <c r="H128" s="334" t="s">
        <v>888</v>
      </c>
      <c r="I128" s="336">
        <v>151.25</v>
      </c>
      <c r="J128" s="336">
        <v>100</v>
      </c>
      <c r="K128" s="337">
        <v>15125</v>
      </c>
    </row>
    <row r="129" spans="1:11" ht="14.4" customHeight="1" x14ac:dyDescent="0.3">
      <c r="A129" s="332" t="s">
        <v>475</v>
      </c>
      <c r="B129" s="333" t="s">
        <v>476</v>
      </c>
      <c r="C129" s="334" t="s">
        <v>500</v>
      </c>
      <c r="D129" s="335" t="s">
        <v>661</v>
      </c>
      <c r="E129" s="334" t="s">
        <v>906</v>
      </c>
      <c r="F129" s="335" t="s">
        <v>907</v>
      </c>
      <c r="G129" s="334" t="s">
        <v>889</v>
      </c>
      <c r="H129" s="334" t="s">
        <v>890</v>
      </c>
      <c r="I129" s="336">
        <v>2178</v>
      </c>
      <c r="J129" s="336">
        <v>30</v>
      </c>
      <c r="K129" s="337">
        <v>65340</v>
      </c>
    </row>
    <row r="130" spans="1:11" ht="14.4" customHeight="1" x14ac:dyDescent="0.3">
      <c r="A130" s="332" t="s">
        <v>475</v>
      </c>
      <c r="B130" s="333" t="s">
        <v>476</v>
      </c>
      <c r="C130" s="334" t="s">
        <v>500</v>
      </c>
      <c r="D130" s="335" t="s">
        <v>661</v>
      </c>
      <c r="E130" s="334" t="s">
        <v>908</v>
      </c>
      <c r="F130" s="335" t="s">
        <v>909</v>
      </c>
      <c r="G130" s="334" t="s">
        <v>891</v>
      </c>
      <c r="H130" s="334" t="s">
        <v>892</v>
      </c>
      <c r="I130" s="336">
        <v>46</v>
      </c>
      <c r="J130" s="336">
        <v>3</v>
      </c>
      <c r="K130" s="337">
        <v>138</v>
      </c>
    </row>
    <row r="131" spans="1:11" ht="14.4" customHeight="1" x14ac:dyDescent="0.3">
      <c r="A131" s="332" t="s">
        <v>475</v>
      </c>
      <c r="B131" s="333" t="s">
        <v>476</v>
      </c>
      <c r="C131" s="334" t="s">
        <v>500</v>
      </c>
      <c r="D131" s="335" t="s">
        <v>661</v>
      </c>
      <c r="E131" s="334" t="s">
        <v>908</v>
      </c>
      <c r="F131" s="335" t="s">
        <v>909</v>
      </c>
      <c r="G131" s="334" t="s">
        <v>723</v>
      </c>
      <c r="H131" s="334" t="s">
        <v>724</v>
      </c>
      <c r="I131" s="336">
        <v>55.66</v>
      </c>
      <c r="J131" s="336">
        <v>3</v>
      </c>
      <c r="K131" s="337">
        <v>166.98</v>
      </c>
    </row>
    <row r="132" spans="1:11" ht="14.4" customHeight="1" x14ac:dyDescent="0.3">
      <c r="A132" s="332" t="s">
        <v>475</v>
      </c>
      <c r="B132" s="333" t="s">
        <v>476</v>
      </c>
      <c r="C132" s="334" t="s">
        <v>500</v>
      </c>
      <c r="D132" s="335" t="s">
        <v>661</v>
      </c>
      <c r="E132" s="334" t="s">
        <v>908</v>
      </c>
      <c r="F132" s="335" t="s">
        <v>909</v>
      </c>
      <c r="G132" s="334" t="s">
        <v>893</v>
      </c>
      <c r="H132" s="334" t="s">
        <v>894</v>
      </c>
      <c r="I132" s="336">
        <v>384.78</v>
      </c>
      <c r="J132" s="336">
        <v>3</v>
      </c>
      <c r="K132" s="337">
        <v>1154.3399999999999</v>
      </c>
    </row>
    <row r="133" spans="1:11" ht="14.4" customHeight="1" x14ac:dyDescent="0.3">
      <c r="A133" s="332" t="s">
        <v>475</v>
      </c>
      <c r="B133" s="333" t="s">
        <v>476</v>
      </c>
      <c r="C133" s="334" t="s">
        <v>500</v>
      </c>
      <c r="D133" s="335" t="s">
        <v>661</v>
      </c>
      <c r="E133" s="334" t="s">
        <v>908</v>
      </c>
      <c r="F133" s="335" t="s">
        <v>909</v>
      </c>
      <c r="G133" s="334" t="s">
        <v>895</v>
      </c>
      <c r="H133" s="334" t="s">
        <v>896</v>
      </c>
      <c r="I133" s="336">
        <v>874.83</v>
      </c>
      <c r="J133" s="336">
        <v>2</v>
      </c>
      <c r="K133" s="337">
        <v>1749.66</v>
      </c>
    </row>
    <row r="134" spans="1:11" ht="14.4" customHeight="1" x14ac:dyDescent="0.3">
      <c r="A134" s="332" t="s">
        <v>475</v>
      </c>
      <c r="B134" s="333" t="s">
        <v>476</v>
      </c>
      <c r="C134" s="334" t="s">
        <v>500</v>
      </c>
      <c r="D134" s="335" t="s">
        <v>661</v>
      </c>
      <c r="E134" s="334" t="s">
        <v>914</v>
      </c>
      <c r="F134" s="335" t="s">
        <v>915</v>
      </c>
      <c r="G134" s="334" t="s">
        <v>829</v>
      </c>
      <c r="H134" s="334" t="s">
        <v>830</v>
      </c>
      <c r="I134" s="336">
        <v>0.48</v>
      </c>
      <c r="J134" s="336">
        <v>1000</v>
      </c>
      <c r="K134" s="337">
        <v>480</v>
      </c>
    </row>
    <row r="135" spans="1:11" ht="14.4" customHeight="1" x14ac:dyDescent="0.3">
      <c r="A135" s="332" t="s">
        <v>475</v>
      </c>
      <c r="B135" s="333" t="s">
        <v>476</v>
      </c>
      <c r="C135" s="334" t="s">
        <v>500</v>
      </c>
      <c r="D135" s="335" t="s">
        <v>661</v>
      </c>
      <c r="E135" s="334" t="s">
        <v>903</v>
      </c>
      <c r="F135" s="335" t="s">
        <v>904</v>
      </c>
      <c r="G135" s="334" t="s">
        <v>679</v>
      </c>
      <c r="H135" s="334" t="s">
        <v>680</v>
      </c>
      <c r="I135" s="336">
        <v>0.71</v>
      </c>
      <c r="J135" s="336">
        <v>3000</v>
      </c>
      <c r="K135" s="337">
        <v>2130</v>
      </c>
    </row>
    <row r="136" spans="1:11" ht="14.4" customHeight="1" x14ac:dyDescent="0.3">
      <c r="A136" s="332" t="s">
        <v>475</v>
      </c>
      <c r="B136" s="333" t="s">
        <v>476</v>
      </c>
      <c r="C136" s="334" t="s">
        <v>500</v>
      </c>
      <c r="D136" s="335" t="s">
        <v>661</v>
      </c>
      <c r="E136" s="334" t="s">
        <v>903</v>
      </c>
      <c r="F136" s="335" t="s">
        <v>904</v>
      </c>
      <c r="G136" s="334" t="s">
        <v>843</v>
      </c>
      <c r="H136" s="334" t="s">
        <v>844</v>
      </c>
      <c r="I136" s="336">
        <v>0.71</v>
      </c>
      <c r="J136" s="336">
        <v>3000</v>
      </c>
      <c r="K136" s="337">
        <v>2130</v>
      </c>
    </row>
    <row r="137" spans="1:11" ht="14.4" customHeight="1" x14ac:dyDescent="0.3">
      <c r="A137" s="332" t="s">
        <v>475</v>
      </c>
      <c r="B137" s="333" t="s">
        <v>476</v>
      </c>
      <c r="C137" s="334" t="s">
        <v>500</v>
      </c>
      <c r="D137" s="335" t="s">
        <v>661</v>
      </c>
      <c r="E137" s="334" t="s">
        <v>903</v>
      </c>
      <c r="F137" s="335" t="s">
        <v>904</v>
      </c>
      <c r="G137" s="334" t="s">
        <v>845</v>
      </c>
      <c r="H137" s="334" t="s">
        <v>846</v>
      </c>
      <c r="I137" s="336">
        <v>0.71</v>
      </c>
      <c r="J137" s="336">
        <v>1000</v>
      </c>
      <c r="K137" s="337">
        <v>710</v>
      </c>
    </row>
    <row r="138" spans="1:11" ht="14.4" customHeight="1" x14ac:dyDescent="0.3">
      <c r="A138" s="332" t="s">
        <v>475</v>
      </c>
      <c r="B138" s="333" t="s">
        <v>476</v>
      </c>
      <c r="C138" s="334" t="s">
        <v>500</v>
      </c>
      <c r="D138" s="335" t="s">
        <v>661</v>
      </c>
      <c r="E138" s="334" t="s">
        <v>903</v>
      </c>
      <c r="F138" s="335" t="s">
        <v>904</v>
      </c>
      <c r="G138" s="334" t="s">
        <v>847</v>
      </c>
      <c r="H138" s="334" t="s">
        <v>848</v>
      </c>
      <c r="I138" s="336">
        <v>12.58</v>
      </c>
      <c r="J138" s="336">
        <v>400</v>
      </c>
      <c r="K138" s="337">
        <v>5032</v>
      </c>
    </row>
    <row r="139" spans="1:11" ht="14.4" customHeight="1" x14ac:dyDescent="0.3">
      <c r="A139" s="332" t="s">
        <v>475</v>
      </c>
      <c r="B139" s="333" t="s">
        <v>476</v>
      </c>
      <c r="C139" s="334" t="s">
        <v>500</v>
      </c>
      <c r="D139" s="335" t="s">
        <v>661</v>
      </c>
      <c r="E139" s="334" t="s">
        <v>903</v>
      </c>
      <c r="F139" s="335" t="s">
        <v>904</v>
      </c>
      <c r="G139" s="334" t="s">
        <v>847</v>
      </c>
      <c r="H139" s="334" t="s">
        <v>849</v>
      </c>
      <c r="I139" s="336">
        <v>12.58</v>
      </c>
      <c r="J139" s="336">
        <v>600</v>
      </c>
      <c r="K139" s="337">
        <v>7548</v>
      </c>
    </row>
    <row r="140" spans="1:11" ht="14.4" customHeight="1" x14ac:dyDescent="0.3">
      <c r="A140" s="332" t="s">
        <v>475</v>
      </c>
      <c r="B140" s="333" t="s">
        <v>476</v>
      </c>
      <c r="C140" s="334" t="s">
        <v>500</v>
      </c>
      <c r="D140" s="335" t="s">
        <v>661</v>
      </c>
      <c r="E140" s="334" t="s">
        <v>903</v>
      </c>
      <c r="F140" s="335" t="s">
        <v>904</v>
      </c>
      <c r="G140" s="334" t="s">
        <v>850</v>
      </c>
      <c r="H140" s="334" t="s">
        <v>851</v>
      </c>
      <c r="I140" s="336">
        <v>12.586666666666666</v>
      </c>
      <c r="J140" s="336">
        <v>630</v>
      </c>
      <c r="K140" s="337">
        <v>7930.2</v>
      </c>
    </row>
    <row r="141" spans="1:11" ht="14.4" customHeight="1" x14ac:dyDescent="0.3">
      <c r="A141" s="332" t="s">
        <v>475</v>
      </c>
      <c r="B141" s="333" t="s">
        <v>476</v>
      </c>
      <c r="C141" s="334" t="s">
        <v>500</v>
      </c>
      <c r="D141" s="335" t="s">
        <v>661</v>
      </c>
      <c r="E141" s="334" t="s">
        <v>903</v>
      </c>
      <c r="F141" s="335" t="s">
        <v>904</v>
      </c>
      <c r="G141" s="334" t="s">
        <v>850</v>
      </c>
      <c r="H141" s="334" t="s">
        <v>852</v>
      </c>
      <c r="I141" s="336">
        <v>12.589999999999998</v>
      </c>
      <c r="J141" s="336">
        <v>850</v>
      </c>
      <c r="K141" s="337">
        <v>10701.5</v>
      </c>
    </row>
    <row r="142" spans="1:11" ht="14.4" customHeight="1" x14ac:dyDescent="0.3">
      <c r="A142" s="332" t="s">
        <v>475</v>
      </c>
      <c r="B142" s="333" t="s">
        <v>476</v>
      </c>
      <c r="C142" s="334" t="s">
        <v>500</v>
      </c>
      <c r="D142" s="335" t="s">
        <v>661</v>
      </c>
      <c r="E142" s="334" t="s">
        <v>903</v>
      </c>
      <c r="F142" s="335" t="s">
        <v>904</v>
      </c>
      <c r="G142" s="334" t="s">
        <v>897</v>
      </c>
      <c r="H142" s="334" t="s">
        <v>898</v>
      </c>
      <c r="I142" s="336">
        <v>12.58</v>
      </c>
      <c r="J142" s="336">
        <v>390</v>
      </c>
      <c r="K142" s="337">
        <v>4906.2</v>
      </c>
    </row>
    <row r="143" spans="1:11" ht="14.4" customHeight="1" thickBot="1" x14ac:dyDescent="0.35">
      <c r="A143" s="338" t="s">
        <v>475</v>
      </c>
      <c r="B143" s="339" t="s">
        <v>476</v>
      </c>
      <c r="C143" s="340" t="s">
        <v>500</v>
      </c>
      <c r="D143" s="341" t="s">
        <v>661</v>
      </c>
      <c r="E143" s="340" t="s">
        <v>903</v>
      </c>
      <c r="F143" s="341" t="s">
        <v>904</v>
      </c>
      <c r="G143" s="340" t="s">
        <v>897</v>
      </c>
      <c r="H143" s="340" t="s">
        <v>899</v>
      </c>
      <c r="I143" s="342">
        <v>12.585000000000001</v>
      </c>
      <c r="J143" s="342">
        <v>250</v>
      </c>
      <c r="K143" s="343">
        <v>3146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2016-11-26T15:20:52Z</dcterms:modified>
</cp:coreProperties>
</file>