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Materiál Žádanky" sheetId="420" r:id="rId10"/>
    <sheet name="MŽ Detail" sheetId="403" r:id="rId11"/>
    <sheet name="Osobní náklady" sheetId="419" r:id="rId12"/>
    <sheet name="ON Data" sheetId="418" state="hidden" r:id="rId13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AI21" i="419" l="1"/>
  <c r="AI22" i="419" s="1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F16" i="419"/>
  <c r="AE16" i="419"/>
  <c r="AE18" i="419" s="1"/>
  <c r="AD16" i="419"/>
  <c r="AC16" i="419"/>
  <c r="AB16" i="419"/>
  <c r="AA16" i="419"/>
  <c r="AA18" i="419" s="1"/>
  <c r="Z16" i="419"/>
  <c r="Y16" i="419"/>
  <c r="X16" i="419"/>
  <c r="W16" i="419"/>
  <c r="V16" i="419"/>
  <c r="U16" i="419"/>
  <c r="T16" i="419"/>
  <c r="S16" i="419"/>
  <c r="S18" i="419" s="1"/>
  <c r="R16" i="419"/>
  <c r="Q16" i="419"/>
  <c r="P16" i="419"/>
  <c r="O16" i="419"/>
  <c r="O18" i="419" s="1"/>
  <c r="N16" i="419"/>
  <c r="M16" i="419"/>
  <c r="L16" i="419"/>
  <c r="K16" i="419"/>
  <c r="K18" i="419" s="1"/>
  <c r="J16" i="419"/>
  <c r="I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23" i="419" l="1"/>
  <c r="O23" i="419"/>
  <c r="S23" i="419"/>
  <c r="AA23" i="419"/>
  <c r="AE23" i="419"/>
  <c r="I18" i="419"/>
  <c r="M18" i="419"/>
  <c r="Q18" i="419"/>
  <c r="U18" i="419"/>
  <c r="Y18" i="419"/>
  <c r="AC18" i="419"/>
  <c r="AG18" i="419"/>
  <c r="W18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W23" i="419"/>
  <c r="I23" i="419"/>
  <c r="M23" i="419"/>
  <c r="Q23" i="419"/>
  <c r="U23" i="419"/>
  <c r="Y23" i="419"/>
  <c r="AC23" i="419"/>
  <c r="AG23" i="419"/>
  <c r="J23" i="419"/>
  <c r="R23" i="419"/>
  <c r="Z23" i="419"/>
  <c r="AH23" i="419"/>
  <c r="L18" i="419"/>
  <c r="P18" i="419"/>
  <c r="T18" i="419"/>
  <c r="X18" i="419"/>
  <c r="AB18" i="419"/>
  <c r="AF18" i="419"/>
  <c r="AI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P23" i="419"/>
  <c r="X23" i="419"/>
  <c r="AI23" i="419"/>
  <c r="M3" i="418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I26" i="419" l="1"/>
  <c r="AI25" i="419"/>
  <c r="A14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I27" i="419" l="1"/>
  <c r="G26" i="419"/>
  <c r="C26" i="419"/>
  <c r="B26" i="419" l="1"/>
  <c r="C28" i="419"/>
  <c r="G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I28" i="419" l="1"/>
  <c r="G25" i="419"/>
  <c r="B25" i="419" l="1"/>
  <c r="B27" i="419" s="1"/>
  <c r="G28" i="419"/>
  <c r="B28" i="419" s="1"/>
  <c r="A7" i="339"/>
  <c r="D3" i="418" l="1"/>
  <c r="AH6" i="419" l="1"/>
  <c r="Z6" i="419"/>
  <c r="N6" i="419"/>
  <c r="AG6" i="419"/>
  <c r="AC6" i="419"/>
  <c r="Y6" i="419"/>
  <c r="U6" i="419"/>
  <c r="Q6" i="419"/>
  <c r="M6" i="419"/>
  <c r="I6" i="419"/>
  <c r="AI6" i="419"/>
  <c r="AF6" i="419"/>
  <c r="AB6" i="419"/>
  <c r="X6" i="419"/>
  <c r="T6" i="419"/>
  <c r="P6" i="419"/>
  <c r="L6" i="419"/>
  <c r="AE6" i="419"/>
  <c r="AA6" i="419"/>
  <c r="W6" i="419"/>
  <c r="S6" i="419"/>
  <c r="O6" i="419"/>
  <c r="K6" i="419"/>
  <c r="AD6" i="419"/>
  <c r="V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6" i="414"/>
  <c r="C13" i="414"/>
  <c r="D16" i="414"/>
  <c r="D13" i="414"/>
  <c r="D8" i="414" l="1"/>
  <c r="C12" i="414" l="1"/>
  <c r="C7" i="414"/>
  <c r="E12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G3" i="387"/>
  <c r="H3" i="387" s="1"/>
  <c r="F3" i="387"/>
  <c r="N3" i="220"/>
  <c r="L3" i="220" s="1"/>
  <c r="C17" i="414"/>
  <c r="D17" i="414"/>
  <c r="F13" i="339" l="1"/>
  <c r="E13" i="339"/>
  <c r="E15" i="339" s="1"/>
  <c r="H12" i="339"/>
  <c r="G12" i="339"/>
  <c r="A4" i="383"/>
  <c r="A16" i="383"/>
  <c r="A15" i="383"/>
  <c r="A12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<sst xmlns="http://schemas.openxmlformats.org/spreadsheetml/2006/main" count="4116" uniqueCount="1020">
  <si>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</si>
  <si>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</si>
  <si>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</si>
  <si>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</si>
  <si>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</si>
  <si>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</si>
  <si>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</si>
  <si>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</si>
  <si>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</si>
  <si>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</si>
  <si>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</si>
  <si>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</si>
  <si>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</si>
  <si>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</si>
  <si>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</si>
  <si>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</si>
  <si>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</si>
  <si>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</si>
  <si>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</si>
  <si>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</si>
  <si>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</si>
  <si>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</si>
  <si>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</si>
  <si>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</si>
  <si>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</si>
  <si>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</si>
  <si>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</si>
  <si>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</si>
  <si>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</si>
  <si>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</si>
  <si>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</si>
  <si>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</si>
  <si>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</si>
  <si>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</si>
  <si>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</si>
  <si>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</si>
  <si>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</si>
  <si>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</si>
  <si>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</si>
  <si>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</si>
  <si>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</si>
  <si>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</si>
  <si>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</si>
  <si>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</si>
  <si>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</si>
  <si>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</si>
  <si>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</si>
  <si>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</si>
  <si>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</si>
  <si>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</si>
  <si>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</si>
  <si>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</si>
  <si>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</si>
  <si>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</si>
  <si>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</si>
  <si>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</si>
  <si>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</si>
  <si>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</si>
  <si>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</si>
  <si>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</si>
  <si>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</si>
  <si>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</si>
  <si>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</si>
  <si>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</si>
  <si>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</si>
  <si>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</si>
  <si>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</si>
  <si>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</si>
  <si>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</si>
  <si>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</si>
  <si>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</si>
  <si>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</si>
  <si>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</si>
  <si>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</si>
  <si>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</si>
  <si>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</si>
  <si>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</si>
  <si>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</si>
  <si>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</si>
  <si>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</si>
  <si>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</si>
  <si>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</si>
  <si>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</si>
  <si>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</si>
  <si>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</si>
  <si>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</si>
  <si>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</si>
  <si>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</si>
  <si>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</si>
  <si>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</si>
  <si>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</si>
  <si>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</si>
  <si>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</si>
  <si>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</si>
  <si>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</si>
  <si>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</si>
  <si>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</si>
  <si>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</si>
  <si>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</si>
  <si>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</si>
  <si>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</si>
  <si>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</si>
  <si>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</si>
  <si>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</si>
  <si>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</si>
  <si>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</si>
  <si>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</si>
  <si>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</si>
  <si>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</si>
  <si>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</si>
  <si>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</si>
  <si>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</si>
  <si>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</si>
  <si>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</si>
  <si>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</si>
  <si>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</si>
  <si>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</si>
  <si>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</si>
  <si>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</si>
  <si>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</si>
  <si>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</si>
  <si>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</si>
  <si>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</si>
  <si>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</si>
  <si>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</si>
  <si>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</si>
  <si>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</si>
  <si>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</si>
  <si>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</si>
  <si>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</si>
  <si>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</si>
  <si>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</si>
  <si>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</si>
  <si>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</si>
  <si>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</si>
  <si>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</si>
  <si>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</si>
  <si>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</si>
  <si>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</si>
  <si>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</si>
  <si>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</si>
  <si>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</si>
  <si>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</si>
  <si>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</si>
  <si>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</si>
  <si>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</si>
  <si>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</si>
  <si>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</si>
  <si>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</si>
  <si>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</si>
  <si>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</si>
  <si>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</si>
  <si>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</si>
  <si>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</si>
  <si>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</si>
  <si>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</si>
  <si>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</si>
  <si>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</si>
  <si>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</si>
  <si>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</si>
  <si>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</si>
  <si>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</si>
  <si>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</si>
  <si>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</si>
  <si>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</si>
  <si>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</si>
  <si>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</si>
  <si>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</si>
  <si>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</si>
  <si>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</si>
  <si>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</si>
  <si>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</si>
  <si>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</si>
  <si>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</si>
  <si>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</si>
  <si>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</si>
  <si>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</si>
  <si>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</si>
  <si>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</si>
  <si>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</si>
  <si>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</si>
  <si>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</si>
  <si>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</si>
  <si>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</si>
  <si>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</si>
  <si>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</si>
  <si>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</si>
  <si>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</si>
  <si>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</si>
  <si>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</si>
  <si>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</si>
  <si>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</si>
  <si>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</si>
  <si>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</si>
  <si>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</si>
  <si>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</si>
  <si>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</si>
  <si>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</si>
  <si>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</si>
  <si>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</si>
  <si>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</si>
  <si>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</si>
  <si>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</si>
  <si>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</si>
  <si>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</si>
  <si>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</si>
  <si>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</si>
  <si>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</si>
  <si>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</si>
  <si>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</si>
  <si>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</si>
  <si>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</si>
  <si>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</si>
  <si>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</si>
  <si>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</si>
  <si>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</si>
  <si>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</si>
  <si>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</si>
  <si>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</si>
  <si>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</si>
  <si>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</si>
  <si>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</si>
  <si>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50113006     léky - enterální výživa (LEK)</t>
  </si>
  <si>
    <t>50113009     léky - RTG diagnostika ZUL (LEK)</t>
  </si>
  <si>
    <t>--</t>
  </si>
  <si>
    <t>50113300     léky - finanční bonusy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</si>
  <si>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</si>
  <si>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</si>
  <si>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</si>
  <si>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</si>
  <si>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</si>
  <si>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</si>
  <si>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</si>
  <si>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</si>
  <si>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</si>
  <si>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50116010     nápoje - horké provozy</t>
  </si>
  <si>
    <t>50116099     nápoje - horké dny (daň.neúčinné)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</si>
  <si>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</si>
  <si>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</si>
  <si>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</si>
  <si>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</si>
  <si>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</si>
  <si>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</si>
  <si>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</si>
  <si>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</si>
  <si>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</si>
  <si>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</si>
  <si>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</si>
  <si>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</si>
  <si>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</si>
  <si>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</si>
  <si>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</si>
  <si>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</si>
  <si>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</si>
  <si>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</si>
  <si>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</si>
  <si>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</si>
  <si>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</si>
  <si>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</si>
  <si>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</si>
  <si>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</si>
  <si>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</si>
  <si>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</si>
  <si>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</si>
  <si>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</si>
  <si>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</si>
  <si>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50187     Převod VČ - všeob.mat.</t>
  </si>
  <si>
    <t>50187501     VČ - všeob. materiál</t>
  </si>
  <si>
    <t>50187502     VČ - drogistické zboží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</si>
  <si>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</si>
  <si>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</si>
  <si>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</si>
  <si>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</si>
  <si>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</si>
  <si>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</si>
  <si>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</si>
  <si>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</si>
  <si>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</si>
  <si>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</si>
  <si>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</si>
  <si>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</si>
  <si>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</si>
  <si>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</si>
  <si>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</si>
  <si>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</si>
  <si>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</si>
  <si>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</si>
  <si>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</si>
  <si>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</si>
  <si>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</si>
  <si>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</si>
  <si>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</si>
  <si>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</si>
  <si>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50495362     nákl. na prodej - labor.diagnostika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</si>
  <si>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</si>
  <si>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</si>
  <si>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</si>
  <si>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</si>
  <si>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</si>
  <si>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</si>
  <si>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</si>
  <si>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</si>
  <si>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</si>
  <si>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</si>
  <si>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</si>
  <si>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</si>
  <si>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</si>
  <si>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</si>
  <si>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</si>
  <si>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</si>
  <si>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</si>
  <si>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</si>
  <si>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</si>
  <si>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</si>
  <si>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</si>
  <si>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</si>
  <si>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</si>
  <si>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</si>
  <si>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</si>
  <si>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</si>
  <si>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</si>
  <si>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</si>
  <si>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</si>
  <si>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</si>
  <si>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</si>
  <si>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</si>
  <si>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</si>
  <si>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</si>
  <si>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</si>
  <si>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</si>
  <si>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</si>
  <si>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</si>
  <si>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</si>
  <si>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</si>
  <si>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</si>
  <si>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</si>
  <si>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</si>
  <si>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</si>
  <si>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51804002     náj. nebytových prostor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</si>
  <si>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</si>
  <si>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</si>
  <si>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</si>
  <si>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</si>
  <si>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</si>
  <si>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</si>
  <si>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</si>
  <si>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</si>
  <si>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</si>
  <si>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</si>
  <si>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</si>
  <si>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</si>
  <si>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</si>
  <si>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</si>
  <si>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</si>
  <si>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</si>
  <si>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51890     Převod VČ - ostatní služby</t>
  </si>
  <si>
    <t>51890501     VČ - přepravné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</si>
  <si>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</si>
  <si>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</si>
  <si>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</si>
  <si>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</si>
  <si>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</si>
  <si>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</si>
  <si>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</si>
  <si>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</si>
  <si>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</si>
  <si>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</si>
  <si>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</si>
  <si>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</si>
  <si>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</si>
  <si>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</si>
  <si>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</si>
  <si>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</si>
  <si>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</si>
  <si>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</si>
  <si>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</si>
  <si>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</si>
  <si>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</si>
  <si>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</si>
  <si>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</si>
  <si>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</si>
  <si>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</si>
  <si>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</si>
  <si>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</si>
  <si>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</si>
  <si>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</si>
  <si>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</si>
  <si>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</si>
  <si>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</si>
  <si>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</si>
  <si>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</si>
  <si>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</si>
  <si>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</si>
  <si>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</si>
  <si>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</si>
  <si>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</si>
  <si>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</si>
  <si>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</si>
  <si>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</si>
  <si>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</si>
  <si>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</si>
  <si>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</si>
  <si>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</si>
  <si>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</si>
  <si>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</si>
  <si>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</si>
  <si>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</si>
  <si>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</si>
  <si>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</si>
  <si>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</si>
  <si>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</si>
  <si>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</si>
  <si>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</si>
  <si>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</si>
  <si>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</si>
  <si>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</si>
  <si>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</si>
  <si>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</si>
  <si>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</si>
  <si>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</si>
  <si>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</si>
  <si>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</si>
  <si>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</si>
  <si>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</si>
  <si>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</si>
  <si>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</si>
  <si>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</si>
  <si>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55120014     ZC DHM - zdravot.techn. z dotací</t>
  </si>
  <si>
    <t>55190     Převod VČ - odpisy DM</t>
  </si>
  <si>
    <t>55190510     převod VČ - odpisy DM</t>
  </si>
  <si>
    <t>55190520     převod VČ - ZC vyřaz.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</si>
  <si>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</si>
  <si>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</si>
  <si>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</si>
  <si>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</si>
  <si>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</si>
  <si>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</si>
  <si>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</si>
  <si>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</si>
  <si>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</si>
  <si>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</si>
  <si>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</si>
  <si>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</si>
  <si>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</si>
  <si>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</si>
  <si>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</si>
  <si>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</si>
  <si>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</si>
  <si>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</si>
  <si>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</si>
  <si>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</si>
  <si>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</si>
  <si>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</si>
  <si>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</si>
  <si>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</si>
  <si>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</si>
  <si>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</si>
  <si>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</si>
  <si>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</si>
  <si>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</si>
  <si>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</si>
  <si>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</si>
  <si>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</si>
  <si>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</si>
  <si>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</si>
  <si>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</si>
  <si>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</si>
  <si>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</si>
  <si>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</si>
  <si>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60450369     prodej labor.diag. za hotové</t>
  </si>
  <si>
    <t>60450370     prodej léků zdravotnickým zařízením</t>
  </si>
  <si>
    <t>60450371     prodej - enter.a parent.výživa - ostatním organizacím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</si>
  <si>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</si>
  <si>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</si>
  <si>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</si>
  <si>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</si>
  <si>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</si>
  <si>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60450400     regulační poplatky - za recept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</si>
  <si>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</si>
  <si>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</si>
  <si>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</si>
  <si>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</si>
  <si>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</si>
  <si>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</si>
  <si>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</si>
  <si>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</si>
  <si>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</si>
  <si>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</si>
  <si>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64924403     poskytnutí práva na umístění reklamy - konfer.,ples (market.akce)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</si>
  <si>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</si>
  <si>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</si>
  <si>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</si>
  <si>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</si>
  <si>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</si>
  <si>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</si>
  <si>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</si>
  <si>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</si>
  <si>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</si>
  <si>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</si>
  <si>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</si>
  <si>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</si>
  <si>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</si>
  <si>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</si>
  <si>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</si>
  <si>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</si>
  <si>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</si>
  <si>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</si>
  <si>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</si>
  <si>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</si>
  <si>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</si>
  <si>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</si>
  <si>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</si>
  <si>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</si>
  <si>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</si>
  <si>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</si>
  <si>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</si>
  <si>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</si>
  <si>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</si>
  <si>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</si>
  <si>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</si>
  <si>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</si>
  <si>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</si>
  <si>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</si>
  <si>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</si>
  <si>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>Lékárna</t>
  </si>
  <si>
    <t/>
  </si>
  <si>
    <t>50113013     léky - antibiotika (LEK)</t>
  </si>
  <si>
    <t>50113014     léky - antimykotika (LEK)</t>
  </si>
  <si>
    <t>50113016     léky - centra (LEK)</t>
  </si>
  <si>
    <t>Lékárna Celkem</t>
  </si>
  <si>
    <t>SumaKL</t>
  </si>
  <si>
    <t>4802</t>
  </si>
  <si>
    <t>lékárna -výdejna Z (hlavní lékárna)</t>
  </si>
  <si>
    <t>lékárna -výdejna Z (hlavní lékárna) Celkem</t>
  </si>
  <si>
    <t>SumaNS</t>
  </si>
  <si>
    <t>mezeraNS</t>
  </si>
  <si>
    <t>4804</t>
  </si>
  <si>
    <t>lékárna - výdejna A (monoblok)</t>
  </si>
  <si>
    <t>lékárna - výdejna A (monoblok) Celkem</t>
  </si>
  <si>
    <t>4806</t>
  </si>
  <si>
    <t>lékárna - výdej HVLP</t>
  </si>
  <si>
    <t>lékárna - výdej HVLP Celkem</t>
  </si>
  <si>
    <t>4807</t>
  </si>
  <si>
    <t>(prázdné)</t>
  </si>
  <si>
    <t>(prázdné) Celkem</t>
  </si>
  <si>
    <t>4809</t>
  </si>
  <si>
    <t>lékárna - výdejna léků - Puškinova ul.</t>
  </si>
  <si>
    <t>lékárna - výdejna léků - Puškinova ul. Celkem</t>
  </si>
  <si>
    <t>4808</t>
  </si>
  <si>
    <t>4841</t>
  </si>
  <si>
    <t>lékárna - oddělení ředění cytostatik</t>
  </si>
  <si>
    <t>lékárna - oddělení ředění cytostatik Celkem</t>
  </si>
  <si>
    <t>4842</t>
  </si>
  <si>
    <t>lékárna - oddělení přípravy sterilních léčiv</t>
  </si>
  <si>
    <t>lékárna - oddělení přípravy sterilních léčiv Celkem</t>
  </si>
  <si>
    <t>4843</t>
  </si>
  <si>
    <t>lékárna - oddělení přípravy léčiv</t>
  </si>
  <si>
    <t>lékárna - oddělení přípravy léčiv Celkem</t>
  </si>
  <si>
    <t>50113001</t>
  </si>
  <si>
    <t>O</t>
  </si>
  <si>
    <t>501397</t>
  </si>
  <si>
    <t>MO SACEK RYCHLOUZAV. 8x12 cm</t>
  </si>
  <si>
    <t>111035</t>
  </si>
  <si>
    <t>11035</t>
  </si>
  <si>
    <t>OXYCONTIN 80 MG</t>
  </si>
  <si>
    <t>POR TBL PRO 30X80MG</t>
  </si>
  <si>
    <t>202362</t>
  </si>
  <si>
    <t>IBALGIN 400</t>
  </si>
  <si>
    <t>POR TBL FLM 48X400MG</t>
  </si>
  <si>
    <t>847713</t>
  </si>
  <si>
    <t>125526</t>
  </si>
  <si>
    <t>APO-IBUPROFEN 400 MG</t>
  </si>
  <si>
    <t>POR TBL FLM 100X400MG</t>
  </si>
  <si>
    <t>900240</t>
  </si>
  <si>
    <t>DZ TRIXO LIND 500ML</t>
  </si>
  <si>
    <t>920056</t>
  </si>
  <si>
    <t>KL ETHANOLUM 70% 800 g</t>
  </si>
  <si>
    <t>500406</t>
  </si>
  <si>
    <t>Rychloobvaz COSMOS Strips</t>
  </si>
  <si>
    <t>6cmx2cm/5ks</t>
  </si>
  <si>
    <t>57338</t>
  </si>
  <si>
    <t>CARBO MEDICINALIS</t>
  </si>
  <si>
    <t>POR TBL NOB 20X300MG</t>
  </si>
  <si>
    <t>107812</t>
  </si>
  <si>
    <t>BRUFEN 400</t>
  </si>
  <si>
    <t>395084</t>
  </si>
  <si>
    <t>MO LEKOVKA RD 20 ml</t>
  </si>
  <si>
    <t>930610</t>
  </si>
  <si>
    <t>MO LAHEV 130 ml S ROZPRASOVACEM</t>
  </si>
  <si>
    <t>900051</t>
  </si>
  <si>
    <t>KL BENZINUM 65g</t>
  </si>
  <si>
    <t>176954</t>
  </si>
  <si>
    <t>ALGIFEN NEO</t>
  </si>
  <si>
    <t>POR GTT SOL 1X50ML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</si>
  <si>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</si>
  <si>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</si>
  <si>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</si>
  <si>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</si>
  <si>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</si>
  <si>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</si>
  <si>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</si>
  <si>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930690</t>
  </si>
  <si>
    <t>KL BENZINUM 33 g/50 ml Fagron</t>
  </si>
  <si>
    <t>395997</t>
  </si>
  <si>
    <t>DZ SOFTASEPT N BEZBARVÝ 250 ml</t>
  </si>
  <si>
    <t>169789</t>
  </si>
  <si>
    <t>69789</t>
  </si>
  <si>
    <t>AQUA PRO INJECTIONE ARDEAPHARMA</t>
  </si>
  <si>
    <t>INF 1X500ML</t>
  </si>
  <si>
    <t>841498</t>
  </si>
  <si>
    <t>Carbosorb tbl.20-blistr</t>
  </si>
  <si>
    <t>156926</t>
  </si>
  <si>
    <t>56926</t>
  </si>
  <si>
    <t>AQUA PRO INJECTIONE BRAUN</t>
  </si>
  <si>
    <t>INJ SOL 20X10ML-PLA</t>
  </si>
  <si>
    <t>166503</t>
  </si>
  <si>
    <t>66503</t>
  </si>
  <si>
    <t>SEPTONEX</t>
  </si>
  <si>
    <t>DRM SPR SOL 1X30ML</t>
  </si>
  <si>
    <t>101674</t>
  </si>
  <si>
    <t>1674</t>
  </si>
  <si>
    <t>JOX SPR 30ML</t>
  </si>
  <si>
    <t>900569</t>
  </si>
  <si>
    <t>MS PERSTERIL KONC,ZASOBNI</t>
  </si>
  <si>
    <t>UN 3109</t>
  </si>
  <si>
    <t>921331</t>
  </si>
  <si>
    <t>KL ETHANOLUM 70% 400G</t>
  </si>
  <si>
    <t>202924</t>
  </si>
  <si>
    <t>ENDIARON</t>
  </si>
  <si>
    <t>POR TBL FLM 10X250MG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</si>
  <si>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</si>
  <si>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</si>
  <si>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</si>
  <si>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</si>
  <si>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</si>
  <si>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</si>
  <si>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</si>
  <si>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</si>
  <si>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920200</t>
  </si>
  <si>
    <t>15877</t>
  </si>
  <si>
    <t>DZ BRAUNOL 1 L</t>
  </si>
  <si>
    <t>930043</t>
  </si>
  <si>
    <t>DZ TRIXO LIND 100 ml</t>
  </si>
  <si>
    <t>130229</t>
  </si>
  <si>
    <t>30229</t>
  </si>
  <si>
    <t>PARALEN PLUS</t>
  </si>
  <si>
    <t>TBL OBD 24</t>
  </si>
  <si>
    <t>930317</t>
  </si>
  <si>
    <t>KL ETHANOLUM 60% 802 g FAGRON, KULICH</t>
  </si>
  <si>
    <t>UN 1170</t>
  </si>
  <si>
    <t>911923</t>
  </si>
  <si>
    <t>MS ETHANOLUM 96% ! ZÁSOBNÍ !</t>
  </si>
  <si>
    <t>920219</t>
  </si>
  <si>
    <t>DZ TRIXO 100 ML</t>
  </si>
  <si>
    <t>920072</t>
  </si>
  <si>
    <t>MS ETHANOLUM BENZ.DENAT. ZASOB.</t>
  </si>
  <si>
    <t>930308</t>
  </si>
  <si>
    <t>KL GLYCEROLUM 85% 1200G</t>
  </si>
  <si>
    <t>500942</t>
  </si>
  <si>
    <t>MS TROMETAMOLUM</t>
  </si>
  <si>
    <t>900315</t>
  </si>
  <si>
    <t>MS IODUM ZASOBNI</t>
  </si>
  <si>
    <t>900354</t>
  </si>
  <si>
    <t>MS ARGENTI NITRAS ZASOBNI</t>
  </si>
  <si>
    <t>UN 1493</t>
  </si>
  <si>
    <t>900409</t>
  </si>
  <si>
    <t>MS BENZINUM ZASOBNI</t>
  </si>
  <si>
    <t>UN 3295</t>
  </si>
  <si>
    <t>920275</t>
  </si>
  <si>
    <t>MS KAL.BROMIDUM, ZASOBNI</t>
  </si>
  <si>
    <t>900284</t>
  </si>
  <si>
    <t>MS KAL.PERMANGANAS, ZASOBNI</t>
  </si>
  <si>
    <t>UN 1490</t>
  </si>
  <si>
    <t>500015</t>
  </si>
  <si>
    <t>MS IZOPROPYLALKOHOL zás.</t>
  </si>
  <si>
    <t>153646</t>
  </si>
  <si>
    <t>53646</t>
  </si>
  <si>
    <t>RENNIE</t>
  </si>
  <si>
    <t>POR TBL MND 24</t>
  </si>
  <si>
    <t>501428</t>
  </si>
  <si>
    <t>MS DICHROMAN DRASELNY</t>
  </si>
  <si>
    <t>501537</t>
  </si>
  <si>
    <t>MS IZOBUTYLALKOHOL zás.</t>
  </si>
  <si>
    <t>501213</t>
  </si>
  <si>
    <t>MS OMEPRAZOLUM ZASOBNI</t>
  </si>
  <si>
    <t>920262</t>
  </si>
  <si>
    <t>MS SOL.FORMALDEHYDI 35%, ZASOBNI</t>
  </si>
  <si>
    <t>UN 2209</t>
  </si>
  <si>
    <t>P</t>
  </si>
  <si>
    <t>166029</t>
  </si>
  <si>
    <t>66029</t>
  </si>
  <si>
    <t>ZODAC</t>
  </si>
  <si>
    <t>TBL OBD 10X10MG</t>
  </si>
  <si>
    <t>112891</t>
  </si>
  <si>
    <t>12891</t>
  </si>
  <si>
    <t>AULIN</t>
  </si>
  <si>
    <t>TBL 15X100MG</t>
  </si>
  <si>
    <t>Lékárna, výdejna Z (hlavní lékárna)</t>
  </si>
  <si>
    <t>Lékárna, výdej HVLP</t>
  </si>
  <si>
    <t>Lékárna, oddělení ředění cytostatik</t>
  </si>
  <si>
    <t>Lékárna, oddělení přípravy sterilních léčiv</t>
  </si>
  <si>
    <t>Lékárna, oddělení přípravy léčiv</t>
  </si>
  <si>
    <t>Lékárna - léčiva</t>
  </si>
  <si>
    <t>4843 - Lékárna, oddělení přípravy léčiv</t>
  </si>
  <si>
    <t>R06AE07 - Cetirizin</t>
  </si>
  <si>
    <t>M01AX17 - Nimesulid</t>
  </si>
  <si>
    <t>M01AX17</t>
  </si>
  <si>
    <t>POR TBL NOB 15X100MG</t>
  </si>
  <si>
    <t>R06AE07</t>
  </si>
  <si>
    <t>POR TBL FLM 10X10MG</t>
  </si>
  <si>
    <t>Přehled plnění pozitivního listu - spotřeba léčivých přípravků - orientační přehled</t>
  </si>
  <si>
    <t>50115001     kardiostimulátory (sk.Z517)</t>
  </si>
  <si>
    <t>4805</t>
  </si>
  <si>
    <t>lékárna - PZT-FONI</t>
  </si>
  <si>
    <t>lékárna - PZT-FONI Celkem</t>
  </si>
  <si>
    <t>4881</t>
  </si>
  <si>
    <t>4801</t>
  </si>
  <si>
    <t>lékárna - vedení klinického pracoviště</t>
  </si>
  <si>
    <t>lékárna - vedení klinického pracoviště Celkem</t>
  </si>
  <si>
    <t>4822</t>
  </si>
  <si>
    <t>4897</t>
  </si>
  <si>
    <t>4844</t>
  </si>
  <si>
    <t>lékárna - oddělení diagnostik</t>
  </si>
  <si>
    <t>lékárna - oddělení diagnostik Celkem</t>
  </si>
  <si>
    <t>ZA754</t>
  </si>
  <si>
    <t>Stříkačka injekční 3-dílná 10 ml LL Omnifix Solo 4617100V</t>
  </si>
  <si>
    <t>ZA090</t>
  </si>
  <si>
    <t>Vata buničitá přířezy 37 x 57 cm 2730152</t>
  </si>
  <si>
    <t>ZC100</t>
  </si>
  <si>
    <t>Vata buničitá dělená 2 role / 500 ks 40 x 50 mm 1230200310</t>
  </si>
  <si>
    <t>ZC042</t>
  </si>
  <si>
    <t>Kádinka vysoká sklo 600 ml KAVA632417012600_U</t>
  </si>
  <si>
    <t>ZE009</t>
  </si>
  <si>
    <t>Kádinka nízká sklo 600 ml (213-1049) KAVA632417010600</t>
  </si>
  <si>
    <t>ZC043</t>
  </si>
  <si>
    <t>Kádinka vysoká s výlevkou 400 ml KAVA632417012400_U</t>
  </si>
  <si>
    <t>ZM292</t>
  </si>
  <si>
    <t>Rukavice nitril sempercare bez p. M bal. á 200 ks 30803</t>
  </si>
  <si>
    <t>ZA450</t>
  </si>
  <si>
    <t>Náplast omniplast 1,25 cm x 9,1 m 9004520</t>
  </si>
  <si>
    <t>ZB404</t>
  </si>
  <si>
    <t>Náplast cosmos 8 cm x 1 m 5403353</t>
  </si>
  <si>
    <t>ZL997</t>
  </si>
  <si>
    <t>Obinadlo hyrofilní sterilní 10 cm x 5 m  004310174</t>
  </si>
  <si>
    <t>ZL999</t>
  </si>
  <si>
    <t>Rychloobvaz 8 x 4 cm / 3 ks ( pro obj. 1 kus = 3 náplasti) 001445510</t>
  </si>
  <si>
    <t>ZN614</t>
  </si>
  <si>
    <t>Stojan na pipety PP kulatý 28 míst GLAS169.303.01</t>
  </si>
  <si>
    <t>ZC054</t>
  </si>
  <si>
    <t>Válec odměrný vysoký sklo 100 ml 713880</t>
  </si>
  <si>
    <t>ZC038</t>
  </si>
  <si>
    <t>Kádinka vysoká sklo 150 ml KAVA632417012150_U</t>
  </si>
  <si>
    <t>ZC039</t>
  </si>
  <si>
    <t>Kádinka vysoká sklo 250 ml (213-1064) KAVA632417012250</t>
  </si>
  <si>
    <t>ZC689</t>
  </si>
  <si>
    <t>Kádinka vysoká sklo 100 ml KAVA632417012100_U</t>
  </si>
  <si>
    <t>ZC066</t>
  </si>
  <si>
    <t>Kádinka nízká s výlevkou sklo 100 ml (213-1045) KAVA632417010100</t>
  </si>
  <si>
    <t>ZM964</t>
  </si>
  <si>
    <t>Baňka erlenmeyera kuželová úzkohrdlá 250 ml Z1636823120206</t>
  </si>
  <si>
    <t>ZD965</t>
  </si>
  <si>
    <t>Kádinka vysoká s výlevkou 50 ml KAVA632411012050_U</t>
  </si>
  <si>
    <t>ZE276</t>
  </si>
  <si>
    <t>Kádinka vysoká sklo 25 ml KAVA632411012025</t>
  </si>
  <si>
    <t>ZF670</t>
  </si>
  <si>
    <t>Kádinka nízká s výlevkou skol 150 ml KAVA632417010150_U</t>
  </si>
  <si>
    <t>ZN716</t>
  </si>
  <si>
    <t>Pipeta skleněná dělená 25 ml, třída AS, úplný výtok 632434136723</t>
  </si>
  <si>
    <t>ZD325</t>
  </si>
  <si>
    <t>Válec odměrný vysoký 25 ml d710272</t>
  </si>
  <si>
    <t>ZN713</t>
  </si>
  <si>
    <t>Baňka titrační s plochým dnem širokohrdlá s vyhnutým okrajem 636823520204</t>
  </si>
  <si>
    <t>ZN717</t>
  </si>
  <si>
    <t>Kádinka nízká sklo 50 ml 636822920204</t>
  </si>
  <si>
    <t>ZN712</t>
  </si>
  <si>
    <t>Baňka odměrná s NZ a PE zátkou 50 ml 636013020204</t>
  </si>
  <si>
    <t>ZN714</t>
  </si>
  <si>
    <t>Zkumavka skleněná reagenční SIMAX 17 mm x 160 mm 632437010822</t>
  </si>
  <si>
    <t>ZL896</t>
  </si>
  <si>
    <t>Kádinka nízká s uchem sklo 250 ml KAVA632417011250</t>
  </si>
  <si>
    <t>804536</t>
  </si>
  <si>
    <t xml:space="preserve">-Diagnostikum připr. </t>
  </si>
  <si>
    <t>DG145</t>
  </si>
  <si>
    <t>kyselina CHLOROVOD.35% P.A.</t>
  </si>
  <si>
    <t>kyselina CHLOROVODÍKOVÁ 35% P.A.</t>
  </si>
  <si>
    <t>DG146</t>
  </si>
  <si>
    <t>kyselina OCTOVA 99,8%  P.A. - ledova</t>
  </si>
  <si>
    <t>DD659</t>
  </si>
  <si>
    <t>kyselina octová p.a.</t>
  </si>
  <si>
    <t>DD670</t>
  </si>
  <si>
    <t>NORM.CHELATON III 0,05M</t>
  </si>
  <si>
    <t>DB257</t>
  </si>
  <si>
    <t>CHLOROFORM P.A. - stab. methanolem</t>
  </si>
  <si>
    <t>DD079</t>
  </si>
  <si>
    <t>AMONIAK VODNY ROZTOK 25%</t>
  </si>
  <si>
    <t>DG673</t>
  </si>
  <si>
    <t>Dusičnan draselný</t>
  </si>
  <si>
    <t>DC425</t>
  </si>
  <si>
    <t>CHLORID DRASELNY P.A</t>
  </si>
  <si>
    <t>DE421</t>
  </si>
  <si>
    <t>NORM.THIOSÍRAN SODNÝ 0,1M</t>
  </si>
  <si>
    <t>910093</t>
  </si>
  <si>
    <t>-CHLOROFORM P.A. UN 1888    1000 ML</t>
  </si>
  <si>
    <t>DC212</t>
  </si>
  <si>
    <t>NORM.MANGANISTAN DRASELNÝ  N/10,c=0,02mol/l</t>
  </si>
  <si>
    <t>DF457</t>
  </si>
  <si>
    <t>Silik.pasta Baysoline,35g,pro vakuum</t>
  </si>
  <si>
    <t>DF458</t>
  </si>
  <si>
    <t>Silik.pasta Lukosan, 70g</t>
  </si>
  <si>
    <t>DC028</t>
  </si>
  <si>
    <t>Octan rtutnaty</t>
  </si>
  <si>
    <t>DA134</t>
  </si>
  <si>
    <t>NORM.BROMIČNAN DRASELNÝ 1/60</t>
  </si>
  <si>
    <t>DF853</t>
  </si>
  <si>
    <t>ZRAL Millonovo cinidlo R</t>
  </si>
  <si>
    <t>DF867</t>
  </si>
  <si>
    <t>NORM.DUSICNAN STRIBRNY N/10, c=0,1M</t>
  </si>
  <si>
    <t>DH238</t>
  </si>
  <si>
    <t>JODID RTUTNATY červený  p.a.</t>
  </si>
  <si>
    <t>DB306</t>
  </si>
  <si>
    <t>Kyselina sírová 98% pro stanov. dusíku 500ml</t>
  </si>
  <si>
    <t>DD137</t>
  </si>
  <si>
    <t>NORM.HYDROXID SODNÝ N/10</t>
  </si>
  <si>
    <t>DG213</t>
  </si>
  <si>
    <t>810 PUFR FOSFAT.PH7,100 ML</t>
  </si>
  <si>
    <t>DE781</t>
  </si>
  <si>
    <t>Hanna pufr pH 7,01 - sáčky 25x20ml</t>
  </si>
  <si>
    <t>DE772</t>
  </si>
  <si>
    <t>Hanna roztok ke skladování elektrody</t>
  </si>
  <si>
    <t>DE779</t>
  </si>
  <si>
    <t>Hanna pufr pH 4,01 - sáčky 25x20ml</t>
  </si>
  <si>
    <t>DA093</t>
  </si>
  <si>
    <t>desinfekční roztok SOLU37637</t>
  </si>
  <si>
    <t>DG175</t>
  </si>
  <si>
    <t>OCTAN AMONNY P.A.</t>
  </si>
  <si>
    <t>ZA444</t>
  </si>
  <si>
    <t>Tampon nesterilní stáčený 20 x 19 cm bez RTG nití bal. á 100 ks 1320300404</t>
  </si>
  <si>
    <t>ZA583</t>
  </si>
  <si>
    <t>Čtverečky desinfekční Webcol 3,5 x 3,5 cm 70% á 4000 ks 6818-1</t>
  </si>
  <si>
    <t>ZL996</t>
  </si>
  <si>
    <t>Obinadlo hyrofilní sterilní  8 cm x 5 m  004310182</t>
  </si>
  <si>
    <t>ZL995</t>
  </si>
  <si>
    <t>Obinadlo hyrofilní sterilní  6 cm x 5 m  004310190</t>
  </si>
  <si>
    <t>ZA737</t>
  </si>
  <si>
    <t>Filtr mini spike modrý 4550234</t>
  </si>
  <si>
    <t>ZA746</t>
  </si>
  <si>
    <t>Stříkačka injekční 3-dílná 1 ml L tuberculin Omnifix Solo 9161406V</t>
  </si>
  <si>
    <t>ZA749</t>
  </si>
  <si>
    <t>Stříkačka injekční 3-dílná 50 ml LL Omnifix Solo 4617509F</t>
  </si>
  <si>
    <t>Stříkačka injekční 3-dílná 10 ml LL Omnifix Solo se závitem 4617100V</t>
  </si>
  <si>
    <t>ZA789</t>
  </si>
  <si>
    <t>Stříkačka injekční 2-dílná 2 ml L Inject Solo 4606027V</t>
  </si>
  <si>
    <t>ZB231</t>
  </si>
  <si>
    <t>Pinzeta anatomická 14 cm P00894</t>
  </si>
  <si>
    <t>ZB384</t>
  </si>
  <si>
    <t>Stříkačka injekční 3-dílná 20 ml LL Omnifix Solo závit bal. á 100 ks 4617207V</t>
  </si>
  <si>
    <t>Stříkačka injekční 3-dílná 20 ml LL Omnifix Solo se závitem bal. á 100 ks 4617207V</t>
  </si>
  <si>
    <t>ZB615</t>
  </si>
  <si>
    <t>Stříkačka injekční 3-dílná 3 ml LL Omnifix Solo bal. á 100 ks 4617022V</t>
  </si>
  <si>
    <t>Stříkačka injekční 3-dílná 3 ml LL Omnifix Solo se závitem bal. á 100 ks 4617022V</t>
  </si>
  <si>
    <t>ZB796</t>
  </si>
  <si>
    <t>Stříkačka injekční 3-dílná 30 ml LL Omnifix Solo 4617304F</t>
  </si>
  <si>
    <t>ZB801</t>
  </si>
  <si>
    <t>Transofix krátký trn á 50 ks 4090500</t>
  </si>
  <si>
    <t>ZE308</t>
  </si>
  <si>
    <t>Stříkačka injekční 3-dílná 5 ml LL Omnifix Solo 4617053V</t>
  </si>
  <si>
    <t>Stříkačka injekční 3-dílná 5 ml LL Omnifix Solo se závitem 4617053V</t>
  </si>
  <si>
    <t>ZF159</t>
  </si>
  <si>
    <t>Nádoba na kontaminovaný odpad 1 l 15-0002</t>
  </si>
  <si>
    <t>ZK335</t>
  </si>
  <si>
    <t>Filtr sterifix 0,2um infúzní 4099303</t>
  </si>
  <si>
    <t>ZK799</t>
  </si>
  <si>
    <t>Zátka combi červená 4495101</t>
  </si>
  <si>
    <t>ZC986</t>
  </si>
  <si>
    <t>Infusor LV 5 2 denní 2C1009KP</t>
  </si>
  <si>
    <t>Infusor LV 5 2 denní á 12 ks 240 ml 2C1009KP</t>
  </si>
  <si>
    <t>ZK504</t>
  </si>
  <si>
    <t>Filtr mini spike červený 4550340</t>
  </si>
  <si>
    <t>ZK505</t>
  </si>
  <si>
    <t>Infusor LV 2 5 denní 2C1008KP</t>
  </si>
  <si>
    <t>Infusor LV 2 5 denní 240 ml bal. á 12 ks 2C1008KP</t>
  </si>
  <si>
    <t>ZK506</t>
  </si>
  <si>
    <t>Infusor LV 1,5 7 denní 2C1087KP</t>
  </si>
  <si>
    <t>ZK507</t>
  </si>
  <si>
    <t>Stříkačka injekční stíněná 50 ml LL perfusion amber bal. á 100 ks 300139</t>
  </si>
  <si>
    <t>ZK503</t>
  </si>
  <si>
    <t>Uzávěr ecopin 4125002</t>
  </si>
  <si>
    <t>ZA714</t>
  </si>
  <si>
    <t>Set infuzní intrafix černý k apl.cytostatik 180 cm á 100 ks 4060563</t>
  </si>
  <si>
    <t>ZA715</t>
  </si>
  <si>
    <t>Set infuzní intrafix primeline classic 150 cm 4062957</t>
  </si>
  <si>
    <t>ZK502</t>
  </si>
  <si>
    <t>Set infuzní infusomat 8700095SP</t>
  </si>
  <si>
    <t>ZA716</t>
  </si>
  <si>
    <t>Set infuzní intrafix air bez PVC 180 cm 4063002</t>
  </si>
  <si>
    <t>ZB419</t>
  </si>
  <si>
    <t>Set infuzní infusomat 8700036SP</t>
  </si>
  <si>
    <t>ZB436</t>
  </si>
  <si>
    <t>Jehla eco flac mix, bal.250 ks, 16401</t>
  </si>
  <si>
    <t>ZB556</t>
  </si>
  <si>
    <t>Jehla injekční 1,2 x 40 mm růžová 4665120</t>
  </si>
  <si>
    <t>ZC737</t>
  </si>
  <si>
    <t>Rukavice Glads nepud.Moelnl.vel. S 612600-20</t>
  </si>
  <si>
    <t>Rukavice Glads nepud. Moelnl. vel. S 612600-20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</si>
  <si>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</si>
  <si>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</si>
  <si>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</si>
  <si>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</si>
  <si>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</si>
  <si>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</si>
  <si>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</si>
  <si>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</si>
  <si>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ZB157</t>
  </si>
  <si>
    <t>Rukavice Glads nepud.Moelnl.vel. M 612700</t>
  </si>
  <si>
    <t>Rukavice Glads nepud. Moelnl. vel. M 612700</t>
  </si>
  <si>
    <t>ZK499</t>
  </si>
  <si>
    <t>Rukavice operační gammex PFXP cytostatické vel. 6,5 353113</t>
  </si>
  <si>
    <t>ZK500</t>
  </si>
  <si>
    <t>Rukavice operační gammex PFXP cytostatické vel. 7,0 353114</t>
  </si>
  <si>
    <t>ZM291</t>
  </si>
  <si>
    <t>Rukavice nitril sempercare bez p. S bal. á 200 ks 30802</t>
  </si>
  <si>
    <t>ZM293</t>
  </si>
  <si>
    <t>Rukavice nitril sempercare bez p. L bal. á 200 ks 30804</t>
  </si>
  <si>
    <t>ZC762</t>
  </si>
  <si>
    <t>Rukavice Glads nepud.Moelnl.vel. L 612800</t>
  </si>
  <si>
    <t>ZN041</t>
  </si>
  <si>
    <t>Rukavice operační gammex ansell PF bez pudru 6,5 A351143</t>
  </si>
  <si>
    <t>ZN126</t>
  </si>
  <si>
    <t>Rukavice operační gammex ansell PF bez pudru 7,0 A351144</t>
  </si>
  <si>
    <t>ZK792</t>
  </si>
  <si>
    <t>Rukavice operační gammex PFXP cytostatické vel. 7,5 353115</t>
  </si>
  <si>
    <t>Kádinka 150 ml vysoká sklo 632417012150</t>
  </si>
  <si>
    <t>Kádinka 250 ml vysoká sklo 632417012250</t>
  </si>
  <si>
    <t>Kádinka 100 ml vysoká sklo 632417012100</t>
  </si>
  <si>
    <t>ZM965</t>
  </si>
  <si>
    <t>Baňka erlenmeyera kuželová širokohrdlá 500 ml Z1636823120208</t>
  </si>
  <si>
    <t>DG388</t>
  </si>
  <si>
    <t>Játrový bujon (10ml)</t>
  </si>
  <si>
    <t>DA001</t>
  </si>
  <si>
    <t>PROUZKY DIAPHAN pro samotestování 50ks</t>
  </si>
  <si>
    <t>DG208</t>
  </si>
  <si>
    <t>GIEMSA-ROMANOWSKI</t>
  </si>
  <si>
    <t>ZA429</t>
  </si>
  <si>
    <t>Obinadlo elastické idealtex   8 cm x 5 m 931061</t>
  </si>
  <si>
    <t>ZC854</t>
  </si>
  <si>
    <t>Kompresa NT 7,5 x 7,5 cm / 2 ks sterilní 26510</t>
  </si>
  <si>
    <t>ZL684</t>
  </si>
  <si>
    <t>Náplast santiband standard poinjekční jednotl. baleno 19 mm x 72 mm 652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</si>
  <si>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</si>
  <si>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</si>
  <si>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</si>
  <si>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</si>
  <si>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</si>
  <si>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</si>
  <si>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ZB844</t>
  </si>
  <si>
    <t>Esmarch 60 x 1250 KVS 06125</t>
  </si>
  <si>
    <t>ZF192</t>
  </si>
  <si>
    <t>Nádoba na kontaminovaný odpad 4 l 15-0004</t>
  </si>
  <si>
    <t>ZF104</t>
  </si>
  <si>
    <t>Nádoba na kontaminovaný odpad 10 l 15-0006</t>
  </si>
  <si>
    <t>ZN270</t>
  </si>
  <si>
    <t>Vak TPN EVA 250 ml bal á 50 ks E1302OD</t>
  </si>
  <si>
    <t>ZN271</t>
  </si>
  <si>
    <t>Vak TPN EVA 125 ml bal á 50 ks E1301OD</t>
  </si>
  <si>
    <t>ZN272</t>
  </si>
  <si>
    <t>Vak TPN EVA 500 ml bal á 50 ks E1305OD</t>
  </si>
  <si>
    <t>ZN273</t>
  </si>
  <si>
    <t>Vak TPN EVA 2000 ml bal á 35 ks E1320OD</t>
  </si>
  <si>
    <t>ZN274</t>
  </si>
  <si>
    <t>Vak TPN EVA 3000 ml bal á 35 ks E1330OD</t>
  </si>
  <si>
    <t>ZN275</t>
  </si>
  <si>
    <t>Set hadicový EXACTA vysokoobjemový bez ovzdušnění bal. á 25 ks H938173</t>
  </si>
  <si>
    <t>ZN276</t>
  </si>
  <si>
    <t>Set hadicový EXACTA vysokoobjemový s ovzdušněním bal. á 25 ks H938174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</si>
  <si>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</si>
  <si>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</si>
  <si>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</si>
  <si>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</si>
  <si>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</si>
  <si>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</si>
  <si>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ZN585</t>
  </si>
  <si>
    <t>Set rozplňovací MIXISet. T3MC bal. á 60 ks 102673E</t>
  </si>
  <si>
    <t>Kádinka 50 ml vysoká s výlevkou  632411012050</t>
  </si>
  <si>
    <t>ZN207</t>
  </si>
  <si>
    <t>Lžíce s otevřeným ústím nerezová 150 mm miska 15 x 30 mm 397210003370</t>
  </si>
  <si>
    <t>ZN208</t>
  </si>
  <si>
    <t>Lžička zúžená nerezová 150 mm miska 15 x 30 mm 397210003380</t>
  </si>
  <si>
    <t>ZN209</t>
  </si>
  <si>
    <t>Lžička chemická oboustranná nerezová 210 mm miska 22 x 30/29 x 40  mm 397210003463</t>
  </si>
  <si>
    <t>Lžička oboustranná chemická 210 mm miskanerezová 22 x 30/29 x 40  mm SCNG234</t>
  </si>
  <si>
    <t>ZN210</t>
  </si>
  <si>
    <t>Kopist nerezová 200 mm délka 200mm lopatka 5 x 45 mm mikrolžička 5 x 9 mm 397210003345</t>
  </si>
  <si>
    <t>Kopist nerezová 200 mm,lopatka 5 x 45 mm, mikrolžička 5 x 9 mm SCNG254</t>
  </si>
  <si>
    <t>ZN551</t>
  </si>
  <si>
    <t>Lžička oboustranná chemická 150 mm nerezová SCNG232</t>
  </si>
  <si>
    <t>ZN552</t>
  </si>
  <si>
    <t>Lžička oboustranná chemická 250 mm nerezová SCNG235</t>
  </si>
  <si>
    <t>ZN556</t>
  </si>
  <si>
    <t>Lžička na práškové materiály 170 mm nerezová SCNG2373</t>
  </si>
  <si>
    <t>ZN108</t>
  </si>
  <si>
    <t>Rukavice operační gammex ansell PF bez pudru 8,0 A351146</t>
  </si>
  <si>
    <t>Lékárna, lékárna - oddělení ředění cytostatik</t>
  </si>
  <si>
    <t>50115060</t>
  </si>
  <si>
    <t>503 SZM ostatní zdravotnický (112 02 100)</t>
  </si>
  <si>
    <t>50115050</t>
  </si>
  <si>
    <t>502 SZM obvazový (112 02 040)</t>
  </si>
  <si>
    <t>50115040</t>
  </si>
  <si>
    <t>505 SZM laboratorní sklo a materiál (112 02 140)</t>
  </si>
  <si>
    <t>50115067</t>
  </si>
  <si>
    <t>532 SZM Rukavice (112 02 108)</t>
  </si>
  <si>
    <t>Lékárna, výdejna A (monoblok)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</si>
  <si>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</si>
  <si>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</si>
  <si>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</si>
  <si>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</si>
  <si>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</si>
  <si>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</si>
  <si>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Lékárna, oddělení diagnostik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</si>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</sst>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2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0" xfId="78" applyNumberFormat="1" applyFont="1" applyFill="1" applyBorder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9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5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6" xfId="0" applyNumberFormat="1" applyFont="1" applyFill="1" applyBorder="1"/>
    <xf numFmtId="3" fontId="51" fillId="8" borderId="57" xfId="0" applyNumberFormat="1" applyFont="1" applyFill="1" applyBorder="1"/>
    <xf numFmtId="3" fontId="51" fillId="8" borderId="56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0" xfId="0" applyNumberFormat="1" applyFont="1" applyFill="1" applyBorder="1" applyAlignment="1">
      <alignment horizontal="center" vertical="center"/>
    </xf>
    <xf numFmtId="0" fontId="39" fillId="2" borderId="61" xfId="0" applyFont="1" applyFill="1" applyBorder="1" applyAlignment="1">
      <alignment horizontal="center" vertical="center"/>
    </xf>
    <xf numFmtId="3" fontId="53" fillId="2" borderId="63" xfId="0" applyNumberFormat="1" applyFont="1" applyFill="1" applyBorder="1" applyAlignment="1">
      <alignment horizontal="center" vertical="center" wrapText="1"/>
    </xf>
    <xf numFmtId="0" fontId="53" fillId="2" borderId="64" xfId="0" applyFont="1" applyFill="1" applyBorder="1" applyAlignment="1">
      <alignment horizontal="center" vertical="center" wrapText="1"/>
    </xf>
    <xf numFmtId="0" fontId="39" fillId="2" borderId="66" xfId="0" applyFont="1" applyFill="1" applyBorder="1" applyAlignment="1"/>
    <xf numFmtId="0" fontId="39" fillId="2" borderId="68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6" xfId="0" applyFont="1" applyFill="1" applyBorder="1" applyAlignment="1"/>
    <xf numFmtId="0" fontId="39" fillId="4" borderId="68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8" xfId="0" quotePrefix="1" applyFont="1" applyFill="1" applyBorder="1" applyAlignment="1">
      <alignment horizontal="left" indent="2"/>
    </xf>
    <xf numFmtId="0" fontId="32" fillId="2" borderId="74" xfId="0" quotePrefix="1" applyFont="1" applyFill="1" applyBorder="1" applyAlignment="1">
      <alignment horizontal="left" indent="2"/>
    </xf>
    <xf numFmtId="0" fontId="39" fillId="2" borderId="66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8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7" xfId="0" applyNumberFormat="1" applyFont="1" applyFill="1" applyBorder="1" applyAlignment="1"/>
    <xf numFmtId="173" fontId="39" fillId="4" borderId="60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0" borderId="69" xfId="0" applyNumberFormat="1" applyFont="1" applyBorder="1"/>
    <xf numFmtId="173" fontId="32" fillId="0" borderId="73" xfId="0" applyNumberFormat="1" applyFont="1" applyBorder="1"/>
    <xf numFmtId="173" fontId="32" fillId="0" borderId="71" xfId="0" applyNumberFormat="1" applyFont="1" applyBorder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64" xfId="0" applyNumberFormat="1" applyFont="1" applyBorder="1"/>
    <xf numFmtId="173" fontId="39" fillId="2" borderId="82" xfId="0" applyNumberFormat="1" applyFont="1" applyFill="1" applyBorder="1" applyAlignment="1"/>
    <xf numFmtId="173" fontId="39" fillId="2" borderId="60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0" borderId="75" xfId="0" applyNumberFormat="1" applyFont="1" applyBorder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0" borderId="67" xfId="0" applyNumberFormat="1" applyFont="1" applyBorder="1"/>
    <xf numFmtId="173" fontId="32" fillId="0" borderId="83" xfId="0" applyNumberFormat="1" applyFont="1" applyBorder="1"/>
    <xf numFmtId="173" fontId="32" fillId="0" borderId="61" xfId="0" applyNumberFormat="1" applyFont="1" applyBorder="1"/>
    <xf numFmtId="174" fontId="39" fillId="2" borderId="67" xfId="0" applyNumberFormat="1" applyFont="1" applyFill="1" applyBorder="1" applyAlignment="1"/>
    <xf numFmtId="174" fontId="32" fillId="2" borderId="60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174" fontId="32" fillId="0" borderId="73" xfId="0" applyNumberFormat="1" applyFont="1" applyBorder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7" xfId="0" applyNumberFormat="1" applyFont="1" applyFill="1" applyBorder="1" applyAlignment="1">
      <alignment horizontal="center"/>
    </xf>
    <xf numFmtId="175" fontId="39" fillId="0" borderId="75" xfId="0" applyNumberFormat="1" applyFont="1" applyBorder="1"/>
    <xf numFmtId="0" fontId="31" fillId="2" borderId="90" xfId="74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31" fillId="2" borderId="64" xfId="80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3" xfId="1" applyFill="1" applyBorder="1" applyAlignment="1">
      <alignment horizontal="left" indent="4"/>
    </xf>
    <xf numFmtId="9" fontId="39" fillId="0" borderId="69" xfId="0" applyNumberFormat="1" applyFont="1" applyBorder="1"/>
    <xf numFmtId="9" fontId="32" fillId="0" borderId="73" xfId="0" applyNumberFormat="1" applyFont="1" applyBorder="1"/>
    <xf numFmtId="9" fontId="32" fillId="0" borderId="71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4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0" xfId="80" applyFont="1" applyFill="1" applyBorder="1" applyAlignment="1">
      <alignment horizontal="center"/>
    </xf>
    <xf numFmtId="0" fontId="31" fillId="2" borderId="88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89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2" xfId="78" applyNumberFormat="1" applyFont="1" applyFill="1" applyBorder="1" applyAlignment="1">
      <alignment horizontal="left"/>
    </xf>
    <xf numFmtId="0" fontId="32" fillId="2" borderId="44" xfId="0" applyFont="1" applyFill="1" applyBorder="1" applyAlignment="1"/>
    <xf numFmtId="3" fontId="28" fillId="2" borderId="46" xfId="78" applyNumberFormat="1" applyFont="1" applyFill="1" applyBorder="1" applyAlignment="1"/>
    <xf numFmtId="0" fontId="39" fillId="2" borderId="52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9" fillId="2" borderId="46" xfId="0" applyFont="1" applyFill="1" applyBorder="1" applyAlignment="1">
      <alignment horizontal="left"/>
    </xf>
    <xf numFmtId="3" fontId="39" fillId="2" borderId="46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9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2" xfId="0" applyNumberFormat="1" applyFont="1" applyFill="1" applyBorder="1" applyAlignment="1">
      <alignment horizontal="right" vertical="top"/>
    </xf>
    <xf numFmtId="3" fontId="33" fillId="9" borderId="93" xfId="0" applyNumberFormat="1" applyFont="1" applyFill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0" borderId="103" xfId="0" applyFont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7" fillId="10" borderId="91" xfId="0" applyFont="1" applyFill="1" applyBorder="1" applyAlignment="1">
      <alignment vertical="top"/>
    </xf>
    <xf numFmtId="0" fontId="37" fillId="10" borderId="91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4"/>
    </xf>
    <xf numFmtId="0" fontId="38" fillId="10" borderId="96" xfId="0" applyFont="1" applyFill="1" applyBorder="1" applyAlignment="1">
      <alignment vertical="top" indent="6"/>
    </xf>
    <xf numFmtId="0" fontId="37" fillId="10" borderId="91" xfId="0" applyFont="1" applyFill="1" applyBorder="1" applyAlignment="1">
      <alignment vertical="top" indent="8"/>
    </xf>
    <xf numFmtId="0" fontId="38" fillId="10" borderId="96" xfId="0" applyFont="1" applyFill="1" applyBorder="1" applyAlignment="1">
      <alignment vertical="top" indent="4"/>
    </xf>
    <xf numFmtId="0" fontId="37" fillId="10" borderId="91" xfId="0" applyFont="1" applyFill="1" applyBorder="1" applyAlignment="1">
      <alignment vertical="top" indent="6"/>
    </xf>
    <xf numFmtId="0" fontId="38" fillId="10" borderId="96" xfId="0" applyFont="1" applyFill="1" applyBorder="1" applyAlignment="1">
      <alignment vertical="top" indent="2"/>
    </xf>
    <xf numFmtId="0" fontId="38" fillId="10" borderId="96" xfId="0" applyFont="1" applyFill="1" applyBorder="1" applyAlignment="1">
      <alignment vertical="top"/>
    </xf>
    <xf numFmtId="0" fontId="32" fillId="10" borderId="91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5" xfId="53" applyNumberFormat="1" applyFont="1" applyFill="1" applyBorder="1" applyAlignment="1">
      <alignment horizontal="left"/>
    </xf>
    <xf numFmtId="164" fontId="31" fillId="2" borderId="106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3" fontId="32" fillId="0" borderId="106" xfId="0" applyNumberFormat="1" applyFont="1" applyFill="1" applyBorder="1"/>
    <xf numFmtId="3" fontId="32" fillId="0" borderId="108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9" fillId="2" borderId="105" xfId="0" applyFont="1" applyFill="1" applyBorder="1"/>
    <xf numFmtId="3" fontId="39" fillId="2" borderId="107" xfId="0" applyNumberFormat="1" applyFont="1" applyFill="1" applyBorder="1"/>
    <xf numFmtId="9" fontId="39" fillId="2" borderId="55" xfId="0" applyNumberFormat="1" applyFont="1" applyFill="1" applyBorder="1"/>
    <xf numFmtId="3" fontId="39" fillId="2" borderId="53" xfId="0" applyNumberFormat="1" applyFont="1" applyFill="1" applyBorder="1"/>
    <xf numFmtId="9" fontId="32" fillId="0" borderId="106" xfId="0" applyNumberFormat="1" applyFont="1" applyFill="1" applyBorder="1"/>
    <xf numFmtId="9" fontId="32" fillId="0" borderId="61" xfId="0" applyNumberFormat="1" applyFont="1" applyFill="1" applyBorder="1"/>
    <xf numFmtId="9" fontId="32" fillId="0" borderId="64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05" xfId="0" applyFont="1" applyFill="1" applyBorder="1"/>
    <xf numFmtId="0" fontId="32" fillId="5" borderId="9" xfId="0" applyFont="1" applyFill="1" applyBorder="1" applyAlignment="1">
      <alignment wrapText="1"/>
    </xf>
    <xf numFmtId="3" fontId="32" fillId="0" borderId="77" xfId="0" applyNumberFormat="1" applyFont="1" applyFill="1" applyBorder="1"/>
    <xf numFmtId="9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9" fillId="0" borderId="60" xfId="0" applyFont="1" applyFill="1" applyBorder="1"/>
    <xf numFmtId="0" fontId="39" fillId="0" borderId="109" xfId="0" applyFont="1" applyFill="1" applyBorder="1"/>
    <xf numFmtId="0" fontId="39" fillId="2" borderId="106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173" fontId="39" fillId="4" borderId="110" xfId="0" applyNumberFormat="1" applyFont="1" applyFill="1" applyBorder="1" applyAlignment="1">
      <alignment horizontal="center"/>
    </xf>
    <xf numFmtId="173" fontId="39" fillId="4" borderId="111" xfId="0" applyNumberFormat="1" applyFont="1" applyFill="1" applyBorder="1" applyAlignment="1">
      <alignment horizontal="center"/>
    </xf>
    <xf numFmtId="173" fontId="32" fillId="0" borderId="112" xfId="0" applyNumberFormat="1" applyFont="1" applyBorder="1" applyAlignment="1">
      <alignment horizontal="right"/>
    </xf>
    <xf numFmtId="173" fontId="32" fillId="0" borderId="113" xfId="0" applyNumberFormat="1" applyFont="1" applyBorder="1" applyAlignment="1">
      <alignment horizontal="right"/>
    </xf>
    <xf numFmtId="173" fontId="32" fillId="0" borderId="113" xfId="0" applyNumberFormat="1" applyFont="1" applyBorder="1" applyAlignment="1">
      <alignment horizontal="right" wrapText="1"/>
    </xf>
    <xf numFmtId="175" fontId="32" fillId="0" borderId="112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173" fontId="32" fillId="0" borderId="115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3" fillId="2" borderId="86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116" xfId="0" applyNumberFormat="1" applyFont="1" applyBorder="1"/>
    <xf numFmtId="173" fontId="39" fillId="4" borderId="87" xfId="0" applyNumberFormat="1" applyFont="1" applyFill="1" applyBorder="1" applyAlignment="1"/>
    <xf numFmtId="173" fontId="32" fillId="0" borderId="85" xfId="0" applyNumberFormat="1" applyFont="1" applyBorder="1"/>
    <xf numFmtId="173" fontId="32" fillId="0" borderId="86" xfId="0" applyNumberFormat="1" applyFont="1" applyBorder="1"/>
    <xf numFmtId="173" fontId="39" fillId="2" borderId="87" xfId="0" applyNumberFormat="1" applyFont="1" applyFill="1" applyBorder="1" applyAlignment="1"/>
    <xf numFmtId="173" fontId="32" fillId="0" borderId="116" xfId="0" applyNumberFormat="1" applyFont="1" applyBorder="1"/>
    <xf numFmtId="173" fontId="32" fillId="0" borderId="87" xfId="0" applyNumberFormat="1" applyFont="1" applyBorder="1"/>
    <xf numFmtId="9" fontId="32" fillId="0" borderId="85" xfId="0" applyNumberFormat="1" applyFont="1" applyBorder="1"/>
    <xf numFmtId="173" fontId="39" fillId="4" borderId="117" xfId="0" applyNumberFormat="1" applyFont="1" applyFill="1" applyBorder="1" applyAlignment="1">
      <alignment horizontal="center"/>
    </xf>
    <xf numFmtId="173" fontId="32" fillId="0" borderId="118" xfId="0" applyNumberFormat="1" applyFont="1" applyBorder="1" applyAlignment="1">
      <alignment horizontal="right"/>
    </xf>
    <xf numFmtId="175" fontId="32" fillId="0" borderId="118" xfId="0" applyNumberFormat="1" applyFont="1" applyBorder="1" applyAlignment="1">
      <alignment horizontal="right"/>
    </xf>
    <xf numFmtId="173" fontId="32" fillId="0" borderId="119" xfId="0" applyNumberFormat="1" applyFont="1" applyBorder="1" applyAlignment="1">
      <alignment horizontal="right"/>
    </xf>
    <xf numFmtId="0" fontId="0" fillId="0" borderId="14" xfId="0" applyBorder="1"/>
    <xf numFmtId="173" fontId="39" fillId="4" borderId="66" xfId="0" applyNumberFormat="1" applyFont="1" applyFill="1" applyBorder="1" applyAlignment="1">
      <alignment horizontal="center"/>
    </xf>
    <xf numFmtId="173" fontId="32" fillId="0" borderId="68" xfId="0" applyNumberFormat="1" applyFont="1" applyBorder="1" applyAlignment="1">
      <alignment horizontal="right"/>
    </xf>
    <xf numFmtId="175" fontId="32" fillId="0" borderId="68" xfId="0" applyNumberFormat="1" applyFont="1" applyBorder="1" applyAlignment="1">
      <alignment horizontal="right"/>
    </xf>
    <xf numFmtId="173" fontId="32" fillId="0" borderId="79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61" t="s">
        <v>66</v>
      </c>
      <c r="B1" s="261"/>
    </row>
    <row r="2" spans="1:3" ht="14.4" customHeight="1" thickBot="1" x14ac:dyDescent="0.35">
      <c r="A2" s="187" t="s">
        <v>210</v>
      </c>
      <c r="B2" s="46"/>
    </row>
    <row r="3" spans="1:3" ht="14.4" customHeight="1" thickBot="1" x14ac:dyDescent="0.35">
      <c r="A3" s="257" t="s">
        <v>89</v>
      </c>
      <c r="B3" s="258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212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59" t="s">
        <v>67</v>
      </c>
      <c r="B9" s="258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6" si="2">HYPERLINK("#'"&amp;C11&amp;"'!A1",C11)</f>
        <v>LŽ Detail</v>
      </c>
      <c r="B11" s="73" t="s">
        <v>107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383" t="s">
        <v>108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710</v>
      </c>
      <c r="C13" s="47" t="s">
        <v>94</v>
      </c>
    </row>
    <row r="14" spans="1:3" ht="14.4" customHeight="1" x14ac:dyDescent="0.3">
      <c r="A14" s="124" t="str">
        <f t="shared" ref="A14" si="3">HYPERLINK("#'"&amp;C14&amp;"'!A1",C14)</f>
        <v>Materiál Žádanky</v>
      </c>
      <c r="B14" s="73" t="s">
        <v>88</v>
      </c>
      <c r="C14" s="47" t="s">
        <v>73</v>
      </c>
    </row>
    <row r="15" spans="1:3" ht="14.4" customHeight="1" x14ac:dyDescent="0.3">
      <c r="A15" s="122" t="str">
        <f t="shared" si="2"/>
        <v>MŽ Detail</v>
      </c>
      <c r="B15" s="73" t="s">
        <v>1018</v>
      </c>
      <c r="C15" s="47" t="s">
        <v>74</v>
      </c>
    </row>
    <row r="16" spans="1:3" ht="14.4" customHeight="1" thickBot="1" x14ac:dyDescent="0.35">
      <c r="A16" s="124" t="str">
        <f t="shared" si="2"/>
        <v>Osobní náklady</v>
      </c>
      <c r="B16" s="73" t="s">
        <v>64</v>
      </c>
      <c r="C16" s="47" t="s">
        <v>75</v>
      </c>
    </row>
    <row r="17" spans="1:2" ht="14.4" customHeight="1" thickBot="1" x14ac:dyDescent="0.35">
      <c r="A17" s="76"/>
      <c r="B17" s="76"/>
    </row>
    <row r="18" spans="1:2" ht="14.4" customHeight="1" thickBot="1" x14ac:dyDescent="0.35">
      <c r="A18" s="260" t="s">
        <v>68</v>
      </c>
      <c r="B18" s="258"/>
    </row>
  </sheetData>
  <mergeCells count="4">
    <mergeCell ref="A3:B3"/>
    <mergeCell ref="A9:B9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1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290" t="s">
        <v>88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87" t="s">
        <v>210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50" t="s">
        <v>0</v>
      </c>
      <c r="B4" s="251" t="s">
        <v>186</v>
      </c>
      <c r="C4" s="288" t="s">
        <v>58</v>
      </c>
      <c r="D4" s="289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41" t="s">
        <v>523</v>
      </c>
      <c r="B5" s="342" t="s">
        <v>524</v>
      </c>
      <c r="C5" s="343" t="s">
        <v>525</v>
      </c>
      <c r="D5" s="343" t="s">
        <v>525</v>
      </c>
      <c r="E5" s="343"/>
      <c r="F5" s="343" t="s">
        <v>525</v>
      </c>
      <c r="G5" s="343" t="s">
        <v>525</v>
      </c>
      <c r="H5" s="343" t="s">
        <v>525</v>
      </c>
      <c r="I5" s="344" t="s">
        <v>525</v>
      </c>
      <c r="J5" s="345" t="s">
        <v>56</v>
      </c>
    </row>
    <row r="6" spans="1:10" ht="14.4" customHeight="1" x14ac:dyDescent="0.3">
      <c r="A6" s="341" t="s">
        <v>523</v>
      </c>
      <c r="B6" s="342" t="s">
        <v>711</v>
      </c>
      <c r="C6" s="343" t="s">
        <v>525</v>
      </c>
      <c r="D6" s="343">
        <v>0</v>
      </c>
      <c r="E6" s="343"/>
      <c r="F6" s="343" t="s">
        <v>525</v>
      </c>
      <c r="G6" s="343" t="s">
        <v>525</v>
      </c>
      <c r="H6" s="343" t="s">
        <v>525</v>
      </c>
      <c r="I6" s="344" t="s">
        <v>525</v>
      </c>
      <c r="J6" s="345" t="s">
        <v>1</v>
      </c>
    </row>
    <row r="7" spans="1:10" ht="14.4" customHeight="1" x14ac:dyDescent="0.3">
      <c r="A7" s="341" t="s">
        <v>523</v>
      </c>
      <c r="B7" s="342" t="s">
        <v>227</v>
      </c>
      <c r="C7" s="343">
        <v>3.0923199999999995</v>
      </c>
      <c r="D7" s="343">
        <v>48.112270000000002</v>
      </c>
      <c r="E7" s="343"/>
      <c r="F7" s="343">
        <v>16.168799999999997</v>
      </c>
      <c r="G7" s="343">
        <v>54.999998267633003</v>
      </c>
      <c r="H7" s="343">
        <v>-38.831198267633006</v>
      </c>
      <c r="I7" s="344">
        <v>0.29397819107778389</v>
      </c>
      <c r="J7" s="345" t="s">
        <v>1</v>
      </c>
    </row>
    <row r="8" spans="1:10" ht="14.4" customHeight="1" x14ac:dyDescent="0.3">
      <c r="A8" s="341" t="s">
        <v>523</v>
      </c>
      <c r="B8" s="342" t="s">
        <v>228</v>
      </c>
      <c r="C8" s="343">
        <v>4.4870000000000001</v>
      </c>
      <c r="D8" s="343">
        <v>6.21591</v>
      </c>
      <c r="E8" s="343"/>
      <c r="F8" s="343">
        <v>9.7145700000000001</v>
      </c>
      <c r="G8" s="343">
        <v>7.9999997480190004</v>
      </c>
      <c r="H8" s="343">
        <v>1.7145702519809998</v>
      </c>
      <c r="I8" s="344">
        <v>1.2143212882482366</v>
      </c>
      <c r="J8" s="345" t="s">
        <v>1</v>
      </c>
    </row>
    <row r="9" spans="1:10" ht="14.4" customHeight="1" x14ac:dyDescent="0.3">
      <c r="A9" s="341" t="s">
        <v>523</v>
      </c>
      <c r="B9" s="342" t="s">
        <v>229</v>
      </c>
      <c r="C9" s="343">
        <v>21.957809999999004</v>
      </c>
      <c r="D9" s="343">
        <v>27.488739999999002</v>
      </c>
      <c r="E9" s="343"/>
      <c r="F9" s="343">
        <v>24.955380000000002</v>
      </c>
      <c r="G9" s="343">
        <v>27.697307207306004</v>
      </c>
      <c r="H9" s="343">
        <v>-2.7419272073060021</v>
      </c>
      <c r="I9" s="344">
        <v>0.90100383453223443</v>
      </c>
      <c r="J9" s="345" t="s">
        <v>1</v>
      </c>
    </row>
    <row r="10" spans="1:10" ht="14.4" customHeight="1" x14ac:dyDescent="0.3">
      <c r="A10" s="341" t="s">
        <v>523</v>
      </c>
      <c r="B10" s="342" t="s">
        <v>230</v>
      </c>
      <c r="C10" s="343">
        <v>1211.8908499999991</v>
      </c>
      <c r="D10" s="343">
        <v>1230.2494700000009</v>
      </c>
      <c r="E10" s="343"/>
      <c r="F10" s="343">
        <v>1470.07259</v>
      </c>
      <c r="G10" s="343">
        <v>2096.3875206213179</v>
      </c>
      <c r="H10" s="343">
        <v>-626.3149306213179</v>
      </c>
      <c r="I10" s="344">
        <v>0.7012408610237798</v>
      </c>
      <c r="J10" s="345" t="s">
        <v>1</v>
      </c>
    </row>
    <row r="11" spans="1:10" ht="14.4" customHeight="1" x14ac:dyDescent="0.3">
      <c r="A11" s="341" t="s">
        <v>523</v>
      </c>
      <c r="B11" s="342" t="s">
        <v>231</v>
      </c>
      <c r="C11" s="343">
        <v>1078.2319200000002</v>
      </c>
      <c r="D11" s="343">
        <v>1277.367670000001</v>
      </c>
      <c r="E11" s="343"/>
      <c r="F11" s="343">
        <v>1254.9086999999988</v>
      </c>
      <c r="G11" s="343">
        <v>1304.99996406126</v>
      </c>
      <c r="H11" s="343">
        <v>-50.091264061261199</v>
      </c>
      <c r="I11" s="344">
        <v>0.96161588855115876</v>
      </c>
      <c r="J11" s="345" t="s">
        <v>1</v>
      </c>
    </row>
    <row r="12" spans="1:10" ht="14.4" customHeight="1" x14ac:dyDescent="0.3">
      <c r="A12" s="341" t="s">
        <v>523</v>
      </c>
      <c r="B12" s="342" t="s">
        <v>232</v>
      </c>
      <c r="C12" s="343">
        <v>48.763999999998994</v>
      </c>
      <c r="D12" s="343">
        <v>57.312749999999994</v>
      </c>
      <c r="E12" s="343"/>
      <c r="F12" s="343">
        <v>50.972749999998989</v>
      </c>
      <c r="G12" s="343">
        <v>59.150938165445993</v>
      </c>
      <c r="H12" s="343">
        <v>-8.1781881654470041</v>
      </c>
      <c r="I12" s="344">
        <v>0.86174034733696869</v>
      </c>
      <c r="J12" s="345" t="s">
        <v>1</v>
      </c>
    </row>
    <row r="13" spans="1:10" ht="14.4" customHeight="1" x14ac:dyDescent="0.3">
      <c r="A13" s="341" t="s">
        <v>523</v>
      </c>
      <c r="B13" s="342" t="s">
        <v>233</v>
      </c>
      <c r="C13" s="343">
        <v>190.005519999999</v>
      </c>
      <c r="D13" s="343">
        <v>208.03110000000001</v>
      </c>
      <c r="E13" s="343"/>
      <c r="F13" s="343">
        <v>217.60681000000005</v>
      </c>
      <c r="G13" s="343">
        <v>209.74150258043701</v>
      </c>
      <c r="H13" s="343">
        <v>7.8653074195630381</v>
      </c>
      <c r="I13" s="344">
        <v>1.0375000051148515</v>
      </c>
      <c r="J13" s="345" t="s">
        <v>1</v>
      </c>
    </row>
    <row r="14" spans="1:10" ht="14.4" customHeight="1" x14ac:dyDescent="0.3">
      <c r="A14" s="341" t="s">
        <v>523</v>
      </c>
      <c r="B14" s="342" t="s">
        <v>529</v>
      </c>
      <c r="C14" s="343">
        <v>2558.4294199999963</v>
      </c>
      <c r="D14" s="343">
        <v>2854.7779100000012</v>
      </c>
      <c r="E14" s="343"/>
      <c r="F14" s="343">
        <v>3044.3995999999979</v>
      </c>
      <c r="G14" s="343">
        <v>3760.9772306514192</v>
      </c>
      <c r="H14" s="343">
        <v>-716.57763065142126</v>
      </c>
      <c r="I14" s="344">
        <v>0.80947036190184363</v>
      </c>
      <c r="J14" s="345" t="s">
        <v>530</v>
      </c>
    </row>
    <row r="16" spans="1:10" ht="14.4" customHeight="1" x14ac:dyDescent="0.3">
      <c r="A16" s="341" t="s">
        <v>523</v>
      </c>
      <c r="B16" s="342" t="s">
        <v>524</v>
      </c>
      <c r="C16" s="343" t="s">
        <v>525</v>
      </c>
      <c r="D16" s="343" t="s">
        <v>525</v>
      </c>
      <c r="E16" s="343"/>
      <c r="F16" s="343" t="s">
        <v>525</v>
      </c>
      <c r="G16" s="343" t="s">
        <v>525</v>
      </c>
      <c r="H16" s="343" t="s">
        <v>525</v>
      </c>
      <c r="I16" s="344" t="s">
        <v>525</v>
      </c>
      <c r="J16" s="345" t="s">
        <v>56</v>
      </c>
    </row>
    <row r="17" spans="1:10" ht="14.4" customHeight="1" x14ac:dyDescent="0.3">
      <c r="A17" s="341" t="s">
        <v>531</v>
      </c>
      <c r="B17" s="342" t="s">
        <v>532</v>
      </c>
      <c r="C17" s="343" t="s">
        <v>525</v>
      </c>
      <c r="D17" s="343" t="s">
        <v>525</v>
      </c>
      <c r="E17" s="343"/>
      <c r="F17" s="343" t="s">
        <v>525</v>
      </c>
      <c r="G17" s="343" t="s">
        <v>525</v>
      </c>
      <c r="H17" s="343" t="s">
        <v>525</v>
      </c>
      <c r="I17" s="344" t="s">
        <v>525</v>
      </c>
      <c r="J17" s="345" t="s">
        <v>0</v>
      </c>
    </row>
    <row r="18" spans="1:10" ht="14.4" customHeight="1" x14ac:dyDescent="0.3">
      <c r="A18" s="341" t="s">
        <v>531</v>
      </c>
      <c r="B18" s="342" t="s">
        <v>227</v>
      </c>
      <c r="C18" s="343">
        <v>-0.79144000000000003</v>
      </c>
      <c r="D18" s="343" t="s">
        <v>525</v>
      </c>
      <c r="E18" s="343"/>
      <c r="F18" s="343" t="s">
        <v>525</v>
      </c>
      <c r="G18" s="343" t="s">
        <v>525</v>
      </c>
      <c r="H18" s="343" t="s">
        <v>525</v>
      </c>
      <c r="I18" s="344" t="s">
        <v>525</v>
      </c>
      <c r="J18" s="345" t="s">
        <v>1</v>
      </c>
    </row>
    <row r="19" spans="1:10" ht="14.4" customHeight="1" x14ac:dyDescent="0.3">
      <c r="A19" s="341" t="s">
        <v>531</v>
      </c>
      <c r="B19" s="342" t="s">
        <v>228</v>
      </c>
      <c r="C19" s="343">
        <v>1.0527</v>
      </c>
      <c r="D19" s="343">
        <v>0</v>
      </c>
      <c r="E19" s="343"/>
      <c r="F19" s="343" t="s">
        <v>525</v>
      </c>
      <c r="G19" s="343" t="s">
        <v>525</v>
      </c>
      <c r="H19" s="343" t="s">
        <v>525</v>
      </c>
      <c r="I19" s="344" t="s">
        <v>525</v>
      </c>
      <c r="J19" s="345" t="s">
        <v>1</v>
      </c>
    </row>
    <row r="20" spans="1:10" ht="14.4" customHeight="1" x14ac:dyDescent="0.3">
      <c r="A20" s="341" t="s">
        <v>531</v>
      </c>
      <c r="B20" s="342" t="s">
        <v>229</v>
      </c>
      <c r="C20" s="343">
        <v>1.0443199999999999</v>
      </c>
      <c r="D20" s="343">
        <v>0</v>
      </c>
      <c r="E20" s="343"/>
      <c r="F20" s="343" t="s">
        <v>525</v>
      </c>
      <c r="G20" s="343" t="s">
        <v>525</v>
      </c>
      <c r="H20" s="343" t="s">
        <v>525</v>
      </c>
      <c r="I20" s="344" t="s">
        <v>525</v>
      </c>
      <c r="J20" s="345" t="s">
        <v>1</v>
      </c>
    </row>
    <row r="21" spans="1:10" ht="14.4" customHeight="1" x14ac:dyDescent="0.3">
      <c r="A21" s="341" t="s">
        <v>531</v>
      </c>
      <c r="B21" s="342" t="s">
        <v>230</v>
      </c>
      <c r="C21" s="343">
        <v>0.27137</v>
      </c>
      <c r="D21" s="343">
        <v>0</v>
      </c>
      <c r="E21" s="343"/>
      <c r="F21" s="343">
        <v>3.7870300000000001</v>
      </c>
      <c r="G21" s="343">
        <v>0</v>
      </c>
      <c r="H21" s="343">
        <v>3.7870300000000001</v>
      </c>
      <c r="I21" s="344" t="s">
        <v>525</v>
      </c>
      <c r="J21" s="345" t="s">
        <v>1</v>
      </c>
    </row>
    <row r="22" spans="1:10" ht="14.4" customHeight="1" x14ac:dyDescent="0.3">
      <c r="A22" s="341" t="s">
        <v>531</v>
      </c>
      <c r="B22" s="342" t="s">
        <v>233</v>
      </c>
      <c r="C22" s="343">
        <v>0</v>
      </c>
      <c r="D22" s="343">
        <v>1.3211999999999999</v>
      </c>
      <c r="E22" s="343"/>
      <c r="F22" s="343">
        <v>0</v>
      </c>
      <c r="G22" s="343">
        <v>1.4598103366720001</v>
      </c>
      <c r="H22" s="343">
        <v>-1.4598103366720001</v>
      </c>
      <c r="I22" s="344">
        <v>0</v>
      </c>
      <c r="J22" s="345" t="s">
        <v>1</v>
      </c>
    </row>
    <row r="23" spans="1:10" ht="14.4" customHeight="1" x14ac:dyDescent="0.3">
      <c r="A23" s="341" t="s">
        <v>531</v>
      </c>
      <c r="B23" s="342" t="s">
        <v>533</v>
      </c>
      <c r="C23" s="343">
        <v>1.5769500000000001</v>
      </c>
      <c r="D23" s="343">
        <v>1.3211999999999999</v>
      </c>
      <c r="E23" s="343"/>
      <c r="F23" s="343">
        <v>3.7870300000000001</v>
      </c>
      <c r="G23" s="343">
        <v>1.4598103366720001</v>
      </c>
      <c r="H23" s="343">
        <v>2.327219663328</v>
      </c>
      <c r="I23" s="344">
        <v>2.594193166650316</v>
      </c>
      <c r="J23" s="345" t="s">
        <v>534</v>
      </c>
    </row>
    <row r="24" spans="1:10" ht="14.4" customHeight="1" x14ac:dyDescent="0.3">
      <c r="A24" s="341" t="s">
        <v>525</v>
      </c>
      <c r="B24" s="342" t="s">
        <v>525</v>
      </c>
      <c r="C24" s="343" t="s">
        <v>525</v>
      </c>
      <c r="D24" s="343" t="s">
        <v>525</v>
      </c>
      <c r="E24" s="343"/>
      <c r="F24" s="343" t="s">
        <v>525</v>
      </c>
      <c r="G24" s="343" t="s">
        <v>525</v>
      </c>
      <c r="H24" s="343" t="s">
        <v>525</v>
      </c>
      <c r="I24" s="344" t="s">
        <v>525</v>
      </c>
      <c r="J24" s="345" t="s">
        <v>535</v>
      </c>
    </row>
    <row r="25" spans="1:10" ht="14.4" customHeight="1" x14ac:dyDescent="0.3">
      <c r="A25" s="341" t="s">
        <v>536</v>
      </c>
      <c r="B25" s="342" t="s">
        <v>537</v>
      </c>
      <c r="C25" s="343" t="s">
        <v>525</v>
      </c>
      <c r="D25" s="343" t="s">
        <v>525</v>
      </c>
      <c r="E25" s="343"/>
      <c r="F25" s="343" t="s">
        <v>525</v>
      </c>
      <c r="G25" s="343" t="s">
        <v>525</v>
      </c>
      <c r="H25" s="343" t="s">
        <v>525</v>
      </c>
      <c r="I25" s="344" t="s">
        <v>525</v>
      </c>
      <c r="J25" s="345" t="s">
        <v>0</v>
      </c>
    </row>
    <row r="26" spans="1:10" ht="14.4" customHeight="1" x14ac:dyDescent="0.3">
      <c r="A26" s="341" t="s">
        <v>536</v>
      </c>
      <c r="B26" s="342" t="s">
        <v>228</v>
      </c>
      <c r="C26" s="343">
        <v>0</v>
      </c>
      <c r="D26" s="343">
        <v>0.33604000000000001</v>
      </c>
      <c r="E26" s="343"/>
      <c r="F26" s="343" t="s">
        <v>525</v>
      </c>
      <c r="G26" s="343" t="s">
        <v>525</v>
      </c>
      <c r="H26" s="343" t="s">
        <v>525</v>
      </c>
      <c r="I26" s="344" t="s">
        <v>525</v>
      </c>
      <c r="J26" s="345" t="s">
        <v>1</v>
      </c>
    </row>
    <row r="27" spans="1:10" ht="14.4" customHeight="1" x14ac:dyDescent="0.3">
      <c r="A27" s="341" t="s">
        <v>536</v>
      </c>
      <c r="B27" s="342" t="s">
        <v>229</v>
      </c>
      <c r="C27" s="343">
        <v>0.80045999999999995</v>
      </c>
      <c r="D27" s="343">
        <v>0</v>
      </c>
      <c r="E27" s="343"/>
      <c r="F27" s="343">
        <v>0.14033999999999999</v>
      </c>
      <c r="G27" s="343">
        <v>0</v>
      </c>
      <c r="H27" s="343">
        <v>0.14033999999999999</v>
      </c>
      <c r="I27" s="344" t="s">
        <v>525</v>
      </c>
      <c r="J27" s="345" t="s">
        <v>1</v>
      </c>
    </row>
    <row r="28" spans="1:10" ht="14.4" customHeight="1" x14ac:dyDescent="0.3">
      <c r="A28" s="341" t="s">
        <v>536</v>
      </c>
      <c r="B28" s="342" t="s">
        <v>230</v>
      </c>
      <c r="C28" s="343">
        <v>1.1295899999999999</v>
      </c>
      <c r="D28" s="343">
        <v>0</v>
      </c>
      <c r="E28" s="343"/>
      <c r="F28" s="343" t="s">
        <v>525</v>
      </c>
      <c r="G28" s="343" t="s">
        <v>525</v>
      </c>
      <c r="H28" s="343" t="s">
        <v>525</v>
      </c>
      <c r="I28" s="344" t="s">
        <v>525</v>
      </c>
      <c r="J28" s="345" t="s">
        <v>1</v>
      </c>
    </row>
    <row r="29" spans="1:10" ht="14.4" customHeight="1" x14ac:dyDescent="0.3">
      <c r="A29" s="341" t="s">
        <v>536</v>
      </c>
      <c r="B29" s="342" t="s">
        <v>233</v>
      </c>
      <c r="C29" s="343">
        <v>0</v>
      </c>
      <c r="D29" s="343" t="s">
        <v>525</v>
      </c>
      <c r="E29" s="343"/>
      <c r="F29" s="343" t="s">
        <v>525</v>
      </c>
      <c r="G29" s="343" t="s">
        <v>525</v>
      </c>
      <c r="H29" s="343" t="s">
        <v>525</v>
      </c>
      <c r="I29" s="344" t="s">
        <v>525</v>
      </c>
      <c r="J29" s="345" t="s">
        <v>1</v>
      </c>
    </row>
    <row r="30" spans="1:10" ht="14.4" customHeight="1" x14ac:dyDescent="0.3">
      <c r="A30" s="341" t="s">
        <v>536</v>
      </c>
      <c r="B30" s="342" t="s">
        <v>538</v>
      </c>
      <c r="C30" s="343">
        <v>1.9300499999999998</v>
      </c>
      <c r="D30" s="343">
        <v>0.33604000000000001</v>
      </c>
      <c r="E30" s="343"/>
      <c r="F30" s="343">
        <v>0.14033999999999999</v>
      </c>
      <c r="G30" s="343">
        <v>0</v>
      </c>
      <c r="H30" s="343">
        <v>0.14033999999999999</v>
      </c>
      <c r="I30" s="344" t="s">
        <v>525</v>
      </c>
      <c r="J30" s="345" t="s">
        <v>534</v>
      </c>
    </row>
    <row r="31" spans="1:10" ht="14.4" customHeight="1" x14ac:dyDescent="0.3">
      <c r="A31" s="341" t="s">
        <v>525</v>
      </c>
      <c r="B31" s="342" t="s">
        <v>525</v>
      </c>
      <c r="C31" s="343" t="s">
        <v>525</v>
      </c>
      <c r="D31" s="343" t="s">
        <v>525</v>
      </c>
      <c r="E31" s="343"/>
      <c r="F31" s="343" t="s">
        <v>525</v>
      </c>
      <c r="G31" s="343" t="s">
        <v>525</v>
      </c>
      <c r="H31" s="343" t="s">
        <v>525</v>
      </c>
      <c r="I31" s="344" t="s">
        <v>525</v>
      </c>
      <c r="J31" s="345" t="s">
        <v>535</v>
      </c>
    </row>
    <row r="32" spans="1:10" ht="14.4" customHeight="1" x14ac:dyDescent="0.3">
      <c r="A32" s="341" t="s">
        <v>712</v>
      </c>
      <c r="B32" s="342" t="s">
        <v>713</v>
      </c>
      <c r="C32" s="343" t="s">
        <v>525</v>
      </c>
      <c r="D32" s="343" t="s">
        <v>525</v>
      </c>
      <c r="E32" s="343"/>
      <c r="F32" s="343" t="s">
        <v>525</v>
      </c>
      <c r="G32" s="343" t="s">
        <v>525</v>
      </c>
      <c r="H32" s="343" t="s">
        <v>525</v>
      </c>
      <c r="I32" s="344" t="s">
        <v>525</v>
      </c>
      <c r="J32" s="345" t="s">
        <v>0</v>
      </c>
    </row>
    <row r="33" spans="1:10" ht="14.4" customHeight="1" x14ac:dyDescent="0.3">
      <c r="A33" s="341" t="s">
        <v>712</v>
      </c>
      <c r="B33" s="342" t="s">
        <v>228</v>
      </c>
      <c r="C33" s="343">
        <v>0</v>
      </c>
      <c r="D33" s="343">
        <v>0</v>
      </c>
      <c r="E33" s="343"/>
      <c r="F33" s="343" t="s">
        <v>525</v>
      </c>
      <c r="G33" s="343" t="s">
        <v>525</v>
      </c>
      <c r="H33" s="343" t="s">
        <v>525</v>
      </c>
      <c r="I33" s="344" t="s">
        <v>525</v>
      </c>
      <c r="J33" s="345" t="s">
        <v>1</v>
      </c>
    </row>
    <row r="34" spans="1:10" ht="14.4" customHeight="1" x14ac:dyDescent="0.3">
      <c r="A34" s="341" t="s">
        <v>712</v>
      </c>
      <c r="B34" s="342" t="s">
        <v>233</v>
      </c>
      <c r="C34" s="343">
        <v>0</v>
      </c>
      <c r="D34" s="343" t="s">
        <v>525</v>
      </c>
      <c r="E34" s="343"/>
      <c r="F34" s="343" t="s">
        <v>525</v>
      </c>
      <c r="G34" s="343" t="s">
        <v>525</v>
      </c>
      <c r="H34" s="343" t="s">
        <v>525</v>
      </c>
      <c r="I34" s="344" t="s">
        <v>525</v>
      </c>
      <c r="J34" s="345" t="s">
        <v>1</v>
      </c>
    </row>
    <row r="35" spans="1:10" ht="14.4" customHeight="1" x14ac:dyDescent="0.3">
      <c r="A35" s="341" t="s">
        <v>712</v>
      </c>
      <c r="B35" s="342" t="s">
        <v>714</v>
      </c>
      <c r="C35" s="343">
        <v>0</v>
      </c>
      <c r="D35" s="343">
        <v>0</v>
      </c>
      <c r="E35" s="343"/>
      <c r="F35" s="343" t="s">
        <v>525</v>
      </c>
      <c r="G35" s="343" t="s">
        <v>525</v>
      </c>
      <c r="H35" s="343" t="s">
        <v>525</v>
      </c>
      <c r="I35" s="344" t="s">
        <v>525</v>
      </c>
      <c r="J35" s="345" t="s">
        <v>534</v>
      </c>
    </row>
    <row r="36" spans="1:10" ht="14.4" customHeight="1" x14ac:dyDescent="0.3">
      <c r="A36" s="341" t="s">
        <v>525</v>
      </c>
      <c r="B36" s="342" t="s">
        <v>525</v>
      </c>
      <c r="C36" s="343" t="s">
        <v>525</v>
      </c>
      <c r="D36" s="343" t="s">
        <v>525</v>
      </c>
      <c r="E36" s="343"/>
      <c r="F36" s="343" t="s">
        <v>525</v>
      </c>
      <c r="G36" s="343" t="s">
        <v>525</v>
      </c>
      <c r="H36" s="343" t="s">
        <v>525</v>
      </c>
      <c r="I36" s="344" t="s">
        <v>525</v>
      </c>
      <c r="J36" s="345" t="s">
        <v>535</v>
      </c>
    </row>
    <row r="37" spans="1:10" ht="14.4" customHeight="1" x14ac:dyDescent="0.3">
      <c r="A37" s="341" t="s">
        <v>539</v>
      </c>
      <c r="B37" s="342" t="s">
        <v>540</v>
      </c>
      <c r="C37" s="343" t="s">
        <v>525</v>
      </c>
      <c r="D37" s="343" t="s">
        <v>525</v>
      </c>
      <c r="E37" s="343"/>
      <c r="F37" s="343" t="s">
        <v>525</v>
      </c>
      <c r="G37" s="343" t="s">
        <v>525</v>
      </c>
      <c r="H37" s="343" t="s">
        <v>525</v>
      </c>
      <c r="I37" s="344" t="s">
        <v>525</v>
      </c>
      <c r="J37" s="345" t="s">
        <v>0</v>
      </c>
    </row>
    <row r="38" spans="1:10" ht="14.4" customHeight="1" x14ac:dyDescent="0.3">
      <c r="A38" s="341" t="s">
        <v>539</v>
      </c>
      <c r="B38" s="342" t="s">
        <v>227</v>
      </c>
      <c r="C38" s="343">
        <v>3.8837599999999997</v>
      </c>
      <c r="D38" s="343">
        <v>48.112270000000002</v>
      </c>
      <c r="E38" s="343"/>
      <c r="F38" s="343">
        <v>0</v>
      </c>
      <c r="G38" s="343">
        <v>54.999998267633003</v>
      </c>
      <c r="H38" s="343">
        <v>-54.999998267633003</v>
      </c>
      <c r="I38" s="344">
        <v>0</v>
      </c>
      <c r="J38" s="345" t="s">
        <v>1</v>
      </c>
    </row>
    <row r="39" spans="1:10" ht="14.4" customHeight="1" x14ac:dyDescent="0.3">
      <c r="A39" s="341" t="s">
        <v>539</v>
      </c>
      <c r="B39" s="342" t="s">
        <v>228</v>
      </c>
      <c r="C39" s="343">
        <v>3.4342999999999999</v>
      </c>
      <c r="D39" s="343">
        <v>5.5437500000000002</v>
      </c>
      <c r="E39" s="343"/>
      <c r="F39" s="343">
        <v>0.62339</v>
      </c>
      <c r="G39" s="343">
        <v>7.9999997480190004</v>
      </c>
      <c r="H39" s="343">
        <v>-7.3766097480190007</v>
      </c>
      <c r="I39" s="344">
        <v>7.7923752454413131E-2</v>
      </c>
      <c r="J39" s="345" t="s">
        <v>1</v>
      </c>
    </row>
    <row r="40" spans="1:10" ht="14.4" customHeight="1" x14ac:dyDescent="0.3">
      <c r="A40" s="341" t="s">
        <v>539</v>
      </c>
      <c r="B40" s="342" t="s">
        <v>229</v>
      </c>
      <c r="C40" s="343">
        <v>0.89485999999999999</v>
      </c>
      <c r="D40" s="343">
        <v>3.49912</v>
      </c>
      <c r="E40" s="343"/>
      <c r="F40" s="343">
        <v>1.35721</v>
      </c>
      <c r="G40" s="343">
        <v>6.6968984460620007</v>
      </c>
      <c r="H40" s="343">
        <v>-5.3396884460620004</v>
      </c>
      <c r="I40" s="344">
        <v>0.2026624729240272</v>
      </c>
      <c r="J40" s="345" t="s">
        <v>1</v>
      </c>
    </row>
    <row r="41" spans="1:10" ht="14.4" customHeight="1" x14ac:dyDescent="0.3">
      <c r="A41" s="341" t="s">
        <v>539</v>
      </c>
      <c r="B41" s="342" t="s">
        <v>230</v>
      </c>
      <c r="C41" s="343">
        <v>5.3930900000000008</v>
      </c>
      <c r="D41" s="343">
        <v>2.44598</v>
      </c>
      <c r="E41" s="343"/>
      <c r="F41" s="343">
        <v>0</v>
      </c>
      <c r="G41" s="343">
        <v>2.3875555521280001</v>
      </c>
      <c r="H41" s="343">
        <v>-2.3875555521280001</v>
      </c>
      <c r="I41" s="344">
        <v>0</v>
      </c>
      <c r="J41" s="345" t="s">
        <v>1</v>
      </c>
    </row>
    <row r="42" spans="1:10" ht="14.4" customHeight="1" x14ac:dyDescent="0.3">
      <c r="A42" s="341" t="s">
        <v>539</v>
      </c>
      <c r="B42" s="342" t="s">
        <v>232</v>
      </c>
      <c r="C42" s="343" t="s">
        <v>525</v>
      </c>
      <c r="D42" s="343">
        <v>0.129</v>
      </c>
      <c r="E42" s="343"/>
      <c r="F42" s="343">
        <v>0</v>
      </c>
      <c r="G42" s="343">
        <v>0.15094002380300001</v>
      </c>
      <c r="H42" s="343">
        <v>-0.15094002380300001</v>
      </c>
      <c r="I42" s="344">
        <v>0</v>
      </c>
      <c r="J42" s="345" t="s">
        <v>1</v>
      </c>
    </row>
    <row r="43" spans="1:10" ht="14.4" customHeight="1" x14ac:dyDescent="0.3">
      <c r="A43" s="341" t="s">
        <v>539</v>
      </c>
      <c r="B43" s="342" t="s">
        <v>233</v>
      </c>
      <c r="C43" s="343">
        <v>2.8219999999999996</v>
      </c>
      <c r="D43" s="343">
        <v>1.1599999999999999</v>
      </c>
      <c r="E43" s="343"/>
      <c r="F43" s="343">
        <v>0.56799999999999995</v>
      </c>
      <c r="G43" s="343">
        <v>1.2816984487880001</v>
      </c>
      <c r="H43" s="343">
        <v>-0.71369844878800015</v>
      </c>
      <c r="I43" s="344">
        <v>0.44316196257950707</v>
      </c>
      <c r="J43" s="345" t="s">
        <v>1</v>
      </c>
    </row>
    <row r="44" spans="1:10" ht="14.4" customHeight="1" x14ac:dyDescent="0.3">
      <c r="A44" s="341" t="s">
        <v>539</v>
      </c>
      <c r="B44" s="342" t="s">
        <v>541</v>
      </c>
      <c r="C44" s="343">
        <v>16.42801</v>
      </c>
      <c r="D44" s="343">
        <v>60.890119999999996</v>
      </c>
      <c r="E44" s="343"/>
      <c r="F44" s="343">
        <v>2.5486</v>
      </c>
      <c r="G44" s="343">
        <v>73.51709048643302</v>
      </c>
      <c r="H44" s="343">
        <v>-70.968490486433026</v>
      </c>
      <c r="I44" s="344">
        <v>3.4666769089159249E-2</v>
      </c>
      <c r="J44" s="345" t="s">
        <v>534</v>
      </c>
    </row>
    <row r="45" spans="1:10" ht="14.4" customHeight="1" x14ac:dyDescent="0.3">
      <c r="A45" s="341" t="s">
        <v>525</v>
      </c>
      <c r="B45" s="342" t="s">
        <v>525</v>
      </c>
      <c r="C45" s="343" t="s">
        <v>525</v>
      </c>
      <c r="D45" s="343" t="s">
        <v>525</v>
      </c>
      <c r="E45" s="343"/>
      <c r="F45" s="343" t="s">
        <v>525</v>
      </c>
      <c r="G45" s="343" t="s">
        <v>525</v>
      </c>
      <c r="H45" s="343" t="s">
        <v>525</v>
      </c>
      <c r="I45" s="344" t="s">
        <v>525</v>
      </c>
      <c r="J45" s="345" t="s">
        <v>535</v>
      </c>
    </row>
    <row r="46" spans="1:10" ht="14.4" customHeight="1" x14ac:dyDescent="0.3">
      <c r="A46" s="341" t="s">
        <v>542</v>
      </c>
      <c r="B46" s="342" t="s">
        <v>543</v>
      </c>
      <c r="C46" s="343" t="s">
        <v>525</v>
      </c>
      <c r="D46" s="343" t="s">
        <v>525</v>
      </c>
      <c r="E46" s="343"/>
      <c r="F46" s="343" t="s">
        <v>525</v>
      </c>
      <c r="G46" s="343" t="s">
        <v>525</v>
      </c>
      <c r="H46" s="343" t="s">
        <v>525</v>
      </c>
      <c r="I46" s="344" t="s">
        <v>525</v>
      </c>
      <c r="J46" s="345" t="s">
        <v>0</v>
      </c>
    </row>
    <row r="47" spans="1:10" ht="14.4" customHeight="1" x14ac:dyDescent="0.3">
      <c r="A47" s="341" t="s">
        <v>542</v>
      </c>
      <c r="B47" s="342" t="s">
        <v>711</v>
      </c>
      <c r="C47" s="343" t="s">
        <v>525</v>
      </c>
      <c r="D47" s="343">
        <v>0</v>
      </c>
      <c r="E47" s="343"/>
      <c r="F47" s="343" t="s">
        <v>525</v>
      </c>
      <c r="G47" s="343" t="s">
        <v>525</v>
      </c>
      <c r="H47" s="343" t="s">
        <v>525</v>
      </c>
      <c r="I47" s="344" t="s">
        <v>525</v>
      </c>
      <c r="J47" s="345" t="s">
        <v>1</v>
      </c>
    </row>
    <row r="48" spans="1:10" ht="14.4" customHeight="1" x14ac:dyDescent="0.3">
      <c r="A48" s="341" t="s">
        <v>542</v>
      </c>
      <c r="B48" s="342" t="s">
        <v>228</v>
      </c>
      <c r="C48" s="343">
        <v>0</v>
      </c>
      <c r="D48" s="343">
        <v>0</v>
      </c>
      <c r="E48" s="343"/>
      <c r="F48" s="343" t="s">
        <v>525</v>
      </c>
      <c r="G48" s="343" t="s">
        <v>525</v>
      </c>
      <c r="H48" s="343" t="s">
        <v>525</v>
      </c>
      <c r="I48" s="344" t="s">
        <v>525</v>
      </c>
      <c r="J48" s="345" t="s">
        <v>1</v>
      </c>
    </row>
    <row r="49" spans="1:10" ht="14.4" customHeight="1" x14ac:dyDescent="0.3">
      <c r="A49" s="341" t="s">
        <v>542</v>
      </c>
      <c r="B49" s="342" t="s">
        <v>229</v>
      </c>
      <c r="C49" s="343">
        <v>18.844920000000002</v>
      </c>
      <c r="D49" s="343">
        <v>23.814109999999999</v>
      </c>
      <c r="E49" s="343"/>
      <c r="F49" s="343" t="s">
        <v>525</v>
      </c>
      <c r="G49" s="343" t="s">
        <v>525</v>
      </c>
      <c r="H49" s="343" t="s">
        <v>525</v>
      </c>
      <c r="I49" s="344" t="s">
        <v>525</v>
      </c>
      <c r="J49" s="345" t="s">
        <v>1</v>
      </c>
    </row>
    <row r="50" spans="1:10" ht="14.4" customHeight="1" x14ac:dyDescent="0.3">
      <c r="A50" s="341" t="s">
        <v>542</v>
      </c>
      <c r="B50" s="342" t="s">
        <v>230</v>
      </c>
      <c r="C50" s="343">
        <v>1196.60292</v>
      </c>
      <c r="D50" s="343">
        <v>1227.8034900000009</v>
      </c>
      <c r="E50" s="343"/>
      <c r="F50" s="343" t="s">
        <v>525</v>
      </c>
      <c r="G50" s="343" t="s">
        <v>525</v>
      </c>
      <c r="H50" s="343" t="s">
        <v>525</v>
      </c>
      <c r="I50" s="344" t="s">
        <v>525</v>
      </c>
      <c r="J50" s="345" t="s">
        <v>1</v>
      </c>
    </row>
    <row r="51" spans="1:10" ht="14.4" customHeight="1" x14ac:dyDescent="0.3">
      <c r="A51" s="341" t="s">
        <v>542</v>
      </c>
      <c r="B51" s="342" t="s">
        <v>231</v>
      </c>
      <c r="C51" s="343">
        <v>1078.2319200000002</v>
      </c>
      <c r="D51" s="343">
        <v>1277.367670000001</v>
      </c>
      <c r="E51" s="343"/>
      <c r="F51" s="343" t="s">
        <v>525</v>
      </c>
      <c r="G51" s="343" t="s">
        <v>525</v>
      </c>
      <c r="H51" s="343" t="s">
        <v>525</v>
      </c>
      <c r="I51" s="344" t="s">
        <v>525</v>
      </c>
      <c r="J51" s="345" t="s">
        <v>1</v>
      </c>
    </row>
    <row r="52" spans="1:10" ht="14.4" customHeight="1" x14ac:dyDescent="0.3">
      <c r="A52" s="341" t="s">
        <v>542</v>
      </c>
      <c r="B52" s="342" t="s">
        <v>232</v>
      </c>
      <c r="C52" s="343">
        <v>48.763999999998994</v>
      </c>
      <c r="D52" s="343">
        <v>57.183749999999996</v>
      </c>
      <c r="E52" s="343"/>
      <c r="F52" s="343" t="s">
        <v>525</v>
      </c>
      <c r="G52" s="343" t="s">
        <v>525</v>
      </c>
      <c r="H52" s="343" t="s">
        <v>525</v>
      </c>
      <c r="I52" s="344" t="s">
        <v>525</v>
      </c>
      <c r="J52" s="345" t="s">
        <v>1</v>
      </c>
    </row>
    <row r="53" spans="1:10" ht="14.4" customHeight="1" x14ac:dyDescent="0.3">
      <c r="A53" s="341" t="s">
        <v>542</v>
      </c>
      <c r="B53" s="342" t="s">
        <v>233</v>
      </c>
      <c r="C53" s="343">
        <v>187.017519999999</v>
      </c>
      <c r="D53" s="343">
        <v>205.54990000000001</v>
      </c>
      <c r="E53" s="343"/>
      <c r="F53" s="343" t="s">
        <v>525</v>
      </c>
      <c r="G53" s="343" t="s">
        <v>525</v>
      </c>
      <c r="H53" s="343" t="s">
        <v>525</v>
      </c>
      <c r="I53" s="344" t="s">
        <v>525</v>
      </c>
      <c r="J53" s="345" t="s">
        <v>1</v>
      </c>
    </row>
    <row r="54" spans="1:10" ht="14.4" customHeight="1" x14ac:dyDescent="0.3">
      <c r="A54" s="341" t="s">
        <v>542</v>
      </c>
      <c r="B54" s="342" t="s">
        <v>544</v>
      </c>
      <c r="C54" s="343">
        <v>2529.4612799999982</v>
      </c>
      <c r="D54" s="343">
        <v>2791.7189200000021</v>
      </c>
      <c r="E54" s="343"/>
      <c r="F54" s="343" t="s">
        <v>525</v>
      </c>
      <c r="G54" s="343" t="s">
        <v>525</v>
      </c>
      <c r="H54" s="343" t="s">
        <v>525</v>
      </c>
      <c r="I54" s="344" t="s">
        <v>525</v>
      </c>
      <c r="J54" s="345" t="s">
        <v>534</v>
      </c>
    </row>
    <row r="55" spans="1:10" ht="14.4" customHeight="1" x14ac:dyDescent="0.3">
      <c r="A55" s="341" t="s">
        <v>525</v>
      </c>
      <c r="B55" s="342" t="s">
        <v>525</v>
      </c>
      <c r="C55" s="343" t="s">
        <v>525</v>
      </c>
      <c r="D55" s="343" t="s">
        <v>525</v>
      </c>
      <c r="E55" s="343"/>
      <c r="F55" s="343" t="s">
        <v>525</v>
      </c>
      <c r="G55" s="343" t="s">
        <v>525</v>
      </c>
      <c r="H55" s="343" t="s">
        <v>525</v>
      </c>
      <c r="I55" s="344" t="s">
        <v>525</v>
      </c>
      <c r="J55" s="345" t="s">
        <v>535</v>
      </c>
    </row>
    <row r="56" spans="1:10" ht="14.4" customHeight="1" x14ac:dyDescent="0.3">
      <c r="A56" s="341" t="s">
        <v>548</v>
      </c>
      <c r="B56" s="342" t="s">
        <v>543</v>
      </c>
      <c r="C56" s="343" t="s">
        <v>525</v>
      </c>
      <c r="D56" s="343" t="s">
        <v>525</v>
      </c>
      <c r="E56" s="343"/>
      <c r="F56" s="343" t="s">
        <v>525</v>
      </c>
      <c r="G56" s="343" t="s">
        <v>525</v>
      </c>
      <c r="H56" s="343" t="s">
        <v>525</v>
      </c>
      <c r="I56" s="344" t="s">
        <v>525</v>
      </c>
      <c r="J56" s="345" t="s">
        <v>0</v>
      </c>
    </row>
    <row r="57" spans="1:10" ht="14.4" customHeight="1" x14ac:dyDescent="0.3">
      <c r="A57" s="341" t="s">
        <v>548</v>
      </c>
      <c r="B57" s="342" t="s">
        <v>228</v>
      </c>
      <c r="C57" s="343">
        <v>0</v>
      </c>
      <c r="D57" s="343">
        <v>0</v>
      </c>
      <c r="E57" s="343"/>
      <c r="F57" s="343" t="s">
        <v>525</v>
      </c>
      <c r="G57" s="343" t="s">
        <v>525</v>
      </c>
      <c r="H57" s="343" t="s">
        <v>525</v>
      </c>
      <c r="I57" s="344" t="s">
        <v>525</v>
      </c>
      <c r="J57" s="345" t="s">
        <v>1</v>
      </c>
    </row>
    <row r="58" spans="1:10" ht="14.4" customHeight="1" x14ac:dyDescent="0.3">
      <c r="A58" s="341" t="s">
        <v>548</v>
      </c>
      <c r="B58" s="342" t="s">
        <v>229</v>
      </c>
      <c r="C58" s="343">
        <v>0.32090999999899994</v>
      </c>
      <c r="D58" s="343">
        <v>4.2999999899999999E-4</v>
      </c>
      <c r="E58" s="343"/>
      <c r="F58" s="343">
        <v>0</v>
      </c>
      <c r="G58" s="343">
        <v>4.0942269399999999E-4</v>
      </c>
      <c r="H58" s="343">
        <v>-4.0942269399999999E-4</v>
      </c>
      <c r="I58" s="344">
        <v>0</v>
      </c>
      <c r="J58" s="345" t="s">
        <v>1</v>
      </c>
    </row>
    <row r="59" spans="1:10" ht="14.4" customHeight="1" x14ac:dyDescent="0.3">
      <c r="A59" s="341" t="s">
        <v>548</v>
      </c>
      <c r="B59" s="342" t="s">
        <v>230</v>
      </c>
      <c r="C59" s="343">
        <v>2.8106299999990001</v>
      </c>
      <c r="D59" s="343">
        <v>0</v>
      </c>
      <c r="E59" s="343"/>
      <c r="F59" s="343" t="s">
        <v>525</v>
      </c>
      <c r="G59" s="343" t="s">
        <v>525</v>
      </c>
      <c r="H59" s="343" t="s">
        <v>525</v>
      </c>
      <c r="I59" s="344" t="s">
        <v>525</v>
      </c>
      <c r="J59" s="345" t="s">
        <v>1</v>
      </c>
    </row>
    <row r="60" spans="1:10" ht="14.4" customHeight="1" x14ac:dyDescent="0.3">
      <c r="A60" s="341" t="s">
        <v>548</v>
      </c>
      <c r="B60" s="342" t="s">
        <v>233</v>
      </c>
      <c r="C60" s="343">
        <v>0.16600000000000001</v>
      </c>
      <c r="D60" s="343">
        <v>0</v>
      </c>
      <c r="E60" s="343"/>
      <c r="F60" s="343" t="s">
        <v>525</v>
      </c>
      <c r="G60" s="343" t="s">
        <v>525</v>
      </c>
      <c r="H60" s="343" t="s">
        <v>525</v>
      </c>
      <c r="I60" s="344" t="s">
        <v>525</v>
      </c>
      <c r="J60" s="345" t="s">
        <v>1</v>
      </c>
    </row>
    <row r="61" spans="1:10" ht="14.4" customHeight="1" x14ac:dyDescent="0.3">
      <c r="A61" s="341" t="s">
        <v>548</v>
      </c>
      <c r="B61" s="342" t="s">
        <v>544</v>
      </c>
      <c r="C61" s="343">
        <v>3.297539999998</v>
      </c>
      <c r="D61" s="343">
        <v>4.2999999899999999E-4</v>
      </c>
      <c r="E61" s="343"/>
      <c r="F61" s="343">
        <v>0</v>
      </c>
      <c r="G61" s="343">
        <v>4.0942269399999999E-4</v>
      </c>
      <c r="H61" s="343">
        <v>-4.0942269399999999E-4</v>
      </c>
      <c r="I61" s="344">
        <v>0</v>
      </c>
      <c r="J61" s="345" t="s">
        <v>534</v>
      </c>
    </row>
    <row r="62" spans="1:10" ht="14.4" customHeight="1" x14ac:dyDescent="0.3">
      <c r="A62" s="341" t="s">
        <v>525</v>
      </c>
      <c r="B62" s="342" t="s">
        <v>525</v>
      </c>
      <c r="C62" s="343" t="s">
        <v>525</v>
      </c>
      <c r="D62" s="343" t="s">
        <v>525</v>
      </c>
      <c r="E62" s="343"/>
      <c r="F62" s="343" t="s">
        <v>525</v>
      </c>
      <c r="G62" s="343" t="s">
        <v>525</v>
      </c>
      <c r="H62" s="343" t="s">
        <v>525</v>
      </c>
      <c r="I62" s="344" t="s">
        <v>525</v>
      </c>
      <c r="J62" s="345" t="s">
        <v>535</v>
      </c>
    </row>
    <row r="63" spans="1:10" ht="14.4" customHeight="1" x14ac:dyDescent="0.3">
      <c r="A63" s="341" t="s">
        <v>545</v>
      </c>
      <c r="B63" s="342" t="s">
        <v>546</v>
      </c>
      <c r="C63" s="343" t="s">
        <v>525</v>
      </c>
      <c r="D63" s="343" t="s">
        <v>525</v>
      </c>
      <c r="E63" s="343"/>
      <c r="F63" s="343" t="s">
        <v>525</v>
      </c>
      <c r="G63" s="343" t="s">
        <v>525</v>
      </c>
      <c r="H63" s="343" t="s">
        <v>525</v>
      </c>
      <c r="I63" s="344" t="s">
        <v>525</v>
      </c>
      <c r="J63" s="345" t="s">
        <v>0</v>
      </c>
    </row>
    <row r="64" spans="1:10" ht="14.4" customHeight="1" x14ac:dyDescent="0.3">
      <c r="A64" s="341" t="s">
        <v>545</v>
      </c>
      <c r="B64" s="342" t="s">
        <v>228</v>
      </c>
      <c r="C64" s="343">
        <v>0</v>
      </c>
      <c r="D64" s="343">
        <v>0.33611999999999997</v>
      </c>
      <c r="E64" s="343"/>
      <c r="F64" s="343" t="s">
        <v>525</v>
      </c>
      <c r="G64" s="343" t="s">
        <v>525</v>
      </c>
      <c r="H64" s="343" t="s">
        <v>525</v>
      </c>
      <c r="I64" s="344" t="s">
        <v>525</v>
      </c>
      <c r="J64" s="345" t="s">
        <v>1</v>
      </c>
    </row>
    <row r="65" spans="1:10" ht="14.4" customHeight="1" x14ac:dyDescent="0.3">
      <c r="A65" s="341" t="s">
        <v>545</v>
      </c>
      <c r="B65" s="342" t="s">
        <v>229</v>
      </c>
      <c r="C65" s="343">
        <v>5.2339999999999998E-2</v>
      </c>
      <c r="D65" s="343">
        <v>0.17508000000000001</v>
      </c>
      <c r="E65" s="343"/>
      <c r="F65" s="343" t="s">
        <v>525</v>
      </c>
      <c r="G65" s="343" t="s">
        <v>525</v>
      </c>
      <c r="H65" s="343" t="s">
        <v>525</v>
      </c>
      <c r="I65" s="344" t="s">
        <v>525</v>
      </c>
      <c r="J65" s="345" t="s">
        <v>1</v>
      </c>
    </row>
    <row r="66" spans="1:10" ht="14.4" customHeight="1" x14ac:dyDescent="0.3">
      <c r="A66" s="341" t="s">
        <v>545</v>
      </c>
      <c r="B66" s="342" t="s">
        <v>230</v>
      </c>
      <c r="C66" s="343">
        <v>5.6832499999999992</v>
      </c>
      <c r="D66" s="343">
        <v>0</v>
      </c>
      <c r="E66" s="343"/>
      <c r="F66" s="343" t="s">
        <v>525</v>
      </c>
      <c r="G66" s="343" t="s">
        <v>525</v>
      </c>
      <c r="H66" s="343" t="s">
        <v>525</v>
      </c>
      <c r="I66" s="344" t="s">
        <v>525</v>
      </c>
      <c r="J66" s="345" t="s">
        <v>1</v>
      </c>
    </row>
    <row r="67" spans="1:10" ht="14.4" customHeight="1" x14ac:dyDescent="0.3">
      <c r="A67" s="341" t="s">
        <v>545</v>
      </c>
      <c r="B67" s="342" t="s">
        <v>233</v>
      </c>
      <c r="C67" s="343">
        <v>0</v>
      </c>
      <c r="D67" s="343" t="s">
        <v>525</v>
      </c>
      <c r="E67" s="343"/>
      <c r="F67" s="343" t="s">
        <v>525</v>
      </c>
      <c r="G67" s="343" t="s">
        <v>525</v>
      </c>
      <c r="H67" s="343" t="s">
        <v>525</v>
      </c>
      <c r="I67" s="344" t="s">
        <v>525</v>
      </c>
      <c r="J67" s="345" t="s">
        <v>1</v>
      </c>
    </row>
    <row r="68" spans="1:10" ht="14.4" customHeight="1" x14ac:dyDescent="0.3">
      <c r="A68" s="341" t="s">
        <v>545</v>
      </c>
      <c r="B68" s="342" t="s">
        <v>547</v>
      </c>
      <c r="C68" s="343">
        <v>5.7355899999999993</v>
      </c>
      <c r="D68" s="343">
        <v>0.51119999999999999</v>
      </c>
      <c r="E68" s="343"/>
      <c r="F68" s="343" t="s">
        <v>525</v>
      </c>
      <c r="G68" s="343" t="s">
        <v>525</v>
      </c>
      <c r="H68" s="343" t="s">
        <v>525</v>
      </c>
      <c r="I68" s="344" t="s">
        <v>525</v>
      </c>
      <c r="J68" s="345" t="s">
        <v>534</v>
      </c>
    </row>
    <row r="69" spans="1:10" ht="14.4" customHeight="1" x14ac:dyDescent="0.3">
      <c r="A69" s="341" t="s">
        <v>525</v>
      </c>
      <c r="B69" s="342" t="s">
        <v>525</v>
      </c>
      <c r="C69" s="343" t="s">
        <v>525</v>
      </c>
      <c r="D69" s="343" t="s">
        <v>525</v>
      </c>
      <c r="E69" s="343"/>
      <c r="F69" s="343" t="s">
        <v>525</v>
      </c>
      <c r="G69" s="343" t="s">
        <v>525</v>
      </c>
      <c r="H69" s="343" t="s">
        <v>525</v>
      </c>
      <c r="I69" s="344" t="s">
        <v>525</v>
      </c>
      <c r="J69" s="345" t="s">
        <v>535</v>
      </c>
    </row>
    <row r="70" spans="1:10" ht="14.4" customHeight="1" x14ac:dyDescent="0.3">
      <c r="A70" s="341" t="s">
        <v>715</v>
      </c>
      <c r="B70" s="342" t="s">
        <v>543</v>
      </c>
      <c r="C70" s="343" t="s">
        <v>525</v>
      </c>
      <c r="D70" s="343" t="s">
        <v>525</v>
      </c>
      <c r="E70" s="343"/>
      <c r="F70" s="343" t="s">
        <v>525</v>
      </c>
      <c r="G70" s="343" t="s">
        <v>525</v>
      </c>
      <c r="H70" s="343" t="s">
        <v>525</v>
      </c>
      <c r="I70" s="344" t="s">
        <v>525</v>
      </c>
      <c r="J70" s="345" t="s">
        <v>0</v>
      </c>
    </row>
    <row r="71" spans="1:10" ht="14.4" customHeight="1" x14ac:dyDescent="0.3">
      <c r="A71" s="341" t="s">
        <v>715</v>
      </c>
      <c r="B71" s="342" t="s">
        <v>228</v>
      </c>
      <c r="C71" s="343" t="s">
        <v>525</v>
      </c>
      <c r="D71" s="343">
        <v>0</v>
      </c>
      <c r="E71" s="343"/>
      <c r="F71" s="343" t="s">
        <v>525</v>
      </c>
      <c r="G71" s="343" t="s">
        <v>525</v>
      </c>
      <c r="H71" s="343" t="s">
        <v>525</v>
      </c>
      <c r="I71" s="344" t="s">
        <v>525</v>
      </c>
      <c r="J71" s="345" t="s">
        <v>1</v>
      </c>
    </row>
    <row r="72" spans="1:10" ht="14.4" customHeight="1" x14ac:dyDescent="0.3">
      <c r="A72" s="341" t="s">
        <v>715</v>
      </c>
      <c r="B72" s="342" t="s">
        <v>544</v>
      </c>
      <c r="C72" s="343" t="s">
        <v>525</v>
      </c>
      <c r="D72" s="343">
        <v>0</v>
      </c>
      <c r="E72" s="343"/>
      <c r="F72" s="343" t="s">
        <v>525</v>
      </c>
      <c r="G72" s="343" t="s">
        <v>525</v>
      </c>
      <c r="H72" s="343" t="s">
        <v>525</v>
      </c>
      <c r="I72" s="344" t="s">
        <v>525</v>
      </c>
      <c r="J72" s="345" t="s">
        <v>534</v>
      </c>
    </row>
    <row r="73" spans="1:10" ht="14.4" customHeight="1" x14ac:dyDescent="0.3">
      <c r="A73" s="341" t="s">
        <v>525</v>
      </c>
      <c r="B73" s="342" t="s">
        <v>525</v>
      </c>
      <c r="C73" s="343" t="s">
        <v>525</v>
      </c>
      <c r="D73" s="343" t="s">
        <v>525</v>
      </c>
      <c r="E73" s="343"/>
      <c r="F73" s="343" t="s">
        <v>525</v>
      </c>
      <c r="G73" s="343" t="s">
        <v>525</v>
      </c>
      <c r="H73" s="343" t="s">
        <v>525</v>
      </c>
      <c r="I73" s="344" t="s">
        <v>525</v>
      </c>
      <c r="J73" s="345" t="s">
        <v>535</v>
      </c>
    </row>
    <row r="74" spans="1:10" ht="14.4" customHeight="1" x14ac:dyDescent="0.3">
      <c r="A74" s="341" t="s">
        <v>716</v>
      </c>
      <c r="B74" s="342" t="s">
        <v>717</v>
      </c>
      <c r="C74" s="343" t="s">
        <v>525</v>
      </c>
      <c r="D74" s="343" t="s">
        <v>525</v>
      </c>
      <c r="E74" s="343"/>
      <c r="F74" s="343" t="s">
        <v>525</v>
      </c>
      <c r="G74" s="343" t="s">
        <v>525</v>
      </c>
      <c r="H74" s="343" t="s">
        <v>525</v>
      </c>
      <c r="I74" s="344" t="s">
        <v>525</v>
      </c>
      <c r="J74" s="345" t="s">
        <v>0</v>
      </c>
    </row>
    <row r="75" spans="1:10" ht="14.4" customHeight="1" x14ac:dyDescent="0.3">
      <c r="A75" s="341" t="s">
        <v>716</v>
      </c>
      <c r="B75" s="342" t="s">
        <v>228</v>
      </c>
      <c r="C75" s="343" t="s">
        <v>525</v>
      </c>
      <c r="D75" s="343">
        <v>0</v>
      </c>
      <c r="E75" s="343"/>
      <c r="F75" s="343" t="s">
        <v>525</v>
      </c>
      <c r="G75" s="343" t="s">
        <v>525</v>
      </c>
      <c r="H75" s="343" t="s">
        <v>525</v>
      </c>
      <c r="I75" s="344" t="s">
        <v>525</v>
      </c>
      <c r="J75" s="345" t="s">
        <v>1</v>
      </c>
    </row>
    <row r="76" spans="1:10" ht="14.4" customHeight="1" x14ac:dyDescent="0.3">
      <c r="A76" s="341" t="s">
        <v>716</v>
      </c>
      <c r="B76" s="342" t="s">
        <v>718</v>
      </c>
      <c r="C76" s="343" t="s">
        <v>525</v>
      </c>
      <c r="D76" s="343">
        <v>0</v>
      </c>
      <c r="E76" s="343"/>
      <c r="F76" s="343" t="s">
        <v>525</v>
      </c>
      <c r="G76" s="343" t="s">
        <v>525</v>
      </c>
      <c r="H76" s="343" t="s">
        <v>525</v>
      </c>
      <c r="I76" s="344" t="s">
        <v>525</v>
      </c>
      <c r="J76" s="345" t="s">
        <v>534</v>
      </c>
    </row>
    <row r="77" spans="1:10" ht="14.4" customHeight="1" x14ac:dyDescent="0.3">
      <c r="A77" s="341" t="s">
        <v>525</v>
      </c>
      <c r="B77" s="342" t="s">
        <v>525</v>
      </c>
      <c r="C77" s="343" t="s">
        <v>525</v>
      </c>
      <c r="D77" s="343" t="s">
        <v>525</v>
      </c>
      <c r="E77" s="343"/>
      <c r="F77" s="343" t="s">
        <v>525</v>
      </c>
      <c r="G77" s="343" t="s">
        <v>525</v>
      </c>
      <c r="H77" s="343" t="s">
        <v>525</v>
      </c>
      <c r="I77" s="344" t="s">
        <v>525</v>
      </c>
      <c r="J77" s="345" t="s">
        <v>535</v>
      </c>
    </row>
    <row r="78" spans="1:10" ht="14.4" customHeight="1" x14ac:dyDescent="0.3">
      <c r="A78" s="341" t="s">
        <v>719</v>
      </c>
      <c r="B78" s="342" t="s">
        <v>543</v>
      </c>
      <c r="C78" s="343" t="s">
        <v>525</v>
      </c>
      <c r="D78" s="343" t="s">
        <v>525</v>
      </c>
      <c r="E78" s="343"/>
      <c r="F78" s="343" t="s">
        <v>525</v>
      </c>
      <c r="G78" s="343" t="s">
        <v>525</v>
      </c>
      <c r="H78" s="343" t="s">
        <v>525</v>
      </c>
      <c r="I78" s="344" t="s">
        <v>525</v>
      </c>
      <c r="J78" s="345" t="s">
        <v>0</v>
      </c>
    </row>
    <row r="79" spans="1:10" ht="14.4" customHeight="1" x14ac:dyDescent="0.3">
      <c r="A79" s="341" t="s">
        <v>719</v>
      </c>
      <c r="B79" s="342" t="s">
        <v>228</v>
      </c>
      <c r="C79" s="343" t="s">
        <v>525</v>
      </c>
      <c r="D79" s="343">
        <v>0</v>
      </c>
      <c r="E79" s="343"/>
      <c r="F79" s="343" t="s">
        <v>525</v>
      </c>
      <c r="G79" s="343" t="s">
        <v>525</v>
      </c>
      <c r="H79" s="343" t="s">
        <v>525</v>
      </c>
      <c r="I79" s="344" t="s">
        <v>525</v>
      </c>
      <c r="J79" s="345" t="s">
        <v>1</v>
      </c>
    </row>
    <row r="80" spans="1:10" ht="14.4" customHeight="1" x14ac:dyDescent="0.3">
      <c r="A80" s="341" t="s">
        <v>719</v>
      </c>
      <c r="B80" s="342" t="s">
        <v>544</v>
      </c>
      <c r="C80" s="343" t="s">
        <v>525</v>
      </c>
      <c r="D80" s="343">
        <v>0</v>
      </c>
      <c r="E80" s="343"/>
      <c r="F80" s="343" t="s">
        <v>525</v>
      </c>
      <c r="G80" s="343" t="s">
        <v>525</v>
      </c>
      <c r="H80" s="343" t="s">
        <v>525</v>
      </c>
      <c r="I80" s="344" t="s">
        <v>525</v>
      </c>
      <c r="J80" s="345" t="s">
        <v>534</v>
      </c>
    </row>
    <row r="81" spans="1:10" ht="14.4" customHeight="1" x14ac:dyDescent="0.3">
      <c r="A81" s="341" t="s">
        <v>525</v>
      </c>
      <c r="B81" s="342" t="s">
        <v>525</v>
      </c>
      <c r="C81" s="343" t="s">
        <v>525</v>
      </c>
      <c r="D81" s="343" t="s">
        <v>525</v>
      </c>
      <c r="E81" s="343"/>
      <c r="F81" s="343" t="s">
        <v>525</v>
      </c>
      <c r="G81" s="343" t="s">
        <v>525</v>
      </c>
      <c r="H81" s="343" t="s">
        <v>525</v>
      </c>
      <c r="I81" s="344" t="s">
        <v>525</v>
      </c>
      <c r="J81" s="345" t="s">
        <v>535</v>
      </c>
    </row>
    <row r="82" spans="1:10" ht="14.4" customHeight="1" x14ac:dyDescent="0.3">
      <c r="A82" s="341" t="s">
        <v>720</v>
      </c>
      <c r="B82" s="342" t="s">
        <v>543</v>
      </c>
      <c r="C82" s="343" t="s">
        <v>525</v>
      </c>
      <c r="D82" s="343" t="s">
        <v>525</v>
      </c>
      <c r="E82" s="343"/>
      <c r="F82" s="343" t="s">
        <v>525</v>
      </c>
      <c r="G82" s="343" t="s">
        <v>525</v>
      </c>
      <c r="H82" s="343" t="s">
        <v>525</v>
      </c>
      <c r="I82" s="344" t="s">
        <v>525</v>
      </c>
      <c r="J82" s="345" t="s">
        <v>0</v>
      </c>
    </row>
    <row r="83" spans="1:10" ht="14.4" customHeight="1" x14ac:dyDescent="0.3">
      <c r="A83" s="341" t="s">
        <v>720</v>
      </c>
      <c r="B83" s="342" t="s">
        <v>228</v>
      </c>
      <c r="C83" s="343" t="s">
        <v>525</v>
      </c>
      <c r="D83" s="343">
        <v>0</v>
      </c>
      <c r="E83" s="343"/>
      <c r="F83" s="343" t="s">
        <v>525</v>
      </c>
      <c r="G83" s="343" t="s">
        <v>525</v>
      </c>
      <c r="H83" s="343" t="s">
        <v>525</v>
      </c>
      <c r="I83" s="344" t="s">
        <v>525</v>
      </c>
      <c r="J83" s="345" t="s">
        <v>1</v>
      </c>
    </row>
    <row r="84" spans="1:10" ht="14.4" customHeight="1" x14ac:dyDescent="0.3">
      <c r="A84" s="341" t="s">
        <v>720</v>
      </c>
      <c r="B84" s="342" t="s">
        <v>544</v>
      </c>
      <c r="C84" s="343" t="s">
        <v>525</v>
      </c>
      <c r="D84" s="343">
        <v>0</v>
      </c>
      <c r="E84" s="343"/>
      <c r="F84" s="343" t="s">
        <v>525</v>
      </c>
      <c r="G84" s="343" t="s">
        <v>525</v>
      </c>
      <c r="H84" s="343" t="s">
        <v>525</v>
      </c>
      <c r="I84" s="344" t="s">
        <v>525</v>
      </c>
      <c r="J84" s="345" t="s">
        <v>534</v>
      </c>
    </row>
    <row r="85" spans="1:10" ht="14.4" customHeight="1" x14ac:dyDescent="0.3">
      <c r="A85" s="341" t="s">
        <v>525</v>
      </c>
      <c r="B85" s="342" t="s">
        <v>525</v>
      </c>
      <c r="C85" s="343" t="s">
        <v>525</v>
      </c>
      <c r="D85" s="343" t="s">
        <v>525</v>
      </c>
      <c r="E85" s="343"/>
      <c r="F85" s="343" t="s">
        <v>525</v>
      </c>
      <c r="G85" s="343" t="s">
        <v>525</v>
      </c>
      <c r="H85" s="343" t="s">
        <v>525</v>
      </c>
      <c r="I85" s="344" t="s">
        <v>525</v>
      </c>
      <c r="J85" s="345" t="s">
        <v>535</v>
      </c>
    </row>
    <row r="86" spans="1:10" ht="14.4" customHeight="1" x14ac:dyDescent="0.3">
      <c r="A86" s="341" t="s">
        <v>549</v>
      </c>
      <c r="B86" s="342" t="s">
        <v>550</v>
      </c>
      <c r="C86" s="343" t="s">
        <v>525</v>
      </c>
      <c r="D86" s="343" t="s">
        <v>525</v>
      </c>
      <c r="E86" s="343"/>
      <c r="F86" s="343" t="s">
        <v>525</v>
      </c>
      <c r="G86" s="343" t="s">
        <v>525</v>
      </c>
      <c r="H86" s="343" t="s">
        <v>525</v>
      </c>
      <c r="I86" s="344" t="s">
        <v>525</v>
      </c>
      <c r="J86" s="345" t="s">
        <v>0</v>
      </c>
    </row>
    <row r="87" spans="1:10" ht="14.4" customHeight="1" x14ac:dyDescent="0.3">
      <c r="A87" s="341" t="s">
        <v>549</v>
      </c>
      <c r="B87" s="342" t="s">
        <v>229</v>
      </c>
      <c r="C87" s="343" t="s">
        <v>525</v>
      </c>
      <c r="D87" s="343" t="s">
        <v>525</v>
      </c>
      <c r="E87" s="343"/>
      <c r="F87" s="343">
        <v>22.34911</v>
      </c>
      <c r="G87" s="343">
        <v>20.999999338550001</v>
      </c>
      <c r="H87" s="343">
        <v>1.3491106614499984</v>
      </c>
      <c r="I87" s="344">
        <v>1.0642433668544653</v>
      </c>
      <c r="J87" s="345" t="s">
        <v>1</v>
      </c>
    </row>
    <row r="88" spans="1:10" ht="14.4" customHeight="1" x14ac:dyDescent="0.3">
      <c r="A88" s="341" t="s">
        <v>549</v>
      </c>
      <c r="B88" s="342" t="s">
        <v>230</v>
      </c>
      <c r="C88" s="343" t="s">
        <v>525</v>
      </c>
      <c r="D88" s="343" t="s">
        <v>525</v>
      </c>
      <c r="E88" s="343"/>
      <c r="F88" s="343">
        <v>1258.7242999999999</v>
      </c>
      <c r="G88" s="343">
        <v>1330.99996506919</v>
      </c>
      <c r="H88" s="343">
        <v>-72.275665069190154</v>
      </c>
      <c r="I88" s="344">
        <v>0.94569822166341455</v>
      </c>
      <c r="J88" s="345" t="s">
        <v>1</v>
      </c>
    </row>
    <row r="89" spans="1:10" ht="14.4" customHeight="1" x14ac:dyDescent="0.3">
      <c r="A89" s="341" t="s">
        <v>549</v>
      </c>
      <c r="B89" s="342" t="s">
        <v>231</v>
      </c>
      <c r="C89" s="343" t="s">
        <v>525</v>
      </c>
      <c r="D89" s="343" t="s">
        <v>525</v>
      </c>
      <c r="E89" s="343"/>
      <c r="F89" s="343">
        <v>1254.9086999999988</v>
      </c>
      <c r="G89" s="343">
        <v>1304.99996406126</v>
      </c>
      <c r="H89" s="343">
        <v>-50.091264061261199</v>
      </c>
      <c r="I89" s="344">
        <v>0.96161588855115876</v>
      </c>
      <c r="J89" s="345" t="s">
        <v>1</v>
      </c>
    </row>
    <row r="90" spans="1:10" ht="14.4" customHeight="1" x14ac:dyDescent="0.3">
      <c r="A90" s="341" t="s">
        <v>549</v>
      </c>
      <c r="B90" s="342" t="s">
        <v>232</v>
      </c>
      <c r="C90" s="343" t="s">
        <v>525</v>
      </c>
      <c r="D90" s="343" t="s">
        <v>525</v>
      </c>
      <c r="E90" s="343"/>
      <c r="F90" s="343">
        <v>50.348749999998986</v>
      </c>
      <c r="G90" s="343">
        <v>58.99999814164299</v>
      </c>
      <c r="H90" s="343">
        <v>-8.6512481416440039</v>
      </c>
      <c r="I90" s="344">
        <v>0.85336867094682434</v>
      </c>
      <c r="J90" s="345" t="s">
        <v>1</v>
      </c>
    </row>
    <row r="91" spans="1:10" ht="14.4" customHeight="1" x14ac:dyDescent="0.3">
      <c r="A91" s="341" t="s">
        <v>549</v>
      </c>
      <c r="B91" s="342" t="s">
        <v>233</v>
      </c>
      <c r="C91" s="343" t="s">
        <v>525</v>
      </c>
      <c r="D91" s="343" t="s">
        <v>525</v>
      </c>
      <c r="E91" s="343"/>
      <c r="F91" s="343">
        <v>192.91497000000004</v>
      </c>
      <c r="G91" s="343">
        <v>196.999993794977</v>
      </c>
      <c r="H91" s="343">
        <v>-4.0850237949769621</v>
      </c>
      <c r="I91" s="344">
        <v>0.979263837951039</v>
      </c>
      <c r="J91" s="345" t="s">
        <v>1</v>
      </c>
    </row>
    <row r="92" spans="1:10" ht="14.4" customHeight="1" x14ac:dyDescent="0.3">
      <c r="A92" s="341" t="s">
        <v>549</v>
      </c>
      <c r="B92" s="342" t="s">
        <v>551</v>
      </c>
      <c r="C92" s="343" t="s">
        <v>525</v>
      </c>
      <c r="D92" s="343" t="s">
        <v>525</v>
      </c>
      <c r="E92" s="343"/>
      <c r="F92" s="343">
        <v>2779.245829999998</v>
      </c>
      <c r="G92" s="343">
        <v>2912.9999204056203</v>
      </c>
      <c r="H92" s="343">
        <v>-133.75409040562226</v>
      </c>
      <c r="I92" s="344">
        <v>0.9540837301543772</v>
      </c>
      <c r="J92" s="345" t="s">
        <v>534</v>
      </c>
    </row>
    <row r="93" spans="1:10" ht="14.4" customHeight="1" x14ac:dyDescent="0.3">
      <c r="A93" s="341" t="s">
        <v>525</v>
      </c>
      <c r="B93" s="342" t="s">
        <v>525</v>
      </c>
      <c r="C93" s="343" t="s">
        <v>525</v>
      </c>
      <c r="D93" s="343" t="s">
        <v>525</v>
      </c>
      <c r="E93" s="343"/>
      <c r="F93" s="343" t="s">
        <v>525</v>
      </c>
      <c r="G93" s="343" t="s">
        <v>525</v>
      </c>
      <c r="H93" s="343" t="s">
        <v>525</v>
      </c>
      <c r="I93" s="344" t="s">
        <v>525</v>
      </c>
      <c r="J93" s="345" t="s">
        <v>535</v>
      </c>
    </row>
    <row r="94" spans="1:10" ht="14.4" customHeight="1" x14ac:dyDescent="0.3">
      <c r="A94" s="341" t="s">
        <v>552</v>
      </c>
      <c r="B94" s="342" t="s">
        <v>553</v>
      </c>
      <c r="C94" s="343" t="s">
        <v>525</v>
      </c>
      <c r="D94" s="343" t="s">
        <v>525</v>
      </c>
      <c r="E94" s="343"/>
      <c r="F94" s="343" t="s">
        <v>525</v>
      </c>
      <c r="G94" s="343" t="s">
        <v>525</v>
      </c>
      <c r="H94" s="343" t="s">
        <v>525</v>
      </c>
      <c r="I94" s="344" t="s">
        <v>525</v>
      </c>
      <c r="J94" s="345" t="s">
        <v>0</v>
      </c>
    </row>
    <row r="95" spans="1:10" ht="14.4" customHeight="1" x14ac:dyDescent="0.3">
      <c r="A95" s="341" t="s">
        <v>552</v>
      </c>
      <c r="B95" s="342" t="s">
        <v>228</v>
      </c>
      <c r="C95" s="343" t="s">
        <v>525</v>
      </c>
      <c r="D95" s="343" t="s">
        <v>525</v>
      </c>
      <c r="E95" s="343"/>
      <c r="F95" s="343">
        <v>2.9849600000000001</v>
      </c>
      <c r="G95" s="343">
        <v>0</v>
      </c>
      <c r="H95" s="343">
        <v>2.9849600000000001</v>
      </c>
      <c r="I95" s="344" t="s">
        <v>525</v>
      </c>
      <c r="J95" s="345" t="s">
        <v>1</v>
      </c>
    </row>
    <row r="96" spans="1:10" ht="14.4" customHeight="1" x14ac:dyDescent="0.3">
      <c r="A96" s="341" t="s">
        <v>552</v>
      </c>
      <c r="B96" s="342" t="s">
        <v>229</v>
      </c>
      <c r="C96" s="343" t="s">
        <v>525</v>
      </c>
      <c r="D96" s="343" t="s">
        <v>525</v>
      </c>
      <c r="E96" s="343"/>
      <c r="F96" s="343">
        <v>0.52946000000000004</v>
      </c>
      <c r="G96" s="343">
        <v>0</v>
      </c>
      <c r="H96" s="343">
        <v>0.52946000000000004</v>
      </c>
      <c r="I96" s="344" t="s">
        <v>525</v>
      </c>
      <c r="J96" s="345" t="s">
        <v>1</v>
      </c>
    </row>
    <row r="97" spans="1:10" ht="14.4" customHeight="1" x14ac:dyDescent="0.3">
      <c r="A97" s="341" t="s">
        <v>552</v>
      </c>
      <c r="B97" s="342" t="s">
        <v>230</v>
      </c>
      <c r="C97" s="343" t="s">
        <v>525</v>
      </c>
      <c r="D97" s="343" t="s">
        <v>525</v>
      </c>
      <c r="E97" s="343"/>
      <c r="F97" s="343">
        <v>206.55454000000003</v>
      </c>
      <c r="G97" s="343">
        <v>763</v>
      </c>
      <c r="H97" s="343">
        <v>-556.44545999999991</v>
      </c>
      <c r="I97" s="344">
        <v>0.27071368283093056</v>
      </c>
      <c r="J97" s="345" t="s">
        <v>1</v>
      </c>
    </row>
    <row r="98" spans="1:10" ht="14.4" customHeight="1" x14ac:dyDescent="0.3">
      <c r="A98" s="341" t="s">
        <v>552</v>
      </c>
      <c r="B98" s="342" t="s">
        <v>232</v>
      </c>
      <c r="C98" s="343" t="s">
        <v>525</v>
      </c>
      <c r="D98" s="343" t="s">
        <v>525</v>
      </c>
      <c r="E98" s="343"/>
      <c r="F98" s="343">
        <v>0.624</v>
      </c>
      <c r="G98" s="343">
        <v>0</v>
      </c>
      <c r="H98" s="343">
        <v>0.624</v>
      </c>
      <c r="I98" s="344" t="s">
        <v>525</v>
      </c>
      <c r="J98" s="345" t="s">
        <v>1</v>
      </c>
    </row>
    <row r="99" spans="1:10" ht="14.4" customHeight="1" x14ac:dyDescent="0.3">
      <c r="A99" s="341" t="s">
        <v>552</v>
      </c>
      <c r="B99" s="342" t="s">
        <v>233</v>
      </c>
      <c r="C99" s="343" t="s">
        <v>525</v>
      </c>
      <c r="D99" s="343" t="s">
        <v>525</v>
      </c>
      <c r="E99" s="343"/>
      <c r="F99" s="343">
        <v>23.271840000000001</v>
      </c>
      <c r="G99" s="343">
        <v>10</v>
      </c>
      <c r="H99" s="343">
        <v>13.271840000000001</v>
      </c>
      <c r="I99" s="344">
        <v>2.3271839999999999</v>
      </c>
      <c r="J99" s="345" t="s">
        <v>1</v>
      </c>
    </row>
    <row r="100" spans="1:10" ht="14.4" customHeight="1" x14ac:dyDescent="0.3">
      <c r="A100" s="341" t="s">
        <v>552</v>
      </c>
      <c r="B100" s="342" t="s">
        <v>554</v>
      </c>
      <c r="C100" s="343" t="s">
        <v>525</v>
      </c>
      <c r="D100" s="343" t="s">
        <v>525</v>
      </c>
      <c r="E100" s="343"/>
      <c r="F100" s="343">
        <v>233.96480000000003</v>
      </c>
      <c r="G100" s="343">
        <v>773</v>
      </c>
      <c r="H100" s="343">
        <v>-539.03520000000003</v>
      </c>
      <c r="I100" s="344">
        <v>0.30267115135834416</v>
      </c>
      <c r="J100" s="345" t="s">
        <v>534</v>
      </c>
    </row>
    <row r="101" spans="1:10" ht="14.4" customHeight="1" x14ac:dyDescent="0.3">
      <c r="A101" s="341" t="s">
        <v>525</v>
      </c>
      <c r="B101" s="342" t="s">
        <v>525</v>
      </c>
      <c r="C101" s="343" t="s">
        <v>525</v>
      </c>
      <c r="D101" s="343" t="s">
        <v>525</v>
      </c>
      <c r="E101" s="343"/>
      <c r="F101" s="343" t="s">
        <v>525</v>
      </c>
      <c r="G101" s="343" t="s">
        <v>525</v>
      </c>
      <c r="H101" s="343" t="s">
        <v>525</v>
      </c>
      <c r="I101" s="344" t="s">
        <v>525</v>
      </c>
      <c r="J101" s="345" t="s">
        <v>535</v>
      </c>
    </row>
    <row r="102" spans="1:10" ht="14.4" customHeight="1" x14ac:dyDescent="0.3">
      <c r="A102" s="341" t="s">
        <v>555</v>
      </c>
      <c r="B102" s="342" t="s">
        <v>556</v>
      </c>
      <c r="C102" s="343" t="s">
        <v>525</v>
      </c>
      <c r="D102" s="343" t="s">
        <v>525</v>
      </c>
      <c r="E102" s="343"/>
      <c r="F102" s="343" t="s">
        <v>525</v>
      </c>
      <c r="G102" s="343" t="s">
        <v>525</v>
      </c>
      <c r="H102" s="343" t="s">
        <v>525</v>
      </c>
      <c r="I102" s="344" t="s">
        <v>525</v>
      </c>
      <c r="J102" s="345" t="s">
        <v>0</v>
      </c>
    </row>
    <row r="103" spans="1:10" ht="14.4" customHeight="1" x14ac:dyDescent="0.3">
      <c r="A103" s="341" t="s">
        <v>555</v>
      </c>
      <c r="B103" s="342" t="s">
        <v>227</v>
      </c>
      <c r="C103" s="343" t="s">
        <v>525</v>
      </c>
      <c r="D103" s="343" t="s">
        <v>525</v>
      </c>
      <c r="E103" s="343"/>
      <c r="F103" s="343">
        <v>16.169229999999999</v>
      </c>
      <c r="G103" s="343">
        <v>0</v>
      </c>
      <c r="H103" s="343">
        <v>16.169229999999999</v>
      </c>
      <c r="I103" s="344" t="s">
        <v>525</v>
      </c>
      <c r="J103" s="345" t="s">
        <v>1</v>
      </c>
    </row>
    <row r="104" spans="1:10" ht="14.4" customHeight="1" x14ac:dyDescent="0.3">
      <c r="A104" s="341" t="s">
        <v>555</v>
      </c>
      <c r="B104" s="342" t="s">
        <v>228</v>
      </c>
      <c r="C104" s="343" t="s">
        <v>525</v>
      </c>
      <c r="D104" s="343" t="s">
        <v>525</v>
      </c>
      <c r="E104" s="343"/>
      <c r="F104" s="343">
        <v>4.32437</v>
      </c>
      <c r="G104" s="343">
        <v>0</v>
      </c>
      <c r="H104" s="343">
        <v>4.32437</v>
      </c>
      <c r="I104" s="344" t="s">
        <v>525</v>
      </c>
      <c r="J104" s="345" t="s">
        <v>1</v>
      </c>
    </row>
    <row r="105" spans="1:10" ht="14.4" customHeight="1" x14ac:dyDescent="0.3">
      <c r="A105" s="341" t="s">
        <v>555</v>
      </c>
      <c r="B105" s="342" t="s">
        <v>229</v>
      </c>
      <c r="C105" s="343" t="s">
        <v>525</v>
      </c>
      <c r="D105" s="343" t="s">
        <v>525</v>
      </c>
      <c r="E105" s="343"/>
      <c r="F105" s="343">
        <v>0.57926</v>
      </c>
      <c r="G105" s="343">
        <v>0</v>
      </c>
      <c r="H105" s="343">
        <v>0.57926</v>
      </c>
      <c r="I105" s="344" t="s">
        <v>525</v>
      </c>
      <c r="J105" s="345" t="s">
        <v>1</v>
      </c>
    </row>
    <row r="106" spans="1:10" ht="14.4" customHeight="1" x14ac:dyDescent="0.3">
      <c r="A106" s="341" t="s">
        <v>555</v>
      </c>
      <c r="B106" s="342" t="s">
        <v>230</v>
      </c>
      <c r="C106" s="343" t="s">
        <v>525</v>
      </c>
      <c r="D106" s="343" t="s">
        <v>525</v>
      </c>
      <c r="E106" s="343"/>
      <c r="F106" s="343">
        <v>1.0067200000000001</v>
      </c>
      <c r="G106" s="343">
        <v>0</v>
      </c>
      <c r="H106" s="343">
        <v>1.0067200000000001</v>
      </c>
      <c r="I106" s="344" t="s">
        <v>525</v>
      </c>
      <c r="J106" s="345" t="s">
        <v>1</v>
      </c>
    </row>
    <row r="107" spans="1:10" ht="14.4" customHeight="1" x14ac:dyDescent="0.3">
      <c r="A107" s="341" t="s">
        <v>555</v>
      </c>
      <c r="B107" s="342" t="s">
        <v>233</v>
      </c>
      <c r="C107" s="343" t="s">
        <v>525</v>
      </c>
      <c r="D107" s="343" t="s">
        <v>525</v>
      </c>
      <c r="E107" s="343"/>
      <c r="F107" s="343">
        <v>0.85199999999999987</v>
      </c>
      <c r="G107" s="343">
        <v>0</v>
      </c>
      <c r="H107" s="343">
        <v>0.85199999999999987</v>
      </c>
      <c r="I107" s="344" t="s">
        <v>525</v>
      </c>
      <c r="J107" s="345" t="s">
        <v>1</v>
      </c>
    </row>
    <row r="108" spans="1:10" ht="14.4" customHeight="1" x14ac:dyDescent="0.3">
      <c r="A108" s="341" t="s">
        <v>555</v>
      </c>
      <c r="B108" s="342" t="s">
        <v>557</v>
      </c>
      <c r="C108" s="343" t="s">
        <v>525</v>
      </c>
      <c r="D108" s="343" t="s">
        <v>525</v>
      </c>
      <c r="E108" s="343"/>
      <c r="F108" s="343">
        <v>22.931580000000004</v>
      </c>
      <c r="G108" s="343">
        <v>0</v>
      </c>
      <c r="H108" s="343">
        <v>22.931580000000004</v>
      </c>
      <c r="I108" s="344" t="s">
        <v>525</v>
      </c>
      <c r="J108" s="345" t="s">
        <v>534</v>
      </c>
    </row>
    <row r="109" spans="1:10" ht="14.4" customHeight="1" x14ac:dyDescent="0.3">
      <c r="A109" s="341" t="s">
        <v>525</v>
      </c>
      <c r="B109" s="342" t="s">
        <v>525</v>
      </c>
      <c r="C109" s="343" t="s">
        <v>525</v>
      </c>
      <c r="D109" s="343" t="s">
        <v>525</v>
      </c>
      <c r="E109" s="343"/>
      <c r="F109" s="343" t="s">
        <v>525</v>
      </c>
      <c r="G109" s="343" t="s">
        <v>525</v>
      </c>
      <c r="H109" s="343" t="s">
        <v>525</v>
      </c>
      <c r="I109" s="344" t="s">
        <v>525</v>
      </c>
      <c r="J109" s="345" t="s">
        <v>535</v>
      </c>
    </row>
    <row r="110" spans="1:10" ht="14.4" customHeight="1" x14ac:dyDescent="0.3">
      <c r="A110" s="341" t="s">
        <v>721</v>
      </c>
      <c r="B110" s="342" t="s">
        <v>722</v>
      </c>
      <c r="C110" s="343" t="s">
        <v>525</v>
      </c>
      <c r="D110" s="343" t="s">
        <v>525</v>
      </c>
      <c r="E110" s="343"/>
      <c r="F110" s="343" t="s">
        <v>525</v>
      </c>
      <c r="G110" s="343" t="s">
        <v>525</v>
      </c>
      <c r="H110" s="343" t="s">
        <v>525</v>
      </c>
      <c r="I110" s="344" t="s">
        <v>525</v>
      </c>
      <c r="J110" s="345" t="s">
        <v>0</v>
      </c>
    </row>
    <row r="111" spans="1:10" ht="14.4" customHeight="1" x14ac:dyDescent="0.3">
      <c r="A111" s="341" t="s">
        <v>721</v>
      </c>
      <c r="B111" s="342" t="s">
        <v>227</v>
      </c>
      <c r="C111" s="343" t="s">
        <v>525</v>
      </c>
      <c r="D111" s="343" t="s">
        <v>525</v>
      </c>
      <c r="E111" s="343"/>
      <c r="F111" s="343">
        <v>-4.3000000000000004E-4</v>
      </c>
      <c r="G111" s="343">
        <v>0</v>
      </c>
      <c r="H111" s="343">
        <v>-4.3000000000000004E-4</v>
      </c>
      <c r="I111" s="344" t="s">
        <v>525</v>
      </c>
      <c r="J111" s="345" t="s">
        <v>1</v>
      </c>
    </row>
    <row r="112" spans="1:10" ht="14.4" customHeight="1" x14ac:dyDescent="0.3">
      <c r="A112" s="341" t="s">
        <v>721</v>
      </c>
      <c r="B112" s="342" t="s">
        <v>228</v>
      </c>
      <c r="C112" s="343" t="s">
        <v>525</v>
      </c>
      <c r="D112" s="343" t="s">
        <v>525</v>
      </c>
      <c r="E112" s="343"/>
      <c r="F112" s="343">
        <v>1.7818500000000002</v>
      </c>
      <c r="G112" s="343">
        <v>0</v>
      </c>
      <c r="H112" s="343">
        <v>1.7818500000000002</v>
      </c>
      <c r="I112" s="344" t="s">
        <v>525</v>
      </c>
      <c r="J112" s="345" t="s">
        <v>1</v>
      </c>
    </row>
    <row r="113" spans="1:10" ht="14.4" customHeight="1" x14ac:dyDescent="0.3">
      <c r="A113" s="341" t="s">
        <v>721</v>
      </c>
      <c r="B113" s="342" t="s">
        <v>723</v>
      </c>
      <c r="C113" s="343" t="s">
        <v>525</v>
      </c>
      <c r="D113" s="343" t="s">
        <v>525</v>
      </c>
      <c r="E113" s="343"/>
      <c r="F113" s="343">
        <v>1.7814200000000002</v>
      </c>
      <c r="G113" s="343">
        <v>0</v>
      </c>
      <c r="H113" s="343">
        <v>1.7814200000000002</v>
      </c>
      <c r="I113" s="344" t="s">
        <v>525</v>
      </c>
      <c r="J113" s="345" t="s">
        <v>534</v>
      </c>
    </row>
    <row r="114" spans="1:10" ht="14.4" customHeight="1" x14ac:dyDescent="0.3">
      <c r="A114" s="341" t="s">
        <v>525</v>
      </c>
      <c r="B114" s="342" t="s">
        <v>525</v>
      </c>
      <c r="C114" s="343" t="s">
        <v>525</v>
      </c>
      <c r="D114" s="343" t="s">
        <v>525</v>
      </c>
      <c r="E114" s="343"/>
      <c r="F114" s="343" t="s">
        <v>525</v>
      </c>
      <c r="G114" s="343" t="s">
        <v>525</v>
      </c>
      <c r="H114" s="343" t="s">
        <v>525</v>
      </c>
      <c r="I114" s="344" t="s">
        <v>525</v>
      </c>
      <c r="J114" s="345" t="s">
        <v>535</v>
      </c>
    </row>
    <row r="115" spans="1:10" ht="14.4" customHeight="1" x14ac:dyDescent="0.3">
      <c r="A115" s="341" t="s">
        <v>523</v>
      </c>
      <c r="B115" s="342" t="s">
        <v>529</v>
      </c>
      <c r="C115" s="343">
        <v>2558.4294199999968</v>
      </c>
      <c r="D115" s="343">
        <v>2854.7779100000012</v>
      </c>
      <c r="E115" s="343"/>
      <c r="F115" s="343">
        <v>3044.3995999999966</v>
      </c>
      <c r="G115" s="343">
        <v>3760.9772306514192</v>
      </c>
      <c r="H115" s="343">
        <v>-716.57763065142262</v>
      </c>
      <c r="I115" s="344">
        <v>0.80947036190184329</v>
      </c>
      <c r="J115" s="345" t="s">
        <v>530</v>
      </c>
    </row>
  </sheetData>
  <mergeCells count="3">
    <mergeCell ref="A1:I1"/>
    <mergeCell ref="F3:I3"/>
    <mergeCell ref="C4:D4"/>
  </mergeCells>
  <conditionalFormatting sqref="F15 F116:F65537">
    <cfRule type="cellIs" dxfId="19" priority="18" stopIfTrue="1" operator="greaterThan">
      <formula>1</formula>
    </cfRule>
  </conditionalFormatting>
  <conditionalFormatting sqref="H5:H14">
    <cfRule type="expression" dxfId="18" priority="14">
      <formula>$H5&gt;0</formula>
    </cfRule>
  </conditionalFormatting>
  <conditionalFormatting sqref="I5:I14">
    <cfRule type="expression" dxfId="17" priority="15">
      <formula>$I5&gt;1</formula>
    </cfRule>
  </conditionalFormatting>
  <conditionalFormatting sqref="B5:B14">
    <cfRule type="expression" dxfId="16" priority="11">
      <formula>OR($J5="NS",$J5="SumaNS",$J5="Účet")</formula>
    </cfRule>
  </conditionalFormatting>
  <conditionalFormatting sqref="F5:I14 B5:D14">
    <cfRule type="expression" dxfId="15" priority="17">
      <formula>AND($J5&lt;&gt;"",$J5&lt;&gt;"mezeraKL")</formula>
    </cfRule>
  </conditionalFormatting>
  <conditionalFormatting sqref="B5:D14 F5:I14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3" priority="13">
      <formula>OR($J5="SumaNS",$J5="NS")</formula>
    </cfRule>
  </conditionalFormatting>
  <conditionalFormatting sqref="A5:A14">
    <cfRule type="expression" dxfId="12" priority="9">
      <formula>AND($J5&lt;&gt;"mezeraKL",$J5&lt;&gt;"")</formula>
    </cfRule>
  </conditionalFormatting>
  <conditionalFormatting sqref="A5:A14">
    <cfRule type="expression" dxfId="11" priority="10">
      <formula>AND($J5&lt;&gt;"",$J5&lt;&gt;"mezeraKL")</formula>
    </cfRule>
  </conditionalFormatting>
  <conditionalFormatting sqref="H16:H115">
    <cfRule type="expression" dxfId="10" priority="5">
      <formula>$H16&gt;0</formula>
    </cfRule>
  </conditionalFormatting>
  <conditionalFormatting sqref="A16:A115">
    <cfRule type="expression" dxfId="9" priority="2">
      <formula>AND($J16&lt;&gt;"mezeraKL",$J16&lt;&gt;"")</formula>
    </cfRule>
  </conditionalFormatting>
  <conditionalFormatting sqref="I16:I115">
    <cfRule type="expression" dxfId="8" priority="6">
      <formula>$I16&gt;1</formula>
    </cfRule>
  </conditionalFormatting>
  <conditionalFormatting sqref="B16:B115">
    <cfRule type="expression" dxfId="7" priority="1">
      <formula>OR($J16="NS",$J16="SumaNS",$J16="Účet")</formula>
    </cfRule>
  </conditionalFormatting>
  <conditionalFormatting sqref="A16:D115 F16:I115">
    <cfRule type="expression" dxfId="6" priority="8">
      <formula>AND($J16&lt;&gt;"",$J16&lt;&gt;"mezeraKL")</formula>
    </cfRule>
  </conditionalFormatting>
  <conditionalFormatting sqref="B16:D115 F16:I115">
    <cfRule type="expression" dxfId="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115 F16:I115">
    <cfRule type="expression" dxfId="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12.44140625" style="176" hidden="1" customWidth="1" outlineLevel="1"/>
    <col min="8" max="8" width="25.77734375" style="176" customWidth="1" collapsed="1"/>
    <col min="9" max="9" width="7.77734375" style="174" customWidth="1"/>
    <col min="10" max="10" width="10" style="174" customWidth="1"/>
    <col min="11" max="11" width="11.109375" style="174" customWidth="1"/>
    <col min="12" max="16384" width="8.88671875" style="107"/>
  </cols>
  <sheetData>
    <row r="1" spans="1:11" ht="18.600000000000001" customHeight="1" thickBot="1" x14ac:dyDescent="0.4">
      <c r="A1" s="297" t="s">
        <v>1018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87" t="s">
        <v>210</v>
      </c>
      <c r="B2" s="62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62"/>
      <c r="B3" s="62"/>
      <c r="C3" s="293"/>
      <c r="D3" s="294"/>
      <c r="E3" s="294"/>
      <c r="F3" s="294"/>
      <c r="G3" s="294"/>
      <c r="H3" s="119" t="s">
        <v>78</v>
      </c>
      <c r="I3" s="81">
        <f>IF(J3&lt;&gt;0,K3/J3,0)</f>
        <v>14.818300021630076</v>
      </c>
      <c r="J3" s="81">
        <f>SUBTOTAL(9,J5:J1048576)</f>
        <v>205567</v>
      </c>
      <c r="K3" s="82">
        <f>SUBTOTAL(9,K5:K1048576)</f>
        <v>3046153.4805464298</v>
      </c>
    </row>
    <row r="4" spans="1:11" s="175" customFormat="1" ht="14.4" customHeight="1" thickBot="1" x14ac:dyDescent="0.35">
      <c r="A4" s="346" t="s">
        <v>4</v>
      </c>
      <c r="B4" s="347" t="s">
        <v>5</v>
      </c>
      <c r="C4" s="347" t="s">
        <v>0</v>
      </c>
      <c r="D4" s="347" t="s">
        <v>6</v>
      </c>
      <c r="E4" s="347" t="s">
        <v>7</v>
      </c>
      <c r="F4" s="347" t="s">
        <v>1</v>
      </c>
      <c r="G4" s="347" t="s">
        <v>57</v>
      </c>
      <c r="H4" s="348" t="s">
        <v>11</v>
      </c>
      <c r="I4" s="349" t="s">
        <v>91</v>
      </c>
      <c r="J4" s="349" t="s">
        <v>13</v>
      </c>
      <c r="K4" s="350" t="s">
        <v>102</v>
      </c>
    </row>
    <row r="5" spans="1:11" ht="14.4" customHeight="1" x14ac:dyDescent="0.3">
      <c r="A5" s="353" t="s">
        <v>523</v>
      </c>
      <c r="B5" s="354" t="s">
        <v>524</v>
      </c>
      <c r="C5" s="355" t="s">
        <v>542</v>
      </c>
      <c r="D5" s="356" t="s">
        <v>1001</v>
      </c>
      <c r="E5" s="355" t="s">
        <v>1002</v>
      </c>
      <c r="F5" s="356" t="s">
        <v>1003</v>
      </c>
      <c r="G5" s="355" t="s">
        <v>724</v>
      </c>
      <c r="H5" s="355" t="s">
        <v>725</v>
      </c>
      <c r="I5" s="357">
        <v>6.31</v>
      </c>
      <c r="J5" s="357">
        <v>600</v>
      </c>
      <c r="K5" s="358">
        <v>3787.03</v>
      </c>
    </row>
    <row r="6" spans="1:11" ht="14.4" customHeight="1" x14ac:dyDescent="0.3">
      <c r="A6" s="359" t="s">
        <v>523</v>
      </c>
      <c r="B6" s="360" t="s">
        <v>524</v>
      </c>
      <c r="C6" s="361" t="s">
        <v>539</v>
      </c>
      <c r="D6" s="362" t="s">
        <v>698</v>
      </c>
      <c r="E6" s="361" t="s">
        <v>1004</v>
      </c>
      <c r="F6" s="362" t="s">
        <v>1005</v>
      </c>
      <c r="G6" s="361" t="s">
        <v>726</v>
      </c>
      <c r="H6" s="361" t="s">
        <v>727</v>
      </c>
      <c r="I6" s="363">
        <v>260.29500000000002</v>
      </c>
      <c r="J6" s="363">
        <v>5</v>
      </c>
      <c r="K6" s="364">
        <v>1301.47</v>
      </c>
    </row>
    <row r="7" spans="1:11" ht="14.4" customHeight="1" x14ac:dyDescent="0.3">
      <c r="A7" s="359" t="s">
        <v>523</v>
      </c>
      <c r="B7" s="360" t="s">
        <v>524</v>
      </c>
      <c r="C7" s="361" t="s">
        <v>539</v>
      </c>
      <c r="D7" s="362" t="s">
        <v>698</v>
      </c>
      <c r="E7" s="361" t="s">
        <v>1004</v>
      </c>
      <c r="F7" s="362" t="s">
        <v>1005</v>
      </c>
      <c r="G7" s="361" t="s">
        <v>728</v>
      </c>
      <c r="H7" s="361" t="s">
        <v>729</v>
      </c>
      <c r="I7" s="363">
        <v>27.87</v>
      </c>
      <c r="J7" s="363">
        <v>2</v>
      </c>
      <c r="K7" s="364">
        <v>55.74</v>
      </c>
    </row>
    <row r="8" spans="1:11" ht="14.4" customHeight="1" x14ac:dyDescent="0.3">
      <c r="A8" s="359" t="s">
        <v>523</v>
      </c>
      <c r="B8" s="360" t="s">
        <v>524</v>
      </c>
      <c r="C8" s="361" t="s">
        <v>539</v>
      </c>
      <c r="D8" s="362" t="s">
        <v>698</v>
      </c>
      <c r="E8" s="361" t="s">
        <v>1006</v>
      </c>
      <c r="F8" s="362" t="s">
        <v>1007</v>
      </c>
      <c r="G8" s="361" t="s">
        <v>730</v>
      </c>
      <c r="H8" s="361" t="s">
        <v>731</v>
      </c>
      <c r="I8" s="363">
        <v>62.92</v>
      </c>
      <c r="J8" s="363">
        <v>3</v>
      </c>
      <c r="K8" s="364">
        <v>188.76</v>
      </c>
    </row>
    <row r="9" spans="1:11" ht="14.4" customHeight="1" x14ac:dyDescent="0.3">
      <c r="A9" s="359" t="s">
        <v>523</v>
      </c>
      <c r="B9" s="360" t="s">
        <v>524</v>
      </c>
      <c r="C9" s="361" t="s">
        <v>539</v>
      </c>
      <c r="D9" s="362" t="s">
        <v>698</v>
      </c>
      <c r="E9" s="361" t="s">
        <v>1006</v>
      </c>
      <c r="F9" s="362" t="s">
        <v>1007</v>
      </c>
      <c r="G9" s="361" t="s">
        <v>732</v>
      </c>
      <c r="H9" s="361" t="s">
        <v>733</v>
      </c>
      <c r="I9" s="363">
        <v>51.18</v>
      </c>
      <c r="J9" s="363">
        <v>4</v>
      </c>
      <c r="K9" s="364">
        <v>204.73</v>
      </c>
    </row>
    <row r="10" spans="1:11" ht="14.4" customHeight="1" x14ac:dyDescent="0.3">
      <c r="A10" s="359" t="s">
        <v>523</v>
      </c>
      <c r="B10" s="360" t="s">
        <v>524</v>
      </c>
      <c r="C10" s="361" t="s">
        <v>539</v>
      </c>
      <c r="D10" s="362" t="s">
        <v>698</v>
      </c>
      <c r="E10" s="361" t="s">
        <v>1006</v>
      </c>
      <c r="F10" s="362" t="s">
        <v>1007</v>
      </c>
      <c r="G10" s="361" t="s">
        <v>734</v>
      </c>
      <c r="H10" s="361" t="s">
        <v>735</v>
      </c>
      <c r="I10" s="363">
        <v>45.98</v>
      </c>
      <c r="J10" s="363">
        <v>5</v>
      </c>
      <c r="K10" s="364">
        <v>229.9</v>
      </c>
    </row>
    <row r="11" spans="1:11" ht="14.4" customHeight="1" x14ac:dyDescent="0.3">
      <c r="A11" s="359" t="s">
        <v>523</v>
      </c>
      <c r="B11" s="360" t="s">
        <v>524</v>
      </c>
      <c r="C11" s="361" t="s">
        <v>539</v>
      </c>
      <c r="D11" s="362" t="s">
        <v>698</v>
      </c>
      <c r="E11" s="361" t="s">
        <v>1008</v>
      </c>
      <c r="F11" s="362" t="s">
        <v>1009</v>
      </c>
      <c r="G11" s="361" t="s">
        <v>736</v>
      </c>
      <c r="H11" s="361" t="s">
        <v>737</v>
      </c>
      <c r="I11" s="363">
        <v>0.71</v>
      </c>
      <c r="J11" s="363">
        <v>800</v>
      </c>
      <c r="K11" s="364">
        <v>568</v>
      </c>
    </row>
    <row r="12" spans="1:11" ht="14.4" customHeight="1" x14ac:dyDescent="0.3">
      <c r="A12" s="359" t="s">
        <v>523</v>
      </c>
      <c r="B12" s="360" t="s">
        <v>524</v>
      </c>
      <c r="C12" s="361" t="s">
        <v>536</v>
      </c>
      <c r="D12" s="362" t="s">
        <v>1010</v>
      </c>
      <c r="E12" s="361" t="s">
        <v>1004</v>
      </c>
      <c r="F12" s="362" t="s">
        <v>1005</v>
      </c>
      <c r="G12" s="361" t="s">
        <v>738</v>
      </c>
      <c r="H12" s="361" t="s">
        <v>739</v>
      </c>
      <c r="I12" s="363">
        <v>14.8</v>
      </c>
      <c r="J12" s="363">
        <v>1</v>
      </c>
      <c r="K12" s="364">
        <v>14.8</v>
      </c>
    </row>
    <row r="13" spans="1:11" ht="14.4" customHeight="1" x14ac:dyDescent="0.3">
      <c r="A13" s="359" t="s">
        <v>523</v>
      </c>
      <c r="B13" s="360" t="s">
        <v>524</v>
      </c>
      <c r="C13" s="361" t="s">
        <v>536</v>
      </c>
      <c r="D13" s="362" t="s">
        <v>1010</v>
      </c>
      <c r="E13" s="361" t="s">
        <v>1004</v>
      </c>
      <c r="F13" s="362" t="s">
        <v>1005</v>
      </c>
      <c r="G13" s="361" t="s">
        <v>740</v>
      </c>
      <c r="H13" s="361" t="s">
        <v>741</v>
      </c>
      <c r="I13" s="363">
        <v>13.02</v>
      </c>
      <c r="J13" s="363">
        <v>1</v>
      </c>
      <c r="K13" s="364">
        <v>13.02</v>
      </c>
    </row>
    <row r="14" spans="1:11" ht="14.4" customHeight="1" x14ac:dyDescent="0.3">
      <c r="A14" s="359" t="s">
        <v>523</v>
      </c>
      <c r="B14" s="360" t="s">
        <v>524</v>
      </c>
      <c r="C14" s="361" t="s">
        <v>536</v>
      </c>
      <c r="D14" s="362" t="s">
        <v>1010</v>
      </c>
      <c r="E14" s="361" t="s">
        <v>1004</v>
      </c>
      <c r="F14" s="362" t="s">
        <v>1005</v>
      </c>
      <c r="G14" s="361" t="s">
        <v>742</v>
      </c>
      <c r="H14" s="361" t="s">
        <v>743</v>
      </c>
      <c r="I14" s="363">
        <v>8.2799999999999994</v>
      </c>
      <c r="J14" s="363">
        <v>1</v>
      </c>
      <c r="K14" s="364">
        <v>8.2799999999999994</v>
      </c>
    </row>
    <row r="15" spans="1:11" ht="14.4" customHeight="1" x14ac:dyDescent="0.3">
      <c r="A15" s="359" t="s">
        <v>523</v>
      </c>
      <c r="B15" s="360" t="s">
        <v>524</v>
      </c>
      <c r="C15" s="361" t="s">
        <v>536</v>
      </c>
      <c r="D15" s="362" t="s">
        <v>1010</v>
      </c>
      <c r="E15" s="361" t="s">
        <v>1004</v>
      </c>
      <c r="F15" s="362" t="s">
        <v>1005</v>
      </c>
      <c r="G15" s="361" t="s">
        <v>744</v>
      </c>
      <c r="H15" s="361" t="s">
        <v>745</v>
      </c>
      <c r="I15" s="363">
        <v>2.67</v>
      </c>
      <c r="J15" s="363">
        <v>39</v>
      </c>
      <c r="K15" s="364">
        <v>104.24000000000001</v>
      </c>
    </row>
    <row r="16" spans="1:11" ht="14.4" customHeight="1" x14ac:dyDescent="0.3">
      <c r="A16" s="359" t="s">
        <v>523</v>
      </c>
      <c r="B16" s="360" t="s">
        <v>524</v>
      </c>
      <c r="C16" s="361" t="s">
        <v>555</v>
      </c>
      <c r="D16" s="362" t="s">
        <v>701</v>
      </c>
      <c r="E16" s="361" t="s">
        <v>1004</v>
      </c>
      <c r="F16" s="362" t="s">
        <v>1005</v>
      </c>
      <c r="G16" s="361" t="s">
        <v>726</v>
      </c>
      <c r="H16" s="361" t="s">
        <v>727</v>
      </c>
      <c r="I16" s="363">
        <v>260.3</v>
      </c>
      <c r="J16" s="363">
        <v>2</v>
      </c>
      <c r="K16" s="364">
        <v>520.6</v>
      </c>
    </row>
    <row r="17" spans="1:11" ht="14.4" customHeight="1" x14ac:dyDescent="0.3">
      <c r="A17" s="359" t="s">
        <v>523</v>
      </c>
      <c r="B17" s="360" t="s">
        <v>524</v>
      </c>
      <c r="C17" s="361" t="s">
        <v>555</v>
      </c>
      <c r="D17" s="362" t="s">
        <v>701</v>
      </c>
      <c r="E17" s="361" t="s">
        <v>1004</v>
      </c>
      <c r="F17" s="362" t="s">
        <v>1005</v>
      </c>
      <c r="G17" s="361" t="s">
        <v>728</v>
      </c>
      <c r="H17" s="361" t="s">
        <v>729</v>
      </c>
      <c r="I17" s="363">
        <v>29.33</v>
      </c>
      <c r="J17" s="363">
        <v>2</v>
      </c>
      <c r="K17" s="364">
        <v>58.66</v>
      </c>
    </row>
    <row r="18" spans="1:11" ht="14.4" customHeight="1" x14ac:dyDescent="0.3">
      <c r="A18" s="359" t="s">
        <v>523</v>
      </c>
      <c r="B18" s="360" t="s">
        <v>524</v>
      </c>
      <c r="C18" s="361" t="s">
        <v>555</v>
      </c>
      <c r="D18" s="362" t="s">
        <v>701</v>
      </c>
      <c r="E18" s="361" t="s">
        <v>1002</v>
      </c>
      <c r="F18" s="362" t="s">
        <v>1003</v>
      </c>
      <c r="G18" s="361" t="s">
        <v>746</v>
      </c>
      <c r="H18" s="361" t="s">
        <v>747</v>
      </c>
      <c r="I18" s="363">
        <v>503.36</v>
      </c>
      <c r="J18" s="363">
        <v>2</v>
      </c>
      <c r="K18" s="364">
        <v>1006.72</v>
      </c>
    </row>
    <row r="19" spans="1:11" ht="14.4" customHeight="1" x14ac:dyDescent="0.3">
      <c r="A19" s="359" t="s">
        <v>523</v>
      </c>
      <c r="B19" s="360" t="s">
        <v>524</v>
      </c>
      <c r="C19" s="361" t="s">
        <v>555</v>
      </c>
      <c r="D19" s="362" t="s">
        <v>701</v>
      </c>
      <c r="E19" s="361" t="s">
        <v>1006</v>
      </c>
      <c r="F19" s="362" t="s">
        <v>1007</v>
      </c>
      <c r="G19" s="361" t="s">
        <v>748</v>
      </c>
      <c r="H19" s="361" t="s">
        <v>749</v>
      </c>
      <c r="I19" s="363">
        <v>76.86</v>
      </c>
      <c r="J19" s="363">
        <v>4</v>
      </c>
      <c r="K19" s="364">
        <v>307.44</v>
      </c>
    </row>
    <row r="20" spans="1:11" ht="14.4" customHeight="1" x14ac:dyDescent="0.3">
      <c r="A20" s="359" t="s">
        <v>523</v>
      </c>
      <c r="B20" s="360" t="s">
        <v>524</v>
      </c>
      <c r="C20" s="361" t="s">
        <v>555</v>
      </c>
      <c r="D20" s="362" t="s">
        <v>701</v>
      </c>
      <c r="E20" s="361" t="s">
        <v>1006</v>
      </c>
      <c r="F20" s="362" t="s">
        <v>1007</v>
      </c>
      <c r="G20" s="361" t="s">
        <v>750</v>
      </c>
      <c r="H20" s="361" t="s">
        <v>751</v>
      </c>
      <c r="I20" s="363">
        <v>32.67</v>
      </c>
      <c r="J20" s="363">
        <v>5</v>
      </c>
      <c r="K20" s="364">
        <v>163.35</v>
      </c>
    </row>
    <row r="21" spans="1:11" ht="14.4" customHeight="1" x14ac:dyDescent="0.3">
      <c r="A21" s="359" t="s">
        <v>523</v>
      </c>
      <c r="B21" s="360" t="s">
        <v>524</v>
      </c>
      <c r="C21" s="361" t="s">
        <v>555</v>
      </c>
      <c r="D21" s="362" t="s">
        <v>701</v>
      </c>
      <c r="E21" s="361" t="s">
        <v>1006</v>
      </c>
      <c r="F21" s="362" t="s">
        <v>1007</v>
      </c>
      <c r="G21" s="361" t="s">
        <v>752</v>
      </c>
      <c r="H21" s="361" t="s">
        <v>753</v>
      </c>
      <c r="I21" s="363">
        <v>38.72</v>
      </c>
      <c r="J21" s="363">
        <v>5</v>
      </c>
      <c r="K21" s="364">
        <v>193.6</v>
      </c>
    </row>
    <row r="22" spans="1:11" ht="14.4" customHeight="1" x14ac:dyDescent="0.3">
      <c r="A22" s="359" t="s">
        <v>523</v>
      </c>
      <c r="B22" s="360" t="s">
        <v>524</v>
      </c>
      <c r="C22" s="361" t="s">
        <v>555</v>
      </c>
      <c r="D22" s="362" t="s">
        <v>701</v>
      </c>
      <c r="E22" s="361" t="s">
        <v>1006</v>
      </c>
      <c r="F22" s="362" t="s">
        <v>1007</v>
      </c>
      <c r="G22" s="361" t="s">
        <v>754</v>
      </c>
      <c r="H22" s="361" t="s">
        <v>755</v>
      </c>
      <c r="I22" s="363">
        <v>37.51</v>
      </c>
      <c r="J22" s="363">
        <v>5</v>
      </c>
      <c r="K22" s="364">
        <v>187.55</v>
      </c>
    </row>
    <row r="23" spans="1:11" ht="14.4" customHeight="1" x14ac:dyDescent="0.3">
      <c r="A23" s="359" t="s">
        <v>523</v>
      </c>
      <c r="B23" s="360" t="s">
        <v>524</v>
      </c>
      <c r="C23" s="361" t="s">
        <v>555</v>
      </c>
      <c r="D23" s="362" t="s">
        <v>701</v>
      </c>
      <c r="E23" s="361" t="s">
        <v>1006</v>
      </c>
      <c r="F23" s="362" t="s">
        <v>1007</v>
      </c>
      <c r="G23" s="361" t="s">
        <v>756</v>
      </c>
      <c r="H23" s="361" t="s">
        <v>757</v>
      </c>
      <c r="I23" s="363">
        <v>37.51</v>
      </c>
      <c r="J23" s="363">
        <v>5</v>
      </c>
      <c r="K23" s="364">
        <v>187.55</v>
      </c>
    </row>
    <row r="24" spans="1:11" ht="14.4" customHeight="1" x14ac:dyDescent="0.3">
      <c r="A24" s="359" t="s">
        <v>523</v>
      </c>
      <c r="B24" s="360" t="s">
        <v>524</v>
      </c>
      <c r="C24" s="361" t="s">
        <v>555</v>
      </c>
      <c r="D24" s="362" t="s">
        <v>701</v>
      </c>
      <c r="E24" s="361" t="s">
        <v>1006</v>
      </c>
      <c r="F24" s="362" t="s">
        <v>1007</v>
      </c>
      <c r="G24" s="361" t="s">
        <v>758</v>
      </c>
      <c r="H24" s="361" t="s">
        <v>759</v>
      </c>
      <c r="I24" s="363">
        <v>40.17</v>
      </c>
      <c r="J24" s="363">
        <v>9</v>
      </c>
      <c r="K24" s="364">
        <v>361.55</v>
      </c>
    </row>
    <row r="25" spans="1:11" ht="14.4" customHeight="1" x14ac:dyDescent="0.3">
      <c r="A25" s="359" t="s">
        <v>523</v>
      </c>
      <c r="B25" s="360" t="s">
        <v>524</v>
      </c>
      <c r="C25" s="361" t="s">
        <v>555</v>
      </c>
      <c r="D25" s="362" t="s">
        <v>701</v>
      </c>
      <c r="E25" s="361" t="s">
        <v>1006</v>
      </c>
      <c r="F25" s="362" t="s">
        <v>1007</v>
      </c>
      <c r="G25" s="361" t="s">
        <v>730</v>
      </c>
      <c r="H25" s="361" t="s">
        <v>731</v>
      </c>
      <c r="I25" s="363">
        <v>62.92</v>
      </c>
      <c r="J25" s="363">
        <v>2</v>
      </c>
      <c r="K25" s="364">
        <v>125.84</v>
      </c>
    </row>
    <row r="26" spans="1:11" ht="14.4" customHeight="1" x14ac:dyDescent="0.3">
      <c r="A26" s="359" t="s">
        <v>523</v>
      </c>
      <c r="B26" s="360" t="s">
        <v>524</v>
      </c>
      <c r="C26" s="361" t="s">
        <v>555</v>
      </c>
      <c r="D26" s="362" t="s">
        <v>701</v>
      </c>
      <c r="E26" s="361" t="s">
        <v>1006</v>
      </c>
      <c r="F26" s="362" t="s">
        <v>1007</v>
      </c>
      <c r="G26" s="361" t="s">
        <v>760</v>
      </c>
      <c r="H26" s="361" t="s">
        <v>761</v>
      </c>
      <c r="I26" s="363">
        <v>33.880000000000003</v>
      </c>
      <c r="J26" s="363">
        <v>5</v>
      </c>
      <c r="K26" s="364">
        <v>169.4</v>
      </c>
    </row>
    <row r="27" spans="1:11" ht="14.4" customHeight="1" x14ac:dyDescent="0.3">
      <c r="A27" s="359" t="s">
        <v>523</v>
      </c>
      <c r="B27" s="360" t="s">
        <v>524</v>
      </c>
      <c r="C27" s="361" t="s">
        <v>555</v>
      </c>
      <c r="D27" s="362" t="s">
        <v>701</v>
      </c>
      <c r="E27" s="361" t="s">
        <v>1006</v>
      </c>
      <c r="F27" s="362" t="s">
        <v>1007</v>
      </c>
      <c r="G27" s="361" t="s">
        <v>762</v>
      </c>
      <c r="H27" s="361" t="s">
        <v>763</v>
      </c>
      <c r="I27" s="363">
        <v>53.24</v>
      </c>
      <c r="J27" s="363">
        <v>5</v>
      </c>
      <c r="K27" s="364">
        <v>266.2</v>
      </c>
    </row>
    <row r="28" spans="1:11" ht="14.4" customHeight="1" x14ac:dyDescent="0.3">
      <c r="A28" s="359" t="s">
        <v>523</v>
      </c>
      <c r="B28" s="360" t="s">
        <v>524</v>
      </c>
      <c r="C28" s="361" t="s">
        <v>555</v>
      </c>
      <c r="D28" s="362" t="s">
        <v>701</v>
      </c>
      <c r="E28" s="361" t="s">
        <v>1006</v>
      </c>
      <c r="F28" s="362" t="s">
        <v>1007</v>
      </c>
      <c r="G28" s="361" t="s">
        <v>764</v>
      </c>
      <c r="H28" s="361" t="s">
        <v>765</v>
      </c>
      <c r="I28" s="363">
        <v>30.25</v>
      </c>
      <c r="J28" s="363">
        <v>5</v>
      </c>
      <c r="K28" s="364">
        <v>151.25</v>
      </c>
    </row>
    <row r="29" spans="1:11" ht="14.4" customHeight="1" x14ac:dyDescent="0.3">
      <c r="A29" s="359" t="s">
        <v>523</v>
      </c>
      <c r="B29" s="360" t="s">
        <v>524</v>
      </c>
      <c r="C29" s="361" t="s">
        <v>555</v>
      </c>
      <c r="D29" s="362" t="s">
        <v>701</v>
      </c>
      <c r="E29" s="361" t="s">
        <v>1006</v>
      </c>
      <c r="F29" s="362" t="s">
        <v>1007</v>
      </c>
      <c r="G29" s="361" t="s">
        <v>766</v>
      </c>
      <c r="H29" s="361" t="s">
        <v>767</v>
      </c>
      <c r="I29" s="363">
        <v>133.1</v>
      </c>
      <c r="J29" s="363">
        <v>2</v>
      </c>
      <c r="K29" s="364">
        <v>266.2</v>
      </c>
    </row>
    <row r="30" spans="1:11" ht="14.4" customHeight="1" x14ac:dyDescent="0.3">
      <c r="A30" s="359" t="s">
        <v>523</v>
      </c>
      <c r="B30" s="360" t="s">
        <v>524</v>
      </c>
      <c r="C30" s="361" t="s">
        <v>555</v>
      </c>
      <c r="D30" s="362" t="s">
        <v>701</v>
      </c>
      <c r="E30" s="361" t="s">
        <v>1006</v>
      </c>
      <c r="F30" s="362" t="s">
        <v>1007</v>
      </c>
      <c r="G30" s="361" t="s">
        <v>768</v>
      </c>
      <c r="H30" s="361" t="s">
        <v>769</v>
      </c>
      <c r="I30" s="363">
        <v>118.27</v>
      </c>
      <c r="J30" s="363">
        <v>4</v>
      </c>
      <c r="K30" s="364">
        <v>473.08</v>
      </c>
    </row>
    <row r="31" spans="1:11" ht="14.4" customHeight="1" x14ac:dyDescent="0.3">
      <c r="A31" s="359" t="s">
        <v>523</v>
      </c>
      <c r="B31" s="360" t="s">
        <v>524</v>
      </c>
      <c r="C31" s="361" t="s">
        <v>555</v>
      </c>
      <c r="D31" s="362" t="s">
        <v>701</v>
      </c>
      <c r="E31" s="361" t="s">
        <v>1006</v>
      </c>
      <c r="F31" s="362" t="s">
        <v>1007</v>
      </c>
      <c r="G31" s="361" t="s">
        <v>770</v>
      </c>
      <c r="H31" s="361" t="s">
        <v>771</v>
      </c>
      <c r="I31" s="363">
        <v>113.14</v>
      </c>
      <c r="J31" s="363">
        <v>2</v>
      </c>
      <c r="K31" s="364">
        <v>226.27</v>
      </c>
    </row>
    <row r="32" spans="1:11" ht="14.4" customHeight="1" x14ac:dyDescent="0.3">
      <c r="A32" s="359" t="s">
        <v>523</v>
      </c>
      <c r="B32" s="360" t="s">
        <v>524</v>
      </c>
      <c r="C32" s="361" t="s">
        <v>555</v>
      </c>
      <c r="D32" s="362" t="s">
        <v>701</v>
      </c>
      <c r="E32" s="361" t="s">
        <v>1006</v>
      </c>
      <c r="F32" s="362" t="s">
        <v>1007</v>
      </c>
      <c r="G32" s="361" t="s">
        <v>772</v>
      </c>
      <c r="H32" s="361" t="s">
        <v>773</v>
      </c>
      <c r="I32" s="363">
        <v>26.62</v>
      </c>
      <c r="J32" s="363">
        <v>5</v>
      </c>
      <c r="K32" s="364">
        <v>133.1</v>
      </c>
    </row>
    <row r="33" spans="1:11" ht="14.4" customHeight="1" x14ac:dyDescent="0.3">
      <c r="A33" s="359" t="s">
        <v>523</v>
      </c>
      <c r="B33" s="360" t="s">
        <v>524</v>
      </c>
      <c r="C33" s="361" t="s">
        <v>555</v>
      </c>
      <c r="D33" s="362" t="s">
        <v>701</v>
      </c>
      <c r="E33" s="361" t="s">
        <v>1006</v>
      </c>
      <c r="F33" s="362" t="s">
        <v>1007</v>
      </c>
      <c r="G33" s="361" t="s">
        <v>774</v>
      </c>
      <c r="H33" s="361" t="s">
        <v>775</v>
      </c>
      <c r="I33" s="363">
        <v>134.31</v>
      </c>
      <c r="J33" s="363">
        <v>5</v>
      </c>
      <c r="K33" s="364">
        <v>671.55</v>
      </c>
    </row>
    <row r="34" spans="1:11" ht="14.4" customHeight="1" x14ac:dyDescent="0.3">
      <c r="A34" s="359" t="s">
        <v>523</v>
      </c>
      <c r="B34" s="360" t="s">
        <v>524</v>
      </c>
      <c r="C34" s="361" t="s">
        <v>555</v>
      </c>
      <c r="D34" s="362" t="s">
        <v>701</v>
      </c>
      <c r="E34" s="361" t="s">
        <v>1006</v>
      </c>
      <c r="F34" s="362" t="s">
        <v>1007</v>
      </c>
      <c r="G34" s="361" t="s">
        <v>776</v>
      </c>
      <c r="H34" s="361" t="s">
        <v>777</v>
      </c>
      <c r="I34" s="363">
        <v>53.24</v>
      </c>
      <c r="J34" s="363">
        <v>5</v>
      </c>
      <c r="K34" s="364">
        <v>266.2</v>
      </c>
    </row>
    <row r="35" spans="1:11" ht="14.4" customHeight="1" x14ac:dyDescent="0.3">
      <c r="A35" s="359" t="s">
        <v>523</v>
      </c>
      <c r="B35" s="360" t="s">
        <v>524</v>
      </c>
      <c r="C35" s="361" t="s">
        <v>555</v>
      </c>
      <c r="D35" s="362" t="s">
        <v>701</v>
      </c>
      <c r="E35" s="361" t="s">
        <v>1006</v>
      </c>
      <c r="F35" s="362" t="s">
        <v>1007</v>
      </c>
      <c r="G35" s="361" t="s">
        <v>778</v>
      </c>
      <c r="H35" s="361" t="s">
        <v>779</v>
      </c>
      <c r="I35" s="363">
        <v>87.12</v>
      </c>
      <c r="J35" s="363">
        <v>2</v>
      </c>
      <c r="K35" s="364">
        <v>174.24</v>
      </c>
    </row>
    <row r="36" spans="1:11" ht="14.4" customHeight="1" x14ac:dyDescent="0.3">
      <c r="A36" s="359" t="s">
        <v>523</v>
      </c>
      <c r="B36" s="360" t="s">
        <v>524</v>
      </c>
      <c r="C36" s="361" t="s">
        <v>555</v>
      </c>
      <c r="D36" s="362" t="s">
        <v>701</v>
      </c>
      <c r="E36" s="361" t="s">
        <v>1008</v>
      </c>
      <c r="F36" s="362" t="s">
        <v>1009</v>
      </c>
      <c r="G36" s="361" t="s">
        <v>736</v>
      </c>
      <c r="H36" s="361" t="s">
        <v>737</v>
      </c>
      <c r="I36" s="363">
        <v>0.71</v>
      </c>
      <c r="J36" s="363">
        <v>1200</v>
      </c>
      <c r="K36" s="364">
        <v>852</v>
      </c>
    </row>
    <row r="37" spans="1:11" ht="14.4" customHeight="1" x14ac:dyDescent="0.3">
      <c r="A37" s="359" t="s">
        <v>523</v>
      </c>
      <c r="B37" s="360" t="s">
        <v>524</v>
      </c>
      <c r="C37" s="361" t="s">
        <v>555</v>
      </c>
      <c r="D37" s="362" t="s">
        <v>701</v>
      </c>
      <c r="E37" s="361" t="s">
        <v>1011</v>
      </c>
      <c r="F37" s="362" t="s">
        <v>1012</v>
      </c>
      <c r="G37" s="361" t="s">
        <v>780</v>
      </c>
      <c r="H37" s="361" t="s">
        <v>781</v>
      </c>
      <c r="I37" s="363">
        <v>44.860273215412931</v>
      </c>
      <c r="J37" s="363">
        <v>2</v>
      </c>
      <c r="K37" s="364">
        <v>89.720546430825863</v>
      </c>
    </row>
    <row r="38" spans="1:11" ht="14.4" customHeight="1" x14ac:dyDescent="0.3">
      <c r="A38" s="359" t="s">
        <v>523</v>
      </c>
      <c r="B38" s="360" t="s">
        <v>524</v>
      </c>
      <c r="C38" s="361" t="s">
        <v>555</v>
      </c>
      <c r="D38" s="362" t="s">
        <v>701</v>
      </c>
      <c r="E38" s="361" t="s">
        <v>1011</v>
      </c>
      <c r="F38" s="362" t="s">
        <v>1012</v>
      </c>
      <c r="G38" s="361" t="s">
        <v>782</v>
      </c>
      <c r="H38" s="361" t="s">
        <v>783</v>
      </c>
      <c r="I38" s="363">
        <v>62.92</v>
      </c>
      <c r="J38" s="363">
        <v>1</v>
      </c>
      <c r="K38" s="364">
        <v>62.92</v>
      </c>
    </row>
    <row r="39" spans="1:11" ht="14.4" customHeight="1" x14ac:dyDescent="0.3">
      <c r="A39" s="359" t="s">
        <v>523</v>
      </c>
      <c r="B39" s="360" t="s">
        <v>524</v>
      </c>
      <c r="C39" s="361" t="s">
        <v>555</v>
      </c>
      <c r="D39" s="362" t="s">
        <v>701</v>
      </c>
      <c r="E39" s="361" t="s">
        <v>1011</v>
      </c>
      <c r="F39" s="362" t="s">
        <v>1012</v>
      </c>
      <c r="G39" s="361" t="s">
        <v>782</v>
      </c>
      <c r="H39" s="361" t="s">
        <v>784</v>
      </c>
      <c r="I39" s="363">
        <v>48.88</v>
      </c>
      <c r="J39" s="363">
        <v>1</v>
      </c>
      <c r="K39" s="364">
        <v>48.88</v>
      </c>
    </row>
    <row r="40" spans="1:11" ht="14.4" customHeight="1" x14ac:dyDescent="0.3">
      <c r="A40" s="359" t="s">
        <v>523</v>
      </c>
      <c r="B40" s="360" t="s">
        <v>524</v>
      </c>
      <c r="C40" s="361" t="s">
        <v>555</v>
      </c>
      <c r="D40" s="362" t="s">
        <v>701</v>
      </c>
      <c r="E40" s="361" t="s">
        <v>1011</v>
      </c>
      <c r="F40" s="362" t="s">
        <v>1012</v>
      </c>
      <c r="G40" s="361" t="s">
        <v>785</v>
      </c>
      <c r="H40" s="361" t="s">
        <v>786</v>
      </c>
      <c r="I40" s="363">
        <v>181.5</v>
      </c>
      <c r="J40" s="363">
        <v>1</v>
      </c>
      <c r="K40" s="364">
        <v>181.5</v>
      </c>
    </row>
    <row r="41" spans="1:11" ht="14.4" customHeight="1" x14ac:dyDescent="0.3">
      <c r="A41" s="359" t="s">
        <v>523</v>
      </c>
      <c r="B41" s="360" t="s">
        <v>524</v>
      </c>
      <c r="C41" s="361" t="s">
        <v>555</v>
      </c>
      <c r="D41" s="362" t="s">
        <v>701</v>
      </c>
      <c r="E41" s="361" t="s">
        <v>1011</v>
      </c>
      <c r="F41" s="362" t="s">
        <v>1012</v>
      </c>
      <c r="G41" s="361" t="s">
        <v>787</v>
      </c>
      <c r="H41" s="361" t="s">
        <v>788</v>
      </c>
      <c r="I41" s="363">
        <v>112.53</v>
      </c>
      <c r="J41" s="363">
        <v>1</v>
      </c>
      <c r="K41" s="364">
        <v>112.53</v>
      </c>
    </row>
    <row r="42" spans="1:11" ht="14.4" customHeight="1" x14ac:dyDescent="0.3">
      <c r="A42" s="359" t="s">
        <v>523</v>
      </c>
      <c r="B42" s="360" t="s">
        <v>524</v>
      </c>
      <c r="C42" s="361" t="s">
        <v>555</v>
      </c>
      <c r="D42" s="362" t="s">
        <v>701</v>
      </c>
      <c r="E42" s="361" t="s">
        <v>1011</v>
      </c>
      <c r="F42" s="362" t="s">
        <v>1012</v>
      </c>
      <c r="G42" s="361" t="s">
        <v>789</v>
      </c>
      <c r="H42" s="361" t="s">
        <v>790</v>
      </c>
      <c r="I42" s="363">
        <v>146.41</v>
      </c>
      <c r="J42" s="363">
        <v>3</v>
      </c>
      <c r="K42" s="364">
        <v>439.23</v>
      </c>
    </row>
    <row r="43" spans="1:11" ht="14.4" customHeight="1" x14ac:dyDescent="0.3">
      <c r="A43" s="359" t="s">
        <v>523</v>
      </c>
      <c r="B43" s="360" t="s">
        <v>524</v>
      </c>
      <c r="C43" s="361" t="s">
        <v>555</v>
      </c>
      <c r="D43" s="362" t="s">
        <v>701</v>
      </c>
      <c r="E43" s="361" t="s">
        <v>1011</v>
      </c>
      <c r="F43" s="362" t="s">
        <v>1012</v>
      </c>
      <c r="G43" s="361" t="s">
        <v>791</v>
      </c>
      <c r="H43" s="361" t="s">
        <v>792</v>
      </c>
      <c r="I43" s="363">
        <v>204.31</v>
      </c>
      <c r="J43" s="363">
        <v>2</v>
      </c>
      <c r="K43" s="364">
        <v>408.63</v>
      </c>
    </row>
    <row r="44" spans="1:11" ht="14.4" customHeight="1" x14ac:dyDescent="0.3">
      <c r="A44" s="359" t="s">
        <v>523</v>
      </c>
      <c r="B44" s="360" t="s">
        <v>524</v>
      </c>
      <c r="C44" s="361" t="s">
        <v>555</v>
      </c>
      <c r="D44" s="362" t="s">
        <v>701</v>
      </c>
      <c r="E44" s="361" t="s">
        <v>1011</v>
      </c>
      <c r="F44" s="362" t="s">
        <v>1012</v>
      </c>
      <c r="G44" s="361" t="s">
        <v>793</v>
      </c>
      <c r="H44" s="361" t="s">
        <v>794</v>
      </c>
      <c r="I44" s="363">
        <v>72.83</v>
      </c>
      <c r="J44" s="363">
        <v>1</v>
      </c>
      <c r="K44" s="364">
        <v>72.83</v>
      </c>
    </row>
    <row r="45" spans="1:11" ht="14.4" customHeight="1" x14ac:dyDescent="0.3">
      <c r="A45" s="359" t="s">
        <v>523</v>
      </c>
      <c r="B45" s="360" t="s">
        <v>524</v>
      </c>
      <c r="C45" s="361" t="s">
        <v>555</v>
      </c>
      <c r="D45" s="362" t="s">
        <v>701</v>
      </c>
      <c r="E45" s="361" t="s">
        <v>1011</v>
      </c>
      <c r="F45" s="362" t="s">
        <v>1012</v>
      </c>
      <c r="G45" s="361" t="s">
        <v>795</v>
      </c>
      <c r="H45" s="361" t="s">
        <v>796</v>
      </c>
      <c r="I45" s="363">
        <v>250.47</v>
      </c>
      <c r="J45" s="363">
        <v>1</v>
      </c>
      <c r="K45" s="364">
        <v>250.47</v>
      </c>
    </row>
    <row r="46" spans="1:11" ht="14.4" customHeight="1" x14ac:dyDescent="0.3">
      <c r="A46" s="359" t="s">
        <v>523</v>
      </c>
      <c r="B46" s="360" t="s">
        <v>524</v>
      </c>
      <c r="C46" s="361" t="s">
        <v>555</v>
      </c>
      <c r="D46" s="362" t="s">
        <v>701</v>
      </c>
      <c r="E46" s="361" t="s">
        <v>1011</v>
      </c>
      <c r="F46" s="362" t="s">
        <v>1012</v>
      </c>
      <c r="G46" s="361" t="s">
        <v>797</v>
      </c>
      <c r="H46" s="361" t="s">
        <v>798</v>
      </c>
      <c r="I46" s="363">
        <v>210.54</v>
      </c>
      <c r="J46" s="363">
        <v>1</v>
      </c>
      <c r="K46" s="364">
        <v>210.54</v>
      </c>
    </row>
    <row r="47" spans="1:11" ht="14.4" customHeight="1" x14ac:dyDescent="0.3">
      <c r="A47" s="359" t="s">
        <v>523</v>
      </c>
      <c r="B47" s="360" t="s">
        <v>524</v>
      </c>
      <c r="C47" s="361" t="s">
        <v>555</v>
      </c>
      <c r="D47" s="362" t="s">
        <v>701</v>
      </c>
      <c r="E47" s="361" t="s">
        <v>1011</v>
      </c>
      <c r="F47" s="362" t="s">
        <v>1012</v>
      </c>
      <c r="G47" s="361" t="s">
        <v>799</v>
      </c>
      <c r="H47" s="361" t="s">
        <v>800</v>
      </c>
      <c r="I47" s="363">
        <v>137.94</v>
      </c>
      <c r="J47" s="363">
        <v>2</v>
      </c>
      <c r="K47" s="364">
        <v>275.88</v>
      </c>
    </row>
    <row r="48" spans="1:11" ht="14.4" customHeight="1" x14ac:dyDescent="0.3">
      <c r="A48" s="359" t="s">
        <v>523</v>
      </c>
      <c r="B48" s="360" t="s">
        <v>524</v>
      </c>
      <c r="C48" s="361" t="s">
        <v>555</v>
      </c>
      <c r="D48" s="362" t="s">
        <v>701</v>
      </c>
      <c r="E48" s="361" t="s">
        <v>1011</v>
      </c>
      <c r="F48" s="362" t="s">
        <v>1012</v>
      </c>
      <c r="G48" s="361" t="s">
        <v>801</v>
      </c>
      <c r="H48" s="361" t="s">
        <v>802</v>
      </c>
      <c r="I48" s="363">
        <v>183.92</v>
      </c>
      <c r="J48" s="363">
        <v>1</v>
      </c>
      <c r="K48" s="364">
        <v>183.92</v>
      </c>
    </row>
    <row r="49" spans="1:11" ht="14.4" customHeight="1" x14ac:dyDescent="0.3">
      <c r="A49" s="359" t="s">
        <v>523</v>
      </c>
      <c r="B49" s="360" t="s">
        <v>524</v>
      </c>
      <c r="C49" s="361" t="s">
        <v>555</v>
      </c>
      <c r="D49" s="362" t="s">
        <v>701</v>
      </c>
      <c r="E49" s="361" t="s">
        <v>1011</v>
      </c>
      <c r="F49" s="362" t="s">
        <v>1012</v>
      </c>
      <c r="G49" s="361" t="s">
        <v>803</v>
      </c>
      <c r="H49" s="361" t="s">
        <v>804</v>
      </c>
      <c r="I49" s="363">
        <v>133.1</v>
      </c>
      <c r="J49" s="363">
        <v>3</v>
      </c>
      <c r="K49" s="364">
        <v>399.29999999999995</v>
      </c>
    </row>
    <row r="50" spans="1:11" ht="14.4" customHeight="1" x14ac:dyDescent="0.3">
      <c r="A50" s="359" t="s">
        <v>523</v>
      </c>
      <c r="B50" s="360" t="s">
        <v>524</v>
      </c>
      <c r="C50" s="361" t="s">
        <v>555</v>
      </c>
      <c r="D50" s="362" t="s">
        <v>701</v>
      </c>
      <c r="E50" s="361" t="s">
        <v>1011</v>
      </c>
      <c r="F50" s="362" t="s">
        <v>1012</v>
      </c>
      <c r="G50" s="361" t="s">
        <v>805</v>
      </c>
      <c r="H50" s="361" t="s">
        <v>806</v>
      </c>
      <c r="I50" s="363">
        <v>187.57</v>
      </c>
      <c r="J50" s="363">
        <v>1</v>
      </c>
      <c r="K50" s="364">
        <v>187.57</v>
      </c>
    </row>
    <row r="51" spans="1:11" ht="14.4" customHeight="1" x14ac:dyDescent="0.3">
      <c r="A51" s="359" t="s">
        <v>523</v>
      </c>
      <c r="B51" s="360" t="s">
        <v>524</v>
      </c>
      <c r="C51" s="361" t="s">
        <v>555</v>
      </c>
      <c r="D51" s="362" t="s">
        <v>701</v>
      </c>
      <c r="E51" s="361" t="s">
        <v>1011</v>
      </c>
      <c r="F51" s="362" t="s">
        <v>1012</v>
      </c>
      <c r="G51" s="361" t="s">
        <v>807</v>
      </c>
      <c r="H51" s="361" t="s">
        <v>808</v>
      </c>
      <c r="I51" s="363">
        <v>229.93</v>
      </c>
      <c r="J51" s="363">
        <v>1</v>
      </c>
      <c r="K51" s="364">
        <v>229.93</v>
      </c>
    </row>
    <row r="52" spans="1:11" ht="14.4" customHeight="1" x14ac:dyDescent="0.3">
      <c r="A52" s="359" t="s">
        <v>523</v>
      </c>
      <c r="B52" s="360" t="s">
        <v>524</v>
      </c>
      <c r="C52" s="361" t="s">
        <v>555</v>
      </c>
      <c r="D52" s="362" t="s">
        <v>701</v>
      </c>
      <c r="E52" s="361" t="s">
        <v>1011</v>
      </c>
      <c r="F52" s="362" t="s">
        <v>1012</v>
      </c>
      <c r="G52" s="361" t="s">
        <v>809</v>
      </c>
      <c r="H52" s="361" t="s">
        <v>810</v>
      </c>
      <c r="I52" s="363">
        <v>10.35</v>
      </c>
      <c r="J52" s="363">
        <v>100</v>
      </c>
      <c r="K52" s="364">
        <v>1034.55</v>
      </c>
    </row>
    <row r="53" spans="1:11" ht="14.4" customHeight="1" x14ac:dyDescent="0.3">
      <c r="A53" s="359" t="s">
        <v>523</v>
      </c>
      <c r="B53" s="360" t="s">
        <v>524</v>
      </c>
      <c r="C53" s="361" t="s">
        <v>555</v>
      </c>
      <c r="D53" s="362" t="s">
        <v>701</v>
      </c>
      <c r="E53" s="361" t="s">
        <v>1011</v>
      </c>
      <c r="F53" s="362" t="s">
        <v>1012</v>
      </c>
      <c r="G53" s="361" t="s">
        <v>811</v>
      </c>
      <c r="H53" s="361" t="s">
        <v>812</v>
      </c>
      <c r="I53" s="363">
        <v>175.45</v>
      </c>
      <c r="J53" s="363">
        <v>1</v>
      </c>
      <c r="K53" s="364">
        <v>175.45</v>
      </c>
    </row>
    <row r="54" spans="1:11" ht="14.4" customHeight="1" x14ac:dyDescent="0.3">
      <c r="A54" s="359" t="s">
        <v>523</v>
      </c>
      <c r="B54" s="360" t="s">
        <v>524</v>
      </c>
      <c r="C54" s="361" t="s">
        <v>555</v>
      </c>
      <c r="D54" s="362" t="s">
        <v>701</v>
      </c>
      <c r="E54" s="361" t="s">
        <v>1011</v>
      </c>
      <c r="F54" s="362" t="s">
        <v>1012</v>
      </c>
      <c r="G54" s="361" t="s">
        <v>813</v>
      </c>
      <c r="H54" s="361" t="s">
        <v>814</v>
      </c>
      <c r="I54" s="363">
        <v>693</v>
      </c>
      <c r="J54" s="363">
        <v>1</v>
      </c>
      <c r="K54" s="364">
        <v>693</v>
      </c>
    </row>
    <row r="55" spans="1:11" ht="14.4" customHeight="1" x14ac:dyDescent="0.3">
      <c r="A55" s="359" t="s">
        <v>523</v>
      </c>
      <c r="B55" s="360" t="s">
        <v>524</v>
      </c>
      <c r="C55" s="361" t="s">
        <v>555</v>
      </c>
      <c r="D55" s="362" t="s">
        <v>701</v>
      </c>
      <c r="E55" s="361" t="s">
        <v>1011</v>
      </c>
      <c r="F55" s="362" t="s">
        <v>1012</v>
      </c>
      <c r="G55" s="361" t="s">
        <v>815</v>
      </c>
      <c r="H55" s="361" t="s">
        <v>816</v>
      </c>
      <c r="I55" s="363">
        <v>523.92999999999995</v>
      </c>
      <c r="J55" s="363">
        <v>2</v>
      </c>
      <c r="K55" s="364">
        <v>1047.8599999999999</v>
      </c>
    </row>
    <row r="56" spans="1:11" ht="14.4" customHeight="1" x14ac:dyDescent="0.3">
      <c r="A56" s="359" t="s">
        <v>523</v>
      </c>
      <c r="B56" s="360" t="s">
        <v>524</v>
      </c>
      <c r="C56" s="361" t="s">
        <v>555</v>
      </c>
      <c r="D56" s="362" t="s">
        <v>701</v>
      </c>
      <c r="E56" s="361" t="s">
        <v>1011</v>
      </c>
      <c r="F56" s="362" t="s">
        <v>1012</v>
      </c>
      <c r="G56" s="361" t="s">
        <v>817</v>
      </c>
      <c r="H56" s="361" t="s">
        <v>818</v>
      </c>
      <c r="I56" s="363">
        <v>751.41</v>
      </c>
      <c r="J56" s="363">
        <v>1</v>
      </c>
      <c r="K56" s="364">
        <v>751.41</v>
      </c>
    </row>
    <row r="57" spans="1:11" ht="14.4" customHeight="1" x14ac:dyDescent="0.3">
      <c r="A57" s="359" t="s">
        <v>523</v>
      </c>
      <c r="B57" s="360" t="s">
        <v>524</v>
      </c>
      <c r="C57" s="361" t="s">
        <v>555</v>
      </c>
      <c r="D57" s="362" t="s">
        <v>701</v>
      </c>
      <c r="E57" s="361" t="s">
        <v>1011</v>
      </c>
      <c r="F57" s="362" t="s">
        <v>1012</v>
      </c>
      <c r="G57" s="361" t="s">
        <v>819</v>
      </c>
      <c r="H57" s="361" t="s">
        <v>820</v>
      </c>
      <c r="I57" s="363">
        <v>856.68</v>
      </c>
      <c r="J57" s="363">
        <v>1</v>
      </c>
      <c r="K57" s="364">
        <v>856.68</v>
      </c>
    </row>
    <row r="58" spans="1:11" ht="14.4" customHeight="1" x14ac:dyDescent="0.3">
      <c r="A58" s="359" t="s">
        <v>523</v>
      </c>
      <c r="B58" s="360" t="s">
        <v>524</v>
      </c>
      <c r="C58" s="361" t="s">
        <v>555</v>
      </c>
      <c r="D58" s="362" t="s">
        <v>701</v>
      </c>
      <c r="E58" s="361" t="s">
        <v>1011</v>
      </c>
      <c r="F58" s="362" t="s">
        <v>1012</v>
      </c>
      <c r="G58" s="361" t="s">
        <v>821</v>
      </c>
      <c r="H58" s="361" t="s">
        <v>822</v>
      </c>
      <c r="I58" s="363">
        <v>192.39</v>
      </c>
      <c r="J58" s="363">
        <v>1</v>
      </c>
      <c r="K58" s="364">
        <v>192.39</v>
      </c>
    </row>
    <row r="59" spans="1:11" ht="14.4" customHeight="1" x14ac:dyDescent="0.3">
      <c r="A59" s="359" t="s">
        <v>523</v>
      </c>
      <c r="B59" s="360" t="s">
        <v>524</v>
      </c>
      <c r="C59" s="361" t="s">
        <v>555</v>
      </c>
      <c r="D59" s="362" t="s">
        <v>701</v>
      </c>
      <c r="E59" s="361" t="s">
        <v>1011</v>
      </c>
      <c r="F59" s="362" t="s">
        <v>1012</v>
      </c>
      <c r="G59" s="361" t="s">
        <v>823</v>
      </c>
      <c r="H59" s="361" t="s">
        <v>824</v>
      </c>
      <c r="I59" s="363">
        <v>161</v>
      </c>
      <c r="J59" s="363">
        <v>1</v>
      </c>
      <c r="K59" s="364">
        <v>161</v>
      </c>
    </row>
    <row r="60" spans="1:11" ht="14.4" customHeight="1" x14ac:dyDescent="0.3">
      <c r="A60" s="359" t="s">
        <v>523</v>
      </c>
      <c r="B60" s="360" t="s">
        <v>524</v>
      </c>
      <c r="C60" s="361" t="s">
        <v>555</v>
      </c>
      <c r="D60" s="362" t="s">
        <v>701</v>
      </c>
      <c r="E60" s="361" t="s">
        <v>1011</v>
      </c>
      <c r="F60" s="362" t="s">
        <v>1012</v>
      </c>
      <c r="G60" s="361" t="s">
        <v>825</v>
      </c>
      <c r="H60" s="361" t="s">
        <v>826</v>
      </c>
      <c r="I60" s="363">
        <v>823.53</v>
      </c>
      <c r="J60" s="363">
        <v>1</v>
      </c>
      <c r="K60" s="364">
        <v>823.53</v>
      </c>
    </row>
    <row r="61" spans="1:11" ht="14.4" customHeight="1" x14ac:dyDescent="0.3">
      <c r="A61" s="359" t="s">
        <v>523</v>
      </c>
      <c r="B61" s="360" t="s">
        <v>524</v>
      </c>
      <c r="C61" s="361" t="s">
        <v>555</v>
      </c>
      <c r="D61" s="362" t="s">
        <v>701</v>
      </c>
      <c r="E61" s="361" t="s">
        <v>1011</v>
      </c>
      <c r="F61" s="362" t="s">
        <v>1012</v>
      </c>
      <c r="G61" s="361" t="s">
        <v>827</v>
      </c>
      <c r="H61" s="361" t="s">
        <v>828</v>
      </c>
      <c r="I61" s="363">
        <v>550.54999999999995</v>
      </c>
      <c r="J61" s="363">
        <v>1</v>
      </c>
      <c r="K61" s="364">
        <v>550.54999999999995</v>
      </c>
    </row>
    <row r="62" spans="1:11" ht="14.4" customHeight="1" x14ac:dyDescent="0.3">
      <c r="A62" s="359" t="s">
        <v>523</v>
      </c>
      <c r="B62" s="360" t="s">
        <v>524</v>
      </c>
      <c r="C62" s="361" t="s">
        <v>555</v>
      </c>
      <c r="D62" s="362" t="s">
        <v>701</v>
      </c>
      <c r="E62" s="361" t="s">
        <v>1011</v>
      </c>
      <c r="F62" s="362" t="s">
        <v>1012</v>
      </c>
      <c r="G62" s="361" t="s">
        <v>829</v>
      </c>
      <c r="H62" s="361" t="s">
        <v>830</v>
      </c>
      <c r="I62" s="363">
        <v>823.53</v>
      </c>
      <c r="J62" s="363">
        <v>1</v>
      </c>
      <c r="K62" s="364">
        <v>823.53</v>
      </c>
    </row>
    <row r="63" spans="1:11" ht="14.4" customHeight="1" x14ac:dyDescent="0.3">
      <c r="A63" s="359" t="s">
        <v>523</v>
      </c>
      <c r="B63" s="360" t="s">
        <v>524</v>
      </c>
      <c r="C63" s="361" t="s">
        <v>555</v>
      </c>
      <c r="D63" s="362" t="s">
        <v>701</v>
      </c>
      <c r="E63" s="361" t="s">
        <v>1011</v>
      </c>
      <c r="F63" s="362" t="s">
        <v>1012</v>
      </c>
      <c r="G63" s="361" t="s">
        <v>831</v>
      </c>
      <c r="H63" s="361" t="s">
        <v>832</v>
      </c>
      <c r="I63" s="363">
        <v>5705.15</v>
      </c>
      <c r="J63" s="363">
        <v>1</v>
      </c>
      <c r="K63" s="364">
        <v>5705.15</v>
      </c>
    </row>
    <row r="64" spans="1:11" ht="14.4" customHeight="1" x14ac:dyDescent="0.3">
      <c r="A64" s="359" t="s">
        <v>523</v>
      </c>
      <c r="B64" s="360" t="s">
        <v>524</v>
      </c>
      <c r="C64" s="361" t="s">
        <v>555</v>
      </c>
      <c r="D64" s="362" t="s">
        <v>701</v>
      </c>
      <c r="E64" s="361" t="s">
        <v>1011</v>
      </c>
      <c r="F64" s="362" t="s">
        <v>1012</v>
      </c>
      <c r="G64" s="361" t="s">
        <v>833</v>
      </c>
      <c r="H64" s="361" t="s">
        <v>834</v>
      </c>
      <c r="I64" s="363">
        <v>227.48</v>
      </c>
      <c r="J64" s="363">
        <v>1</v>
      </c>
      <c r="K64" s="364">
        <v>227.48</v>
      </c>
    </row>
    <row r="65" spans="1:11" ht="14.4" customHeight="1" x14ac:dyDescent="0.3">
      <c r="A65" s="359" t="s">
        <v>523</v>
      </c>
      <c r="B65" s="360" t="s">
        <v>524</v>
      </c>
      <c r="C65" s="361" t="s">
        <v>549</v>
      </c>
      <c r="D65" s="362" t="s">
        <v>699</v>
      </c>
      <c r="E65" s="361" t="s">
        <v>1004</v>
      </c>
      <c r="F65" s="362" t="s">
        <v>1005</v>
      </c>
      <c r="G65" s="361" t="s">
        <v>835</v>
      </c>
      <c r="H65" s="361" t="s">
        <v>836</v>
      </c>
      <c r="I65" s="363">
        <v>0.41666666666666669</v>
      </c>
      <c r="J65" s="363">
        <v>18500</v>
      </c>
      <c r="K65" s="364">
        <v>7670</v>
      </c>
    </row>
    <row r="66" spans="1:11" ht="14.4" customHeight="1" x14ac:dyDescent="0.3">
      <c r="A66" s="359" t="s">
        <v>523</v>
      </c>
      <c r="B66" s="360" t="s">
        <v>524</v>
      </c>
      <c r="C66" s="361" t="s">
        <v>549</v>
      </c>
      <c r="D66" s="362" t="s">
        <v>699</v>
      </c>
      <c r="E66" s="361" t="s">
        <v>1004</v>
      </c>
      <c r="F66" s="362" t="s">
        <v>1005</v>
      </c>
      <c r="G66" s="361" t="s">
        <v>837</v>
      </c>
      <c r="H66" s="361" t="s">
        <v>838</v>
      </c>
      <c r="I66" s="363">
        <v>0.49</v>
      </c>
      <c r="J66" s="363">
        <v>28000</v>
      </c>
      <c r="K66" s="364">
        <v>13724.79</v>
      </c>
    </row>
    <row r="67" spans="1:11" ht="14.4" customHeight="1" x14ac:dyDescent="0.3">
      <c r="A67" s="359" t="s">
        <v>523</v>
      </c>
      <c r="B67" s="360" t="s">
        <v>524</v>
      </c>
      <c r="C67" s="361" t="s">
        <v>549</v>
      </c>
      <c r="D67" s="362" t="s">
        <v>699</v>
      </c>
      <c r="E67" s="361" t="s">
        <v>1004</v>
      </c>
      <c r="F67" s="362" t="s">
        <v>1005</v>
      </c>
      <c r="G67" s="361" t="s">
        <v>728</v>
      </c>
      <c r="H67" s="361" t="s">
        <v>729</v>
      </c>
      <c r="I67" s="363">
        <v>29.33</v>
      </c>
      <c r="J67" s="363">
        <v>30</v>
      </c>
      <c r="K67" s="364">
        <v>879.90000000000009</v>
      </c>
    </row>
    <row r="68" spans="1:11" ht="14.4" customHeight="1" x14ac:dyDescent="0.3">
      <c r="A68" s="359" t="s">
        <v>523</v>
      </c>
      <c r="B68" s="360" t="s">
        <v>524</v>
      </c>
      <c r="C68" s="361" t="s">
        <v>549</v>
      </c>
      <c r="D68" s="362" t="s">
        <v>699</v>
      </c>
      <c r="E68" s="361" t="s">
        <v>1004</v>
      </c>
      <c r="F68" s="362" t="s">
        <v>1005</v>
      </c>
      <c r="G68" s="361" t="s">
        <v>839</v>
      </c>
      <c r="H68" s="361" t="s">
        <v>840</v>
      </c>
      <c r="I68" s="363">
        <v>7.1</v>
      </c>
      <c r="J68" s="363">
        <v>2</v>
      </c>
      <c r="K68" s="364">
        <v>14.2</v>
      </c>
    </row>
    <row r="69" spans="1:11" ht="14.4" customHeight="1" x14ac:dyDescent="0.3">
      <c r="A69" s="359" t="s">
        <v>523</v>
      </c>
      <c r="B69" s="360" t="s">
        <v>524</v>
      </c>
      <c r="C69" s="361" t="s">
        <v>549</v>
      </c>
      <c r="D69" s="362" t="s">
        <v>699</v>
      </c>
      <c r="E69" s="361" t="s">
        <v>1004</v>
      </c>
      <c r="F69" s="362" t="s">
        <v>1005</v>
      </c>
      <c r="G69" s="361" t="s">
        <v>742</v>
      </c>
      <c r="H69" s="361" t="s">
        <v>743</v>
      </c>
      <c r="I69" s="363">
        <v>8.2799999999999994</v>
      </c>
      <c r="J69" s="363">
        <v>1</v>
      </c>
      <c r="K69" s="364">
        <v>8.2799999999999994</v>
      </c>
    </row>
    <row r="70" spans="1:11" ht="14.4" customHeight="1" x14ac:dyDescent="0.3">
      <c r="A70" s="359" t="s">
        <v>523</v>
      </c>
      <c r="B70" s="360" t="s">
        <v>524</v>
      </c>
      <c r="C70" s="361" t="s">
        <v>549</v>
      </c>
      <c r="D70" s="362" t="s">
        <v>699</v>
      </c>
      <c r="E70" s="361" t="s">
        <v>1004</v>
      </c>
      <c r="F70" s="362" t="s">
        <v>1005</v>
      </c>
      <c r="G70" s="361" t="s">
        <v>841</v>
      </c>
      <c r="H70" s="361" t="s">
        <v>842</v>
      </c>
      <c r="I70" s="363">
        <v>5.92</v>
      </c>
      <c r="J70" s="363">
        <v>2</v>
      </c>
      <c r="K70" s="364">
        <v>11.84</v>
      </c>
    </row>
    <row r="71" spans="1:11" ht="14.4" customHeight="1" x14ac:dyDescent="0.3">
      <c r="A71" s="359" t="s">
        <v>523</v>
      </c>
      <c r="B71" s="360" t="s">
        <v>524</v>
      </c>
      <c r="C71" s="361" t="s">
        <v>549</v>
      </c>
      <c r="D71" s="362" t="s">
        <v>699</v>
      </c>
      <c r="E71" s="361" t="s">
        <v>1004</v>
      </c>
      <c r="F71" s="362" t="s">
        <v>1005</v>
      </c>
      <c r="G71" s="361" t="s">
        <v>744</v>
      </c>
      <c r="H71" s="361" t="s">
        <v>745</v>
      </c>
      <c r="I71" s="363">
        <v>2.67</v>
      </c>
      <c r="J71" s="363">
        <v>15</v>
      </c>
      <c r="K71" s="364">
        <v>40.1</v>
      </c>
    </row>
    <row r="72" spans="1:11" ht="14.4" customHeight="1" x14ac:dyDescent="0.3">
      <c r="A72" s="359" t="s">
        <v>523</v>
      </c>
      <c r="B72" s="360" t="s">
        <v>524</v>
      </c>
      <c r="C72" s="361" t="s">
        <v>549</v>
      </c>
      <c r="D72" s="362" t="s">
        <v>699</v>
      </c>
      <c r="E72" s="361" t="s">
        <v>1002</v>
      </c>
      <c r="F72" s="362" t="s">
        <v>1003</v>
      </c>
      <c r="G72" s="361" t="s">
        <v>843</v>
      </c>
      <c r="H72" s="361" t="s">
        <v>844</v>
      </c>
      <c r="I72" s="363">
        <v>15.921250000000001</v>
      </c>
      <c r="J72" s="363">
        <v>1300</v>
      </c>
      <c r="K72" s="364">
        <v>20698</v>
      </c>
    </row>
    <row r="73" spans="1:11" ht="14.4" customHeight="1" x14ac:dyDescent="0.3">
      <c r="A73" s="359" t="s">
        <v>523</v>
      </c>
      <c r="B73" s="360" t="s">
        <v>524</v>
      </c>
      <c r="C73" s="361" t="s">
        <v>549</v>
      </c>
      <c r="D73" s="362" t="s">
        <v>699</v>
      </c>
      <c r="E73" s="361" t="s">
        <v>1002</v>
      </c>
      <c r="F73" s="362" t="s">
        <v>1003</v>
      </c>
      <c r="G73" s="361" t="s">
        <v>845</v>
      </c>
      <c r="H73" s="361" t="s">
        <v>846</v>
      </c>
      <c r="I73" s="363">
        <v>2.75</v>
      </c>
      <c r="J73" s="363">
        <v>600</v>
      </c>
      <c r="K73" s="364">
        <v>1650</v>
      </c>
    </row>
    <row r="74" spans="1:11" ht="14.4" customHeight="1" x14ac:dyDescent="0.3">
      <c r="A74" s="359" t="s">
        <v>523</v>
      </c>
      <c r="B74" s="360" t="s">
        <v>524</v>
      </c>
      <c r="C74" s="361" t="s">
        <v>549</v>
      </c>
      <c r="D74" s="362" t="s">
        <v>699</v>
      </c>
      <c r="E74" s="361" t="s">
        <v>1002</v>
      </c>
      <c r="F74" s="362" t="s">
        <v>1003</v>
      </c>
      <c r="G74" s="361" t="s">
        <v>847</v>
      </c>
      <c r="H74" s="361" t="s">
        <v>848</v>
      </c>
      <c r="I74" s="363">
        <v>7.4290909090909105</v>
      </c>
      <c r="J74" s="363">
        <v>5700</v>
      </c>
      <c r="K74" s="364">
        <v>42346</v>
      </c>
    </row>
    <row r="75" spans="1:11" ht="14.4" customHeight="1" x14ac:dyDescent="0.3">
      <c r="A75" s="359" t="s">
        <v>523</v>
      </c>
      <c r="B75" s="360" t="s">
        <v>524</v>
      </c>
      <c r="C75" s="361" t="s">
        <v>549</v>
      </c>
      <c r="D75" s="362" t="s">
        <v>699</v>
      </c>
      <c r="E75" s="361" t="s">
        <v>1002</v>
      </c>
      <c r="F75" s="362" t="s">
        <v>1003</v>
      </c>
      <c r="G75" s="361" t="s">
        <v>724</v>
      </c>
      <c r="H75" s="361" t="s">
        <v>725</v>
      </c>
      <c r="I75" s="363">
        <v>6.31</v>
      </c>
      <c r="J75" s="363">
        <v>2400</v>
      </c>
      <c r="K75" s="364">
        <v>15148.130000000001</v>
      </c>
    </row>
    <row r="76" spans="1:11" ht="14.4" customHeight="1" x14ac:dyDescent="0.3">
      <c r="A76" s="359" t="s">
        <v>523</v>
      </c>
      <c r="B76" s="360" t="s">
        <v>524</v>
      </c>
      <c r="C76" s="361" t="s">
        <v>549</v>
      </c>
      <c r="D76" s="362" t="s">
        <v>699</v>
      </c>
      <c r="E76" s="361" t="s">
        <v>1002</v>
      </c>
      <c r="F76" s="362" t="s">
        <v>1003</v>
      </c>
      <c r="G76" s="361" t="s">
        <v>724</v>
      </c>
      <c r="H76" s="361" t="s">
        <v>849</v>
      </c>
      <c r="I76" s="363">
        <v>6.3100000000000005</v>
      </c>
      <c r="J76" s="363">
        <v>2500</v>
      </c>
      <c r="K76" s="364">
        <v>15779.320000000002</v>
      </c>
    </row>
    <row r="77" spans="1:11" ht="14.4" customHeight="1" x14ac:dyDescent="0.3">
      <c r="A77" s="359" t="s">
        <v>523</v>
      </c>
      <c r="B77" s="360" t="s">
        <v>524</v>
      </c>
      <c r="C77" s="361" t="s">
        <v>549</v>
      </c>
      <c r="D77" s="362" t="s">
        <v>699</v>
      </c>
      <c r="E77" s="361" t="s">
        <v>1002</v>
      </c>
      <c r="F77" s="362" t="s">
        <v>1003</v>
      </c>
      <c r="G77" s="361" t="s">
        <v>850</v>
      </c>
      <c r="H77" s="361" t="s">
        <v>851</v>
      </c>
      <c r="I77" s="363">
        <v>0.48</v>
      </c>
      <c r="J77" s="363">
        <v>800</v>
      </c>
      <c r="K77" s="364">
        <v>384</v>
      </c>
    </row>
    <row r="78" spans="1:11" ht="14.4" customHeight="1" x14ac:dyDescent="0.3">
      <c r="A78" s="359" t="s">
        <v>523</v>
      </c>
      <c r="B78" s="360" t="s">
        <v>524</v>
      </c>
      <c r="C78" s="361" t="s">
        <v>549</v>
      </c>
      <c r="D78" s="362" t="s">
        <v>699</v>
      </c>
      <c r="E78" s="361" t="s">
        <v>1002</v>
      </c>
      <c r="F78" s="362" t="s">
        <v>1003</v>
      </c>
      <c r="G78" s="361" t="s">
        <v>852</v>
      </c>
      <c r="H78" s="361" t="s">
        <v>853</v>
      </c>
      <c r="I78" s="363">
        <v>94.34</v>
      </c>
      <c r="J78" s="363">
        <v>1</v>
      </c>
      <c r="K78" s="364">
        <v>94.34</v>
      </c>
    </row>
    <row r="79" spans="1:11" ht="14.4" customHeight="1" x14ac:dyDescent="0.3">
      <c r="A79" s="359" t="s">
        <v>523</v>
      </c>
      <c r="B79" s="360" t="s">
        <v>524</v>
      </c>
      <c r="C79" s="361" t="s">
        <v>549</v>
      </c>
      <c r="D79" s="362" t="s">
        <v>699</v>
      </c>
      <c r="E79" s="361" t="s">
        <v>1002</v>
      </c>
      <c r="F79" s="362" t="s">
        <v>1003</v>
      </c>
      <c r="G79" s="361" t="s">
        <v>854</v>
      </c>
      <c r="H79" s="361" t="s">
        <v>855</v>
      </c>
      <c r="I79" s="363">
        <v>9.15</v>
      </c>
      <c r="J79" s="363">
        <v>5000</v>
      </c>
      <c r="K79" s="364">
        <v>45732.55</v>
      </c>
    </row>
    <row r="80" spans="1:11" ht="14.4" customHeight="1" x14ac:dyDescent="0.3">
      <c r="A80" s="359" t="s">
        <v>523</v>
      </c>
      <c r="B80" s="360" t="s">
        <v>524</v>
      </c>
      <c r="C80" s="361" t="s">
        <v>549</v>
      </c>
      <c r="D80" s="362" t="s">
        <v>699</v>
      </c>
      <c r="E80" s="361" t="s">
        <v>1002</v>
      </c>
      <c r="F80" s="362" t="s">
        <v>1003</v>
      </c>
      <c r="G80" s="361" t="s">
        <v>854</v>
      </c>
      <c r="H80" s="361" t="s">
        <v>856</v>
      </c>
      <c r="I80" s="363">
        <v>9.15</v>
      </c>
      <c r="J80" s="363">
        <v>4000</v>
      </c>
      <c r="K80" s="364">
        <v>36589.89</v>
      </c>
    </row>
    <row r="81" spans="1:11" ht="14.4" customHeight="1" x14ac:dyDescent="0.3">
      <c r="A81" s="359" t="s">
        <v>523</v>
      </c>
      <c r="B81" s="360" t="s">
        <v>524</v>
      </c>
      <c r="C81" s="361" t="s">
        <v>549</v>
      </c>
      <c r="D81" s="362" t="s">
        <v>699</v>
      </c>
      <c r="E81" s="361" t="s">
        <v>1002</v>
      </c>
      <c r="F81" s="362" t="s">
        <v>1003</v>
      </c>
      <c r="G81" s="361" t="s">
        <v>857</v>
      </c>
      <c r="H81" s="361" t="s">
        <v>858</v>
      </c>
      <c r="I81" s="363">
        <v>4.3099999999999996</v>
      </c>
      <c r="J81" s="363">
        <v>1300</v>
      </c>
      <c r="K81" s="364">
        <v>5603.82</v>
      </c>
    </row>
    <row r="82" spans="1:11" ht="14.4" customHeight="1" x14ac:dyDescent="0.3">
      <c r="A82" s="359" t="s">
        <v>523</v>
      </c>
      <c r="B82" s="360" t="s">
        <v>524</v>
      </c>
      <c r="C82" s="361" t="s">
        <v>549</v>
      </c>
      <c r="D82" s="362" t="s">
        <v>699</v>
      </c>
      <c r="E82" s="361" t="s">
        <v>1002</v>
      </c>
      <c r="F82" s="362" t="s">
        <v>1003</v>
      </c>
      <c r="G82" s="361" t="s">
        <v>857</v>
      </c>
      <c r="H82" s="361" t="s">
        <v>859</v>
      </c>
      <c r="I82" s="363">
        <v>4.3099999999999996</v>
      </c>
      <c r="J82" s="363">
        <v>2200</v>
      </c>
      <c r="K82" s="364">
        <v>9483.369999999999</v>
      </c>
    </row>
    <row r="83" spans="1:11" ht="14.4" customHeight="1" x14ac:dyDescent="0.3">
      <c r="A83" s="359" t="s">
        <v>523</v>
      </c>
      <c r="B83" s="360" t="s">
        <v>524</v>
      </c>
      <c r="C83" s="361" t="s">
        <v>549</v>
      </c>
      <c r="D83" s="362" t="s">
        <v>699</v>
      </c>
      <c r="E83" s="361" t="s">
        <v>1002</v>
      </c>
      <c r="F83" s="362" t="s">
        <v>1003</v>
      </c>
      <c r="G83" s="361" t="s">
        <v>860</v>
      </c>
      <c r="H83" s="361" t="s">
        <v>861</v>
      </c>
      <c r="I83" s="363">
        <v>14.650000000000004</v>
      </c>
      <c r="J83" s="363">
        <v>4600</v>
      </c>
      <c r="K83" s="364">
        <v>67402.010000000009</v>
      </c>
    </row>
    <row r="84" spans="1:11" ht="14.4" customHeight="1" x14ac:dyDescent="0.3">
      <c r="A84" s="359" t="s">
        <v>523</v>
      </c>
      <c r="B84" s="360" t="s">
        <v>524</v>
      </c>
      <c r="C84" s="361" t="s">
        <v>549</v>
      </c>
      <c r="D84" s="362" t="s">
        <v>699</v>
      </c>
      <c r="E84" s="361" t="s">
        <v>1002</v>
      </c>
      <c r="F84" s="362" t="s">
        <v>1003</v>
      </c>
      <c r="G84" s="361" t="s">
        <v>862</v>
      </c>
      <c r="H84" s="361" t="s">
        <v>863</v>
      </c>
      <c r="I84" s="363">
        <v>8.76</v>
      </c>
      <c r="J84" s="363">
        <v>2800</v>
      </c>
      <c r="K84" s="364">
        <v>24528.719999999998</v>
      </c>
    </row>
    <row r="85" spans="1:11" ht="14.4" customHeight="1" x14ac:dyDescent="0.3">
      <c r="A85" s="359" t="s">
        <v>523</v>
      </c>
      <c r="B85" s="360" t="s">
        <v>524</v>
      </c>
      <c r="C85" s="361" t="s">
        <v>549</v>
      </c>
      <c r="D85" s="362" t="s">
        <v>699</v>
      </c>
      <c r="E85" s="361" t="s">
        <v>1002</v>
      </c>
      <c r="F85" s="362" t="s">
        <v>1003</v>
      </c>
      <c r="G85" s="361" t="s">
        <v>864</v>
      </c>
      <c r="H85" s="361" t="s">
        <v>865</v>
      </c>
      <c r="I85" s="363">
        <v>5.42</v>
      </c>
      <c r="J85" s="363">
        <v>2700</v>
      </c>
      <c r="K85" s="364">
        <v>14630.28</v>
      </c>
    </row>
    <row r="86" spans="1:11" ht="14.4" customHeight="1" x14ac:dyDescent="0.3">
      <c r="A86" s="359" t="s">
        <v>523</v>
      </c>
      <c r="B86" s="360" t="s">
        <v>524</v>
      </c>
      <c r="C86" s="361" t="s">
        <v>549</v>
      </c>
      <c r="D86" s="362" t="s">
        <v>699</v>
      </c>
      <c r="E86" s="361" t="s">
        <v>1002</v>
      </c>
      <c r="F86" s="362" t="s">
        <v>1003</v>
      </c>
      <c r="G86" s="361" t="s">
        <v>864</v>
      </c>
      <c r="H86" s="361" t="s">
        <v>866</v>
      </c>
      <c r="I86" s="363">
        <v>5.4200000000000008</v>
      </c>
      <c r="J86" s="363">
        <v>2600</v>
      </c>
      <c r="K86" s="364">
        <v>14089.119999999999</v>
      </c>
    </row>
    <row r="87" spans="1:11" ht="14.4" customHeight="1" x14ac:dyDescent="0.3">
      <c r="A87" s="359" t="s">
        <v>523</v>
      </c>
      <c r="B87" s="360" t="s">
        <v>524</v>
      </c>
      <c r="C87" s="361" t="s">
        <v>549</v>
      </c>
      <c r="D87" s="362" t="s">
        <v>699</v>
      </c>
      <c r="E87" s="361" t="s">
        <v>1002</v>
      </c>
      <c r="F87" s="362" t="s">
        <v>1003</v>
      </c>
      <c r="G87" s="361" t="s">
        <v>867</v>
      </c>
      <c r="H87" s="361" t="s">
        <v>868</v>
      </c>
      <c r="I87" s="363">
        <v>12.106</v>
      </c>
      <c r="J87" s="363">
        <v>500</v>
      </c>
      <c r="K87" s="364">
        <v>6053.5</v>
      </c>
    </row>
    <row r="88" spans="1:11" ht="14.4" customHeight="1" x14ac:dyDescent="0.3">
      <c r="A88" s="359" t="s">
        <v>523</v>
      </c>
      <c r="B88" s="360" t="s">
        <v>524</v>
      </c>
      <c r="C88" s="361" t="s">
        <v>549</v>
      </c>
      <c r="D88" s="362" t="s">
        <v>699</v>
      </c>
      <c r="E88" s="361" t="s">
        <v>1002</v>
      </c>
      <c r="F88" s="362" t="s">
        <v>1003</v>
      </c>
      <c r="G88" s="361" t="s">
        <v>869</v>
      </c>
      <c r="H88" s="361" t="s">
        <v>870</v>
      </c>
      <c r="I88" s="363">
        <v>124.93000000000004</v>
      </c>
      <c r="J88" s="363">
        <v>1200</v>
      </c>
      <c r="K88" s="364">
        <v>149919.02000000002</v>
      </c>
    </row>
    <row r="89" spans="1:11" ht="14.4" customHeight="1" x14ac:dyDescent="0.3">
      <c r="A89" s="359" t="s">
        <v>523</v>
      </c>
      <c r="B89" s="360" t="s">
        <v>524</v>
      </c>
      <c r="C89" s="361" t="s">
        <v>549</v>
      </c>
      <c r="D89" s="362" t="s">
        <v>699</v>
      </c>
      <c r="E89" s="361" t="s">
        <v>1002</v>
      </c>
      <c r="F89" s="362" t="s">
        <v>1003</v>
      </c>
      <c r="G89" s="361" t="s">
        <v>871</v>
      </c>
      <c r="H89" s="361" t="s">
        <v>872</v>
      </c>
      <c r="I89" s="363">
        <v>0.47124999999999995</v>
      </c>
      <c r="J89" s="363">
        <v>13000</v>
      </c>
      <c r="K89" s="364">
        <v>6130</v>
      </c>
    </row>
    <row r="90" spans="1:11" ht="14.4" customHeight="1" x14ac:dyDescent="0.3">
      <c r="A90" s="359" t="s">
        <v>523</v>
      </c>
      <c r="B90" s="360" t="s">
        <v>524</v>
      </c>
      <c r="C90" s="361" t="s">
        <v>549</v>
      </c>
      <c r="D90" s="362" t="s">
        <v>699</v>
      </c>
      <c r="E90" s="361" t="s">
        <v>1002</v>
      </c>
      <c r="F90" s="362" t="s">
        <v>1003</v>
      </c>
      <c r="G90" s="361" t="s">
        <v>873</v>
      </c>
      <c r="H90" s="361" t="s">
        <v>874</v>
      </c>
      <c r="I90" s="363">
        <v>605</v>
      </c>
      <c r="J90" s="363">
        <v>480</v>
      </c>
      <c r="K90" s="364">
        <v>290400</v>
      </c>
    </row>
    <row r="91" spans="1:11" ht="14.4" customHeight="1" x14ac:dyDescent="0.3">
      <c r="A91" s="359" t="s">
        <v>523</v>
      </c>
      <c r="B91" s="360" t="s">
        <v>524</v>
      </c>
      <c r="C91" s="361" t="s">
        <v>549</v>
      </c>
      <c r="D91" s="362" t="s">
        <v>699</v>
      </c>
      <c r="E91" s="361" t="s">
        <v>1002</v>
      </c>
      <c r="F91" s="362" t="s">
        <v>1003</v>
      </c>
      <c r="G91" s="361" t="s">
        <v>873</v>
      </c>
      <c r="H91" s="361" t="s">
        <v>875</v>
      </c>
      <c r="I91" s="363">
        <v>605</v>
      </c>
      <c r="J91" s="363">
        <v>563</v>
      </c>
      <c r="K91" s="364">
        <v>340615</v>
      </c>
    </row>
    <row r="92" spans="1:11" ht="14.4" customHeight="1" x14ac:dyDescent="0.3">
      <c r="A92" s="359" t="s">
        <v>523</v>
      </c>
      <c r="B92" s="360" t="s">
        <v>524</v>
      </c>
      <c r="C92" s="361" t="s">
        <v>549</v>
      </c>
      <c r="D92" s="362" t="s">
        <v>699</v>
      </c>
      <c r="E92" s="361" t="s">
        <v>1002</v>
      </c>
      <c r="F92" s="362" t="s">
        <v>1003</v>
      </c>
      <c r="G92" s="361" t="s">
        <v>876</v>
      </c>
      <c r="H92" s="361" t="s">
        <v>877</v>
      </c>
      <c r="I92" s="363">
        <v>54.45</v>
      </c>
      <c r="J92" s="363">
        <v>1700</v>
      </c>
      <c r="K92" s="364">
        <v>92565</v>
      </c>
    </row>
    <row r="93" spans="1:11" ht="14.4" customHeight="1" x14ac:dyDescent="0.3">
      <c r="A93" s="359" t="s">
        <v>523</v>
      </c>
      <c r="B93" s="360" t="s">
        <v>524</v>
      </c>
      <c r="C93" s="361" t="s">
        <v>549</v>
      </c>
      <c r="D93" s="362" t="s">
        <v>699</v>
      </c>
      <c r="E93" s="361" t="s">
        <v>1002</v>
      </c>
      <c r="F93" s="362" t="s">
        <v>1003</v>
      </c>
      <c r="G93" s="361" t="s">
        <v>878</v>
      </c>
      <c r="H93" s="361" t="s">
        <v>879</v>
      </c>
      <c r="I93" s="363">
        <v>605</v>
      </c>
      <c r="J93" s="363">
        <v>36</v>
      </c>
      <c r="K93" s="364">
        <v>21780</v>
      </c>
    </row>
    <row r="94" spans="1:11" ht="14.4" customHeight="1" x14ac:dyDescent="0.3">
      <c r="A94" s="359" t="s">
        <v>523</v>
      </c>
      <c r="B94" s="360" t="s">
        <v>524</v>
      </c>
      <c r="C94" s="361" t="s">
        <v>549</v>
      </c>
      <c r="D94" s="362" t="s">
        <v>699</v>
      </c>
      <c r="E94" s="361" t="s">
        <v>1002</v>
      </c>
      <c r="F94" s="362" t="s">
        <v>1003</v>
      </c>
      <c r="G94" s="361" t="s">
        <v>878</v>
      </c>
      <c r="H94" s="361" t="s">
        <v>880</v>
      </c>
      <c r="I94" s="363">
        <v>605</v>
      </c>
      <c r="J94" s="363">
        <v>4</v>
      </c>
      <c r="K94" s="364">
        <v>2420</v>
      </c>
    </row>
    <row r="95" spans="1:11" ht="14.4" customHeight="1" x14ac:dyDescent="0.3">
      <c r="A95" s="359" t="s">
        <v>523</v>
      </c>
      <c r="B95" s="360" t="s">
        <v>524</v>
      </c>
      <c r="C95" s="361" t="s">
        <v>549</v>
      </c>
      <c r="D95" s="362" t="s">
        <v>699</v>
      </c>
      <c r="E95" s="361" t="s">
        <v>1002</v>
      </c>
      <c r="F95" s="362" t="s">
        <v>1003</v>
      </c>
      <c r="G95" s="361" t="s">
        <v>881</v>
      </c>
      <c r="H95" s="361" t="s">
        <v>882</v>
      </c>
      <c r="I95" s="363">
        <v>605</v>
      </c>
      <c r="J95" s="363">
        <v>48</v>
      </c>
      <c r="K95" s="364">
        <v>29040</v>
      </c>
    </row>
    <row r="96" spans="1:11" ht="14.4" customHeight="1" x14ac:dyDescent="0.3">
      <c r="A96" s="359" t="s">
        <v>523</v>
      </c>
      <c r="B96" s="360" t="s">
        <v>524</v>
      </c>
      <c r="C96" s="361" t="s">
        <v>549</v>
      </c>
      <c r="D96" s="362" t="s">
        <v>699</v>
      </c>
      <c r="E96" s="361" t="s">
        <v>1002</v>
      </c>
      <c r="F96" s="362" t="s">
        <v>1003</v>
      </c>
      <c r="G96" s="361" t="s">
        <v>883</v>
      </c>
      <c r="H96" s="361" t="s">
        <v>884</v>
      </c>
      <c r="I96" s="363">
        <v>34.71</v>
      </c>
      <c r="J96" s="363">
        <v>100</v>
      </c>
      <c r="K96" s="364">
        <v>3471.49</v>
      </c>
    </row>
    <row r="97" spans="1:11" ht="14.4" customHeight="1" x14ac:dyDescent="0.3">
      <c r="A97" s="359" t="s">
        <v>523</v>
      </c>
      <c r="B97" s="360" t="s">
        <v>524</v>
      </c>
      <c r="C97" s="361" t="s">
        <v>549</v>
      </c>
      <c r="D97" s="362" t="s">
        <v>699</v>
      </c>
      <c r="E97" s="361" t="s">
        <v>1002</v>
      </c>
      <c r="F97" s="362" t="s">
        <v>1003</v>
      </c>
      <c r="G97" s="361" t="s">
        <v>885</v>
      </c>
      <c r="H97" s="361" t="s">
        <v>886</v>
      </c>
      <c r="I97" s="363">
        <v>3.62</v>
      </c>
      <c r="J97" s="363">
        <v>600</v>
      </c>
      <c r="K97" s="364">
        <v>2170.7399999999998</v>
      </c>
    </row>
    <row r="98" spans="1:11" ht="14.4" customHeight="1" x14ac:dyDescent="0.3">
      <c r="A98" s="359" t="s">
        <v>523</v>
      </c>
      <c r="B98" s="360" t="s">
        <v>524</v>
      </c>
      <c r="C98" s="361" t="s">
        <v>549</v>
      </c>
      <c r="D98" s="362" t="s">
        <v>699</v>
      </c>
      <c r="E98" s="361" t="s">
        <v>1013</v>
      </c>
      <c r="F98" s="362" t="s">
        <v>1014</v>
      </c>
      <c r="G98" s="361" t="s">
        <v>887</v>
      </c>
      <c r="H98" s="361" t="s">
        <v>888</v>
      </c>
      <c r="I98" s="363">
        <v>52.42</v>
      </c>
      <c r="J98" s="363">
        <v>4200</v>
      </c>
      <c r="K98" s="364">
        <v>220152.22000000003</v>
      </c>
    </row>
    <row r="99" spans="1:11" ht="14.4" customHeight="1" x14ac:dyDescent="0.3">
      <c r="A99" s="359" t="s">
        <v>523</v>
      </c>
      <c r="B99" s="360" t="s">
        <v>524</v>
      </c>
      <c r="C99" s="361" t="s">
        <v>549</v>
      </c>
      <c r="D99" s="362" t="s">
        <v>699</v>
      </c>
      <c r="E99" s="361" t="s">
        <v>1013</v>
      </c>
      <c r="F99" s="362" t="s">
        <v>1014</v>
      </c>
      <c r="G99" s="361" t="s">
        <v>889</v>
      </c>
      <c r="H99" s="361" t="s">
        <v>890</v>
      </c>
      <c r="I99" s="363">
        <v>8.1678571428571427</v>
      </c>
      <c r="J99" s="363">
        <v>21800</v>
      </c>
      <c r="K99" s="364">
        <v>178046</v>
      </c>
    </row>
    <row r="100" spans="1:11" ht="14.4" customHeight="1" x14ac:dyDescent="0.3">
      <c r="A100" s="359" t="s">
        <v>523</v>
      </c>
      <c r="B100" s="360" t="s">
        <v>524</v>
      </c>
      <c r="C100" s="361" t="s">
        <v>549</v>
      </c>
      <c r="D100" s="362" t="s">
        <v>699</v>
      </c>
      <c r="E100" s="361" t="s">
        <v>1013</v>
      </c>
      <c r="F100" s="362" t="s">
        <v>1014</v>
      </c>
      <c r="G100" s="361" t="s">
        <v>891</v>
      </c>
      <c r="H100" s="361" t="s">
        <v>892</v>
      </c>
      <c r="I100" s="363">
        <v>324.12285714285719</v>
      </c>
      <c r="J100" s="363">
        <v>2480</v>
      </c>
      <c r="K100" s="364">
        <v>806057.4600000002</v>
      </c>
    </row>
    <row r="101" spans="1:11" ht="14.4" customHeight="1" x14ac:dyDescent="0.3">
      <c r="A101" s="359" t="s">
        <v>523</v>
      </c>
      <c r="B101" s="360" t="s">
        <v>524</v>
      </c>
      <c r="C101" s="361" t="s">
        <v>549</v>
      </c>
      <c r="D101" s="362" t="s">
        <v>699</v>
      </c>
      <c r="E101" s="361" t="s">
        <v>1013</v>
      </c>
      <c r="F101" s="362" t="s">
        <v>1014</v>
      </c>
      <c r="G101" s="361" t="s">
        <v>893</v>
      </c>
      <c r="H101" s="361" t="s">
        <v>894</v>
      </c>
      <c r="I101" s="363">
        <v>24.18</v>
      </c>
      <c r="J101" s="363">
        <v>600</v>
      </c>
      <c r="K101" s="364">
        <v>14505.48</v>
      </c>
    </row>
    <row r="102" spans="1:11" ht="14.4" customHeight="1" x14ac:dyDescent="0.3">
      <c r="A102" s="359" t="s">
        <v>523</v>
      </c>
      <c r="B102" s="360" t="s">
        <v>524</v>
      </c>
      <c r="C102" s="361" t="s">
        <v>549</v>
      </c>
      <c r="D102" s="362" t="s">
        <v>699</v>
      </c>
      <c r="E102" s="361" t="s">
        <v>1013</v>
      </c>
      <c r="F102" s="362" t="s">
        <v>1014</v>
      </c>
      <c r="G102" s="361" t="s">
        <v>895</v>
      </c>
      <c r="H102" s="361" t="s">
        <v>896</v>
      </c>
      <c r="I102" s="363">
        <v>60.25</v>
      </c>
      <c r="J102" s="363">
        <v>600</v>
      </c>
      <c r="K102" s="364">
        <v>36147.54</v>
      </c>
    </row>
    <row r="103" spans="1:11" ht="14.4" customHeight="1" x14ac:dyDescent="0.3">
      <c r="A103" s="359" t="s">
        <v>523</v>
      </c>
      <c r="B103" s="360" t="s">
        <v>524</v>
      </c>
      <c r="C103" s="361" t="s">
        <v>549</v>
      </c>
      <c r="D103" s="362" t="s">
        <v>699</v>
      </c>
      <c r="E103" s="361" t="s">
        <v>1015</v>
      </c>
      <c r="F103" s="362" t="s">
        <v>1016</v>
      </c>
      <c r="G103" s="361" t="s">
        <v>897</v>
      </c>
      <c r="H103" s="361" t="s">
        <v>898</v>
      </c>
      <c r="I103" s="363">
        <v>7.87</v>
      </c>
      <c r="J103" s="363">
        <v>4750</v>
      </c>
      <c r="K103" s="364">
        <v>37358.75</v>
      </c>
    </row>
    <row r="104" spans="1:11" ht="14.4" customHeight="1" x14ac:dyDescent="0.3">
      <c r="A104" s="359" t="s">
        <v>523</v>
      </c>
      <c r="B104" s="360" t="s">
        <v>524</v>
      </c>
      <c r="C104" s="361" t="s">
        <v>549</v>
      </c>
      <c r="D104" s="362" t="s">
        <v>699</v>
      </c>
      <c r="E104" s="361" t="s">
        <v>1015</v>
      </c>
      <c r="F104" s="362" t="s">
        <v>1016</v>
      </c>
      <c r="G104" s="361" t="s">
        <v>899</v>
      </c>
      <c r="H104" s="361" t="s">
        <v>900</v>
      </c>
      <c r="I104" s="363">
        <v>0.48100000000000004</v>
      </c>
      <c r="J104" s="363">
        <v>27000</v>
      </c>
      <c r="K104" s="364">
        <v>12990</v>
      </c>
    </row>
    <row r="105" spans="1:11" ht="14.4" customHeight="1" x14ac:dyDescent="0.3">
      <c r="A105" s="359" t="s">
        <v>523</v>
      </c>
      <c r="B105" s="360" t="s">
        <v>524</v>
      </c>
      <c r="C105" s="361" t="s">
        <v>549</v>
      </c>
      <c r="D105" s="362" t="s">
        <v>699</v>
      </c>
      <c r="E105" s="361" t="s">
        <v>1008</v>
      </c>
      <c r="F105" s="362" t="s">
        <v>1009</v>
      </c>
      <c r="G105" s="361" t="s">
        <v>901</v>
      </c>
      <c r="H105" s="361" t="s">
        <v>902</v>
      </c>
      <c r="I105" s="363">
        <v>1.81</v>
      </c>
      <c r="J105" s="363">
        <v>1000</v>
      </c>
      <c r="K105" s="364">
        <v>1815</v>
      </c>
    </row>
    <row r="106" spans="1:11" ht="14.4" customHeight="1" x14ac:dyDescent="0.3">
      <c r="A106" s="359" t="s">
        <v>523</v>
      </c>
      <c r="B106" s="360" t="s">
        <v>524</v>
      </c>
      <c r="C106" s="361" t="s">
        <v>549</v>
      </c>
      <c r="D106" s="362" t="s">
        <v>699</v>
      </c>
      <c r="E106" s="361" t="s">
        <v>1008</v>
      </c>
      <c r="F106" s="362" t="s">
        <v>1009</v>
      </c>
      <c r="G106" s="361" t="s">
        <v>901</v>
      </c>
      <c r="H106" s="361" t="s">
        <v>903</v>
      </c>
      <c r="I106" s="363">
        <v>1.8099999999999998</v>
      </c>
      <c r="J106" s="363">
        <v>3000</v>
      </c>
      <c r="K106" s="364">
        <v>5443</v>
      </c>
    </row>
    <row r="107" spans="1:11" ht="14.4" customHeight="1" x14ac:dyDescent="0.3">
      <c r="A107" s="359" t="s">
        <v>523</v>
      </c>
      <c r="B107" s="360" t="s">
        <v>524</v>
      </c>
      <c r="C107" s="361" t="s">
        <v>549</v>
      </c>
      <c r="D107" s="362" t="s">
        <v>699</v>
      </c>
      <c r="E107" s="361" t="s">
        <v>1008</v>
      </c>
      <c r="F107" s="362" t="s">
        <v>1009</v>
      </c>
      <c r="G107" s="361" t="s">
        <v>904</v>
      </c>
      <c r="H107" s="361" t="s">
        <v>905</v>
      </c>
      <c r="I107" s="363">
        <v>11.01</v>
      </c>
      <c r="J107" s="363">
        <v>720</v>
      </c>
      <c r="K107" s="364">
        <v>7927.2000000000007</v>
      </c>
    </row>
    <row r="108" spans="1:11" ht="14.4" customHeight="1" x14ac:dyDescent="0.3">
      <c r="A108" s="359" t="s">
        <v>523</v>
      </c>
      <c r="B108" s="360" t="s">
        <v>524</v>
      </c>
      <c r="C108" s="361" t="s">
        <v>549</v>
      </c>
      <c r="D108" s="362" t="s">
        <v>699</v>
      </c>
      <c r="E108" s="361" t="s">
        <v>1008</v>
      </c>
      <c r="F108" s="362" t="s">
        <v>1009</v>
      </c>
      <c r="G108" s="361" t="s">
        <v>906</v>
      </c>
      <c r="H108" s="361" t="s">
        <v>907</v>
      </c>
      <c r="I108" s="363">
        <v>11.01</v>
      </c>
      <c r="J108" s="363">
        <v>480</v>
      </c>
      <c r="K108" s="364">
        <v>5284.8</v>
      </c>
    </row>
    <row r="109" spans="1:11" ht="14.4" customHeight="1" x14ac:dyDescent="0.3">
      <c r="A109" s="359" t="s">
        <v>523</v>
      </c>
      <c r="B109" s="360" t="s">
        <v>524</v>
      </c>
      <c r="C109" s="361" t="s">
        <v>549</v>
      </c>
      <c r="D109" s="362" t="s">
        <v>699</v>
      </c>
      <c r="E109" s="361" t="s">
        <v>1008</v>
      </c>
      <c r="F109" s="362" t="s">
        <v>1009</v>
      </c>
      <c r="G109" s="361" t="s">
        <v>908</v>
      </c>
      <c r="H109" s="361" t="s">
        <v>909</v>
      </c>
      <c r="I109" s="363">
        <v>11.01</v>
      </c>
      <c r="J109" s="363">
        <v>80</v>
      </c>
      <c r="K109" s="364">
        <v>880.8</v>
      </c>
    </row>
    <row r="110" spans="1:11" ht="14.4" customHeight="1" x14ac:dyDescent="0.3">
      <c r="A110" s="359" t="s">
        <v>523</v>
      </c>
      <c r="B110" s="360" t="s">
        <v>524</v>
      </c>
      <c r="C110" s="361" t="s">
        <v>549</v>
      </c>
      <c r="D110" s="362" t="s">
        <v>699</v>
      </c>
      <c r="E110" s="361" t="s">
        <v>1008</v>
      </c>
      <c r="F110" s="362" t="s">
        <v>1009</v>
      </c>
      <c r="G110" s="361" t="s">
        <v>910</v>
      </c>
      <c r="H110" s="361" t="s">
        <v>911</v>
      </c>
      <c r="I110" s="363">
        <v>11.01</v>
      </c>
      <c r="J110" s="363">
        <v>80</v>
      </c>
      <c r="K110" s="364">
        <v>880.8</v>
      </c>
    </row>
    <row r="111" spans="1:11" ht="14.4" customHeight="1" x14ac:dyDescent="0.3">
      <c r="A111" s="359" t="s">
        <v>523</v>
      </c>
      <c r="B111" s="360" t="s">
        <v>524</v>
      </c>
      <c r="C111" s="361" t="s">
        <v>549</v>
      </c>
      <c r="D111" s="362" t="s">
        <v>699</v>
      </c>
      <c r="E111" s="361" t="s">
        <v>1008</v>
      </c>
      <c r="F111" s="362" t="s">
        <v>1009</v>
      </c>
      <c r="G111" s="361" t="s">
        <v>912</v>
      </c>
      <c r="H111" s="361" t="s">
        <v>913</v>
      </c>
      <c r="I111" s="363">
        <v>1.81</v>
      </c>
      <c r="J111" s="363">
        <v>1000</v>
      </c>
      <c r="K111" s="364">
        <v>1815</v>
      </c>
    </row>
    <row r="112" spans="1:11" ht="14.4" customHeight="1" x14ac:dyDescent="0.3">
      <c r="A112" s="359" t="s">
        <v>523</v>
      </c>
      <c r="B112" s="360" t="s">
        <v>524</v>
      </c>
      <c r="C112" s="361" t="s">
        <v>549</v>
      </c>
      <c r="D112" s="362" t="s">
        <v>699</v>
      </c>
      <c r="E112" s="361" t="s">
        <v>1008</v>
      </c>
      <c r="F112" s="362" t="s">
        <v>1009</v>
      </c>
      <c r="G112" s="361" t="s">
        <v>912</v>
      </c>
      <c r="H112" s="361" t="s">
        <v>914</v>
      </c>
      <c r="I112" s="363">
        <v>1.81</v>
      </c>
      <c r="J112" s="363">
        <v>2000</v>
      </c>
      <c r="K112" s="364">
        <v>3628.5</v>
      </c>
    </row>
    <row r="113" spans="1:11" ht="14.4" customHeight="1" x14ac:dyDescent="0.3">
      <c r="A113" s="359" t="s">
        <v>523</v>
      </c>
      <c r="B113" s="360" t="s">
        <v>524</v>
      </c>
      <c r="C113" s="361" t="s">
        <v>549</v>
      </c>
      <c r="D113" s="362" t="s">
        <v>699</v>
      </c>
      <c r="E113" s="361" t="s">
        <v>1008</v>
      </c>
      <c r="F113" s="362" t="s">
        <v>1009</v>
      </c>
      <c r="G113" s="361" t="s">
        <v>915</v>
      </c>
      <c r="H113" s="361" t="s">
        <v>916</v>
      </c>
      <c r="I113" s="363">
        <v>20.16</v>
      </c>
      <c r="J113" s="363">
        <v>3840</v>
      </c>
      <c r="K113" s="364">
        <v>77409.009999999995</v>
      </c>
    </row>
    <row r="114" spans="1:11" ht="14.4" customHeight="1" x14ac:dyDescent="0.3">
      <c r="A114" s="359" t="s">
        <v>523</v>
      </c>
      <c r="B114" s="360" t="s">
        <v>524</v>
      </c>
      <c r="C114" s="361" t="s">
        <v>549</v>
      </c>
      <c r="D114" s="362" t="s">
        <v>699</v>
      </c>
      <c r="E114" s="361" t="s">
        <v>1008</v>
      </c>
      <c r="F114" s="362" t="s">
        <v>1009</v>
      </c>
      <c r="G114" s="361" t="s">
        <v>917</v>
      </c>
      <c r="H114" s="361" t="s">
        <v>918</v>
      </c>
      <c r="I114" s="363">
        <v>20.16</v>
      </c>
      <c r="J114" s="363">
        <v>2400</v>
      </c>
      <c r="K114" s="364">
        <v>48380.62</v>
      </c>
    </row>
    <row r="115" spans="1:11" ht="14.4" customHeight="1" x14ac:dyDescent="0.3">
      <c r="A115" s="359" t="s">
        <v>523</v>
      </c>
      <c r="B115" s="360" t="s">
        <v>524</v>
      </c>
      <c r="C115" s="361" t="s">
        <v>549</v>
      </c>
      <c r="D115" s="362" t="s">
        <v>699</v>
      </c>
      <c r="E115" s="361" t="s">
        <v>1008</v>
      </c>
      <c r="F115" s="362" t="s">
        <v>1009</v>
      </c>
      <c r="G115" s="361" t="s">
        <v>736</v>
      </c>
      <c r="H115" s="361" t="s">
        <v>737</v>
      </c>
      <c r="I115" s="363">
        <v>0.71</v>
      </c>
      <c r="J115" s="363">
        <v>2000</v>
      </c>
      <c r="K115" s="364">
        <v>1420</v>
      </c>
    </row>
    <row r="116" spans="1:11" ht="14.4" customHeight="1" x14ac:dyDescent="0.3">
      <c r="A116" s="359" t="s">
        <v>523</v>
      </c>
      <c r="B116" s="360" t="s">
        <v>524</v>
      </c>
      <c r="C116" s="361" t="s">
        <v>549</v>
      </c>
      <c r="D116" s="362" t="s">
        <v>699</v>
      </c>
      <c r="E116" s="361" t="s">
        <v>1008</v>
      </c>
      <c r="F116" s="362" t="s">
        <v>1009</v>
      </c>
      <c r="G116" s="361" t="s">
        <v>919</v>
      </c>
      <c r="H116" s="361" t="s">
        <v>920</v>
      </c>
      <c r="I116" s="363">
        <v>0.71</v>
      </c>
      <c r="J116" s="363">
        <v>4000</v>
      </c>
      <c r="K116" s="364">
        <v>2840</v>
      </c>
    </row>
    <row r="117" spans="1:11" ht="14.4" customHeight="1" x14ac:dyDescent="0.3">
      <c r="A117" s="359" t="s">
        <v>523</v>
      </c>
      <c r="B117" s="360" t="s">
        <v>524</v>
      </c>
      <c r="C117" s="361" t="s">
        <v>549</v>
      </c>
      <c r="D117" s="362" t="s">
        <v>699</v>
      </c>
      <c r="E117" s="361" t="s">
        <v>1008</v>
      </c>
      <c r="F117" s="362" t="s">
        <v>1009</v>
      </c>
      <c r="G117" s="361" t="s">
        <v>921</v>
      </c>
      <c r="H117" s="361" t="s">
        <v>922</v>
      </c>
      <c r="I117" s="363">
        <v>0.71</v>
      </c>
      <c r="J117" s="363">
        <v>1000</v>
      </c>
      <c r="K117" s="364">
        <v>710</v>
      </c>
    </row>
    <row r="118" spans="1:11" ht="14.4" customHeight="1" x14ac:dyDescent="0.3">
      <c r="A118" s="359" t="s">
        <v>523</v>
      </c>
      <c r="B118" s="360" t="s">
        <v>524</v>
      </c>
      <c r="C118" s="361" t="s">
        <v>549</v>
      </c>
      <c r="D118" s="362" t="s">
        <v>699</v>
      </c>
      <c r="E118" s="361" t="s">
        <v>1008</v>
      </c>
      <c r="F118" s="362" t="s">
        <v>1009</v>
      </c>
      <c r="G118" s="361" t="s">
        <v>923</v>
      </c>
      <c r="H118" s="361" t="s">
        <v>924</v>
      </c>
      <c r="I118" s="363">
        <v>1.81</v>
      </c>
      <c r="J118" s="363">
        <v>1000</v>
      </c>
      <c r="K118" s="364">
        <v>1815</v>
      </c>
    </row>
    <row r="119" spans="1:11" ht="14.4" customHeight="1" x14ac:dyDescent="0.3">
      <c r="A119" s="359" t="s">
        <v>523</v>
      </c>
      <c r="B119" s="360" t="s">
        <v>524</v>
      </c>
      <c r="C119" s="361" t="s">
        <v>549</v>
      </c>
      <c r="D119" s="362" t="s">
        <v>699</v>
      </c>
      <c r="E119" s="361" t="s">
        <v>1008</v>
      </c>
      <c r="F119" s="362" t="s">
        <v>1009</v>
      </c>
      <c r="G119" s="361" t="s">
        <v>925</v>
      </c>
      <c r="H119" s="361" t="s">
        <v>926</v>
      </c>
      <c r="I119" s="363">
        <v>12.266</v>
      </c>
      <c r="J119" s="363">
        <v>1440</v>
      </c>
      <c r="K119" s="364">
        <v>17360.66</v>
      </c>
    </row>
    <row r="120" spans="1:11" ht="14.4" customHeight="1" x14ac:dyDescent="0.3">
      <c r="A120" s="359" t="s">
        <v>523</v>
      </c>
      <c r="B120" s="360" t="s">
        <v>524</v>
      </c>
      <c r="C120" s="361" t="s">
        <v>549</v>
      </c>
      <c r="D120" s="362" t="s">
        <v>699</v>
      </c>
      <c r="E120" s="361" t="s">
        <v>1008</v>
      </c>
      <c r="F120" s="362" t="s">
        <v>1009</v>
      </c>
      <c r="G120" s="361" t="s">
        <v>927</v>
      </c>
      <c r="H120" s="361" t="s">
        <v>928</v>
      </c>
      <c r="I120" s="363">
        <v>12.5825</v>
      </c>
      <c r="J120" s="363">
        <v>960</v>
      </c>
      <c r="K120" s="364">
        <v>12079.2</v>
      </c>
    </row>
    <row r="121" spans="1:11" ht="14.4" customHeight="1" x14ac:dyDescent="0.3">
      <c r="A121" s="359" t="s">
        <v>523</v>
      </c>
      <c r="B121" s="360" t="s">
        <v>524</v>
      </c>
      <c r="C121" s="361" t="s">
        <v>549</v>
      </c>
      <c r="D121" s="362" t="s">
        <v>699</v>
      </c>
      <c r="E121" s="361" t="s">
        <v>1008</v>
      </c>
      <c r="F121" s="362" t="s">
        <v>1009</v>
      </c>
      <c r="G121" s="361" t="s">
        <v>929</v>
      </c>
      <c r="H121" s="361" t="s">
        <v>930</v>
      </c>
      <c r="I121" s="363">
        <v>20.16</v>
      </c>
      <c r="J121" s="363">
        <v>160</v>
      </c>
      <c r="K121" s="364">
        <v>3225.38</v>
      </c>
    </row>
    <row r="122" spans="1:11" ht="14.4" customHeight="1" x14ac:dyDescent="0.3">
      <c r="A122" s="359" t="s">
        <v>523</v>
      </c>
      <c r="B122" s="360" t="s">
        <v>524</v>
      </c>
      <c r="C122" s="361" t="s">
        <v>721</v>
      </c>
      <c r="D122" s="362" t="s">
        <v>1017</v>
      </c>
      <c r="E122" s="361" t="s">
        <v>1006</v>
      </c>
      <c r="F122" s="362" t="s">
        <v>1007</v>
      </c>
      <c r="G122" s="361" t="s">
        <v>750</v>
      </c>
      <c r="H122" s="361" t="s">
        <v>931</v>
      </c>
      <c r="I122" s="363">
        <v>37.51</v>
      </c>
      <c r="J122" s="363">
        <v>10</v>
      </c>
      <c r="K122" s="364">
        <v>375.1</v>
      </c>
    </row>
    <row r="123" spans="1:11" ht="14.4" customHeight="1" x14ac:dyDescent="0.3">
      <c r="A123" s="359" t="s">
        <v>523</v>
      </c>
      <c r="B123" s="360" t="s">
        <v>524</v>
      </c>
      <c r="C123" s="361" t="s">
        <v>721</v>
      </c>
      <c r="D123" s="362" t="s">
        <v>1017</v>
      </c>
      <c r="E123" s="361" t="s">
        <v>1006</v>
      </c>
      <c r="F123" s="362" t="s">
        <v>1007</v>
      </c>
      <c r="G123" s="361" t="s">
        <v>752</v>
      </c>
      <c r="H123" s="361" t="s">
        <v>932</v>
      </c>
      <c r="I123" s="363">
        <v>41.14</v>
      </c>
      <c r="J123" s="363">
        <v>10</v>
      </c>
      <c r="K123" s="364">
        <v>411.4</v>
      </c>
    </row>
    <row r="124" spans="1:11" ht="14.4" customHeight="1" x14ac:dyDescent="0.3">
      <c r="A124" s="359" t="s">
        <v>523</v>
      </c>
      <c r="B124" s="360" t="s">
        <v>524</v>
      </c>
      <c r="C124" s="361" t="s">
        <v>721</v>
      </c>
      <c r="D124" s="362" t="s">
        <v>1017</v>
      </c>
      <c r="E124" s="361" t="s">
        <v>1006</v>
      </c>
      <c r="F124" s="362" t="s">
        <v>1007</v>
      </c>
      <c r="G124" s="361" t="s">
        <v>754</v>
      </c>
      <c r="H124" s="361" t="s">
        <v>933</v>
      </c>
      <c r="I124" s="363">
        <v>37.51</v>
      </c>
      <c r="J124" s="363">
        <v>10</v>
      </c>
      <c r="K124" s="364">
        <v>375.1</v>
      </c>
    </row>
    <row r="125" spans="1:11" ht="14.4" customHeight="1" x14ac:dyDescent="0.3">
      <c r="A125" s="359" t="s">
        <v>523</v>
      </c>
      <c r="B125" s="360" t="s">
        <v>524</v>
      </c>
      <c r="C125" s="361" t="s">
        <v>721</v>
      </c>
      <c r="D125" s="362" t="s">
        <v>1017</v>
      </c>
      <c r="E125" s="361" t="s">
        <v>1006</v>
      </c>
      <c r="F125" s="362" t="s">
        <v>1007</v>
      </c>
      <c r="G125" s="361" t="s">
        <v>758</v>
      </c>
      <c r="H125" s="361" t="s">
        <v>759</v>
      </c>
      <c r="I125" s="363">
        <v>39.93</v>
      </c>
      <c r="J125" s="363">
        <v>10</v>
      </c>
      <c r="K125" s="364">
        <v>399.3</v>
      </c>
    </row>
    <row r="126" spans="1:11" ht="14.4" customHeight="1" x14ac:dyDescent="0.3">
      <c r="A126" s="359" t="s">
        <v>523</v>
      </c>
      <c r="B126" s="360" t="s">
        <v>524</v>
      </c>
      <c r="C126" s="361" t="s">
        <v>721</v>
      </c>
      <c r="D126" s="362" t="s">
        <v>1017</v>
      </c>
      <c r="E126" s="361" t="s">
        <v>1006</v>
      </c>
      <c r="F126" s="362" t="s">
        <v>1007</v>
      </c>
      <c r="G126" s="361" t="s">
        <v>934</v>
      </c>
      <c r="H126" s="361" t="s">
        <v>935</v>
      </c>
      <c r="I126" s="363">
        <v>56.025000000000006</v>
      </c>
      <c r="J126" s="363">
        <v>4</v>
      </c>
      <c r="K126" s="364">
        <v>220.95</v>
      </c>
    </row>
    <row r="127" spans="1:11" ht="14.4" customHeight="1" x14ac:dyDescent="0.3">
      <c r="A127" s="359" t="s">
        <v>523</v>
      </c>
      <c r="B127" s="360" t="s">
        <v>524</v>
      </c>
      <c r="C127" s="361" t="s">
        <v>721</v>
      </c>
      <c r="D127" s="362" t="s">
        <v>1017</v>
      </c>
      <c r="E127" s="361" t="s">
        <v>1011</v>
      </c>
      <c r="F127" s="362" t="s">
        <v>1012</v>
      </c>
      <c r="G127" s="361" t="s">
        <v>936</v>
      </c>
      <c r="H127" s="361" t="s">
        <v>937</v>
      </c>
      <c r="I127" s="363">
        <v>11.65</v>
      </c>
      <c r="J127" s="363">
        <v>10</v>
      </c>
      <c r="K127" s="364">
        <v>116.52</v>
      </c>
    </row>
    <row r="128" spans="1:11" ht="14.4" customHeight="1" x14ac:dyDescent="0.3">
      <c r="A128" s="359" t="s">
        <v>523</v>
      </c>
      <c r="B128" s="360" t="s">
        <v>524</v>
      </c>
      <c r="C128" s="361" t="s">
        <v>721</v>
      </c>
      <c r="D128" s="362" t="s">
        <v>1017</v>
      </c>
      <c r="E128" s="361" t="s">
        <v>1011</v>
      </c>
      <c r="F128" s="362" t="s">
        <v>1012</v>
      </c>
      <c r="G128" s="361" t="s">
        <v>938</v>
      </c>
      <c r="H128" s="361" t="s">
        <v>939</v>
      </c>
      <c r="I128" s="363">
        <v>105.8</v>
      </c>
      <c r="J128" s="363">
        <v>3</v>
      </c>
      <c r="K128" s="364">
        <v>317.39999999999998</v>
      </c>
    </row>
    <row r="129" spans="1:11" ht="14.4" customHeight="1" x14ac:dyDescent="0.3">
      <c r="A129" s="359" t="s">
        <v>523</v>
      </c>
      <c r="B129" s="360" t="s">
        <v>524</v>
      </c>
      <c r="C129" s="361" t="s">
        <v>721</v>
      </c>
      <c r="D129" s="362" t="s">
        <v>1017</v>
      </c>
      <c r="E129" s="361" t="s">
        <v>1011</v>
      </c>
      <c r="F129" s="362" t="s">
        <v>1012</v>
      </c>
      <c r="G129" s="361" t="s">
        <v>940</v>
      </c>
      <c r="H129" s="361" t="s">
        <v>941</v>
      </c>
      <c r="I129" s="363">
        <v>646.16</v>
      </c>
      <c r="J129" s="363">
        <v>2</v>
      </c>
      <c r="K129" s="364">
        <v>1292.33</v>
      </c>
    </row>
    <row r="130" spans="1:11" ht="14.4" customHeight="1" x14ac:dyDescent="0.3">
      <c r="A130" s="359" t="s">
        <v>523</v>
      </c>
      <c r="B130" s="360" t="s">
        <v>524</v>
      </c>
      <c r="C130" s="361" t="s">
        <v>552</v>
      </c>
      <c r="D130" s="362" t="s">
        <v>700</v>
      </c>
      <c r="E130" s="361" t="s">
        <v>1004</v>
      </c>
      <c r="F130" s="362" t="s">
        <v>1005</v>
      </c>
      <c r="G130" s="361" t="s">
        <v>942</v>
      </c>
      <c r="H130" s="361" t="s">
        <v>943</v>
      </c>
      <c r="I130" s="363">
        <v>8.52</v>
      </c>
      <c r="J130" s="363">
        <v>1</v>
      </c>
      <c r="K130" s="364">
        <v>8.52</v>
      </c>
    </row>
    <row r="131" spans="1:11" ht="14.4" customHeight="1" x14ac:dyDescent="0.3">
      <c r="A131" s="359" t="s">
        <v>523</v>
      </c>
      <c r="B131" s="360" t="s">
        <v>524</v>
      </c>
      <c r="C131" s="361" t="s">
        <v>552</v>
      </c>
      <c r="D131" s="362" t="s">
        <v>700</v>
      </c>
      <c r="E131" s="361" t="s">
        <v>1004</v>
      </c>
      <c r="F131" s="362" t="s">
        <v>1005</v>
      </c>
      <c r="G131" s="361" t="s">
        <v>835</v>
      </c>
      <c r="H131" s="361" t="s">
        <v>836</v>
      </c>
      <c r="I131" s="363">
        <v>0.42</v>
      </c>
      <c r="J131" s="363">
        <v>1000</v>
      </c>
      <c r="K131" s="364">
        <v>420</v>
      </c>
    </row>
    <row r="132" spans="1:11" ht="14.4" customHeight="1" x14ac:dyDescent="0.3">
      <c r="A132" s="359" t="s">
        <v>523</v>
      </c>
      <c r="B132" s="360" t="s">
        <v>524</v>
      </c>
      <c r="C132" s="361" t="s">
        <v>552</v>
      </c>
      <c r="D132" s="362" t="s">
        <v>700</v>
      </c>
      <c r="E132" s="361" t="s">
        <v>1004</v>
      </c>
      <c r="F132" s="362" t="s">
        <v>1005</v>
      </c>
      <c r="G132" s="361" t="s">
        <v>738</v>
      </c>
      <c r="H132" s="361" t="s">
        <v>739</v>
      </c>
      <c r="I132" s="363">
        <v>14.8</v>
      </c>
      <c r="J132" s="363">
        <v>1</v>
      </c>
      <c r="K132" s="364">
        <v>14.8</v>
      </c>
    </row>
    <row r="133" spans="1:11" ht="14.4" customHeight="1" x14ac:dyDescent="0.3">
      <c r="A133" s="359" t="s">
        <v>523</v>
      </c>
      <c r="B133" s="360" t="s">
        <v>524</v>
      </c>
      <c r="C133" s="361" t="s">
        <v>552</v>
      </c>
      <c r="D133" s="362" t="s">
        <v>700</v>
      </c>
      <c r="E133" s="361" t="s">
        <v>1004</v>
      </c>
      <c r="F133" s="362" t="s">
        <v>1005</v>
      </c>
      <c r="G133" s="361" t="s">
        <v>944</v>
      </c>
      <c r="H133" s="361" t="s">
        <v>945</v>
      </c>
      <c r="I133" s="363">
        <v>1.17</v>
      </c>
      <c r="J133" s="363">
        <v>2</v>
      </c>
      <c r="K133" s="364">
        <v>2.34</v>
      </c>
    </row>
    <row r="134" spans="1:11" ht="14.4" customHeight="1" x14ac:dyDescent="0.3">
      <c r="A134" s="359" t="s">
        <v>523</v>
      </c>
      <c r="B134" s="360" t="s">
        <v>524</v>
      </c>
      <c r="C134" s="361" t="s">
        <v>552</v>
      </c>
      <c r="D134" s="362" t="s">
        <v>700</v>
      </c>
      <c r="E134" s="361" t="s">
        <v>1004</v>
      </c>
      <c r="F134" s="362" t="s">
        <v>1005</v>
      </c>
      <c r="G134" s="361" t="s">
        <v>946</v>
      </c>
      <c r="H134" s="361" t="s">
        <v>947</v>
      </c>
      <c r="I134" s="363">
        <v>0.27</v>
      </c>
      <c r="J134" s="363">
        <v>7</v>
      </c>
      <c r="K134" s="364">
        <v>1.92</v>
      </c>
    </row>
    <row r="135" spans="1:11" ht="14.4" customHeight="1" x14ac:dyDescent="0.3">
      <c r="A135" s="359" t="s">
        <v>523</v>
      </c>
      <c r="B135" s="360" t="s">
        <v>524</v>
      </c>
      <c r="C135" s="361" t="s">
        <v>552</v>
      </c>
      <c r="D135" s="362" t="s">
        <v>700</v>
      </c>
      <c r="E135" s="361" t="s">
        <v>1004</v>
      </c>
      <c r="F135" s="362" t="s">
        <v>1005</v>
      </c>
      <c r="G135" s="361" t="s">
        <v>839</v>
      </c>
      <c r="H135" s="361" t="s">
        <v>840</v>
      </c>
      <c r="I135" s="363">
        <v>7.1</v>
      </c>
      <c r="J135" s="363">
        <v>2</v>
      </c>
      <c r="K135" s="364">
        <v>14.2</v>
      </c>
    </row>
    <row r="136" spans="1:11" ht="14.4" customHeight="1" x14ac:dyDescent="0.3">
      <c r="A136" s="359" t="s">
        <v>523</v>
      </c>
      <c r="B136" s="360" t="s">
        <v>524</v>
      </c>
      <c r="C136" s="361" t="s">
        <v>552</v>
      </c>
      <c r="D136" s="362" t="s">
        <v>700</v>
      </c>
      <c r="E136" s="361" t="s">
        <v>1004</v>
      </c>
      <c r="F136" s="362" t="s">
        <v>1005</v>
      </c>
      <c r="G136" s="361" t="s">
        <v>742</v>
      </c>
      <c r="H136" s="361" t="s">
        <v>743</v>
      </c>
      <c r="I136" s="363">
        <v>8.2799999999999994</v>
      </c>
      <c r="J136" s="363">
        <v>2</v>
      </c>
      <c r="K136" s="364">
        <v>16.559999999999999</v>
      </c>
    </row>
    <row r="137" spans="1:11" ht="14.4" customHeight="1" x14ac:dyDescent="0.3">
      <c r="A137" s="359" t="s">
        <v>523</v>
      </c>
      <c r="B137" s="360" t="s">
        <v>524</v>
      </c>
      <c r="C137" s="361" t="s">
        <v>552</v>
      </c>
      <c r="D137" s="362" t="s">
        <v>700</v>
      </c>
      <c r="E137" s="361" t="s">
        <v>1004</v>
      </c>
      <c r="F137" s="362" t="s">
        <v>1005</v>
      </c>
      <c r="G137" s="361" t="s">
        <v>841</v>
      </c>
      <c r="H137" s="361" t="s">
        <v>842</v>
      </c>
      <c r="I137" s="363">
        <v>5.92</v>
      </c>
      <c r="J137" s="363">
        <v>2</v>
      </c>
      <c r="K137" s="364">
        <v>11.84</v>
      </c>
    </row>
    <row r="138" spans="1:11" ht="14.4" customHeight="1" x14ac:dyDescent="0.3">
      <c r="A138" s="359" t="s">
        <v>523</v>
      </c>
      <c r="B138" s="360" t="s">
        <v>524</v>
      </c>
      <c r="C138" s="361" t="s">
        <v>552</v>
      </c>
      <c r="D138" s="362" t="s">
        <v>700</v>
      </c>
      <c r="E138" s="361" t="s">
        <v>1004</v>
      </c>
      <c r="F138" s="362" t="s">
        <v>1005</v>
      </c>
      <c r="G138" s="361" t="s">
        <v>744</v>
      </c>
      <c r="H138" s="361" t="s">
        <v>745</v>
      </c>
      <c r="I138" s="363">
        <v>2.6266666666666665</v>
      </c>
      <c r="J138" s="363">
        <v>15</v>
      </c>
      <c r="K138" s="364">
        <v>39.28</v>
      </c>
    </row>
    <row r="139" spans="1:11" ht="14.4" customHeight="1" x14ac:dyDescent="0.3">
      <c r="A139" s="359" t="s">
        <v>523</v>
      </c>
      <c r="B139" s="360" t="s">
        <v>524</v>
      </c>
      <c r="C139" s="361" t="s">
        <v>552</v>
      </c>
      <c r="D139" s="362" t="s">
        <v>700</v>
      </c>
      <c r="E139" s="361" t="s">
        <v>1002</v>
      </c>
      <c r="F139" s="362" t="s">
        <v>1003</v>
      </c>
      <c r="G139" s="361" t="s">
        <v>843</v>
      </c>
      <c r="H139" s="361" t="s">
        <v>844</v>
      </c>
      <c r="I139" s="363">
        <v>15.922499999999999</v>
      </c>
      <c r="J139" s="363">
        <v>550</v>
      </c>
      <c r="K139" s="364">
        <v>8758</v>
      </c>
    </row>
    <row r="140" spans="1:11" ht="14.4" customHeight="1" x14ac:dyDescent="0.3">
      <c r="A140" s="359" t="s">
        <v>523</v>
      </c>
      <c r="B140" s="360" t="s">
        <v>524</v>
      </c>
      <c r="C140" s="361" t="s">
        <v>552</v>
      </c>
      <c r="D140" s="362" t="s">
        <v>700</v>
      </c>
      <c r="E140" s="361" t="s">
        <v>1002</v>
      </c>
      <c r="F140" s="362" t="s">
        <v>1003</v>
      </c>
      <c r="G140" s="361" t="s">
        <v>845</v>
      </c>
      <c r="H140" s="361" t="s">
        <v>846</v>
      </c>
      <c r="I140" s="363">
        <v>2.75</v>
      </c>
      <c r="J140" s="363">
        <v>100</v>
      </c>
      <c r="K140" s="364">
        <v>275</v>
      </c>
    </row>
    <row r="141" spans="1:11" ht="14.4" customHeight="1" x14ac:dyDescent="0.3">
      <c r="A141" s="359" t="s">
        <v>523</v>
      </c>
      <c r="B141" s="360" t="s">
        <v>524</v>
      </c>
      <c r="C141" s="361" t="s">
        <v>552</v>
      </c>
      <c r="D141" s="362" t="s">
        <v>700</v>
      </c>
      <c r="E141" s="361" t="s">
        <v>1002</v>
      </c>
      <c r="F141" s="362" t="s">
        <v>1003</v>
      </c>
      <c r="G141" s="361" t="s">
        <v>847</v>
      </c>
      <c r="H141" s="361" t="s">
        <v>848</v>
      </c>
      <c r="I141" s="363">
        <v>7.43</v>
      </c>
      <c r="J141" s="363">
        <v>800</v>
      </c>
      <c r="K141" s="364">
        <v>5944</v>
      </c>
    </row>
    <row r="142" spans="1:11" ht="14.4" customHeight="1" x14ac:dyDescent="0.3">
      <c r="A142" s="359" t="s">
        <v>523</v>
      </c>
      <c r="B142" s="360" t="s">
        <v>524</v>
      </c>
      <c r="C142" s="361" t="s">
        <v>552</v>
      </c>
      <c r="D142" s="362" t="s">
        <v>700</v>
      </c>
      <c r="E142" s="361" t="s">
        <v>1002</v>
      </c>
      <c r="F142" s="362" t="s">
        <v>1003</v>
      </c>
      <c r="G142" s="361" t="s">
        <v>724</v>
      </c>
      <c r="H142" s="361" t="s">
        <v>849</v>
      </c>
      <c r="I142" s="363">
        <v>6.31</v>
      </c>
      <c r="J142" s="363">
        <v>200</v>
      </c>
      <c r="K142" s="364">
        <v>1262.3399999999999</v>
      </c>
    </row>
    <row r="143" spans="1:11" ht="14.4" customHeight="1" x14ac:dyDescent="0.3">
      <c r="A143" s="359" t="s">
        <v>523</v>
      </c>
      <c r="B143" s="360" t="s">
        <v>524</v>
      </c>
      <c r="C143" s="361" t="s">
        <v>552</v>
      </c>
      <c r="D143" s="362" t="s">
        <v>700</v>
      </c>
      <c r="E143" s="361" t="s">
        <v>1002</v>
      </c>
      <c r="F143" s="362" t="s">
        <v>1003</v>
      </c>
      <c r="G143" s="361" t="s">
        <v>948</v>
      </c>
      <c r="H143" s="361" t="s">
        <v>949</v>
      </c>
      <c r="I143" s="363">
        <v>1.0900000000000001</v>
      </c>
      <c r="J143" s="363">
        <v>200</v>
      </c>
      <c r="K143" s="364">
        <v>218</v>
      </c>
    </row>
    <row r="144" spans="1:11" ht="14.4" customHeight="1" x14ac:dyDescent="0.3">
      <c r="A144" s="359" t="s">
        <v>523</v>
      </c>
      <c r="B144" s="360" t="s">
        <v>524</v>
      </c>
      <c r="C144" s="361" t="s">
        <v>552</v>
      </c>
      <c r="D144" s="362" t="s">
        <v>700</v>
      </c>
      <c r="E144" s="361" t="s">
        <v>1002</v>
      </c>
      <c r="F144" s="362" t="s">
        <v>1003</v>
      </c>
      <c r="G144" s="361" t="s">
        <v>950</v>
      </c>
      <c r="H144" s="361" t="s">
        <v>951</v>
      </c>
      <c r="I144" s="363">
        <v>1.67</v>
      </c>
      <c r="J144" s="363">
        <v>200</v>
      </c>
      <c r="K144" s="364">
        <v>334</v>
      </c>
    </row>
    <row r="145" spans="1:11" ht="14.4" customHeight="1" x14ac:dyDescent="0.3">
      <c r="A145" s="359" t="s">
        <v>523</v>
      </c>
      <c r="B145" s="360" t="s">
        <v>524</v>
      </c>
      <c r="C145" s="361" t="s">
        <v>552</v>
      </c>
      <c r="D145" s="362" t="s">
        <v>700</v>
      </c>
      <c r="E145" s="361" t="s">
        <v>1002</v>
      </c>
      <c r="F145" s="362" t="s">
        <v>1003</v>
      </c>
      <c r="G145" s="361" t="s">
        <v>850</v>
      </c>
      <c r="H145" s="361" t="s">
        <v>851</v>
      </c>
      <c r="I145" s="363">
        <v>0.48</v>
      </c>
      <c r="J145" s="363">
        <v>400</v>
      </c>
      <c r="K145" s="364">
        <v>192</v>
      </c>
    </row>
    <row r="146" spans="1:11" ht="14.4" customHeight="1" x14ac:dyDescent="0.3">
      <c r="A146" s="359" t="s">
        <v>523</v>
      </c>
      <c r="B146" s="360" t="s">
        <v>524</v>
      </c>
      <c r="C146" s="361" t="s">
        <v>552</v>
      </c>
      <c r="D146" s="362" t="s">
        <v>700</v>
      </c>
      <c r="E146" s="361" t="s">
        <v>1002</v>
      </c>
      <c r="F146" s="362" t="s">
        <v>1003</v>
      </c>
      <c r="G146" s="361" t="s">
        <v>952</v>
      </c>
      <c r="H146" s="361" t="s">
        <v>953</v>
      </c>
      <c r="I146" s="363">
        <v>0.67</v>
      </c>
      <c r="J146" s="363">
        <v>200</v>
      </c>
      <c r="K146" s="364">
        <v>134</v>
      </c>
    </row>
    <row r="147" spans="1:11" ht="14.4" customHeight="1" x14ac:dyDescent="0.3">
      <c r="A147" s="359" t="s">
        <v>523</v>
      </c>
      <c r="B147" s="360" t="s">
        <v>524</v>
      </c>
      <c r="C147" s="361" t="s">
        <v>552</v>
      </c>
      <c r="D147" s="362" t="s">
        <v>700</v>
      </c>
      <c r="E147" s="361" t="s">
        <v>1002</v>
      </c>
      <c r="F147" s="362" t="s">
        <v>1003</v>
      </c>
      <c r="G147" s="361" t="s">
        <v>854</v>
      </c>
      <c r="H147" s="361" t="s">
        <v>856</v>
      </c>
      <c r="I147" s="363">
        <v>9.15</v>
      </c>
      <c r="J147" s="363">
        <v>400</v>
      </c>
      <c r="K147" s="364">
        <v>3658.6</v>
      </c>
    </row>
    <row r="148" spans="1:11" ht="14.4" customHeight="1" x14ac:dyDescent="0.3">
      <c r="A148" s="359" t="s">
        <v>523</v>
      </c>
      <c r="B148" s="360" t="s">
        <v>524</v>
      </c>
      <c r="C148" s="361" t="s">
        <v>552</v>
      </c>
      <c r="D148" s="362" t="s">
        <v>700</v>
      </c>
      <c r="E148" s="361" t="s">
        <v>1002</v>
      </c>
      <c r="F148" s="362" t="s">
        <v>1003</v>
      </c>
      <c r="G148" s="361" t="s">
        <v>857</v>
      </c>
      <c r="H148" s="361" t="s">
        <v>859</v>
      </c>
      <c r="I148" s="363">
        <v>4.3099999999999996</v>
      </c>
      <c r="J148" s="363">
        <v>400</v>
      </c>
      <c r="K148" s="364">
        <v>1724.26</v>
      </c>
    </row>
    <row r="149" spans="1:11" ht="14.4" customHeight="1" x14ac:dyDescent="0.3">
      <c r="A149" s="359" t="s">
        <v>523</v>
      </c>
      <c r="B149" s="360" t="s">
        <v>524</v>
      </c>
      <c r="C149" s="361" t="s">
        <v>552</v>
      </c>
      <c r="D149" s="362" t="s">
        <v>700</v>
      </c>
      <c r="E149" s="361" t="s">
        <v>1002</v>
      </c>
      <c r="F149" s="362" t="s">
        <v>1003</v>
      </c>
      <c r="G149" s="361" t="s">
        <v>860</v>
      </c>
      <c r="H149" s="361" t="s">
        <v>861</v>
      </c>
      <c r="I149" s="363">
        <v>14.65</v>
      </c>
      <c r="J149" s="363">
        <v>300</v>
      </c>
      <c r="K149" s="364">
        <v>4395.78</v>
      </c>
    </row>
    <row r="150" spans="1:11" ht="14.4" customHeight="1" x14ac:dyDescent="0.3">
      <c r="A150" s="359" t="s">
        <v>523</v>
      </c>
      <c r="B150" s="360" t="s">
        <v>524</v>
      </c>
      <c r="C150" s="361" t="s">
        <v>552</v>
      </c>
      <c r="D150" s="362" t="s">
        <v>700</v>
      </c>
      <c r="E150" s="361" t="s">
        <v>1002</v>
      </c>
      <c r="F150" s="362" t="s">
        <v>1003</v>
      </c>
      <c r="G150" s="361" t="s">
        <v>954</v>
      </c>
      <c r="H150" s="361" t="s">
        <v>955</v>
      </c>
      <c r="I150" s="363">
        <v>33.880000000000003</v>
      </c>
      <c r="J150" s="363">
        <v>1</v>
      </c>
      <c r="K150" s="364">
        <v>33.880000000000003</v>
      </c>
    </row>
    <row r="151" spans="1:11" ht="14.4" customHeight="1" x14ac:dyDescent="0.3">
      <c r="A151" s="359" t="s">
        <v>523</v>
      </c>
      <c r="B151" s="360" t="s">
        <v>524</v>
      </c>
      <c r="C151" s="361" t="s">
        <v>552</v>
      </c>
      <c r="D151" s="362" t="s">
        <v>700</v>
      </c>
      <c r="E151" s="361" t="s">
        <v>1002</v>
      </c>
      <c r="F151" s="362" t="s">
        <v>1003</v>
      </c>
      <c r="G151" s="361" t="s">
        <v>864</v>
      </c>
      <c r="H151" s="361" t="s">
        <v>866</v>
      </c>
      <c r="I151" s="363">
        <v>5.42</v>
      </c>
      <c r="J151" s="363">
        <v>200</v>
      </c>
      <c r="K151" s="364">
        <v>1083.72</v>
      </c>
    </row>
    <row r="152" spans="1:11" ht="14.4" customHeight="1" x14ac:dyDescent="0.3">
      <c r="A152" s="359" t="s">
        <v>523</v>
      </c>
      <c r="B152" s="360" t="s">
        <v>524</v>
      </c>
      <c r="C152" s="361" t="s">
        <v>552</v>
      </c>
      <c r="D152" s="362" t="s">
        <v>700</v>
      </c>
      <c r="E152" s="361" t="s">
        <v>1002</v>
      </c>
      <c r="F152" s="362" t="s">
        <v>1003</v>
      </c>
      <c r="G152" s="361" t="s">
        <v>867</v>
      </c>
      <c r="H152" s="361" t="s">
        <v>868</v>
      </c>
      <c r="I152" s="363">
        <v>12.11</v>
      </c>
      <c r="J152" s="363">
        <v>50</v>
      </c>
      <c r="K152" s="364">
        <v>605.5</v>
      </c>
    </row>
    <row r="153" spans="1:11" ht="14.4" customHeight="1" x14ac:dyDescent="0.3">
      <c r="A153" s="359" t="s">
        <v>523</v>
      </c>
      <c r="B153" s="360" t="s">
        <v>524</v>
      </c>
      <c r="C153" s="361" t="s">
        <v>552</v>
      </c>
      <c r="D153" s="362" t="s">
        <v>700</v>
      </c>
      <c r="E153" s="361" t="s">
        <v>1002</v>
      </c>
      <c r="F153" s="362" t="s">
        <v>1003</v>
      </c>
      <c r="G153" s="361" t="s">
        <v>956</v>
      </c>
      <c r="H153" s="361" t="s">
        <v>957</v>
      </c>
      <c r="I153" s="363">
        <v>25.53</v>
      </c>
      <c r="J153" s="363">
        <v>20</v>
      </c>
      <c r="K153" s="364">
        <v>510.6</v>
      </c>
    </row>
    <row r="154" spans="1:11" ht="14.4" customHeight="1" x14ac:dyDescent="0.3">
      <c r="A154" s="359" t="s">
        <v>523</v>
      </c>
      <c r="B154" s="360" t="s">
        <v>524</v>
      </c>
      <c r="C154" s="361" t="s">
        <v>552</v>
      </c>
      <c r="D154" s="362" t="s">
        <v>700</v>
      </c>
      <c r="E154" s="361" t="s">
        <v>1002</v>
      </c>
      <c r="F154" s="362" t="s">
        <v>1003</v>
      </c>
      <c r="G154" s="361" t="s">
        <v>871</v>
      </c>
      <c r="H154" s="361" t="s">
        <v>872</v>
      </c>
      <c r="I154" s="363">
        <v>0.47</v>
      </c>
      <c r="J154" s="363">
        <v>1200</v>
      </c>
      <c r="K154" s="364">
        <v>564</v>
      </c>
    </row>
    <row r="155" spans="1:11" ht="14.4" customHeight="1" x14ac:dyDescent="0.3">
      <c r="A155" s="359" t="s">
        <v>523</v>
      </c>
      <c r="B155" s="360" t="s">
        <v>524</v>
      </c>
      <c r="C155" s="361" t="s">
        <v>552</v>
      </c>
      <c r="D155" s="362" t="s">
        <v>700</v>
      </c>
      <c r="E155" s="361" t="s">
        <v>1002</v>
      </c>
      <c r="F155" s="362" t="s">
        <v>1003</v>
      </c>
      <c r="G155" s="361" t="s">
        <v>958</v>
      </c>
      <c r="H155" s="361" t="s">
        <v>959</v>
      </c>
      <c r="I155" s="363">
        <v>45.98</v>
      </c>
      <c r="J155" s="363">
        <v>10</v>
      </c>
      <c r="K155" s="364">
        <v>459.8</v>
      </c>
    </row>
    <row r="156" spans="1:11" ht="14.4" customHeight="1" x14ac:dyDescent="0.3">
      <c r="A156" s="359" t="s">
        <v>523</v>
      </c>
      <c r="B156" s="360" t="s">
        <v>524</v>
      </c>
      <c r="C156" s="361" t="s">
        <v>552</v>
      </c>
      <c r="D156" s="362" t="s">
        <v>700</v>
      </c>
      <c r="E156" s="361" t="s">
        <v>1002</v>
      </c>
      <c r="F156" s="362" t="s">
        <v>1003</v>
      </c>
      <c r="G156" s="361" t="s">
        <v>960</v>
      </c>
      <c r="H156" s="361" t="s">
        <v>961</v>
      </c>
      <c r="I156" s="363">
        <v>71.39</v>
      </c>
      <c r="J156" s="363">
        <v>200</v>
      </c>
      <c r="K156" s="364">
        <v>14278</v>
      </c>
    </row>
    <row r="157" spans="1:11" ht="14.4" customHeight="1" x14ac:dyDescent="0.3">
      <c r="A157" s="359" t="s">
        <v>523</v>
      </c>
      <c r="B157" s="360" t="s">
        <v>524</v>
      </c>
      <c r="C157" s="361" t="s">
        <v>552</v>
      </c>
      <c r="D157" s="362" t="s">
        <v>700</v>
      </c>
      <c r="E157" s="361" t="s">
        <v>1002</v>
      </c>
      <c r="F157" s="362" t="s">
        <v>1003</v>
      </c>
      <c r="G157" s="361" t="s">
        <v>962</v>
      </c>
      <c r="H157" s="361" t="s">
        <v>963</v>
      </c>
      <c r="I157" s="363">
        <v>71.39</v>
      </c>
      <c r="J157" s="363">
        <v>200</v>
      </c>
      <c r="K157" s="364">
        <v>14278</v>
      </c>
    </row>
    <row r="158" spans="1:11" ht="14.4" customHeight="1" x14ac:dyDescent="0.3">
      <c r="A158" s="359" t="s">
        <v>523</v>
      </c>
      <c r="B158" s="360" t="s">
        <v>524</v>
      </c>
      <c r="C158" s="361" t="s">
        <v>552</v>
      </c>
      <c r="D158" s="362" t="s">
        <v>700</v>
      </c>
      <c r="E158" s="361" t="s">
        <v>1002</v>
      </c>
      <c r="F158" s="362" t="s">
        <v>1003</v>
      </c>
      <c r="G158" s="361" t="s">
        <v>964</v>
      </c>
      <c r="H158" s="361" t="s">
        <v>965</v>
      </c>
      <c r="I158" s="363">
        <v>71.39</v>
      </c>
      <c r="J158" s="363">
        <v>100</v>
      </c>
      <c r="K158" s="364">
        <v>7139</v>
      </c>
    </row>
    <row r="159" spans="1:11" ht="14.4" customHeight="1" x14ac:dyDescent="0.3">
      <c r="A159" s="359" t="s">
        <v>523</v>
      </c>
      <c r="B159" s="360" t="s">
        <v>524</v>
      </c>
      <c r="C159" s="361" t="s">
        <v>552</v>
      </c>
      <c r="D159" s="362" t="s">
        <v>700</v>
      </c>
      <c r="E159" s="361" t="s">
        <v>1002</v>
      </c>
      <c r="F159" s="362" t="s">
        <v>1003</v>
      </c>
      <c r="G159" s="361" t="s">
        <v>966</v>
      </c>
      <c r="H159" s="361" t="s">
        <v>967</v>
      </c>
      <c r="I159" s="363">
        <v>87.12</v>
      </c>
      <c r="J159" s="363">
        <v>70</v>
      </c>
      <c r="K159" s="364">
        <v>6098.4</v>
      </c>
    </row>
    <row r="160" spans="1:11" ht="14.4" customHeight="1" x14ac:dyDescent="0.3">
      <c r="A160" s="359" t="s">
        <v>523</v>
      </c>
      <c r="B160" s="360" t="s">
        <v>524</v>
      </c>
      <c r="C160" s="361" t="s">
        <v>552</v>
      </c>
      <c r="D160" s="362" t="s">
        <v>700</v>
      </c>
      <c r="E160" s="361" t="s">
        <v>1002</v>
      </c>
      <c r="F160" s="362" t="s">
        <v>1003</v>
      </c>
      <c r="G160" s="361" t="s">
        <v>968</v>
      </c>
      <c r="H160" s="361" t="s">
        <v>969</v>
      </c>
      <c r="I160" s="363">
        <v>96.8</v>
      </c>
      <c r="J160" s="363">
        <v>140</v>
      </c>
      <c r="K160" s="364">
        <v>13552</v>
      </c>
    </row>
    <row r="161" spans="1:11" ht="14.4" customHeight="1" x14ac:dyDescent="0.3">
      <c r="A161" s="359" t="s">
        <v>523</v>
      </c>
      <c r="B161" s="360" t="s">
        <v>524</v>
      </c>
      <c r="C161" s="361" t="s">
        <v>552</v>
      </c>
      <c r="D161" s="362" t="s">
        <v>700</v>
      </c>
      <c r="E161" s="361" t="s">
        <v>1002</v>
      </c>
      <c r="F161" s="362" t="s">
        <v>1003</v>
      </c>
      <c r="G161" s="361" t="s">
        <v>970</v>
      </c>
      <c r="H161" s="361" t="s">
        <v>971</v>
      </c>
      <c r="I161" s="363">
        <v>145.19999999999999</v>
      </c>
      <c r="J161" s="363">
        <v>50</v>
      </c>
      <c r="K161" s="364">
        <v>7260</v>
      </c>
    </row>
    <row r="162" spans="1:11" ht="14.4" customHeight="1" x14ac:dyDescent="0.3">
      <c r="A162" s="359" t="s">
        <v>523</v>
      </c>
      <c r="B162" s="360" t="s">
        <v>524</v>
      </c>
      <c r="C162" s="361" t="s">
        <v>552</v>
      </c>
      <c r="D162" s="362" t="s">
        <v>700</v>
      </c>
      <c r="E162" s="361" t="s">
        <v>1002</v>
      </c>
      <c r="F162" s="362" t="s">
        <v>1003</v>
      </c>
      <c r="G162" s="361" t="s">
        <v>972</v>
      </c>
      <c r="H162" s="361" t="s">
        <v>973</v>
      </c>
      <c r="I162" s="363">
        <v>145.19999999999999</v>
      </c>
      <c r="J162" s="363">
        <v>100</v>
      </c>
      <c r="K162" s="364">
        <v>14520</v>
      </c>
    </row>
    <row r="163" spans="1:11" ht="14.4" customHeight="1" x14ac:dyDescent="0.3">
      <c r="A163" s="359" t="s">
        <v>523</v>
      </c>
      <c r="B163" s="360" t="s">
        <v>524</v>
      </c>
      <c r="C163" s="361" t="s">
        <v>552</v>
      </c>
      <c r="D163" s="362" t="s">
        <v>700</v>
      </c>
      <c r="E163" s="361" t="s">
        <v>1002</v>
      </c>
      <c r="F163" s="362" t="s">
        <v>1003</v>
      </c>
      <c r="G163" s="361" t="s">
        <v>974</v>
      </c>
      <c r="H163" s="361" t="s">
        <v>975</v>
      </c>
      <c r="I163" s="363">
        <v>145.19999999999999</v>
      </c>
      <c r="J163" s="363">
        <v>100</v>
      </c>
      <c r="K163" s="364">
        <v>14520</v>
      </c>
    </row>
    <row r="164" spans="1:11" ht="14.4" customHeight="1" x14ac:dyDescent="0.3">
      <c r="A164" s="359" t="s">
        <v>523</v>
      </c>
      <c r="B164" s="360" t="s">
        <v>524</v>
      </c>
      <c r="C164" s="361" t="s">
        <v>552</v>
      </c>
      <c r="D164" s="362" t="s">
        <v>700</v>
      </c>
      <c r="E164" s="361" t="s">
        <v>1002</v>
      </c>
      <c r="F164" s="362" t="s">
        <v>1003</v>
      </c>
      <c r="G164" s="361" t="s">
        <v>976</v>
      </c>
      <c r="H164" s="361" t="s">
        <v>977</v>
      </c>
      <c r="I164" s="363">
        <v>151.25</v>
      </c>
      <c r="J164" s="363">
        <v>100</v>
      </c>
      <c r="K164" s="364">
        <v>15125</v>
      </c>
    </row>
    <row r="165" spans="1:11" ht="14.4" customHeight="1" x14ac:dyDescent="0.3">
      <c r="A165" s="359" t="s">
        <v>523</v>
      </c>
      <c r="B165" s="360" t="s">
        <v>524</v>
      </c>
      <c r="C165" s="361" t="s">
        <v>552</v>
      </c>
      <c r="D165" s="362" t="s">
        <v>700</v>
      </c>
      <c r="E165" s="361" t="s">
        <v>1002</v>
      </c>
      <c r="F165" s="362" t="s">
        <v>1003</v>
      </c>
      <c r="G165" s="361" t="s">
        <v>978</v>
      </c>
      <c r="H165" s="361" t="s">
        <v>979</v>
      </c>
      <c r="I165" s="363">
        <v>2178</v>
      </c>
      <c r="J165" s="363">
        <v>30</v>
      </c>
      <c r="K165" s="364">
        <v>65340</v>
      </c>
    </row>
    <row r="166" spans="1:11" ht="14.4" customHeight="1" x14ac:dyDescent="0.3">
      <c r="A166" s="359" t="s">
        <v>523</v>
      </c>
      <c r="B166" s="360" t="s">
        <v>524</v>
      </c>
      <c r="C166" s="361" t="s">
        <v>552</v>
      </c>
      <c r="D166" s="362" t="s">
        <v>700</v>
      </c>
      <c r="E166" s="361" t="s">
        <v>1002</v>
      </c>
      <c r="F166" s="362" t="s">
        <v>1003</v>
      </c>
      <c r="G166" s="361" t="s">
        <v>980</v>
      </c>
      <c r="H166" s="361" t="s">
        <v>981</v>
      </c>
      <c r="I166" s="363">
        <v>71.510000000000005</v>
      </c>
      <c r="J166" s="363">
        <v>60</v>
      </c>
      <c r="K166" s="364">
        <v>4290.66</v>
      </c>
    </row>
    <row r="167" spans="1:11" ht="14.4" customHeight="1" x14ac:dyDescent="0.3">
      <c r="A167" s="359" t="s">
        <v>523</v>
      </c>
      <c r="B167" s="360" t="s">
        <v>524</v>
      </c>
      <c r="C167" s="361" t="s">
        <v>552</v>
      </c>
      <c r="D167" s="362" t="s">
        <v>700</v>
      </c>
      <c r="E167" s="361" t="s">
        <v>1006</v>
      </c>
      <c r="F167" s="362" t="s">
        <v>1007</v>
      </c>
      <c r="G167" s="361" t="s">
        <v>754</v>
      </c>
      <c r="H167" s="361" t="s">
        <v>933</v>
      </c>
      <c r="I167" s="363">
        <v>33.01</v>
      </c>
      <c r="J167" s="363">
        <v>10</v>
      </c>
      <c r="K167" s="364">
        <v>330.09</v>
      </c>
    </row>
    <row r="168" spans="1:11" ht="14.4" customHeight="1" x14ac:dyDescent="0.3">
      <c r="A168" s="359" t="s">
        <v>523</v>
      </c>
      <c r="B168" s="360" t="s">
        <v>524</v>
      </c>
      <c r="C168" s="361" t="s">
        <v>552</v>
      </c>
      <c r="D168" s="362" t="s">
        <v>700</v>
      </c>
      <c r="E168" s="361" t="s">
        <v>1006</v>
      </c>
      <c r="F168" s="362" t="s">
        <v>1007</v>
      </c>
      <c r="G168" s="361" t="s">
        <v>760</v>
      </c>
      <c r="H168" s="361" t="s">
        <v>982</v>
      </c>
      <c r="I168" s="363">
        <v>33.01</v>
      </c>
      <c r="J168" s="363">
        <v>10</v>
      </c>
      <c r="K168" s="364">
        <v>330.09</v>
      </c>
    </row>
    <row r="169" spans="1:11" ht="14.4" customHeight="1" x14ac:dyDescent="0.3">
      <c r="A169" s="359" t="s">
        <v>523</v>
      </c>
      <c r="B169" s="360" t="s">
        <v>524</v>
      </c>
      <c r="C169" s="361" t="s">
        <v>552</v>
      </c>
      <c r="D169" s="362" t="s">
        <v>700</v>
      </c>
      <c r="E169" s="361" t="s">
        <v>1006</v>
      </c>
      <c r="F169" s="362" t="s">
        <v>1007</v>
      </c>
      <c r="G169" s="361" t="s">
        <v>983</v>
      </c>
      <c r="H169" s="361" t="s">
        <v>984</v>
      </c>
      <c r="I169" s="363">
        <v>108.9</v>
      </c>
      <c r="J169" s="363">
        <v>5</v>
      </c>
      <c r="K169" s="364">
        <v>544.5</v>
      </c>
    </row>
    <row r="170" spans="1:11" ht="14.4" customHeight="1" x14ac:dyDescent="0.3">
      <c r="A170" s="359" t="s">
        <v>523</v>
      </c>
      <c r="B170" s="360" t="s">
        <v>524</v>
      </c>
      <c r="C170" s="361" t="s">
        <v>552</v>
      </c>
      <c r="D170" s="362" t="s">
        <v>700</v>
      </c>
      <c r="E170" s="361" t="s">
        <v>1006</v>
      </c>
      <c r="F170" s="362" t="s">
        <v>1007</v>
      </c>
      <c r="G170" s="361" t="s">
        <v>985</v>
      </c>
      <c r="H170" s="361" t="s">
        <v>986</v>
      </c>
      <c r="I170" s="363">
        <v>41.14</v>
      </c>
      <c r="J170" s="363">
        <v>5</v>
      </c>
      <c r="K170" s="364">
        <v>205.7</v>
      </c>
    </row>
    <row r="171" spans="1:11" ht="14.4" customHeight="1" x14ac:dyDescent="0.3">
      <c r="A171" s="359" t="s">
        <v>523</v>
      </c>
      <c r="B171" s="360" t="s">
        <v>524</v>
      </c>
      <c r="C171" s="361" t="s">
        <v>552</v>
      </c>
      <c r="D171" s="362" t="s">
        <v>700</v>
      </c>
      <c r="E171" s="361" t="s">
        <v>1006</v>
      </c>
      <c r="F171" s="362" t="s">
        <v>1007</v>
      </c>
      <c r="G171" s="361" t="s">
        <v>987</v>
      </c>
      <c r="H171" s="361" t="s">
        <v>988</v>
      </c>
      <c r="I171" s="363">
        <v>134.31</v>
      </c>
      <c r="J171" s="363">
        <v>2</v>
      </c>
      <c r="K171" s="364">
        <v>268.62</v>
      </c>
    </row>
    <row r="172" spans="1:11" ht="14.4" customHeight="1" x14ac:dyDescent="0.3">
      <c r="A172" s="359" t="s">
        <v>523</v>
      </c>
      <c r="B172" s="360" t="s">
        <v>524</v>
      </c>
      <c r="C172" s="361" t="s">
        <v>552</v>
      </c>
      <c r="D172" s="362" t="s">
        <v>700</v>
      </c>
      <c r="E172" s="361" t="s">
        <v>1006</v>
      </c>
      <c r="F172" s="362" t="s">
        <v>1007</v>
      </c>
      <c r="G172" s="361" t="s">
        <v>987</v>
      </c>
      <c r="H172" s="361" t="s">
        <v>989</v>
      </c>
      <c r="I172" s="363">
        <v>119.06</v>
      </c>
      <c r="J172" s="363">
        <v>2</v>
      </c>
      <c r="K172" s="364">
        <v>238.13</v>
      </c>
    </row>
    <row r="173" spans="1:11" ht="14.4" customHeight="1" x14ac:dyDescent="0.3">
      <c r="A173" s="359" t="s">
        <v>523</v>
      </c>
      <c r="B173" s="360" t="s">
        <v>524</v>
      </c>
      <c r="C173" s="361" t="s">
        <v>552</v>
      </c>
      <c r="D173" s="362" t="s">
        <v>700</v>
      </c>
      <c r="E173" s="361" t="s">
        <v>1006</v>
      </c>
      <c r="F173" s="362" t="s">
        <v>1007</v>
      </c>
      <c r="G173" s="361" t="s">
        <v>990</v>
      </c>
      <c r="H173" s="361" t="s">
        <v>991</v>
      </c>
      <c r="I173" s="363">
        <v>87</v>
      </c>
      <c r="J173" s="363">
        <v>3</v>
      </c>
      <c r="K173" s="364">
        <v>261</v>
      </c>
    </row>
    <row r="174" spans="1:11" ht="14.4" customHeight="1" x14ac:dyDescent="0.3">
      <c r="A174" s="359" t="s">
        <v>523</v>
      </c>
      <c r="B174" s="360" t="s">
        <v>524</v>
      </c>
      <c r="C174" s="361" t="s">
        <v>552</v>
      </c>
      <c r="D174" s="362" t="s">
        <v>700</v>
      </c>
      <c r="E174" s="361" t="s">
        <v>1006</v>
      </c>
      <c r="F174" s="362" t="s">
        <v>1007</v>
      </c>
      <c r="G174" s="361" t="s">
        <v>990</v>
      </c>
      <c r="H174" s="361" t="s">
        <v>992</v>
      </c>
      <c r="I174" s="363">
        <v>69.599999999999994</v>
      </c>
      <c r="J174" s="363">
        <v>3</v>
      </c>
      <c r="K174" s="364">
        <v>208.8</v>
      </c>
    </row>
    <row r="175" spans="1:11" ht="14.4" customHeight="1" x14ac:dyDescent="0.3">
      <c r="A175" s="359" t="s">
        <v>523</v>
      </c>
      <c r="B175" s="360" t="s">
        <v>524</v>
      </c>
      <c r="C175" s="361" t="s">
        <v>552</v>
      </c>
      <c r="D175" s="362" t="s">
        <v>700</v>
      </c>
      <c r="E175" s="361" t="s">
        <v>1006</v>
      </c>
      <c r="F175" s="362" t="s">
        <v>1007</v>
      </c>
      <c r="G175" s="361" t="s">
        <v>993</v>
      </c>
      <c r="H175" s="361" t="s">
        <v>994</v>
      </c>
      <c r="I175" s="363">
        <v>107.45</v>
      </c>
      <c r="J175" s="363">
        <v>2</v>
      </c>
      <c r="K175" s="364">
        <v>214.9</v>
      </c>
    </row>
    <row r="176" spans="1:11" ht="14.4" customHeight="1" x14ac:dyDescent="0.3">
      <c r="A176" s="359" t="s">
        <v>523</v>
      </c>
      <c r="B176" s="360" t="s">
        <v>524</v>
      </c>
      <c r="C176" s="361" t="s">
        <v>552</v>
      </c>
      <c r="D176" s="362" t="s">
        <v>700</v>
      </c>
      <c r="E176" s="361" t="s">
        <v>1006</v>
      </c>
      <c r="F176" s="362" t="s">
        <v>1007</v>
      </c>
      <c r="G176" s="361" t="s">
        <v>995</v>
      </c>
      <c r="H176" s="361" t="s">
        <v>996</v>
      </c>
      <c r="I176" s="363">
        <v>139.38999999999999</v>
      </c>
      <c r="J176" s="363">
        <v>2</v>
      </c>
      <c r="K176" s="364">
        <v>278.77999999999997</v>
      </c>
    </row>
    <row r="177" spans="1:11" ht="14.4" customHeight="1" x14ac:dyDescent="0.3">
      <c r="A177" s="359" t="s">
        <v>523</v>
      </c>
      <c r="B177" s="360" t="s">
        <v>524</v>
      </c>
      <c r="C177" s="361" t="s">
        <v>552</v>
      </c>
      <c r="D177" s="362" t="s">
        <v>700</v>
      </c>
      <c r="E177" s="361" t="s">
        <v>1006</v>
      </c>
      <c r="F177" s="362" t="s">
        <v>1007</v>
      </c>
      <c r="G177" s="361" t="s">
        <v>997</v>
      </c>
      <c r="H177" s="361" t="s">
        <v>998</v>
      </c>
      <c r="I177" s="363">
        <v>52.17</v>
      </c>
      <c r="J177" s="363">
        <v>2</v>
      </c>
      <c r="K177" s="364">
        <v>104.35</v>
      </c>
    </row>
    <row r="178" spans="1:11" ht="14.4" customHeight="1" x14ac:dyDescent="0.3">
      <c r="A178" s="359" t="s">
        <v>523</v>
      </c>
      <c r="B178" s="360" t="s">
        <v>524</v>
      </c>
      <c r="C178" s="361" t="s">
        <v>552</v>
      </c>
      <c r="D178" s="362" t="s">
        <v>700</v>
      </c>
      <c r="E178" s="361" t="s">
        <v>1015</v>
      </c>
      <c r="F178" s="362" t="s">
        <v>1016</v>
      </c>
      <c r="G178" s="361" t="s">
        <v>899</v>
      </c>
      <c r="H178" s="361" t="s">
        <v>900</v>
      </c>
      <c r="I178" s="363">
        <v>0.48</v>
      </c>
      <c r="J178" s="363">
        <v>1300</v>
      </c>
      <c r="K178" s="364">
        <v>624</v>
      </c>
    </row>
    <row r="179" spans="1:11" ht="14.4" customHeight="1" x14ac:dyDescent="0.3">
      <c r="A179" s="359" t="s">
        <v>523</v>
      </c>
      <c r="B179" s="360" t="s">
        <v>524</v>
      </c>
      <c r="C179" s="361" t="s">
        <v>552</v>
      </c>
      <c r="D179" s="362" t="s">
        <v>700</v>
      </c>
      <c r="E179" s="361" t="s">
        <v>1008</v>
      </c>
      <c r="F179" s="362" t="s">
        <v>1009</v>
      </c>
      <c r="G179" s="361" t="s">
        <v>904</v>
      </c>
      <c r="H179" s="361" t="s">
        <v>905</v>
      </c>
      <c r="I179" s="363">
        <v>11.01</v>
      </c>
      <c r="J179" s="363">
        <v>240</v>
      </c>
      <c r="K179" s="364">
        <v>2642.4</v>
      </c>
    </row>
    <row r="180" spans="1:11" ht="14.4" customHeight="1" x14ac:dyDescent="0.3">
      <c r="A180" s="359" t="s">
        <v>523</v>
      </c>
      <c r="B180" s="360" t="s">
        <v>524</v>
      </c>
      <c r="C180" s="361" t="s">
        <v>552</v>
      </c>
      <c r="D180" s="362" t="s">
        <v>700</v>
      </c>
      <c r="E180" s="361" t="s">
        <v>1008</v>
      </c>
      <c r="F180" s="362" t="s">
        <v>1009</v>
      </c>
      <c r="G180" s="361" t="s">
        <v>906</v>
      </c>
      <c r="H180" s="361" t="s">
        <v>907</v>
      </c>
      <c r="I180" s="363">
        <v>11.01</v>
      </c>
      <c r="J180" s="363">
        <v>240</v>
      </c>
      <c r="K180" s="364">
        <v>2642.6400000000003</v>
      </c>
    </row>
    <row r="181" spans="1:11" ht="14.4" customHeight="1" x14ac:dyDescent="0.3">
      <c r="A181" s="359" t="s">
        <v>523</v>
      </c>
      <c r="B181" s="360" t="s">
        <v>524</v>
      </c>
      <c r="C181" s="361" t="s">
        <v>552</v>
      </c>
      <c r="D181" s="362" t="s">
        <v>700</v>
      </c>
      <c r="E181" s="361" t="s">
        <v>1008</v>
      </c>
      <c r="F181" s="362" t="s">
        <v>1009</v>
      </c>
      <c r="G181" s="361" t="s">
        <v>910</v>
      </c>
      <c r="H181" s="361" t="s">
        <v>911</v>
      </c>
      <c r="I181" s="363">
        <v>11.01</v>
      </c>
      <c r="J181" s="363">
        <v>120</v>
      </c>
      <c r="K181" s="364">
        <v>1321.2</v>
      </c>
    </row>
    <row r="182" spans="1:11" ht="14.4" customHeight="1" x14ac:dyDescent="0.3">
      <c r="A182" s="359" t="s">
        <v>523</v>
      </c>
      <c r="B182" s="360" t="s">
        <v>524</v>
      </c>
      <c r="C182" s="361" t="s">
        <v>552</v>
      </c>
      <c r="D182" s="362" t="s">
        <v>700</v>
      </c>
      <c r="E182" s="361" t="s">
        <v>1008</v>
      </c>
      <c r="F182" s="362" t="s">
        <v>1009</v>
      </c>
      <c r="G182" s="361" t="s">
        <v>736</v>
      </c>
      <c r="H182" s="361" t="s">
        <v>737</v>
      </c>
      <c r="I182" s="363">
        <v>0.71</v>
      </c>
      <c r="J182" s="363">
        <v>1400</v>
      </c>
      <c r="K182" s="364">
        <v>994</v>
      </c>
    </row>
    <row r="183" spans="1:11" ht="14.4" customHeight="1" x14ac:dyDescent="0.3">
      <c r="A183" s="359" t="s">
        <v>523</v>
      </c>
      <c r="B183" s="360" t="s">
        <v>524</v>
      </c>
      <c r="C183" s="361" t="s">
        <v>552</v>
      </c>
      <c r="D183" s="362" t="s">
        <v>700</v>
      </c>
      <c r="E183" s="361" t="s">
        <v>1008</v>
      </c>
      <c r="F183" s="362" t="s">
        <v>1009</v>
      </c>
      <c r="G183" s="361" t="s">
        <v>919</v>
      </c>
      <c r="H183" s="361" t="s">
        <v>920</v>
      </c>
      <c r="I183" s="363">
        <v>0.71</v>
      </c>
      <c r="J183" s="363">
        <v>200</v>
      </c>
      <c r="K183" s="364">
        <v>142</v>
      </c>
    </row>
    <row r="184" spans="1:11" ht="14.4" customHeight="1" x14ac:dyDescent="0.3">
      <c r="A184" s="359" t="s">
        <v>523</v>
      </c>
      <c r="B184" s="360" t="s">
        <v>524</v>
      </c>
      <c r="C184" s="361" t="s">
        <v>552</v>
      </c>
      <c r="D184" s="362" t="s">
        <v>700</v>
      </c>
      <c r="E184" s="361" t="s">
        <v>1008</v>
      </c>
      <c r="F184" s="362" t="s">
        <v>1009</v>
      </c>
      <c r="G184" s="361" t="s">
        <v>921</v>
      </c>
      <c r="H184" s="361" t="s">
        <v>922</v>
      </c>
      <c r="I184" s="363">
        <v>0.71</v>
      </c>
      <c r="J184" s="363">
        <v>600</v>
      </c>
      <c r="K184" s="364">
        <v>426</v>
      </c>
    </row>
    <row r="185" spans="1:11" ht="14.4" customHeight="1" x14ac:dyDescent="0.3">
      <c r="A185" s="359" t="s">
        <v>523</v>
      </c>
      <c r="B185" s="360" t="s">
        <v>524</v>
      </c>
      <c r="C185" s="361" t="s">
        <v>552</v>
      </c>
      <c r="D185" s="362" t="s">
        <v>700</v>
      </c>
      <c r="E185" s="361" t="s">
        <v>1008</v>
      </c>
      <c r="F185" s="362" t="s">
        <v>1009</v>
      </c>
      <c r="G185" s="361" t="s">
        <v>925</v>
      </c>
      <c r="H185" s="361" t="s">
        <v>926</v>
      </c>
      <c r="I185" s="363">
        <v>12.586666666666668</v>
      </c>
      <c r="J185" s="363">
        <v>480</v>
      </c>
      <c r="K185" s="364">
        <v>6042</v>
      </c>
    </row>
    <row r="186" spans="1:11" ht="14.4" customHeight="1" x14ac:dyDescent="0.3">
      <c r="A186" s="359" t="s">
        <v>523</v>
      </c>
      <c r="B186" s="360" t="s">
        <v>524</v>
      </c>
      <c r="C186" s="361" t="s">
        <v>552</v>
      </c>
      <c r="D186" s="362" t="s">
        <v>700</v>
      </c>
      <c r="E186" s="361" t="s">
        <v>1008</v>
      </c>
      <c r="F186" s="362" t="s">
        <v>1009</v>
      </c>
      <c r="G186" s="361" t="s">
        <v>927</v>
      </c>
      <c r="H186" s="361" t="s">
        <v>928</v>
      </c>
      <c r="I186" s="363">
        <v>12.59</v>
      </c>
      <c r="J186" s="363">
        <v>480</v>
      </c>
      <c r="K186" s="364">
        <v>6043.2000000000007</v>
      </c>
    </row>
    <row r="187" spans="1:11" ht="14.4" customHeight="1" thickBot="1" x14ac:dyDescent="0.35">
      <c r="A187" s="365" t="s">
        <v>523</v>
      </c>
      <c r="B187" s="366" t="s">
        <v>524</v>
      </c>
      <c r="C187" s="367" t="s">
        <v>552</v>
      </c>
      <c r="D187" s="368" t="s">
        <v>700</v>
      </c>
      <c r="E187" s="367" t="s">
        <v>1008</v>
      </c>
      <c r="F187" s="368" t="s">
        <v>1009</v>
      </c>
      <c r="G187" s="367" t="s">
        <v>999</v>
      </c>
      <c r="H187" s="367" t="s">
        <v>1000</v>
      </c>
      <c r="I187" s="369">
        <v>12.576666666666666</v>
      </c>
      <c r="J187" s="369">
        <v>240</v>
      </c>
      <c r="K187" s="370">
        <v>3018.3999999999996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5" width="13.109375" hidden="1" customWidth="1"/>
    <col min="6" max="6" width="13.109375" customWidth="1"/>
    <col min="7" max="10" width="13.109375" hidden="1" customWidth="1"/>
    <col min="11" max="11" width="13.109375" customWidth="1"/>
    <col min="12" max="15" width="13.109375" hidden="1" customWidth="1"/>
    <col min="16" max="16" width="13.109375" customWidth="1"/>
    <col min="17" max="30" width="13.109375" hidden="1" customWidth="1"/>
    <col min="31" max="31" width="13.109375" customWidth="1"/>
    <col min="32" max="34" width="13.109375" hidden="1" customWidth="1"/>
    <col min="35" max="35" width="13.109375" customWidth="1"/>
  </cols>
  <sheetData>
    <row r="1" spans="1:36" ht="18.600000000000001" thickBot="1" x14ac:dyDescent="0.4">
      <c r="A1" s="309" t="s">
        <v>64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</row>
    <row r="2" spans="1:36" ht="15" thickBot="1" x14ac:dyDescent="0.35">
      <c r="A2" s="187" t="s">
        <v>210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</row>
    <row r="3" spans="1:36" x14ac:dyDescent="0.3">
      <c r="A3" s="206" t="s">
        <v>147</v>
      </c>
      <c r="B3" s="310" t="s">
        <v>127</v>
      </c>
      <c r="C3" s="189">
        <v>0</v>
      </c>
      <c r="D3" s="190">
        <v>101</v>
      </c>
      <c r="E3" s="190">
        <v>102</v>
      </c>
      <c r="F3" s="209">
        <v>203</v>
      </c>
      <c r="G3" s="209">
        <v>305</v>
      </c>
      <c r="H3" s="209">
        <v>306</v>
      </c>
      <c r="I3" s="209">
        <v>407</v>
      </c>
      <c r="J3" s="209">
        <v>408</v>
      </c>
      <c r="K3" s="209">
        <v>409</v>
      </c>
      <c r="L3" s="209">
        <v>410</v>
      </c>
      <c r="M3" s="209">
        <v>415</v>
      </c>
      <c r="N3" s="209">
        <v>416</v>
      </c>
      <c r="O3" s="209">
        <v>418</v>
      </c>
      <c r="P3" s="209">
        <v>419</v>
      </c>
      <c r="Q3" s="209">
        <v>420</v>
      </c>
      <c r="R3" s="209">
        <v>421</v>
      </c>
      <c r="S3" s="209">
        <v>522</v>
      </c>
      <c r="T3" s="209">
        <v>523</v>
      </c>
      <c r="U3" s="209">
        <v>524</v>
      </c>
      <c r="V3" s="209">
        <v>525</v>
      </c>
      <c r="W3" s="209">
        <v>526</v>
      </c>
      <c r="X3" s="209">
        <v>527</v>
      </c>
      <c r="Y3" s="209">
        <v>528</v>
      </c>
      <c r="Z3" s="209">
        <v>629</v>
      </c>
      <c r="AA3" s="209">
        <v>630</v>
      </c>
      <c r="AB3" s="209">
        <v>636</v>
      </c>
      <c r="AC3" s="209">
        <v>637</v>
      </c>
      <c r="AD3" s="209">
        <v>640</v>
      </c>
      <c r="AE3" s="209">
        <v>642</v>
      </c>
      <c r="AF3" s="209">
        <v>743</v>
      </c>
      <c r="AG3" s="190">
        <v>745</v>
      </c>
      <c r="AH3" s="190">
        <v>746</v>
      </c>
      <c r="AI3" s="401">
        <v>930</v>
      </c>
      <c r="AJ3" s="417"/>
    </row>
    <row r="4" spans="1:36" ht="36.6" outlineLevel="1" thickBot="1" x14ac:dyDescent="0.35">
      <c r="A4" s="207">
        <v>2015</v>
      </c>
      <c r="B4" s="311"/>
      <c r="C4" s="191" t="s">
        <v>128</v>
      </c>
      <c r="D4" s="192" t="s">
        <v>129</v>
      </c>
      <c r="E4" s="192" t="s">
        <v>130</v>
      </c>
      <c r="F4" s="210" t="s">
        <v>131</v>
      </c>
      <c r="G4" s="210" t="s">
        <v>159</v>
      </c>
      <c r="H4" s="210" t="s">
        <v>160</v>
      </c>
      <c r="I4" s="210" t="s">
        <v>209</v>
      </c>
      <c r="J4" s="210" t="s">
        <v>161</v>
      </c>
      <c r="K4" s="210" t="s">
        <v>162</v>
      </c>
      <c r="L4" s="210" t="s">
        <v>163</v>
      </c>
      <c r="M4" s="210" t="s">
        <v>164</v>
      </c>
      <c r="N4" s="210" t="s">
        <v>165</v>
      </c>
      <c r="O4" s="210" t="s">
        <v>166</v>
      </c>
      <c r="P4" s="210" t="s">
        <v>167</v>
      </c>
      <c r="Q4" s="210" t="s">
        <v>168</v>
      </c>
      <c r="R4" s="210" t="s">
        <v>169</v>
      </c>
      <c r="S4" s="210" t="s">
        <v>170</v>
      </c>
      <c r="T4" s="210" t="s">
        <v>171</v>
      </c>
      <c r="U4" s="210" t="s">
        <v>172</v>
      </c>
      <c r="V4" s="210" t="s">
        <v>173</v>
      </c>
      <c r="W4" s="210" t="s">
        <v>174</v>
      </c>
      <c r="X4" s="210" t="s">
        <v>175</v>
      </c>
      <c r="Y4" s="210" t="s">
        <v>184</v>
      </c>
      <c r="Z4" s="210" t="s">
        <v>176</v>
      </c>
      <c r="AA4" s="210" t="s">
        <v>185</v>
      </c>
      <c r="AB4" s="210" t="s">
        <v>177</v>
      </c>
      <c r="AC4" s="210" t="s">
        <v>178</v>
      </c>
      <c r="AD4" s="210" t="s">
        <v>179</v>
      </c>
      <c r="AE4" s="210" t="s">
        <v>180</v>
      </c>
      <c r="AF4" s="210" t="s">
        <v>181</v>
      </c>
      <c r="AG4" s="192" t="s">
        <v>182</v>
      </c>
      <c r="AH4" s="192" t="s">
        <v>183</v>
      </c>
      <c r="AI4" s="402" t="s">
        <v>149</v>
      </c>
      <c r="AJ4" s="417"/>
    </row>
    <row r="5" spans="1:36" x14ac:dyDescent="0.3">
      <c r="A5" s="193" t="s">
        <v>132</v>
      </c>
      <c r="B5" s="229"/>
      <c r="C5" s="230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403"/>
      <c r="AJ5" s="417"/>
    </row>
    <row r="6" spans="1:36" ht="15" collapsed="1" thickBot="1" x14ac:dyDescent="0.35">
      <c r="A6" s="194" t="s">
        <v>58</v>
      </c>
      <c r="B6" s="232">
        <f xml:space="preserve">
TRUNC(IF($A$4&lt;=12,SUMIFS('ON Data'!F:F,'ON Data'!$D:$D,$A$4,'ON Data'!$E:$E,1),SUMIFS('ON Data'!F:F,'ON Data'!$E:$E,1)/'ON Data'!$D$3),1)</f>
        <v>70.8</v>
      </c>
      <c r="C6" s="233">
        <f xml:space="preserve">
TRUNC(IF($A$4&lt;=12,SUMIFS('ON Data'!G:G,'ON Data'!$D:$D,$A$4,'ON Data'!$E:$E,1),SUMIFS('ON Data'!G:G,'ON Data'!$E:$E,1)/'ON Data'!$D$3),1)</f>
        <v>0</v>
      </c>
      <c r="D6" s="234">
        <f xml:space="preserve">
TRUNC(IF($A$4&lt;=12,SUMIFS('ON Data'!H:H,'ON Data'!$D:$D,$A$4,'ON Data'!$E:$E,1),SUMIFS('ON Data'!H:H,'ON Data'!$E:$E,1)/'ON Data'!$D$3),1)</f>
        <v>0</v>
      </c>
      <c r="E6" s="234">
        <f xml:space="preserve">
TRUNC(IF($A$4&lt;=12,SUMIFS('ON Data'!I:I,'ON Data'!$D:$D,$A$4,'ON Data'!$E:$E,1),SUMIFS('ON Data'!I:I,'ON Data'!$E:$E,1)/'ON Data'!$D$3),1)</f>
        <v>0</v>
      </c>
      <c r="F6" s="234">
        <f xml:space="preserve">
TRUNC(IF($A$4&lt;=12,SUMIFS('ON Data'!J:J,'ON Data'!$D:$D,$A$4,'ON Data'!$E:$E,1),SUMIFS('ON Data'!J:J,'ON Data'!$E:$E,1)/'ON Data'!$D$3),1)</f>
        <v>20.3</v>
      </c>
      <c r="G6" s="234">
        <f xml:space="preserve">
TRUNC(IF($A$4&lt;=12,SUMIFS('ON Data'!K:K,'ON Data'!$D:$D,$A$4,'ON Data'!$E:$E,1),SUMIFS('ON Data'!K:K,'ON Data'!$E:$E,1)/'ON Data'!$D$3),1)</f>
        <v>0</v>
      </c>
      <c r="H6" s="234">
        <f xml:space="preserve">
TRUNC(IF($A$4&lt;=12,SUMIFS('ON Data'!L:L,'ON Data'!$D:$D,$A$4,'ON Data'!$E:$E,1),SUMIFS('ON Data'!L:L,'ON Data'!$E:$E,1)/'ON Data'!$D$3),1)</f>
        <v>0</v>
      </c>
      <c r="I6" s="234">
        <f xml:space="preserve">
TRUNC(IF($A$4&lt;=12,SUMIFS('ON Data'!M:M,'ON Data'!$D:$D,$A$4,'ON Data'!$E:$E,1),SUMIFS('ON Data'!M:M,'ON Data'!$E:$E,1)/'ON Data'!$D$3),1)</f>
        <v>0</v>
      </c>
      <c r="J6" s="234">
        <f xml:space="preserve">
TRUNC(IF($A$4&lt;=12,SUMIFS('ON Data'!N:N,'ON Data'!$D:$D,$A$4,'ON Data'!$E:$E,1),SUMIFS('ON Data'!N:N,'ON Data'!$E:$E,1)/'ON Data'!$D$3),1)</f>
        <v>0</v>
      </c>
      <c r="K6" s="234">
        <f xml:space="preserve">
TRUNC(IF($A$4&lt;=12,SUMIFS('ON Data'!O:O,'ON Data'!$D:$D,$A$4,'ON Data'!$E:$E,1),SUMIFS('ON Data'!O:O,'ON Data'!$E:$E,1)/'ON Data'!$D$3),1)</f>
        <v>0</v>
      </c>
      <c r="L6" s="234">
        <f xml:space="preserve">
TRUNC(IF($A$4&lt;=12,SUMIFS('ON Data'!P:P,'ON Data'!$D:$D,$A$4,'ON Data'!$E:$E,1),SUMIFS('ON Data'!P:P,'ON Data'!$E:$E,1)/'ON Data'!$D$3),1)</f>
        <v>0</v>
      </c>
      <c r="M6" s="234">
        <f xml:space="preserve">
TRUNC(IF($A$4&lt;=12,SUMIFS('ON Data'!Q:Q,'ON Data'!$D:$D,$A$4,'ON Data'!$E:$E,1),SUMIFS('ON Data'!Q:Q,'ON Data'!$E:$E,1)/'ON Data'!$D$3),1)</f>
        <v>0</v>
      </c>
      <c r="N6" s="234">
        <f xml:space="preserve">
TRUNC(IF($A$4&lt;=12,SUMIFS('ON Data'!R:R,'ON Data'!$D:$D,$A$4,'ON Data'!$E:$E,1),SUMIFS('ON Data'!R:R,'ON Data'!$E:$E,1)/'ON Data'!$D$3),1)</f>
        <v>0</v>
      </c>
      <c r="O6" s="234">
        <f xml:space="preserve">
TRUNC(IF($A$4&lt;=12,SUMIFS('ON Data'!S:S,'ON Data'!$D:$D,$A$4,'ON Data'!$E:$E,1),SUMIFS('ON Data'!S:S,'ON Data'!$E:$E,1)/'ON Data'!$D$3),1)</f>
        <v>0</v>
      </c>
      <c r="P6" s="234">
        <f xml:space="preserve">
TRUNC(IF($A$4&lt;=12,SUMIFS('ON Data'!T:T,'ON Data'!$D:$D,$A$4,'ON Data'!$E:$E,1),SUMIFS('ON Data'!T:T,'ON Data'!$E:$E,1)/'ON Data'!$D$3),1)</f>
        <v>25.5</v>
      </c>
      <c r="Q6" s="234">
        <f xml:space="preserve">
TRUNC(IF($A$4&lt;=12,SUMIFS('ON Data'!U:U,'ON Data'!$D:$D,$A$4,'ON Data'!$E:$E,1),SUMIFS('ON Data'!U:U,'ON Data'!$E:$E,1)/'ON Data'!$D$3),1)</f>
        <v>0</v>
      </c>
      <c r="R6" s="234">
        <f xml:space="preserve">
TRUNC(IF($A$4&lt;=12,SUMIFS('ON Data'!V:V,'ON Data'!$D:$D,$A$4,'ON Data'!$E:$E,1),SUMIFS('ON Data'!V:V,'ON Data'!$E:$E,1)/'ON Data'!$D$3),1)</f>
        <v>0</v>
      </c>
      <c r="S6" s="234">
        <f xml:space="preserve">
TRUNC(IF($A$4&lt;=12,SUMIFS('ON Data'!W:W,'ON Data'!$D:$D,$A$4,'ON Data'!$E:$E,1),SUMIFS('ON Data'!W:W,'ON Data'!$E:$E,1)/'ON Data'!$D$3),1)</f>
        <v>0</v>
      </c>
      <c r="T6" s="234">
        <f xml:space="preserve">
TRUNC(IF($A$4&lt;=12,SUMIFS('ON Data'!X:X,'ON Data'!$D:$D,$A$4,'ON Data'!$E:$E,1),SUMIFS('ON Data'!X:X,'ON Data'!$E:$E,1)/'ON Data'!$D$3),1)</f>
        <v>0</v>
      </c>
      <c r="U6" s="234">
        <f xml:space="preserve">
TRUNC(IF($A$4&lt;=12,SUMIFS('ON Data'!Y:Y,'ON Data'!$D:$D,$A$4,'ON Data'!$E:$E,1),SUMIFS('ON Data'!Y:Y,'ON Data'!$E:$E,1)/'ON Data'!$D$3),1)</f>
        <v>0</v>
      </c>
      <c r="V6" s="234">
        <f xml:space="preserve">
TRUNC(IF($A$4&lt;=12,SUMIFS('ON Data'!Z:Z,'ON Data'!$D:$D,$A$4,'ON Data'!$E:$E,1),SUMIFS('ON Data'!Z:Z,'ON Data'!$E:$E,1)/'ON Data'!$D$3),1)</f>
        <v>0</v>
      </c>
      <c r="W6" s="234">
        <f xml:space="preserve">
TRUNC(IF($A$4&lt;=12,SUMIFS('ON Data'!AA:AA,'ON Data'!$D:$D,$A$4,'ON Data'!$E:$E,1),SUMIFS('ON Data'!AA:AA,'ON Data'!$E:$E,1)/'ON Data'!$D$3),1)</f>
        <v>0</v>
      </c>
      <c r="X6" s="234">
        <f xml:space="preserve">
TRUNC(IF($A$4&lt;=12,SUMIFS('ON Data'!AB:AB,'ON Data'!$D:$D,$A$4,'ON Data'!$E:$E,1),SUMIFS('ON Data'!AB:AB,'ON Data'!$E:$E,1)/'ON Data'!$D$3),1)</f>
        <v>0</v>
      </c>
      <c r="Y6" s="234">
        <f xml:space="preserve">
TRUNC(IF($A$4&lt;=12,SUMIFS('ON Data'!AC:AC,'ON Data'!$D:$D,$A$4,'ON Data'!$E:$E,1),SUMIFS('ON Data'!AC:AC,'ON Data'!$E:$E,1)/'ON Data'!$D$3),1)</f>
        <v>0</v>
      </c>
      <c r="Z6" s="234">
        <f xml:space="preserve">
TRUNC(IF($A$4&lt;=12,SUMIFS('ON Data'!AD:AD,'ON Data'!$D:$D,$A$4,'ON Data'!$E:$E,1),SUMIFS('ON Data'!AD:AD,'ON Data'!$E:$E,1)/'ON Data'!$D$3),1)</f>
        <v>0</v>
      </c>
      <c r="AA6" s="234">
        <f xml:space="preserve">
TRUNC(IF($A$4&lt;=12,SUMIFS('ON Data'!AE:AE,'ON Data'!$D:$D,$A$4,'ON Data'!$E:$E,1),SUMIFS('ON Data'!AE:AE,'ON Data'!$E:$E,1)/'ON Data'!$D$3),1)</f>
        <v>0</v>
      </c>
      <c r="AB6" s="234">
        <f xml:space="preserve">
TRUNC(IF($A$4&lt;=12,SUMIFS('ON Data'!AF:AF,'ON Data'!$D:$D,$A$4,'ON Data'!$E:$E,1),SUMIFS('ON Data'!AF:AF,'ON Data'!$E:$E,1)/'ON Data'!$D$3),1)</f>
        <v>0</v>
      </c>
      <c r="AC6" s="234">
        <f xml:space="preserve">
TRUNC(IF($A$4&lt;=12,SUMIFS('ON Data'!AG:AG,'ON Data'!$D:$D,$A$4,'ON Data'!$E:$E,1),SUMIFS('ON Data'!AG:AG,'ON Data'!$E:$E,1)/'ON Data'!$D$3),1)</f>
        <v>0</v>
      </c>
      <c r="AD6" s="234">
        <f xml:space="preserve">
TRUNC(IF($A$4&lt;=12,SUMIFS('ON Data'!AH:AH,'ON Data'!$D:$D,$A$4,'ON Data'!$E:$E,1),SUMIFS('ON Data'!AH:AH,'ON Data'!$E:$E,1)/'ON Data'!$D$3),1)</f>
        <v>0</v>
      </c>
      <c r="AE6" s="234">
        <f xml:space="preserve">
TRUNC(IF($A$4&lt;=12,SUMIFS('ON Data'!AI:AI,'ON Data'!$D:$D,$A$4,'ON Data'!$E:$E,1),SUMIFS('ON Data'!AI:AI,'ON Data'!$E:$E,1)/'ON Data'!$D$3),1)</f>
        <v>23.9</v>
      </c>
      <c r="AF6" s="234">
        <f xml:space="preserve">
TRUNC(IF($A$4&lt;=12,SUMIFS('ON Data'!AJ:AJ,'ON Data'!$D:$D,$A$4,'ON Data'!$E:$E,1),SUMIFS('ON Data'!AJ:AJ,'ON Data'!$E:$E,1)/'ON Data'!$D$3),1)</f>
        <v>0</v>
      </c>
      <c r="AG6" s="234">
        <f xml:space="preserve">
TRUNC(IF($A$4&lt;=12,SUMIFS('ON Data'!AK:AK,'ON Data'!$D:$D,$A$4,'ON Data'!$E:$E,1),SUMIFS('ON Data'!AK:AK,'ON Data'!$E:$E,1)/'ON Data'!$D$3),1)</f>
        <v>0</v>
      </c>
      <c r="AH6" s="234">
        <f xml:space="preserve">
TRUNC(IF($A$4&lt;=12,SUMIFS('ON Data'!AL:AL,'ON Data'!$D:$D,$A$4,'ON Data'!$E:$E,1),SUMIFS('ON Data'!AL:AL,'ON Data'!$E:$E,1)/'ON Data'!$D$3),1)</f>
        <v>0</v>
      </c>
      <c r="AI6" s="404">
        <f xml:space="preserve">
TRUNC(IF($A$4&lt;=12,SUMIFS('ON Data'!AN:AN,'ON Data'!$D:$D,$A$4,'ON Data'!$E:$E,1),SUMIFS('ON Data'!AN:AN,'ON Data'!$E:$E,1)/'ON Data'!$D$3),1)</f>
        <v>1</v>
      </c>
      <c r="AJ6" s="417"/>
    </row>
    <row r="7" spans="1:36" ht="15" hidden="1" outlineLevel="1" thickBot="1" x14ac:dyDescent="0.35">
      <c r="A7" s="194" t="s">
        <v>65</v>
      </c>
      <c r="B7" s="232"/>
      <c r="C7" s="235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404"/>
      <c r="AJ7" s="417"/>
    </row>
    <row r="8" spans="1:36" ht="15" hidden="1" outlineLevel="1" thickBot="1" x14ac:dyDescent="0.35">
      <c r="A8" s="194" t="s">
        <v>60</v>
      </c>
      <c r="B8" s="232"/>
      <c r="C8" s="235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404"/>
      <c r="AJ8" s="417"/>
    </row>
    <row r="9" spans="1:36" ht="15" hidden="1" outlineLevel="1" thickBot="1" x14ac:dyDescent="0.35">
      <c r="A9" s="195" t="s">
        <v>55</v>
      </c>
      <c r="B9" s="236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405"/>
      <c r="AJ9" s="417"/>
    </row>
    <row r="10" spans="1:36" x14ac:dyDescent="0.3">
      <c r="A10" s="196" t="s">
        <v>133</v>
      </c>
      <c r="B10" s="211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406"/>
      <c r="AJ10" s="417"/>
    </row>
    <row r="11" spans="1:36" x14ac:dyDescent="0.3">
      <c r="A11" s="197" t="s">
        <v>134</v>
      </c>
      <c r="B11" s="214">
        <f xml:space="preserve">
IF($A$4&lt;=12,SUMIFS('ON Data'!F:F,'ON Data'!$D:$D,$A$4,'ON Data'!$E:$E,2),SUMIFS('ON Data'!F:F,'ON Data'!$E:$E,2))</f>
        <v>129206.37000000001</v>
      </c>
      <c r="C11" s="215">
        <f xml:space="preserve">
IF($A$4&lt;=12,SUMIFS('ON Data'!G:G,'ON Data'!$D:$D,$A$4,'ON Data'!$E:$E,2),SUMIFS('ON Data'!G:G,'ON Data'!$E:$E,2))</f>
        <v>0</v>
      </c>
      <c r="D11" s="216">
        <f xml:space="preserve">
IF($A$4&lt;=12,SUMIFS('ON Data'!H:H,'ON Data'!$D:$D,$A$4,'ON Data'!$E:$E,2),SUMIFS('ON Data'!H:H,'ON Data'!$E:$E,2))</f>
        <v>0</v>
      </c>
      <c r="E11" s="216">
        <f xml:space="preserve">
IF($A$4&lt;=12,SUMIFS('ON Data'!I:I,'ON Data'!$D:$D,$A$4,'ON Data'!$E:$E,2),SUMIFS('ON Data'!I:I,'ON Data'!$E:$E,2))</f>
        <v>0</v>
      </c>
      <c r="F11" s="216">
        <f xml:space="preserve">
IF($A$4&lt;=12,SUMIFS('ON Data'!J:J,'ON Data'!$D:$D,$A$4,'ON Data'!$E:$E,2),SUMIFS('ON Data'!J:J,'ON Data'!$E:$E,2))</f>
        <v>37753.57</v>
      </c>
      <c r="G11" s="216">
        <f xml:space="preserve">
IF($A$4&lt;=12,SUMIFS('ON Data'!K:K,'ON Data'!$D:$D,$A$4,'ON Data'!$E:$E,2),SUMIFS('ON Data'!K:K,'ON Data'!$E:$E,2))</f>
        <v>0</v>
      </c>
      <c r="H11" s="216">
        <f xml:space="preserve">
IF($A$4&lt;=12,SUMIFS('ON Data'!L:L,'ON Data'!$D:$D,$A$4,'ON Data'!$E:$E,2),SUMIFS('ON Data'!L:L,'ON Data'!$E:$E,2))</f>
        <v>0</v>
      </c>
      <c r="I11" s="216">
        <f xml:space="preserve">
IF($A$4&lt;=12,SUMIFS('ON Data'!M:M,'ON Data'!$D:$D,$A$4,'ON Data'!$E:$E,2),SUMIFS('ON Data'!M:M,'ON Data'!$E:$E,2))</f>
        <v>0</v>
      </c>
      <c r="J11" s="216">
        <f xml:space="preserve">
IF($A$4&lt;=12,SUMIFS('ON Data'!N:N,'ON Data'!$D:$D,$A$4,'ON Data'!$E:$E,2),SUMIFS('ON Data'!N:N,'ON Data'!$E:$E,2))</f>
        <v>0</v>
      </c>
      <c r="K11" s="216">
        <f xml:space="preserve">
IF($A$4&lt;=12,SUMIFS('ON Data'!O:O,'ON Data'!$D:$D,$A$4,'ON Data'!$E:$E,2),SUMIFS('ON Data'!O:O,'ON Data'!$E:$E,2))</f>
        <v>0</v>
      </c>
      <c r="L11" s="216">
        <f xml:space="preserve">
IF($A$4&lt;=12,SUMIFS('ON Data'!P:P,'ON Data'!$D:$D,$A$4,'ON Data'!$E:$E,2),SUMIFS('ON Data'!P:P,'ON Data'!$E:$E,2))</f>
        <v>0</v>
      </c>
      <c r="M11" s="216">
        <f xml:space="preserve">
IF($A$4&lt;=12,SUMIFS('ON Data'!Q:Q,'ON Data'!$D:$D,$A$4,'ON Data'!$E:$E,2),SUMIFS('ON Data'!Q:Q,'ON Data'!$E:$E,2))</f>
        <v>0</v>
      </c>
      <c r="N11" s="216">
        <f xml:space="preserve">
IF($A$4&lt;=12,SUMIFS('ON Data'!R:R,'ON Data'!$D:$D,$A$4,'ON Data'!$E:$E,2),SUMIFS('ON Data'!R:R,'ON Data'!$E:$E,2))</f>
        <v>0</v>
      </c>
      <c r="O11" s="216">
        <f xml:space="preserve">
IF($A$4&lt;=12,SUMIFS('ON Data'!S:S,'ON Data'!$D:$D,$A$4,'ON Data'!$E:$E,2),SUMIFS('ON Data'!S:S,'ON Data'!$E:$E,2))</f>
        <v>0</v>
      </c>
      <c r="P11" s="216">
        <f xml:space="preserve">
IF($A$4&lt;=12,SUMIFS('ON Data'!T:T,'ON Data'!$D:$D,$A$4,'ON Data'!$E:$E,2),SUMIFS('ON Data'!T:T,'ON Data'!$E:$E,2))</f>
        <v>46236</v>
      </c>
      <c r="Q11" s="216">
        <f xml:space="preserve">
IF($A$4&lt;=12,SUMIFS('ON Data'!U:U,'ON Data'!$D:$D,$A$4,'ON Data'!$E:$E,2),SUMIFS('ON Data'!U:U,'ON Data'!$E:$E,2))</f>
        <v>0</v>
      </c>
      <c r="R11" s="216">
        <f xml:space="preserve">
IF($A$4&lt;=12,SUMIFS('ON Data'!V:V,'ON Data'!$D:$D,$A$4,'ON Data'!$E:$E,2),SUMIFS('ON Data'!V:V,'ON Data'!$E:$E,2))</f>
        <v>0</v>
      </c>
      <c r="S11" s="216">
        <f xml:space="preserve">
IF($A$4&lt;=12,SUMIFS('ON Data'!W:W,'ON Data'!$D:$D,$A$4,'ON Data'!$E:$E,2),SUMIFS('ON Data'!W:W,'ON Data'!$E:$E,2))</f>
        <v>0</v>
      </c>
      <c r="T11" s="216">
        <f xml:space="preserve">
IF($A$4&lt;=12,SUMIFS('ON Data'!X:X,'ON Data'!$D:$D,$A$4,'ON Data'!$E:$E,2),SUMIFS('ON Data'!X:X,'ON Data'!$E:$E,2))</f>
        <v>0</v>
      </c>
      <c r="U11" s="216">
        <f xml:space="preserve">
IF($A$4&lt;=12,SUMIFS('ON Data'!Y:Y,'ON Data'!$D:$D,$A$4,'ON Data'!$E:$E,2),SUMIFS('ON Data'!Y:Y,'ON Data'!$E:$E,2))</f>
        <v>0</v>
      </c>
      <c r="V11" s="216">
        <f xml:space="preserve">
IF($A$4&lt;=12,SUMIFS('ON Data'!Z:Z,'ON Data'!$D:$D,$A$4,'ON Data'!$E:$E,2),SUMIFS('ON Data'!Z:Z,'ON Data'!$E:$E,2))</f>
        <v>0</v>
      </c>
      <c r="W11" s="216">
        <f xml:space="preserve">
IF($A$4&lt;=12,SUMIFS('ON Data'!AA:AA,'ON Data'!$D:$D,$A$4,'ON Data'!$E:$E,2),SUMIFS('ON Data'!AA:AA,'ON Data'!$E:$E,2))</f>
        <v>0</v>
      </c>
      <c r="X11" s="216">
        <f xml:space="preserve">
IF($A$4&lt;=12,SUMIFS('ON Data'!AB:AB,'ON Data'!$D:$D,$A$4,'ON Data'!$E:$E,2),SUMIFS('ON Data'!AB:AB,'ON Data'!$E:$E,2))</f>
        <v>0</v>
      </c>
      <c r="Y11" s="216">
        <f xml:space="preserve">
IF($A$4&lt;=12,SUMIFS('ON Data'!AC:AC,'ON Data'!$D:$D,$A$4,'ON Data'!$E:$E,2),SUMIFS('ON Data'!AC:AC,'ON Data'!$E:$E,2))</f>
        <v>0</v>
      </c>
      <c r="Z11" s="216">
        <f xml:space="preserve">
IF($A$4&lt;=12,SUMIFS('ON Data'!AD:AD,'ON Data'!$D:$D,$A$4,'ON Data'!$E:$E,2),SUMIFS('ON Data'!AD:AD,'ON Data'!$E:$E,2))</f>
        <v>0</v>
      </c>
      <c r="AA11" s="216">
        <f xml:space="preserve">
IF($A$4&lt;=12,SUMIFS('ON Data'!AE:AE,'ON Data'!$D:$D,$A$4,'ON Data'!$E:$E,2),SUMIFS('ON Data'!AE:AE,'ON Data'!$E:$E,2))</f>
        <v>0</v>
      </c>
      <c r="AB11" s="216">
        <f xml:space="preserve">
IF($A$4&lt;=12,SUMIFS('ON Data'!AF:AF,'ON Data'!$D:$D,$A$4,'ON Data'!$E:$E,2),SUMIFS('ON Data'!AF:AF,'ON Data'!$E:$E,2))</f>
        <v>0</v>
      </c>
      <c r="AC11" s="216">
        <f xml:space="preserve">
IF($A$4&lt;=12,SUMIFS('ON Data'!AG:AG,'ON Data'!$D:$D,$A$4,'ON Data'!$E:$E,2),SUMIFS('ON Data'!AG:AG,'ON Data'!$E:$E,2))</f>
        <v>0</v>
      </c>
      <c r="AD11" s="216">
        <f xml:space="preserve">
IF($A$4&lt;=12,SUMIFS('ON Data'!AH:AH,'ON Data'!$D:$D,$A$4,'ON Data'!$E:$E,2),SUMIFS('ON Data'!AH:AH,'ON Data'!$E:$E,2))</f>
        <v>0</v>
      </c>
      <c r="AE11" s="216">
        <f xml:space="preserve">
IF($A$4&lt;=12,SUMIFS('ON Data'!AI:AI,'ON Data'!$D:$D,$A$4,'ON Data'!$E:$E,2),SUMIFS('ON Data'!AI:AI,'ON Data'!$E:$E,2))</f>
        <v>43344.800000000003</v>
      </c>
      <c r="AF11" s="216">
        <f xml:space="preserve">
IF($A$4&lt;=12,SUMIFS('ON Data'!AJ:AJ,'ON Data'!$D:$D,$A$4,'ON Data'!$E:$E,2),SUMIFS('ON Data'!AJ:AJ,'ON Data'!$E:$E,2))</f>
        <v>0</v>
      </c>
      <c r="AG11" s="216">
        <f xml:space="preserve">
IF($A$4&lt;=12,SUMIFS('ON Data'!AK:AK,'ON Data'!$D:$D,$A$4,'ON Data'!$E:$E,2),SUMIFS('ON Data'!AK:AK,'ON Data'!$E:$E,2))</f>
        <v>0</v>
      </c>
      <c r="AH11" s="216">
        <f xml:space="preserve">
IF($A$4&lt;=12,SUMIFS('ON Data'!AL:AL,'ON Data'!$D:$D,$A$4,'ON Data'!$E:$E,2),SUMIFS('ON Data'!AL:AL,'ON Data'!$E:$E,2))</f>
        <v>0</v>
      </c>
      <c r="AI11" s="407">
        <f xml:space="preserve">
IF($A$4&lt;=12,SUMIFS('ON Data'!AN:AN,'ON Data'!$D:$D,$A$4,'ON Data'!$E:$E,2),SUMIFS('ON Data'!AN:AN,'ON Data'!$E:$E,2))</f>
        <v>1872</v>
      </c>
      <c r="AJ11" s="417"/>
    </row>
    <row r="12" spans="1:36" x14ac:dyDescent="0.3">
      <c r="A12" s="197" t="s">
        <v>135</v>
      </c>
      <c r="B12" s="214">
        <f xml:space="preserve">
IF($A$4&lt;=12,SUMIFS('ON Data'!F:F,'ON Data'!$D:$D,$A$4,'ON Data'!$E:$E,3),SUMIFS('ON Data'!F:F,'ON Data'!$E:$E,3))</f>
        <v>40</v>
      </c>
      <c r="C12" s="215">
        <f xml:space="preserve">
IF($A$4&lt;=12,SUMIFS('ON Data'!G:G,'ON Data'!$D:$D,$A$4,'ON Data'!$E:$E,3),SUMIFS('ON Data'!G:G,'ON Data'!$E:$E,3))</f>
        <v>0</v>
      </c>
      <c r="D12" s="216">
        <f xml:space="preserve">
IF($A$4&lt;=12,SUMIFS('ON Data'!H:H,'ON Data'!$D:$D,$A$4,'ON Data'!$E:$E,3),SUMIFS('ON Data'!H:H,'ON Data'!$E:$E,3))</f>
        <v>0</v>
      </c>
      <c r="E12" s="216">
        <f xml:space="preserve">
IF($A$4&lt;=12,SUMIFS('ON Data'!I:I,'ON Data'!$D:$D,$A$4,'ON Data'!$E:$E,3),SUMIFS('ON Data'!I:I,'ON Data'!$E:$E,3))</f>
        <v>0</v>
      </c>
      <c r="F12" s="216">
        <f xml:space="preserve">
IF($A$4&lt;=12,SUMIFS('ON Data'!J:J,'ON Data'!$D:$D,$A$4,'ON Data'!$E:$E,3),SUMIFS('ON Data'!J:J,'ON Data'!$E:$E,3))</f>
        <v>40</v>
      </c>
      <c r="G12" s="216">
        <f xml:space="preserve">
IF($A$4&lt;=12,SUMIFS('ON Data'!K:K,'ON Data'!$D:$D,$A$4,'ON Data'!$E:$E,3),SUMIFS('ON Data'!K:K,'ON Data'!$E:$E,3))</f>
        <v>0</v>
      </c>
      <c r="H12" s="216">
        <f xml:space="preserve">
IF($A$4&lt;=12,SUMIFS('ON Data'!L:L,'ON Data'!$D:$D,$A$4,'ON Data'!$E:$E,3),SUMIFS('ON Data'!L:L,'ON Data'!$E:$E,3))</f>
        <v>0</v>
      </c>
      <c r="I12" s="216">
        <f xml:space="preserve">
IF($A$4&lt;=12,SUMIFS('ON Data'!M:M,'ON Data'!$D:$D,$A$4,'ON Data'!$E:$E,3),SUMIFS('ON Data'!M:M,'ON Data'!$E:$E,3))</f>
        <v>0</v>
      </c>
      <c r="J12" s="216">
        <f xml:space="preserve">
IF($A$4&lt;=12,SUMIFS('ON Data'!N:N,'ON Data'!$D:$D,$A$4,'ON Data'!$E:$E,3),SUMIFS('ON Data'!N:N,'ON Data'!$E:$E,3))</f>
        <v>0</v>
      </c>
      <c r="K12" s="216">
        <f xml:space="preserve">
IF($A$4&lt;=12,SUMIFS('ON Data'!O:O,'ON Data'!$D:$D,$A$4,'ON Data'!$E:$E,3),SUMIFS('ON Data'!O:O,'ON Data'!$E:$E,3))</f>
        <v>0</v>
      </c>
      <c r="L12" s="216">
        <f xml:space="preserve">
IF($A$4&lt;=12,SUMIFS('ON Data'!P:P,'ON Data'!$D:$D,$A$4,'ON Data'!$E:$E,3),SUMIFS('ON Data'!P:P,'ON Data'!$E:$E,3))</f>
        <v>0</v>
      </c>
      <c r="M12" s="216">
        <f xml:space="preserve">
IF($A$4&lt;=12,SUMIFS('ON Data'!Q:Q,'ON Data'!$D:$D,$A$4,'ON Data'!$E:$E,3),SUMIFS('ON Data'!Q:Q,'ON Data'!$E:$E,3))</f>
        <v>0</v>
      </c>
      <c r="N12" s="216">
        <f xml:space="preserve">
IF($A$4&lt;=12,SUMIFS('ON Data'!R:R,'ON Data'!$D:$D,$A$4,'ON Data'!$E:$E,3),SUMIFS('ON Data'!R:R,'ON Data'!$E:$E,3))</f>
        <v>0</v>
      </c>
      <c r="O12" s="216">
        <f xml:space="preserve">
IF($A$4&lt;=12,SUMIFS('ON Data'!S:S,'ON Data'!$D:$D,$A$4,'ON Data'!$E:$E,3),SUMIFS('ON Data'!S:S,'ON Data'!$E:$E,3))</f>
        <v>0</v>
      </c>
      <c r="P12" s="216">
        <f xml:space="preserve">
IF($A$4&lt;=12,SUMIFS('ON Data'!T:T,'ON Data'!$D:$D,$A$4,'ON Data'!$E:$E,3),SUMIFS('ON Data'!T:T,'ON Data'!$E:$E,3))</f>
        <v>0</v>
      </c>
      <c r="Q12" s="216">
        <f xml:space="preserve">
IF($A$4&lt;=12,SUMIFS('ON Data'!U:U,'ON Data'!$D:$D,$A$4,'ON Data'!$E:$E,3),SUMIFS('ON Data'!U:U,'ON Data'!$E:$E,3))</f>
        <v>0</v>
      </c>
      <c r="R12" s="216">
        <f xml:space="preserve">
IF($A$4&lt;=12,SUMIFS('ON Data'!V:V,'ON Data'!$D:$D,$A$4,'ON Data'!$E:$E,3),SUMIFS('ON Data'!V:V,'ON Data'!$E:$E,3))</f>
        <v>0</v>
      </c>
      <c r="S12" s="216">
        <f xml:space="preserve">
IF($A$4&lt;=12,SUMIFS('ON Data'!W:W,'ON Data'!$D:$D,$A$4,'ON Data'!$E:$E,3),SUMIFS('ON Data'!W:W,'ON Data'!$E:$E,3))</f>
        <v>0</v>
      </c>
      <c r="T12" s="216">
        <f xml:space="preserve">
IF($A$4&lt;=12,SUMIFS('ON Data'!X:X,'ON Data'!$D:$D,$A$4,'ON Data'!$E:$E,3),SUMIFS('ON Data'!X:X,'ON Data'!$E:$E,3))</f>
        <v>0</v>
      </c>
      <c r="U12" s="216">
        <f xml:space="preserve">
IF($A$4&lt;=12,SUMIFS('ON Data'!Y:Y,'ON Data'!$D:$D,$A$4,'ON Data'!$E:$E,3),SUMIFS('ON Data'!Y:Y,'ON Data'!$E:$E,3))</f>
        <v>0</v>
      </c>
      <c r="V12" s="216">
        <f xml:space="preserve">
IF($A$4&lt;=12,SUMIFS('ON Data'!Z:Z,'ON Data'!$D:$D,$A$4,'ON Data'!$E:$E,3),SUMIFS('ON Data'!Z:Z,'ON Data'!$E:$E,3))</f>
        <v>0</v>
      </c>
      <c r="W12" s="216">
        <f xml:space="preserve">
IF($A$4&lt;=12,SUMIFS('ON Data'!AA:AA,'ON Data'!$D:$D,$A$4,'ON Data'!$E:$E,3),SUMIFS('ON Data'!AA:AA,'ON Data'!$E:$E,3))</f>
        <v>0</v>
      </c>
      <c r="X12" s="216">
        <f xml:space="preserve">
IF($A$4&lt;=12,SUMIFS('ON Data'!AB:AB,'ON Data'!$D:$D,$A$4,'ON Data'!$E:$E,3),SUMIFS('ON Data'!AB:AB,'ON Data'!$E:$E,3))</f>
        <v>0</v>
      </c>
      <c r="Y12" s="216">
        <f xml:space="preserve">
IF($A$4&lt;=12,SUMIFS('ON Data'!AC:AC,'ON Data'!$D:$D,$A$4,'ON Data'!$E:$E,3),SUMIFS('ON Data'!AC:AC,'ON Data'!$E:$E,3))</f>
        <v>0</v>
      </c>
      <c r="Z12" s="216">
        <f xml:space="preserve">
IF($A$4&lt;=12,SUMIFS('ON Data'!AD:AD,'ON Data'!$D:$D,$A$4,'ON Data'!$E:$E,3),SUMIFS('ON Data'!AD:AD,'ON Data'!$E:$E,3))</f>
        <v>0</v>
      </c>
      <c r="AA12" s="216">
        <f xml:space="preserve">
IF($A$4&lt;=12,SUMIFS('ON Data'!AE:AE,'ON Data'!$D:$D,$A$4,'ON Data'!$E:$E,3),SUMIFS('ON Data'!AE:AE,'ON Data'!$E:$E,3))</f>
        <v>0</v>
      </c>
      <c r="AB12" s="216">
        <f xml:space="preserve">
IF($A$4&lt;=12,SUMIFS('ON Data'!AF:AF,'ON Data'!$D:$D,$A$4,'ON Data'!$E:$E,3),SUMIFS('ON Data'!AF:AF,'ON Data'!$E:$E,3))</f>
        <v>0</v>
      </c>
      <c r="AC12" s="216">
        <f xml:space="preserve">
IF($A$4&lt;=12,SUMIFS('ON Data'!AG:AG,'ON Data'!$D:$D,$A$4,'ON Data'!$E:$E,3),SUMIFS('ON Data'!AG:AG,'ON Data'!$E:$E,3))</f>
        <v>0</v>
      </c>
      <c r="AD12" s="216">
        <f xml:space="preserve">
IF($A$4&lt;=12,SUMIFS('ON Data'!AH:AH,'ON Data'!$D:$D,$A$4,'ON Data'!$E:$E,3),SUMIFS('ON Data'!AH:AH,'ON Data'!$E:$E,3))</f>
        <v>0</v>
      </c>
      <c r="AE12" s="216">
        <f xml:space="preserve">
IF($A$4&lt;=12,SUMIFS('ON Data'!AI:AI,'ON Data'!$D:$D,$A$4,'ON Data'!$E:$E,3),SUMIFS('ON Data'!AI:AI,'ON Data'!$E:$E,3))</f>
        <v>0</v>
      </c>
      <c r="AF12" s="216">
        <f xml:space="preserve">
IF($A$4&lt;=12,SUMIFS('ON Data'!AJ:AJ,'ON Data'!$D:$D,$A$4,'ON Data'!$E:$E,3),SUMIFS('ON Data'!AJ:AJ,'ON Data'!$E:$E,3))</f>
        <v>0</v>
      </c>
      <c r="AG12" s="216">
        <f xml:space="preserve">
IF($A$4&lt;=12,SUMIFS('ON Data'!AK:AK,'ON Data'!$D:$D,$A$4,'ON Data'!$E:$E,3),SUMIFS('ON Data'!AK:AK,'ON Data'!$E:$E,3))</f>
        <v>0</v>
      </c>
      <c r="AH12" s="216">
        <f xml:space="preserve">
IF($A$4&lt;=12,SUMIFS('ON Data'!AL:AL,'ON Data'!$D:$D,$A$4,'ON Data'!$E:$E,3),SUMIFS('ON Data'!AL:AL,'ON Data'!$E:$E,3))</f>
        <v>0</v>
      </c>
      <c r="AI12" s="407">
        <f xml:space="preserve">
IF($A$4&lt;=12,SUMIFS('ON Data'!AN:AN,'ON Data'!$D:$D,$A$4,'ON Data'!$E:$E,3),SUMIFS('ON Data'!AN:AN,'ON Data'!$E:$E,3))</f>
        <v>0</v>
      </c>
      <c r="AJ12" s="417"/>
    </row>
    <row r="13" spans="1:36" x14ac:dyDescent="0.3">
      <c r="A13" s="197" t="s">
        <v>142</v>
      </c>
      <c r="B13" s="214">
        <f xml:space="preserve">
IF($A$4&lt;=12,SUMIFS('ON Data'!F:F,'ON Data'!$D:$D,$A$4,'ON Data'!$E:$E,4),SUMIFS('ON Data'!F:F,'ON Data'!$E:$E,4))</f>
        <v>627</v>
      </c>
      <c r="C13" s="215">
        <f xml:space="preserve">
IF($A$4&lt;=12,SUMIFS('ON Data'!G:G,'ON Data'!$D:$D,$A$4,'ON Data'!$E:$E,4),SUMIFS('ON Data'!G:G,'ON Data'!$E:$E,4))</f>
        <v>0</v>
      </c>
      <c r="D13" s="216">
        <f xml:space="preserve">
IF($A$4&lt;=12,SUMIFS('ON Data'!H:H,'ON Data'!$D:$D,$A$4,'ON Data'!$E:$E,4),SUMIFS('ON Data'!H:H,'ON Data'!$E:$E,4))</f>
        <v>0</v>
      </c>
      <c r="E13" s="216">
        <f xml:space="preserve">
IF($A$4&lt;=12,SUMIFS('ON Data'!I:I,'ON Data'!$D:$D,$A$4,'ON Data'!$E:$E,4),SUMIFS('ON Data'!I:I,'ON Data'!$E:$E,4))</f>
        <v>0</v>
      </c>
      <c r="F13" s="216">
        <f xml:space="preserve">
IF($A$4&lt;=12,SUMIFS('ON Data'!J:J,'ON Data'!$D:$D,$A$4,'ON Data'!$E:$E,4),SUMIFS('ON Data'!J:J,'ON Data'!$E:$E,4))</f>
        <v>301</v>
      </c>
      <c r="G13" s="216">
        <f xml:space="preserve">
IF($A$4&lt;=12,SUMIFS('ON Data'!K:K,'ON Data'!$D:$D,$A$4,'ON Data'!$E:$E,4),SUMIFS('ON Data'!K:K,'ON Data'!$E:$E,4))</f>
        <v>0</v>
      </c>
      <c r="H13" s="216">
        <f xml:space="preserve">
IF($A$4&lt;=12,SUMIFS('ON Data'!L:L,'ON Data'!$D:$D,$A$4,'ON Data'!$E:$E,4),SUMIFS('ON Data'!L:L,'ON Data'!$E:$E,4))</f>
        <v>0</v>
      </c>
      <c r="I13" s="216">
        <f xml:space="preserve">
IF($A$4&lt;=12,SUMIFS('ON Data'!M:M,'ON Data'!$D:$D,$A$4,'ON Data'!$E:$E,4),SUMIFS('ON Data'!M:M,'ON Data'!$E:$E,4))</f>
        <v>0</v>
      </c>
      <c r="J13" s="216">
        <f xml:space="preserve">
IF($A$4&lt;=12,SUMIFS('ON Data'!N:N,'ON Data'!$D:$D,$A$4,'ON Data'!$E:$E,4),SUMIFS('ON Data'!N:N,'ON Data'!$E:$E,4))</f>
        <v>0</v>
      </c>
      <c r="K13" s="216">
        <f xml:space="preserve">
IF($A$4&lt;=12,SUMIFS('ON Data'!O:O,'ON Data'!$D:$D,$A$4,'ON Data'!$E:$E,4),SUMIFS('ON Data'!O:O,'ON Data'!$E:$E,4))</f>
        <v>0</v>
      </c>
      <c r="L13" s="216">
        <f xml:space="preserve">
IF($A$4&lt;=12,SUMIFS('ON Data'!P:P,'ON Data'!$D:$D,$A$4,'ON Data'!$E:$E,4),SUMIFS('ON Data'!P:P,'ON Data'!$E:$E,4))</f>
        <v>0</v>
      </c>
      <c r="M13" s="216">
        <f xml:space="preserve">
IF($A$4&lt;=12,SUMIFS('ON Data'!Q:Q,'ON Data'!$D:$D,$A$4,'ON Data'!$E:$E,4),SUMIFS('ON Data'!Q:Q,'ON Data'!$E:$E,4))</f>
        <v>0</v>
      </c>
      <c r="N13" s="216">
        <f xml:space="preserve">
IF($A$4&lt;=12,SUMIFS('ON Data'!R:R,'ON Data'!$D:$D,$A$4,'ON Data'!$E:$E,4),SUMIFS('ON Data'!R:R,'ON Data'!$E:$E,4))</f>
        <v>0</v>
      </c>
      <c r="O13" s="216">
        <f xml:space="preserve">
IF($A$4&lt;=12,SUMIFS('ON Data'!S:S,'ON Data'!$D:$D,$A$4,'ON Data'!$E:$E,4),SUMIFS('ON Data'!S:S,'ON Data'!$E:$E,4))</f>
        <v>0</v>
      </c>
      <c r="P13" s="216">
        <f xml:space="preserve">
IF($A$4&lt;=12,SUMIFS('ON Data'!T:T,'ON Data'!$D:$D,$A$4,'ON Data'!$E:$E,4),SUMIFS('ON Data'!T:T,'ON Data'!$E:$E,4))</f>
        <v>306</v>
      </c>
      <c r="Q13" s="216">
        <f xml:space="preserve">
IF($A$4&lt;=12,SUMIFS('ON Data'!U:U,'ON Data'!$D:$D,$A$4,'ON Data'!$E:$E,4),SUMIFS('ON Data'!U:U,'ON Data'!$E:$E,4))</f>
        <v>0</v>
      </c>
      <c r="R13" s="216">
        <f xml:space="preserve">
IF($A$4&lt;=12,SUMIFS('ON Data'!V:V,'ON Data'!$D:$D,$A$4,'ON Data'!$E:$E,4),SUMIFS('ON Data'!V:V,'ON Data'!$E:$E,4))</f>
        <v>0</v>
      </c>
      <c r="S13" s="216">
        <f xml:space="preserve">
IF($A$4&lt;=12,SUMIFS('ON Data'!W:W,'ON Data'!$D:$D,$A$4,'ON Data'!$E:$E,4),SUMIFS('ON Data'!W:W,'ON Data'!$E:$E,4))</f>
        <v>0</v>
      </c>
      <c r="T13" s="216">
        <f xml:space="preserve">
IF($A$4&lt;=12,SUMIFS('ON Data'!X:X,'ON Data'!$D:$D,$A$4,'ON Data'!$E:$E,4),SUMIFS('ON Data'!X:X,'ON Data'!$E:$E,4))</f>
        <v>0</v>
      </c>
      <c r="U13" s="216">
        <f xml:space="preserve">
IF($A$4&lt;=12,SUMIFS('ON Data'!Y:Y,'ON Data'!$D:$D,$A$4,'ON Data'!$E:$E,4),SUMIFS('ON Data'!Y:Y,'ON Data'!$E:$E,4))</f>
        <v>0</v>
      </c>
      <c r="V13" s="216">
        <f xml:space="preserve">
IF($A$4&lt;=12,SUMIFS('ON Data'!Z:Z,'ON Data'!$D:$D,$A$4,'ON Data'!$E:$E,4),SUMIFS('ON Data'!Z:Z,'ON Data'!$E:$E,4))</f>
        <v>0</v>
      </c>
      <c r="W13" s="216">
        <f xml:space="preserve">
IF($A$4&lt;=12,SUMIFS('ON Data'!AA:AA,'ON Data'!$D:$D,$A$4,'ON Data'!$E:$E,4),SUMIFS('ON Data'!AA:AA,'ON Data'!$E:$E,4))</f>
        <v>0</v>
      </c>
      <c r="X13" s="216">
        <f xml:space="preserve">
IF($A$4&lt;=12,SUMIFS('ON Data'!AB:AB,'ON Data'!$D:$D,$A$4,'ON Data'!$E:$E,4),SUMIFS('ON Data'!AB:AB,'ON Data'!$E:$E,4))</f>
        <v>0</v>
      </c>
      <c r="Y13" s="216">
        <f xml:space="preserve">
IF($A$4&lt;=12,SUMIFS('ON Data'!AC:AC,'ON Data'!$D:$D,$A$4,'ON Data'!$E:$E,4),SUMIFS('ON Data'!AC:AC,'ON Data'!$E:$E,4))</f>
        <v>0</v>
      </c>
      <c r="Z13" s="216">
        <f xml:space="preserve">
IF($A$4&lt;=12,SUMIFS('ON Data'!AD:AD,'ON Data'!$D:$D,$A$4,'ON Data'!$E:$E,4),SUMIFS('ON Data'!AD:AD,'ON Data'!$E:$E,4))</f>
        <v>0</v>
      </c>
      <c r="AA13" s="216">
        <f xml:space="preserve">
IF($A$4&lt;=12,SUMIFS('ON Data'!AE:AE,'ON Data'!$D:$D,$A$4,'ON Data'!$E:$E,4),SUMIFS('ON Data'!AE:AE,'ON Data'!$E:$E,4))</f>
        <v>0</v>
      </c>
      <c r="AB13" s="216">
        <f xml:space="preserve">
IF($A$4&lt;=12,SUMIFS('ON Data'!AF:AF,'ON Data'!$D:$D,$A$4,'ON Data'!$E:$E,4),SUMIFS('ON Data'!AF:AF,'ON Data'!$E:$E,4))</f>
        <v>0</v>
      </c>
      <c r="AC13" s="216">
        <f xml:space="preserve">
IF($A$4&lt;=12,SUMIFS('ON Data'!AG:AG,'ON Data'!$D:$D,$A$4,'ON Data'!$E:$E,4),SUMIFS('ON Data'!AG:AG,'ON Data'!$E:$E,4))</f>
        <v>0</v>
      </c>
      <c r="AD13" s="216">
        <f xml:space="preserve">
IF($A$4&lt;=12,SUMIFS('ON Data'!AH:AH,'ON Data'!$D:$D,$A$4,'ON Data'!$E:$E,4),SUMIFS('ON Data'!AH:AH,'ON Data'!$E:$E,4))</f>
        <v>0</v>
      </c>
      <c r="AE13" s="216">
        <f xml:space="preserve">
IF($A$4&lt;=12,SUMIFS('ON Data'!AI:AI,'ON Data'!$D:$D,$A$4,'ON Data'!$E:$E,4),SUMIFS('ON Data'!AI:AI,'ON Data'!$E:$E,4))</f>
        <v>20</v>
      </c>
      <c r="AF13" s="216">
        <f xml:space="preserve">
IF($A$4&lt;=12,SUMIFS('ON Data'!AJ:AJ,'ON Data'!$D:$D,$A$4,'ON Data'!$E:$E,4),SUMIFS('ON Data'!AJ:AJ,'ON Data'!$E:$E,4))</f>
        <v>0</v>
      </c>
      <c r="AG13" s="216">
        <f xml:space="preserve">
IF($A$4&lt;=12,SUMIFS('ON Data'!AK:AK,'ON Data'!$D:$D,$A$4,'ON Data'!$E:$E,4),SUMIFS('ON Data'!AK:AK,'ON Data'!$E:$E,4))</f>
        <v>0</v>
      </c>
      <c r="AH13" s="216">
        <f xml:space="preserve">
IF($A$4&lt;=12,SUMIFS('ON Data'!AL:AL,'ON Data'!$D:$D,$A$4,'ON Data'!$E:$E,4),SUMIFS('ON Data'!AL:AL,'ON Data'!$E:$E,4))</f>
        <v>0</v>
      </c>
      <c r="AI13" s="407">
        <f xml:space="preserve">
IF($A$4&lt;=12,SUMIFS('ON Data'!AN:AN,'ON Data'!$D:$D,$A$4,'ON Data'!$E:$E,4),SUMIFS('ON Data'!AN:AN,'ON Data'!$E:$E,4))</f>
        <v>0</v>
      </c>
      <c r="AJ13" s="417"/>
    </row>
    <row r="14" spans="1:36" ht="15" thickBot="1" x14ac:dyDescent="0.35">
      <c r="A14" s="198" t="s">
        <v>136</v>
      </c>
      <c r="B14" s="217">
        <f xml:space="preserve">
IF($A$4&lt;=12,SUMIFS('ON Data'!F:F,'ON Data'!$D:$D,$A$4,'ON Data'!$E:$E,5),SUMIFS('ON Data'!F:F,'ON Data'!$E:$E,5))</f>
        <v>468.5</v>
      </c>
      <c r="C14" s="218">
        <f xml:space="preserve">
IF($A$4&lt;=12,SUMIFS('ON Data'!G:G,'ON Data'!$D:$D,$A$4,'ON Data'!$E:$E,5),SUMIFS('ON Data'!G:G,'ON Data'!$E:$E,5))</f>
        <v>468.5</v>
      </c>
      <c r="D14" s="219">
        <f xml:space="preserve">
IF($A$4&lt;=12,SUMIFS('ON Data'!H:H,'ON Data'!$D:$D,$A$4,'ON Data'!$E:$E,5),SUMIFS('ON Data'!H:H,'ON Data'!$E:$E,5))</f>
        <v>0</v>
      </c>
      <c r="E14" s="219">
        <f xml:space="preserve">
IF($A$4&lt;=12,SUMIFS('ON Data'!I:I,'ON Data'!$D:$D,$A$4,'ON Data'!$E:$E,5),SUMIFS('ON Data'!I:I,'ON Data'!$E:$E,5))</f>
        <v>0</v>
      </c>
      <c r="F14" s="219">
        <f xml:space="preserve">
IF($A$4&lt;=12,SUMIFS('ON Data'!J:J,'ON Data'!$D:$D,$A$4,'ON Data'!$E:$E,5),SUMIFS('ON Data'!J:J,'ON Data'!$E:$E,5))</f>
        <v>0</v>
      </c>
      <c r="G14" s="219">
        <f xml:space="preserve">
IF($A$4&lt;=12,SUMIFS('ON Data'!K:K,'ON Data'!$D:$D,$A$4,'ON Data'!$E:$E,5),SUMIFS('ON Data'!K:K,'ON Data'!$E:$E,5))</f>
        <v>0</v>
      </c>
      <c r="H14" s="219">
        <f xml:space="preserve">
IF($A$4&lt;=12,SUMIFS('ON Data'!L:L,'ON Data'!$D:$D,$A$4,'ON Data'!$E:$E,5),SUMIFS('ON Data'!L:L,'ON Data'!$E:$E,5))</f>
        <v>0</v>
      </c>
      <c r="I14" s="219">
        <f xml:space="preserve">
IF($A$4&lt;=12,SUMIFS('ON Data'!M:M,'ON Data'!$D:$D,$A$4,'ON Data'!$E:$E,5),SUMIFS('ON Data'!M:M,'ON Data'!$E:$E,5))</f>
        <v>0</v>
      </c>
      <c r="J14" s="219">
        <f xml:space="preserve">
IF($A$4&lt;=12,SUMIFS('ON Data'!N:N,'ON Data'!$D:$D,$A$4,'ON Data'!$E:$E,5),SUMIFS('ON Data'!N:N,'ON Data'!$E:$E,5))</f>
        <v>0</v>
      </c>
      <c r="K14" s="219">
        <f xml:space="preserve">
IF($A$4&lt;=12,SUMIFS('ON Data'!O:O,'ON Data'!$D:$D,$A$4,'ON Data'!$E:$E,5),SUMIFS('ON Data'!O:O,'ON Data'!$E:$E,5))</f>
        <v>0</v>
      </c>
      <c r="L14" s="219">
        <f xml:space="preserve">
IF($A$4&lt;=12,SUMIFS('ON Data'!P:P,'ON Data'!$D:$D,$A$4,'ON Data'!$E:$E,5),SUMIFS('ON Data'!P:P,'ON Data'!$E:$E,5))</f>
        <v>0</v>
      </c>
      <c r="M14" s="219">
        <f xml:space="preserve">
IF($A$4&lt;=12,SUMIFS('ON Data'!Q:Q,'ON Data'!$D:$D,$A$4,'ON Data'!$E:$E,5),SUMIFS('ON Data'!Q:Q,'ON Data'!$E:$E,5))</f>
        <v>0</v>
      </c>
      <c r="N14" s="219">
        <f xml:space="preserve">
IF($A$4&lt;=12,SUMIFS('ON Data'!R:R,'ON Data'!$D:$D,$A$4,'ON Data'!$E:$E,5),SUMIFS('ON Data'!R:R,'ON Data'!$E:$E,5))</f>
        <v>0</v>
      </c>
      <c r="O14" s="219">
        <f xml:space="preserve">
IF($A$4&lt;=12,SUMIFS('ON Data'!S:S,'ON Data'!$D:$D,$A$4,'ON Data'!$E:$E,5),SUMIFS('ON Data'!S:S,'ON Data'!$E:$E,5))</f>
        <v>0</v>
      </c>
      <c r="P14" s="219">
        <f xml:space="preserve">
IF($A$4&lt;=12,SUMIFS('ON Data'!T:T,'ON Data'!$D:$D,$A$4,'ON Data'!$E:$E,5),SUMIFS('ON Data'!T:T,'ON Data'!$E:$E,5))</f>
        <v>0</v>
      </c>
      <c r="Q14" s="219">
        <f xml:space="preserve">
IF($A$4&lt;=12,SUMIFS('ON Data'!U:U,'ON Data'!$D:$D,$A$4,'ON Data'!$E:$E,5),SUMIFS('ON Data'!U:U,'ON Data'!$E:$E,5))</f>
        <v>0</v>
      </c>
      <c r="R14" s="219">
        <f xml:space="preserve">
IF($A$4&lt;=12,SUMIFS('ON Data'!V:V,'ON Data'!$D:$D,$A$4,'ON Data'!$E:$E,5),SUMIFS('ON Data'!V:V,'ON Data'!$E:$E,5))</f>
        <v>0</v>
      </c>
      <c r="S14" s="219">
        <f xml:space="preserve">
IF($A$4&lt;=12,SUMIFS('ON Data'!W:W,'ON Data'!$D:$D,$A$4,'ON Data'!$E:$E,5),SUMIFS('ON Data'!W:W,'ON Data'!$E:$E,5))</f>
        <v>0</v>
      </c>
      <c r="T14" s="219">
        <f xml:space="preserve">
IF($A$4&lt;=12,SUMIFS('ON Data'!X:X,'ON Data'!$D:$D,$A$4,'ON Data'!$E:$E,5),SUMIFS('ON Data'!X:X,'ON Data'!$E:$E,5))</f>
        <v>0</v>
      </c>
      <c r="U14" s="219">
        <f xml:space="preserve">
IF($A$4&lt;=12,SUMIFS('ON Data'!Y:Y,'ON Data'!$D:$D,$A$4,'ON Data'!$E:$E,5),SUMIFS('ON Data'!Y:Y,'ON Data'!$E:$E,5))</f>
        <v>0</v>
      </c>
      <c r="V14" s="219">
        <f xml:space="preserve">
IF($A$4&lt;=12,SUMIFS('ON Data'!Z:Z,'ON Data'!$D:$D,$A$4,'ON Data'!$E:$E,5),SUMIFS('ON Data'!Z:Z,'ON Data'!$E:$E,5))</f>
        <v>0</v>
      </c>
      <c r="W14" s="219">
        <f xml:space="preserve">
IF($A$4&lt;=12,SUMIFS('ON Data'!AA:AA,'ON Data'!$D:$D,$A$4,'ON Data'!$E:$E,5),SUMIFS('ON Data'!AA:AA,'ON Data'!$E:$E,5))</f>
        <v>0</v>
      </c>
      <c r="X14" s="219">
        <f xml:space="preserve">
IF($A$4&lt;=12,SUMIFS('ON Data'!AB:AB,'ON Data'!$D:$D,$A$4,'ON Data'!$E:$E,5),SUMIFS('ON Data'!AB:AB,'ON Data'!$E:$E,5))</f>
        <v>0</v>
      </c>
      <c r="Y14" s="219">
        <f xml:space="preserve">
IF($A$4&lt;=12,SUMIFS('ON Data'!AC:AC,'ON Data'!$D:$D,$A$4,'ON Data'!$E:$E,5),SUMIFS('ON Data'!AC:AC,'ON Data'!$E:$E,5))</f>
        <v>0</v>
      </c>
      <c r="Z14" s="219">
        <f xml:space="preserve">
IF($A$4&lt;=12,SUMIFS('ON Data'!AD:AD,'ON Data'!$D:$D,$A$4,'ON Data'!$E:$E,5),SUMIFS('ON Data'!AD:AD,'ON Data'!$E:$E,5))</f>
        <v>0</v>
      </c>
      <c r="AA14" s="219">
        <f xml:space="preserve">
IF($A$4&lt;=12,SUMIFS('ON Data'!AE:AE,'ON Data'!$D:$D,$A$4,'ON Data'!$E:$E,5),SUMIFS('ON Data'!AE:AE,'ON Data'!$E:$E,5))</f>
        <v>0</v>
      </c>
      <c r="AB14" s="219">
        <f xml:space="preserve">
IF($A$4&lt;=12,SUMIFS('ON Data'!AF:AF,'ON Data'!$D:$D,$A$4,'ON Data'!$E:$E,5),SUMIFS('ON Data'!AF:AF,'ON Data'!$E:$E,5))</f>
        <v>0</v>
      </c>
      <c r="AC14" s="219">
        <f xml:space="preserve">
IF($A$4&lt;=12,SUMIFS('ON Data'!AG:AG,'ON Data'!$D:$D,$A$4,'ON Data'!$E:$E,5),SUMIFS('ON Data'!AG:AG,'ON Data'!$E:$E,5))</f>
        <v>0</v>
      </c>
      <c r="AD14" s="219">
        <f xml:space="preserve">
IF($A$4&lt;=12,SUMIFS('ON Data'!AH:AH,'ON Data'!$D:$D,$A$4,'ON Data'!$E:$E,5),SUMIFS('ON Data'!AH:AH,'ON Data'!$E:$E,5))</f>
        <v>0</v>
      </c>
      <c r="AE14" s="219">
        <f xml:space="preserve">
IF($A$4&lt;=12,SUMIFS('ON Data'!AI:AI,'ON Data'!$D:$D,$A$4,'ON Data'!$E:$E,5),SUMIFS('ON Data'!AI:AI,'ON Data'!$E:$E,5))</f>
        <v>0</v>
      </c>
      <c r="AF14" s="219">
        <f xml:space="preserve">
IF($A$4&lt;=12,SUMIFS('ON Data'!AJ:AJ,'ON Data'!$D:$D,$A$4,'ON Data'!$E:$E,5),SUMIFS('ON Data'!AJ:AJ,'ON Data'!$E:$E,5))</f>
        <v>0</v>
      </c>
      <c r="AG14" s="219">
        <f xml:space="preserve">
IF($A$4&lt;=12,SUMIFS('ON Data'!AK:AK,'ON Data'!$D:$D,$A$4,'ON Data'!$E:$E,5),SUMIFS('ON Data'!AK:AK,'ON Data'!$E:$E,5))</f>
        <v>0</v>
      </c>
      <c r="AH14" s="219">
        <f xml:space="preserve">
IF($A$4&lt;=12,SUMIFS('ON Data'!AL:AL,'ON Data'!$D:$D,$A$4,'ON Data'!$E:$E,5),SUMIFS('ON Data'!AL:AL,'ON Data'!$E:$E,5))</f>
        <v>0</v>
      </c>
      <c r="AI14" s="408">
        <f xml:space="preserve">
IF($A$4&lt;=12,SUMIFS('ON Data'!AN:AN,'ON Data'!$D:$D,$A$4,'ON Data'!$E:$E,5),SUMIFS('ON Data'!AN:AN,'ON Data'!$E:$E,5))</f>
        <v>0</v>
      </c>
      <c r="AJ14" s="417"/>
    </row>
    <row r="15" spans="1:36" x14ac:dyDescent="0.3">
      <c r="A15" s="137" t="s">
        <v>146</v>
      </c>
      <c r="B15" s="220"/>
      <c r="C15" s="221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409"/>
      <c r="AJ15" s="417"/>
    </row>
    <row r="16" spans="1:36" x14ac:dyDescent="0.3">
      <c r="A16" s="199" t="s">
        <v>137</v>
      </c>
      <c r="B16" s="214">
        <f xml:space="preserve">
IF($A$4&lt;=12,SUMIFS('ON Data'!F:F,'ON Data'!$D:$D,$A$4,'ON Data'!$E:$E,7),SUMIFS('ON Data'!F:F,'ON Data'!$E:$E,7))</f>
        <v>642947</v>
      </c>
      <c r="C16" s="215">
        <f xml:space="preserve">
IF($A$4&lt;=12,SUMIFS('ON Data'!G:G,'ON Data'!$D:$D,$A$4,'ON Data'!$E:$E,7),SUMIFS('ON Data'!G:G,'ON Data'!$E:$E,7))</f>
        <v>0</v>
      </c>
      <c r="D16" s="216">
        <f xml:space="preserve">
IF($A$4&lt;=12,SUMIFS('ON Data'!H:H,'ON Data'!$D:$D,$A$4,'ON Data'!$E:$E,7),SUMIFS('ON Data'!H:H,'ON Data'!$E:$E,7))</f>
        <v>0</v>
      </c>
      <c r="E16" s="216">
        <f xml:space="preserve">
IF($A$4&lt;=12,SUMIFS('ON Data'!I:I,'ON Data'!$D:$D,$A$4,'ON Data'!$E:$E,7),SUMIFS('ON Data'!I:I,'ON Data'!$E:$E,7))</f>
        <v>0</v>
      </c>
      <c r="F16" s="216">
        <f xml:space="preserve">
IF($A$4&lt;=12,SUMIFS('ON Data'!J:J,'ON Data'!$D:$D,$A$4,'ON Data'!$E:$E,7),SUMIFS('ON Data'!J:J,'ON Data'!$E:$E,7))</f>
        <v>576164</v>
      </c>
      <c r="G16" s="216">
        <f xml:space="preserve">
IF($A$4&lt;=12,SUMIFS('ON Data'!K:K,'ON Data'!$D:$D,$A$4,'ON Data'!$E:$E,7),SUMIFS('ON Data'!K:K,'ON Data'!$E:$E,7))</f>
        <v>0</v>
      </c>
      <c r="H16" s="216">
        <f xml:space="preserve">
IF($A$4&lt;=12,SUMIFS('ON Data'!L:L,'ON Data'!$D:$D,$A$4,'ON Data'!$E:$E,7),SUMIFS('ON Data'!L:L,'ON Data'!$E:$E,7))</f>
        <v>0</v>
      </c>
      <c r="I16" s="216">
        <f xml:space="preserve">
IF($A$4&lt;=12,SUMIFS('ON Data'!M:M,'ON Data'!$D:$D,$A$4,'ON Data'!$E:$E,7),SUMIFS('ON Data'!M:M,'ON Data'!$E:$E,7))</f>
        <v>0</v>
      </c>
      <c r="J16" s="216">
        <f xml:space="preserve">
IF($A$4&lt;=12,SUMIFS('ON Data'!N:N,'ON Data'!$D:$D,$A$4,'ON Data'!$E:$E,7),SUMIFS('ON Data'!N:N,'ON Data'!$E:$E,7))</f>
        <v>0</v>
      </c>
      <c r="K16" s="216">
        <f xml:space="preserve">
IF($A$4&lt;=12,SUMIFS('ON Data'!O:O,'ON Data'!$D:$D,$A$4,'ON Data'!$E:$E,7),SUMIFS('ON Data'!O:O,'ON Data'!$E:$E,7))</f>
        <v>3283</v>
      </c>
      <c r="L16" s="216">
        <f xml:space="preserve">
IF($A$4&lt;=12,SUMIFS('ON Data'!P:P,'ON Data'!$D:$D,$A$4,'ON Data'!$E:$E,7),SUMIFS('ON Data'!P:P,'ON Data'!$E:$E,7))</f>
        <v>0</v>
      </c>
      <c r="M16" s="216">
        <f xml:space="preserve">
IF($A$4&lt;=12,SUMIFS('ON Data'!Q:Q,'ON Data'!$D:$D,$A$4,'ON Data'!$E:$E,7),SUMIFS('ON Data'!Q:Q,'ON Data'!$E:$E,7))</f>
        <v>0</v>
      </c>
      <c r="N16" s="216">
        <f xml:space="preserve">
IF($A$4&lt;=12,SUMIFS('ON Data'!R:R,'ON Data'!$D:$D,$A$4,'ON Data'!$E:$E,7),SUMIFS('ON Data'!R:R,'ON Data'!$E:$E,7))</f>
        <v>0</v>
      </c>
      <c r="O16" s="216">
        <f xml:space="preserve">
IF($A$4&lt;=12,SUMIFS('ON Data'!S:S,'ON Data'!$D:$D,$A$4,'ON Data'!$E:$E,7),SUMIFS('ON Data'!S:S,'ON Data'!$E:$E,7))</f>
        <v>0</v>
      </c>
      <c r="P16" s="216">
        <f xml:space="preserve">
IF($A$4&lt;=12,SUMIFS('ON Data'!T:T,'ON Data'!$D:$D,$A$4,'ON Data'!$E:$E,7),SUMIFS('ON Data'!T:T,'ON Data'!$E:$E,7))</f>
        <v>63500</v>
      </c>
      <c r="Q16" s="216">
        <f xml:space="preserve">
IF($A$4&lt;=12,SUMIFS('ON Data'!U:U,'ON Data'!$D:$D,$A$4,'ON Data'!$E:$E,7),SUMIFS('ON Data'!U:U,'ON Data'!$E:$E,7))</f>
        <v>0</v>
      </c>
      <c r="R16" s="216">
        <f xml:space="preserve">
IF($A$4&lt;=12,SUMIFS('ON Data'!V:V,'ON Data'!$D:$D,$A$4,'ON Data'!$E:$E,7),SUMIFS('ON Data'!V:V,'ON Data'!$E:$E,7))</f>
        <v>0</v>
      </c>
      <c r="S16" s="216">
        <f xml:space="preserve">
IF($A$4&lt;=12,SUMIFS('ON Data'!W:W,'ON Data'!$D:$D,$A$4,'ON Data'!$E:$E,7),SUMIFS('ON Data'!W:W,'ON Data'!$E:$E,7))</f>
        <v>0</v>
      </c>
      <c r="T16" s="216">
        <f xml:space="preserve">
IF($A$4&lt;=12,SUMIFS('ON Data'!X:X,'ON Data'!$D:$D,$A$4,'ON Data'!$E:$E,7),SUMIFS('ON Data'!X:X,'ON Data'!$E:$E,7))</f>
        <v>0</v>
      </c>
      <c r="U16" s="216">
        <f xml:space="preserve">
IF($A$4&lt;=12,SUMIFS('ON Data'!Y:Y,'ON Data'!$D:$D,$A$4,'ON Data'!$E:$E,7),SUMIFS('ON Data'!Y:Y,'ON Data'!$E:$E,7))</f>
        <v>0</v>
      </c>
      <c r="V16" s="216">
        <f xml:space="preserve">
IF($A$4&lt;=12,SUMIFS('ON Data'!Z:Z,'ON Data'!$D:$D,$A$4,'ON Data'!$E:$E,7),SUMIFS('ON Data'!Z:Z,'ON Data'!$E:$E,7))</f>
        <v>0</v>
      </c>
      <c r="W16" s="216">
        <f xml:space="preserve">
IF($A$4&lt;=12,SUMIFS('ON Data'!AA:AA,'ON Data'!$D:$D,$A$4,'ON Data'!$E:$E,7),SUMIFS('ON Data'!AA:AA,'ON Data'!$E:$E,7))</f>
        <v>0</v>
      </c>
      <c r="X16" s="216">
        <f xml:space="preserve">
IF($A$4&lt;=12,SUMIFS('ON Data'!AB:AB,'ON Data'!$D:$D,$A$4,'ON Data'!$E:$E,7),SUMIFS('ON Data'!AB:AB,'ON Data'!$E:$E,7))</f>
        <v>0</v>
      </c>
      <c r="Y16" s="216">
        <f xml:space="preserve">
IF($A$4&lt;=12,SUMIFS('ON Data'!AC:AC,'ON Data'!$D:$D,$A$4,'ON Data'!$E:$E,7),SUMIFS('ON Data'!AC:AC,'ON Data'!$E:$E,7))</f>
        <v>0</v>
      </c>
      <c r="Z16" s="216">
        <f xml:space="preserve">
IF($A$4&lt;=12,SUMIFS('ON Data'!AD:AD,'ON Data'!$D:$D,$A$4,'ON Data'!$E:$E,7),SUMIFS('ON Data'!AD:AD,'ON Data'!$E:$E,7))</f>
        <v>0</v>
      </c>
      <c r="AA16" s="216">
        <f xml:space="preserve">
IF($A$4&lt;=12,SUMIFS('ON Data'!AE:AE,'ON Data'!$D:$D,$A$4,'ON Data'!$E:$E,7),SUMIFS('ON Data'!AE:AE,'ON Data'!$E:$E,7))</f>
        <v>0</v>
      </c>
      <c r="AB16" s="216">
        <f xml:space="preserve">
IF($A$4&lt;=12,SUMIFS('ON Data'!AF:AF,'ON Data'!$D:$D,$A$4,'ON Data'!$E:$E,7),SUMIFS('ON Data'!AF:AF,'ON Data'!$E:$E,7))</f>
        <v>0</v>
      </c>
      <c r="AC16" s="216">
        <f xml:space="preserve">
IF($A$4&lt;=12,SUMIFS('ON Data'!AG:AG,'ON Data'!$D:$D,$A$4,'ON Data'!$E:$E,7),SUMIFS('ON Data'!AG:AG,'ON Data'!$E:$E,7))</f>
        <v>0</v>
      </c>
      <c r="AD16" s="216">
        <f xml:space="preserve">
IF($A$4&lt;=12,SUMIFS('ON Data'!AH:AH,'ON Data'!$D:$D,$A$4,'ON Data'!$E:$E,7),SUMIFS('ON Data'!AH:AH,'ON Data'!$E:$E,7))</f>
        <v>0</v>
      </c>
      <c r="AE16" s="216">
        <f xml:space="preserve">
IF($A$4&lt;=12,SUMIFS('ON Data'!AI:AI,'ON Data'!$D:$D,$A$4,'ON Data'!$E:$E,7),SUMIFS('ON Data'!AI:AI,'ON Data'!$E:$E,7))</f>
        <v>0</v>
      </c>
      <c r="AF16" s="216">
        <f xml:space="preserve">
IF($A$4&lt;=12,SUMIFS('ON Data'!AJ:AJ,'ON Data'!$D:$D,$A$4,'ON Data'!$E:$E,7),SUMIFS('ON Data'!AJ:AJ,'ON Data'!$E:$E,7))</f>
        <v>0</v>
      </c>
      <c r="AG16" s="216">
        <f xml:space="preserve">
IF($A$4&lt;=12,SUMIFS('ON Data'!AK:AK,'ON Data'!$D:$D,$A$4,'ON Data'!$E:$E,7),SUMIFS('ON Data'!AK:AK,'ON Data'!$E:$E,7))</f>
        <v>0</v>
      </c>
      <c r="AH16" s="216">
        <f xml:space="preserve">
IF($A$4&lt;=12,SUMIFS('ON Data'!AL:AL,'ON Data'!$D:$D,$A$4,'ON Data'!$E:$E,7),SUMIFS('ON Data'!AL:AL,'ON Data'!$E:$E,7))</f>
        <v>0</v>
      </c>
      <c r="AI16" s="407">
        <f xml:space="preserve">
IF($A$4&lt;=12,SUMIFS('ON Data'!AN:AN,'ON Data'!$D:$D,$A$4,'ON Data'!$E:$E,7),SUMIFS('ON Data'!AN:AN,'ON Data'!$E:$E,7))</f>
        <v>0</v>
      </c>
      <c r="AJ16" s="417"/>
    </row>
    <row r="17" spans="1:36" x14ac:dyDescent="0.3">
      <c r="A17" s="199" t="s">
        <v>138</v>
      </c>
      <c r="B17" s="214">
        <f xml:space="preserve">
IF($A$4&lt;=12,SUMIFS('ON Data'!F:F,'ON Data'!$D:$D,$A$4,'ON Data'!$E:$E,8),SUMIFS('ON Data'!F:F,'ON Data'!$E:$E,8))</f>
        <v>0</v>
      </c>
      <c r="C17" s="215">
        <f xml:space="preserve">
IF($A$4&lt;=12,SUMIFS('ON Data'!G:G,'ON Data'!$D:$D,$A$4,'ON Data'!$E:$E,8),SUMIFS('ON Data'!G:G,'ON Data'!$E:$E,8))</f>
        <v>0</v>
      </c>
      <c r="D17" s="216">
        <f xml:space="preserve">
IF($A$4&lt;=12,SUMIFS('ON Data'!H:H,'ON Data'!$D:$D,$A$4,'ON Data'!$E:$E,8),SUMIFS('ON Data'!H:H,'ON Data'!$E:$E,8))</f>
        <v>0</v>
      </c>
      <c r="E17" s="216">
        <f xml:space="preserve">
IF($A$4&lt;=12,SUMIFS('ON Data'!I:I,'ON Data'!$D:$D,$A$4,'ON Data'!$E:$E,8),SUMIFS('ON Data'!I:I,'ON Data'!$E:$E,8))</f>
        <v>0</v>
      </c>
      <c r="F17" s="216">
        <f xml:space="preserve">
IF($A$4&lt;=12,SUMIFS('ON Data'!J:J,'ON Data'!$D:$D,$A$4,'ON Data'!$E:$E,8),SUMIFS('ON Data'!J:J,'ON Data'!$E:$E,8))</f>
        <v>0</v>
      </c>
      <c r="G17" s="216">
        <f xml:space="preserve">
IF($A$4&lt;=12,SUMIFS('ON Data'!K:K,'ON Data'!$D:$D,$A$4,'ON Data'!$E:$E,8),SUMIFS('ON Data'!K:K,'ON Data'!$E:$E,8))</f>
        <v>0</v>
      </c>
      <c r="H17" s="216">
        <f xml:space="preserve">
IF($A$4&lt;=12,SUMIFS('ON Data'!L:L,'ON Data'!$D:$D,$A$4,'ON Data'!$E:$E,8),SUMIFS('ON Data'!L:L,'ON Data'!$E:$E,8))</f>
        <v>0</v>
      </c>
      <c r="I17" s="216">
        <f xml:space="preserve">
IF($A$4&lt;=12,SUMIFS('ON Data'!M:M,'ON Data'!$D:$D,$A$4,'ON Data'!$E:$E,8),SUMIFS('ON Data'!M:M,'ON Data'!$E:$E,8))</f>
        <v>0</v>
      </c>
      <c r="J17" s="216">
        <f xml:space="preserve">
IF($A$4&lt;=12,SUMIFS('ON Data'!N:N,'ON Data'!$D:$D,$A$4,'ON Data'!$E:$E,8),SUMIFS('ON Data'!N:N,'ON Data'!$E:$E,8))</f>
        <v>0</v>
      </c>
      <c r="K17" s="216">
        <f xml:space="preserve">
IF($A$4&lt;=12,SUMIFS('ON Data'!O:O,'ON Data'!$D:$D,$A$4,'ON Data'!$E:$E,8),SUMIFS('ON Data'!O:O,'ON Data'!$E:$E,8))</f>
        <v>0</v>
      </c>
      <c r="L17" s="216">
        <f xml:space="preserve">
IF($A$4&lt;=12,SUMIFS('ON Data'!P:P,'ON Data'!$D:$D,$A$4,'ON Data'!$E:$E,8),SUMIFS('ON Data'!P:P,'ON Data'!$E:$E,8))</f>
        <v>0</v>
      </c>
      <c r="M17" s="216">
        <f xml:space="preserve">
IF($A$4&lt;=12,SUMIFS('ON Data'!Q:Q,'ON Data'!$D:$D,$A$4,'ON Data'!$E:$E,8),SUMIFS('ON Data'!Q:Q,'ON Data'!$E:$E,8))</f>
        <v>0</v>
      </c>
      <c r="N17" s="216">
        <f xml:space="preserve">
IF($A$4&lt;=12,SUMIFS('ON Data'!R:R,'ON Data'!$D:$D,$A$4,'ON Data'!$E:$E,8),SUMIFS('ON Data'!R:R,'ON Data'!$E:$E,8))</f>
        <v>0</v>
      </c>
      <c r="O17" s="216">
        <f xml:space="preserve">
IF($A$4&lt;=12,SUMIFS('ON Data'!S:S,'ON Data'!$D:$D,$A$4,'ON Data'!$E:$E,8),SUMIFS('ON Data'!S:S,'ON Data'!$E:$E,8))</f>
        <v>0</v>
      </c>
      <c r="P17" s="216">
        <f xml:space="preserve">
IF($A$4&lt;=12,SUMIFS('ON Data'!T:T,'ON Data'!$D:$D,$A$4,'ON Data'!$E:$E,8),SUMIFS('ON Data'!T:T,'ON Data'!$E:$E,8))</f>
        <v>0</v>
      </c>
      <c r="Q17" s="216">
        <f xml:space="preserve">
IF($A$4&lt;=12,SUMIFS('ON Data'!U:U,'ON Data'!$D:$D,$A$4,'ON Data'!$E:$E,8),SUMIFS('ON Data'!U:U,'ON Data'!$E:$E,8))</f>
        <v>0</v>
      </c>
      <c r="R17" s="216">
        <f xml:space="preserve">
IF($A$4&lt;=12,SUMIFS('ON Data'!V:V,'ON Data'!$D:$D,$A$4,'ON Data'!$E:$E,8),SUMIFS('ON Data'!V:V,'ON Data'!$E:$E,8))</f>
        <v>0</v>
      </c>
      <c r="S17" s="216">
        <f xml:space="preserve">
IF($A$4&lt;=12,SUMIFS('ON Data'!W:W,'ON Data'!$D:$D,$A$4,'ON Data'!$E:$E,8),SUMIFS('ON Data'!W:W,'ON Data'!$E:$E,8))</f>
        <v>0</v>
      </c>
      <c r="T17" s="216">
        <f xml:space="preserve">
IF($A$4&lt;=12,SUMIFS('ON Data'!X:X,'ON Data'!$D:$D,$A$4,'ON Data'!$E:$E,8),SUMIFS('ON Data'!X:X,'ON Data'!$E:$E,8))</f>
        <v>0</v>
      </c>
      <c r="U17" s="216">
        <f xml:space="preserve">
IF($A$4&lt;=12,SUMIFS('ON Data'!Y:Y,'ON Data'!$D:$D,$A$4,'ON Data'!$E:$E,8),SUMIFS('ON Data'!Y:Y,'ON Data'!$E:$E,8))</f>
        <v>0</v>
      </c>
      <c r="V17" s="216">
        <f xml:space="preserve">
IF($A$4&lt;=12,SUMIFS('ON Data'!Z:Z,'ON Data'!$D:$D,$A$4,'ON Data'!$E:$E,8),SUMIFS('ON Data'!Z:Z,'ON Data'!$E:$E,8))</f>
        <v>0</v>
      </c>
      <c r="W17" s="216">
        <f xml:space="preserve">
IF($A$4&lt;=12,SUMIFS('ON Data'!AA:AA,'ON Data'!$D:$D,$A$4,'ON Data'!$E:$E,8),SUMIFS('ON Data'!AA:AA,'ON Data'!$E:$E,8))</f>
        <v>0</v>
      </c>
      <c r="X17" s="216">
        <f xml:space="preserve">
IF($A$4&lt;=12,SUMIFS('ON Data'!AB:AB,'ON Data'!$D:$D,$A$4,'ON Data'!$E:$E,8),SUMIFS('ON Data'!AB:AB,'ON Data'!$E:$E,8))</f>
        <v>0</v>
      </c>
      <c r="Y17" s="216">
        <f xml:space="preserve">
IF($A$4&lt;=12,SUMIFS('ON Data'!AC:AC,'ON Data'!$D:$D,$A$4,'ON Data'!$E:$E,8),SUMIFS('ON Data'!AC:AC,'ON Data'!$E:$E,8))</f>
        <v>0</v>
      </c>
      <c r="Z17" s="216">
        <f xml:space="preserve">
IF($A$4&lt;=12,SUMIFS('ON Data'!AD:AD,'ON Data'!$D:$D,$A$4,'ON Data'!$E:$E,8),SUMIFS('ON Data'!AD:AD,'ON Data'!$E:$E,8))</f>
        <v>0</v>
      </c>
      <c r="AA17" s="216">
        <f xml:space="preserve">
IF($A$4&lt;=12,SUMIFS('ON Data'!AE:AE,'ON Data'!$D:$D,$A$4,'ON Data'!$E:$E,8),SUMIFS('ON Data'!AE:AE,'ON Data'!$E:$E,8))</f>
        <v>0</v>
      </c>
      <c r="AB17" s="216">
        <f xml:space="preserve">
IF($A$4&lt;=12,SUMIFS('ON Data'!AF:AF,'ON Data'!$D:$D,$A$4,'ON Data'!$E:$E,8),SUMIFS('ON Data'!AF:AF,'ON Data'!$E:$E,8))</f>
        <v>0</v>
      </c>
      <c r="AC17" s="216">
        <f xml:space="preserve">
IF($A$4&lt;=12,SUMIFS('ON Data'!AG:AG,'ON Data'!$D:$D,$A$4,'ON Data'!$E:$E,8),SUMIFS('ON Data'!AG:AG,'ON Data'!$E:$E,8))</f>
        <v>0</v>
      </c>
      <c r="AD17" s="216">
        <f xml:space="preserve">
IF($A$4&lt;=12,SUMIFS('ON Data'!AH:AH,'ON Data'!$D:$D,$A$4,'ON Data'!$E:$E,8),SUMIFS('ON Data'!AH:AH,'ON Data'!$E:$E,8))</f>
        <v>0</v>
      </c>
      <c r="AE17" s="216">
        <f xml:space="preserve">
IF($A$4&lt;=12,SUMIFS('ON Data'!AI:AI,'ON Data'!$D:$D,$A$4,'ON Data'!$E:$E,8),SUMIFS('ON Data'!AI:AI,'ON Data'!$E:$E,8))</f>
        <v>0</v>
      </c>
      <c r="AF17" s="216">
        <f xml:space="preserve">
IF($A$4&lt;=12,SUMIFS('ON Data'!AJ:AJ,'ON Data'!$D:$D,$A$4,'ON Data'!$E:$E,8),SUMIFS('ON Data'!AJ:AJ,'ON Data'!$E:$E,8))</f>
        <v>0</v>
      </c>
      <c r="AG17" s="216">
        <f xml:space="preserve">
IF($A$4&lt;=12,SUMIFS('ON Data'!AK:AK,'ON Data'!$D:$D,$A$4,'ON Data'!$E:$E,8),SUMIFS('ON Data'!AK:AK,'ON Data'!$E:$E,8))</f>
        <v>0</v>
      </c>
      <c r="AH17" s="216">
        <f xml:space="preserve">
IF($A$4&lt;=12,SUMIFS('ON Data'!AL:AL,'ON Data'!$D:$D,$A$4,'ON Data'!$E:$E,8),SUMIFS('ON Data'!AL:AL,'ON Data'!$E:$E,8))</f>
        <v>0</v>
      </c>
      <c r="AI17" s="407">
        <f xml:space="preserve">
IF($A$4&lt;=12,SUMIFS('ON Data'!AN:AN,'ON Data'!$D:$D,$A$4,'ON Data'!$E:$E,8),SUMIFS('ON Data'!AN:AN,'ON Data'!$E:$E,8))</f>
        <v>0</v>
      </c>
      <c r="AJ17" s="417"/>
    </row>
    <row r="18" spans="1:36" x14ac:dyDescent="0.3">
      <c r="A18" s="199" t="s">
        <v>139</v>
      </c>
      <c r="B18" s="214">
        <f xml:space="preserve">
B19-B16-B17</f>
        <v>1872822</v>
      </c>
      <c r="C18" s="215">
        <f t="shared" ref="C18:H18" si="0" xml:space="preserve">
C19-C16-C17</f>
        <v>0</v>
      </c>
      <c r="D18" s="216">
        <f t="shared" si="0"/>
        <v>0</v>
      </c>
      <c r="E18" s="216">
        <f t="shared" si="0"/>
        <v>0</v>
      </c>
      <c r="F18" s="216">
        <f t="shared" si="0"/>
        <v>870308</v>
      </c>
      <c r="G18" s="216">
        <f t="shared" si="0"/>
        <v>0</v>
      </c>
      <c r="H18" s="216">
        <f t="shared" si="0"/>
        <v>0</v>
      </c>
      <c r="I18" s="216">
        <f t="shared" ref="I18:AI18" si="1" xml:space="preserve">
I19-I16-I17</f>
        <v>0</v>
      </c>
      <c r="J18" s="216">
        <f t="shared" si="1"/>
        <v>0</v>
      </c>
      <c r="K18" s="216">
        <f t="shared" si="1"/>
        <v>0</v>
      </c>
      <c r="L18" s="216">
        <f t="shared" si="1"/>
        <v>0</v>
      </c>
      <c r="M18" s="216">
        <f t="shared" si="1"/>
        <v>0</v>
      </c>
      <c r="N18" s="216">
        <f t="shared" si="1"/>
        <v>0</v>
      </c>
      <c r="O18" s="216">
        <f t="shared" si="1"/>
        <v>0</v>
      </c>
      <c r="P18" s="216">
        <f t="shared" si="1"/>
        <v>625912</v>
      </c>
      <c r="Q18" s="216">
        <f t="shared" si="1"/>
        <v>0</v>
      </c>
      <c r="R18" s="216">
        <f t="shared" si="1"/>
        <v>0</v>
      </c>
      <c r="S18" s="216">
        <f t="shared" si="1"/>
        <v>0</v>
      </c>
      <c r="T18" s="216">
        <f t="shared" si="1"/>
        <v>0</v>
      </c>
      <c r="U18" s="216">
        <f t="shared" si="1"/>
        <v>0</v>
      </c>
      <c r="V18" s="216">
        <f t="shared" si="1"/>
        <v>0</v>
      </c>
      <c r="W18" s="216">
        <f t="shared" si="1"/>
        <v>0</v>
      </c>
      <c r="X18" s="216">
        <f t="shared" si="1"/>
        <v>0</v>
      </c>
      <c r="Y18" s="216">
        <f t="shared" si="1"/>
        <v>0</v>
      </c>
      <c r="Z18" s="216">
        <f t="shared" si="1"/>
        <v>0</v>
      </c>
      <c r="AA18" s="216">
        <f t="shared" si="1"/>
        <v>0</v>
      </c>
      <c r="AB18" s="216">
        <f t="shared" si="1"/>
        <v>0</v>
      </c>
      <c r="AC18" s="216">
        <f t="shared" si="1"/>
        <v>0</v>
      </c>
      <c r="AD18" s="216">
        <f t="shared" si="1"/>
        <v>0</v>
      </c>
      <c r="AE18" s="216">
        <f t="shared" si="1"/>
        <v>360782</v>
      </c>
      <c r="AF18" s="216">
        <f t="shared" si="1"/>
        <v>0</v>
      </c>
      <c r="AG18" s="216">
        <f t="shared" si="1"/>
        <v>0</v>
      </c>
      <c r="AH18" s="216">
        <f t="shared" si="1"/>
        <v>0</v>
      </c>
      <c r="AI18" s="407">
        <f t="shared" si="1"/>
        <v>15820</v>
      </c>
      <c r="AJ18" s="417"/>
    </row>
    <row r="19" spans="1:36" ht="15" thickBot="1" x14ac:dyDescent="0.35">
      <c r="A19" s="200" t="s">
        <v>140</v>
      </c>
      <c r="B19" s="223">
        <f xml:space="preserve">
IF($A$4&lt;=12,SUMIFS('ON Data'!F:F,'ON Data'!$D:$D,$A$4,'ON Data'!$E:$E,9),SUMIFS('ON Data'!F:F,'ON Data'!$E:$E,9))</f>
        <v>2515769</v>
      </c>
      <c r="C19" s="224">
        <f xml:space="preserve">
IF($A$4&lt;=12,SUMIFS('ON Data'!G:G,'ON Data'!$D:$D,$A$4,'ON Data'!$E:$E,9),SUMIFS('ON Data'!G:G,'ON Data'!$E:$E,9))</f>
        <v>0</v>
      </c>
      <c r="D19" s="225">
        <f xml:space="preserve">
IF($A$4&lt;=12,SUMIFS('ON Data'!H:H,'ON Data'!$D:$D,$A$4,'ON Data'!$E:$E,9),SUMIFS('ON Data'!H:H,'ON Data'!$E:$E,9))</f>
        <v>0</v>
      </c>
      <c r="E19" s="225">
        <f xml:space="preserve">
IF($A$4&lt;=12,SUMIFS('ON Data'!I:I,'ON Data'!$D:$D,$A$4,'ON Data'!$E:$E,9),SUMIFS('ON Data'!I:I,'ON Data'!$E:$E,9))</f>
        <v>0</v>
      </c>
      <c r="F19" s="225">
        <f xml:space="preserve">
IF($A$4&lt;=12,SUMIFS('ON Data'!J:J,'ON Data'!$D:$D,$A$4,'ON Data'!$E:$E,9),SUMIFS('ON Data'!J:J,'ON Data'!$E:$E,9))</f>
        <v>1446472</v>
      </c>
      <c r="G19" s="225">
        <f xml:space="preserve">
IF($A$4&lt;=12,SUMIFS('ON Data'!K:K,'ON Data'!$D:$D,$A$4,'ON Data'!$E:$E,9),SUMIFS('ON Data'!K:K,'ON Data'!$E:$E,9))</f>
        <v>0</v>
      </c>
      <c r="H19" s="225">
        <f xml:space="preserve">
IF($A$4&lt;=12,SUMIFS('ON Data'!L:L,'ON Data'!$D:$D,$A$4,'ON Data'!$E:$E,9),SUMIFS('ON Data'!L:L,'ON Data'!$E:$E,9))</f>
        <v>0</v>
      </c>
      <c r="I19" s="225">
        <f xml:space="preserve">
IF($A$4&lt;=12,SUMIFS('ON Data'!M:M,'ON Data'!$D:$D,$A$4,'ON Data'!$E:$E,9),SUMIFS('ON Data'!M:M,'ON Data'!$E:$E,9))</f>
        <v>0</v>
      </c>
      <c r="J19" s="225">
        <f xml:space="preserve">
IF($A$4&lt;=12,SUMIFS('ON Data'!N:N,'ON Data'!$D:$D,$A$4,'ON Data'!$E:$E,9),SUMIFS('ON Data'!N:N,'ON Data'!$E:$E,9))</f>
        <v>0</v>
      </c>
      <c r="K19" s="225">
        <f xml:space="preserve">
IF($A$4&lt;=12,SUMIFS('ON Data'!O:O,'ON Data'!$D:$D,$A$4,'ON Data'!$E:$E,9),SUMIFS('ON Data'!O:O,'ON Data'!$E:$E,9))</f>
        <v>3283</v>
      </c>
      <c r="L19" s="225">
        <f xml:space="preserve">
IF($A$4&lt;=12,SUMIFS('ON Data'!P:P,'ON Data'!$D:$D,$A$4,'ON Data'!$E:$E,9),SUMIFS('ON Data'!P:P,'ON Data'!$E:$E,9))</f>
        <v>0</v>
      </c>
      <c r="M19" s="225">
        <f xml:space="preserve">
IF($A$4&lt;=12,SUMIFS('ON Data'!Q:Q,'ON Data'!$D:$D,$A$4,'ON Data'!$E:$E,9),SUMIFS('ON Data'!Q:Q,'ON Data'!$E:$E,9))</f>
        <v>0</v>
      </c>
      <c r="N19" s="225">
        <f xml:space="preserve">
IF($A$4&lt;=12,SUMIFS('ON Data'!R:R,'ON Data'!$D:$D,$A$4,'ON Data'!$E:$E,9),SUMIFS('ON Data'!R:R,'ON Data'!$E:$E,9))</f>
        <v>0</v>
      </c>
      <c r="O19" s="225">
        <f xml:space="preserve">
IF($A$4&lt;=12,SUMIFS('ON Data'!S:S,'ON Data'!$D:$D,$A$4,'ON Data'!$E:$E,9),SUMIFS('ON Data'!S:S,'ON Data'!$E:$E,9))</f>
        <v>0</v>
      </c>
      <c r="P19" s="225">
        <f xml:space="preserve">
IF($A$4&lt;=12,SUMIFS('ON Data'!T:T,'ON Data'!$D:$D,$A$4,'ON Data'!$E:$E,9),SUMIFS('ON Data'!T:T,'ON Data'!$E:$E,9))</f>
        <v>689412</v>
      </c>
      <c r="Q19" s="225">
        <f xml:space="preserve">
IF($A$4&lt;=12,SUMIFS('ON Data'!U:U,'ON Data'!$D:$D,$A$4,'ON Data'!$E:$E,9),SUMIFS('ON Data'!U:U,'ON Data'!$E:$E,9))</f>
        <v>0</v>
      </c>
      <c r="R19" s="225">
        <f xml:space="preserve">
IF($A$4&lt;=12,SUMIFS('ON Data'!V:V,'ON Data'!$D:$D,$A$4,'ON Data'!$E:$E,9),SUMIFS('ON Data'!V:V,'ON Data'!$E:$E,9))</f>
        <v>0</v>
      </c>
      <c r="S19" s="225">
        <f xml:space="preserve">
IF($A$4&lt;=12,SUMIFS('ON Data'!W:W,'ON Data'!$D:$D,$A$4,'ON Data'!$E:$E,9),SUMIFS('ON Data'!W:W,'ON Data'!$E:$E,9))</f>
        <v>0</v>
      </c>
      <c r="T19" s="225">
        <f xml:space="preserve">
IF($A$4&lt;=12,SUMIFS('ON Data'!X:X,'ON Data'!$D:$D,$A$4,'ON Data'!$E:$E,9),SUMIFS('ON Data'!X:X,'ON Data'!$E:$E,9))</f>
        <v>0</v>
      </c>
      <c r="U19" s="225">
        <f xml:space="preserve">
IF($A$4&lt;=12,SUMIFS('ON Data'!Y:Y,'ON Data'!$D:$D,$A$4,'ON Data'!$E:$E,9),SUMIFS('ON Data'!Y:Y,'ON Data'!$E:$E,9))</f>
        <v>0</v>
      </c>
      <c r="V19" s="225">
        <f xml:space="preserve">
IF($A$4&lt;=12,SUMIFS('ON Data'!Z:Z,'ON Data'!$D:$D,$A$4,'ON Data'!$E:$E,9),SUMIFS('ON Data'!Z:Z,'ON Data'!$E:$E,9))</f>
        <v>0</v>
      </c>
      <c r="W19" s="225">
        <f xml:space="preserve">
IF($A$4&lt;=12,SUMIFS('ON Data'!AA:AA,'ON Data'!$D:$D,$A$4,'ON Data'!$E:$E,9),SUMIFS('ON Data'!AA:AA,'ON Data'!$E:$E,9))</f>
        <v>0</v>
      </c>
      <c r="X19" s="225">
        <f xml:space="preserve">
IF($A$4&lt;=12,SUMIFS('ON Data'!AB:AB,'ON Data'!$D:$D,$A$4,'ON Data'!$E:$E,9),SUMIFS('ON Data'!AB:AB,'ON Data'!$E:$E,9))</f>
        <v>0</v>
      </c>
      <c r="Y19" s="225">
        <f xml:space="preserve">
IF($A$4&lt;=12,SUMIFS('ON Data'!AC:AC,'ON Data'!$D:$D,$A$4,'ON Data'!$E:$E,9),SUMIFS('ON Data'!AC:AC,'ON Data'!$E:$E,9))</f>
        <v>0</v>
      </c>
      <c r="Z19" s="225">
        <f xml:space="preserve">
IF($A$4&lt;=12,SUMIFS('ON Data'!AD:AD,'ON Data'!$D:$D,$A$4,'ON Data'!$E:$E,9),SUMIFS('ON Data'!AD:AD,'ON Data'!$E:$E,9))</f>
        <v>0</v>
      </c>
      <c r="AA19" s="225">
        <f xml:space="preserve">
IF($A$4&lt;=12,SUMIFS('ON Data'!AE:AE,'ON Data'!$D:$D,$A$4,'ON Data'!$E:$E,9),SUMIFS('ON Data'!AE:AE,'ON Data'!$E:$E,9))</f>
        <v>0</v>
      </c>
      <c r="AB19" s="225">
        <f xml:space="preserve">
IF($A$4&lt;=12,SUMIFS('ON Data'!AF:AF,'ON Data'!$D:$D,$A$4,'ON Data'!$E:$E,9),SUMIFS('ON Data'!AF:AF,'ON Data'!$E:$E,9))</f>
        <v>0</v>
      </c>
      <c r="AC19" s="225">
        <f xml:space="preserve">
IF($A$4&lt;=12,SUMIFS('ON Data'!AG:AG,'ON Data'!$D:$D,$A$4,'ON Data'!$E:$E,9),SUMIFS('ON Data'!AG:AG,'ON Data'!$E:$E,9))</f>
        <v>0</v>
      </c>
      <c r="AD19" s="225">
        <f xml:space="preserve">
IF($A$4&lt;=12,SUMIFS('ON Data'!AH:AH,'ON Data'!$D:$D,$A$4,'ON Data'!$E:$E,9),SUMIFS('ON Data'!AH:AH,'ON Data'!$E:$E,9))</f>
        <v>0</v>
      </c>
      <c r="AE19" s="225">
        <f xml:space="preserve">
IF($A$4&lt;=12,SUMIFS('ON Data'!AI:AI,'ON Data'!$D:$D,$A$4,'ON Data'!$E:$E,9),SUMIFS('ON Data'!AI:AI,'ON Data'!$E:$E,9))</f>
        <v>360782</v>
      </c>
      <c r="AF19" s="225">
        <f xml:space="preserve">
IF($A$4&lt;=12,SUMIFS('ON Data'!AJ:AJ,'ON Data'!$D:$D,$A$4,'ON Data'!$E:$E,9),SUMIFS('ON Data'!AJ:AJ,'ON Data'!$E:$E,9))</f>
        <v>0</v>
      </c>
      <c r="AG19" s="225">
        <f xml:space="preserve">
IF($A$4&lt;=12,SUMIFS('ON Data'!AK:AK,'ON Data'!$D:$D,$A$4,'ON Data'!$E:$E,9),SUMIFS('ON Data'!AK:AK,'ON Data'!$E:$E,9))</f>
        <v>0</v>
      </c>
      <c r="AH19" s="225">
        <f xml:space="preserve">
IF($A$4&lt;=12,SUMIFS('ON Data'!AL:AL,'ON Data'!$D:$D,$A$4,'ON Data'!$E:$E,9),SUMIFS('ON Data'!AL:AL,'ON Data'!$E:$E,9))</f>
        <v>0</v>
      </c>
      <c r="AI19" s="410">
        <f xml:space="preserve">
IF($A$4&lt;=12,SUMIFS('ON Data'!AN:AN,'ON Data'!$D:$D,$A$4,'ON Data'!$E:$E,9),SUMIFS('ON Data'!AN:AN,'ON Data'!$E:$E,9))</f>
        <v>15820</v>
      </c>
      <c r="AJ19" s="417"/>
    </row>
    <row r="20" spans="1:36" ht="15" collapsed="1" thickBot="1" x14ac:dyDescent="0.35">
      <c r="A20" s="201" t="s">
        <v>58</v>
      </c>
      <c r="B20" s="226">
        <f xml:space="preserve">
IF($A$4&lt;=12,SUMIFS('ON Data'!F:F,'ON Data'!$D:$D,$A$4,'ON Data'!$E:$E,6),SUMIFS('ON Data'!F:F,'ON Data'!$E:$E,6))</f>
        <v>24506024</v>
      </c>
      <c r="C20" s="227">
        <f xml:space="preserve">
IF($A$4&lt;=12,SUMIFS('ON Data'!G:G,'ON Data'!$D:$D,$A$4,'ON Data'!$E:$E,6),SUMIFS('ON Data'!G:G,'ON Data'!$E:$E,6))</f>
        <v>93700</v>
      </c>
      <c r="D20" s="228">
        <f xml:space="preserve">
IF($A$4&lt;=12,SUMIFS('ON Data'!H:H,'ON Data'!$D:$D,$A$4,'ON Data'!$E:$E,6),SUMIFS('ON Data'!H:H,'ON Data'!$E:$E,6))</f>
        <v>0</v>
      </c>
      <c r="E20" s="228">
        <f xml:space="preserve">
IF($A$4&lt;=12,SUMIFS('ON Data'!I:I,'ON Data'!$D:$D,$A$4,'ON Data'!$E:$E,6),SUMIFS('ON Data'!I:I,'ON Data'!$E:$E,6))</f>
        <v>0</v>
      </c>
      <c r="F20" s="228">
        <f xml:space="preserve">
IF($A$4&lt;=12,SUMIFS('ON Data'!J:J,'ON Data'!$D:$D,$A$4,'ON Data'!$E:$E,6),SUMIFS('ON Data'!J:J,'ON Data'!$E:$E,6))</f>
        <v>11053297</v>
      </c>
      <c r="G20" s="228">
        <f xml:space="preserve">
IF($A$4&lt;=12,SUMIFS('ON Data'!K:K,'ON Data'!$D:$D,$A$4,'ON Data'!$E:$E,6),SUMIFS('ON Data'!K:K,'ON Data'!$E:$E,6))</f>
        <v>0</v>
      </c>
      <c r="H20" s="228">
        <f xml:space="preserve">
IF($A$4&lt;=12,SUMIFS('ON Data'!L:L,'ON Data'!$D:$D,$A$4,'ON Data'!$E:$E,6),SUMIFS('ON Data'!L:L,'ON Data'!$E:$E,6))</f>
        <v>0</v>
      </c>
      <c r="I20" s="228">
        <f xml:space="preserve">
IF($A$4&lt;=12,SUMIFS('ON Data'!M:M,'ON Data'!$D:$D,$A$4,'ON Data'!$E:$E,6),SUMIFS('ON Data'!M:M,'ON Data'!$E:$E,6))</f>
        <v>0</v>
      </c>
      <c r="J20" s="228">
        <f xml:space="preserve">
IF($A$4&lt;=12,SUMIFS('ON Data'!N:N,'ON Data'!$D:$D,$A$4,'ON Data'!$E:$E,6),SUMIFS('ON Data'!N:N,'ON Data'!$E:$E,6))</f>
        <v>0</v>
      </c>
      <c r="K20" s="228">
        <f xml:space="preserve">
IF($A$4&lt;=12,SUMIFS('ON Data'!O:O,'ON Data'!$D:$D,$A$4,'ON Data'!$E:$E,6),SUMIFS('ON Data'!O:O,'ON Data'!$E:$E,6))</f>
        <v>0</v>
      </c>
      <c r="L20" s="228">
        <f xml:space="preserve">
IF($A$4&lt;=12,SUMIFS('ON Data'!P:P,'ON Data'!$D:$D,$A$4,'ON Data'!$E:$E,6),SUMIFS('ON Data'!P:P,'ON Data'!$E:$E,6))</f>
        <v>0</v>
      </c>
      <c r="M20" s="228">
        <f xml:space="preserve">
IF($A$4&lt;=12,SUMIFS('ON Data'!Q:Q,'ON Data'!$D:$D,$A$4,'ON Data'!$E:$E,6),SUMIFS('ON Data'!Q:Q,'ON Data'!$E:$E,6))</f>
        <v>0</v>
      </c>
      <c r="N20" s="228">
        <f xml:space="preserve">
IF($A$4&lt;=12,SUMIFS('ON Data'!R:R,'ON Data'!$D:$D,$A$4,'ON Data'!$E:$E,6),SUMIFS('ON Data'!R:R,'ON Data'!$E:$E,6))</f>
        <v>0</v>
      </c>
      <c r="O20" s="228">
        <f xml:space="preserve">
IF($A$4&lt;=12,SUMIFS('ON Data'!S:S,'ON Data'!$D:$D,$A$4,'ON Data'!$E:$E,6),SUMIFS('ON Data'!S:S,'ON Data'!$E:$E,6))</f>
        <v>0</v>
      </c>
      <c r="P20" s="228">
        <f xml:space="preserve">
IF($A$4&lt;=12,SUMIFS('ON Data'!T:T,'ON Data'!$D:$D,$A$4,'ON Data'!$E:$E,6),SUMIFS('ON Data'!T:T,'ON Data'!$E:$E,6))</f>
        <v>8327206</v>
      </c>
      <c r="Q20" s="228">
        <f xml:space="preserve">
IF($A$4&lt;=12,SUMIFS('ON Data'!U:U,'ON Data'!$D:$D,$A$4,'ON Data'!$E:$E,6),SUMIFS('ON Data'!U:U,'ON Data'!$E:$E,6))</f>
        <v>0</v>
      </c>
      <c r="R20" s="228">
        <f xml:space="preserve">
IF($A$4&lt;=12,SUMIFS('ON Data'!V:V,'ON Data'!$D:$D,$A$4,'ON Data'!$E:$E,6),SUMIFS('ON Data'!V:V,'ON Data'!$E:$E,6))</f>
        <v>0</v>
      </c>
      <c r="S20" s="228">
        <f xml:space="preserve">
IF($A$4&lt;=12,SUMIFS('ON Data'!W:W,'ON Data'!$D:$D,$A$4,'ON Data'!$E:$E,6),SUMIFS('ON Data'!W:W,'ON Data'!$E:$E,6))</f>
        <v>0</v>
      </c>
      <c r="T20" s="228">
        <f xml:space="preserve">
IF($A$4&lt;=12,SUMIFS('ON Data'!X:X,'ON Data'!$D:$D,$A$4,'ON Data'!$E:$E,6),SUMIFS('ON Data'!X:X,'ON Data'!$E:$E,6))</f>
        <v>0</v>
      </c>
      <c r="U20" s="228">
        <f xml:space="preserve">
IF($A$4&lt;=12,SUMIFS('ON Data'!Y:Y,'ON Data'!$D:$D,$A$4,'ON Data'!$E:$E,6),SUMIFS('ON Data'!Y:Y,'ON Data'!$E:$E,6))</f>
        <v>0</v>
      </c>
      <c r="V20" s="228">
        <f xml:space="preserve">
IF($A$4&lt;=12,SUMIFS('ON Data'!Z:Z,'ON Data'!$D:$D,$A$4,'ON Data'!$E:$E,6),SUMIFS('ON Data'!Z:Z,'ON Data'!$E:$E,6))</f>
        <v>0</v>
      </c>
      <c r="W20" s="228">
        <f xml:space="preserve">
IF($A$4&lt;=12,SUMIFS('ON Data'!AA:AA,'ON Data'!$D:$D,$A$4,'ON Data'!$E:$E,6),SUMIFS('ON Data'!AA:AA,'ON Data'!$E:$E,6))</f>
        <v>0</v>
      </c>
      <c r="X20" s="228">
        <f xml:space="preserve">
IF($A$4&lt;=12,SUMIFS('ON Data'!AB:AB,'ON Data'!$D:$D,$A$4,'ON Data'!$E:$E,6),SUMIFS('ON Data'!AB:AB,'ON Data'!$E:$E,6))</f>
        <v>0</v>
      </c>
      <c r="Y20" s="228">
        <f xml:space="preserve">
IF($A$4&lt;=12,SUMIFS('ON Data'!AC:AC,'ON Data'!$D:$D,$A$4,'ON Data'!$E:$E,6),SUMIFS('ON Data'!AC:AC,'ON Data'!$E:$E,6))</f>
        <v>0</v>
      </c>
      <c r="Z20" s="228">
        <f xml:space="preserve">
IF($A$4&lt;=12,SUMIFS('ON Data'!AD:AD,'ON Data'!$D:$D,$A$4,'ON Data'!$E:$E,6),SUMIFS('ON Data'!AD:AD,'ON Data'!$E:$E,6))</f>
        <v>0</v>
      </c>
      <c r="AA20" s="228">
        <f xml:space="preserve">
IF($A$4&lt;=12,SUMIFS('ON Data'!AE:AE,'ON Data'!$D:$D,$A$4,'ON Data'!$E:$E,6),SUMIFS('ON Data'!AE:AE,'ON Data'!$E:$E,6))</f>
        <v>0</v>
      </c>
      <c r="AB20" s="228">
        <f xml:space="preserve">
IF($A$4&lt;=12,SUMIFS('ON Data'!AF:AF,'ON Data'!$D:$D,$A$4,'ON Data'!$E:$E,6),SUMIFS('ON Data'!AF:AF,'ON Data'!$E:$E,6))</f>
        <v>0</v>
      </c>
      <c r="AC20" s="228">
        <f xml:space="preserve">
IF($A$4&lt;=12,SUMIFS('ON Data'!AG:AG,'ON Data'!$D:$D,$A$4,'ON Data'!$E:$E,6),SUMIFS('ON Data'!AG:AG,'ON Data'!$E:$E,6))</f>
        <v>0</v>
      </c>
      <c r="AD20" s="228">
        <f xml:space="preserve">
IF($A$4&lt;=12,SUMIFS('ON Data'!AH:AH,'ON Data'!$D:$D,$A$4,'ON Data'!$E:$E,6),SUMIFS('ON Data'!AH:AH,'ON Data'!$E:$E,6))</f>
        <v>0</v>
      </c>
      <c r="AE20" s="228">
        <f xml:space="preserve">
IF($A$4&lt;=12,SUMIFS('ON Data'!AI:AI,'ON Data'!$D:$D,$A$4,'ON Data'!$E:$E,6),SUMIFS('ON Data'!AI:AI,'ON Data'!$E:$E,6))</f>
        <v>4703932</v>
      </c>
      <c r="AF20" s="228">
        <f xml:space="preserve">
IF($A$4&lt;=12,SUMIFS('ON Data'!AJ:AJ,'ON Data'!$D:$D,$A$4,'ON Data'!$E:$E,6),SUMIFS('ON Data'!AJ:AJ,'ON Data'!$E:$E,6))</f>
        <v>0</v>
      </c>
      <c r="AG20" s="228">
        <f xml:space="preserve">
IF($A$4&lt;=12,SUMIFS('ON Data'!AK:AK,'ON Data'!$D:$D,$A$4,'ON Data'!$E:$E,6),SUMIFS('ON Data'!AK:AK,'ON Data'!$E:$E,6))</f>
        <v>0</v>
      </c>
      <c r="AH20" s="228">
        <f xml:space="preserve">
IF($A$4&lt;=12,SUMIFS('ON Data'!AL:AL,'ON Data'!$D:$D,$A$4,'ON Data'!$E:$E,6),SUMIFS('ON Data'!AL:AL,'ON Data'!$E:$E,6))</f>
        <v>0</v>
      </c>
      <c r="AI20" s="411">
        <f xml:space="preserve">
IF($A$4&lt;=12,SUMIFS('ON Data'!AN:AN,'ON Data'!$D:$D,$A$4,'ON Data'!$E:$E,6),SUMIFS('ON Data'!AN:AN,'ON Data'!$E:$E,6))</f>
        <v>327889</v>
      </c>
      <c r="AJ20" s="417"/>
    </row>
    <row r="21" spans="1:36" ht="15" hidden="1" outlineLevel="1" thickBot="1" x14ac:dyDescent="0.35">
      <c r="A21" s="194" t="s">
        <v>65</v>
      </c>
      <c r="B21" s="214">
        <f xml:space="preserve">
IF($A$4&lt;=12,SUMIFS('ON Data'!F:F,'ON Data'!$D:$D,$A$4,'ON Data'!$E:$E,12),SUMIFS('ON Data'!F:F,'ON Data'!$E:$E,12))</f>
        <v>0</v>
      </c>
      <c r="C21" s="215">
        <f xml:space="preserve">
IF($A$4&lt;=12,SUMIFS('ON Data'!G:G,'ON Data'!$D:$D,$A$4,'ON Data'!$E:$E,12),SUMIFS('ON Data'!G:G,'ON Data'!$E:$E,12))</f>
        <v>0</v>
      </c>
      <c r="D21" s="216">
        <f xml:space="preserve">
IF($A$4&lt;=12,SUMIFS('ON Data'!H:H,'ON Data'!$D:$D,$A$4,'ON Data'!$E:$E,12),SUMIFS('ON Data'!H:H,'ON Data'!$E:$E,12))</f>
        <v>0</v>
      </c>
      <c r="E21" s="216">
        <f xml:space="preserve">
IF($A$4&lt;=12,SUMIFS('ON Data'!I:I,'ON Data'!$D:$D,$A$4,'ON Data'!$E:$E,12),SUMIFS('ON Data'!I:I,'ON Data'!$E:$E,12))</f>
        <v>0</v>
      </c>
      <c r="F21" s="216">
        <f xml:space="preserve">
IF($A$4&lt;=12,SUMIFS('ON Data'!J:J,'ON Data'!$D:$D,$A$4,'ON Data'!$E:$E,12),SUMIFS('ON Data'!J:J,'ON Data'!$E:$E,12))</f>
        <v>0</v>
      </c>
      <c r="G21" s="216">
        <f xml:space="preserve">
IF($A$4&lt;=12,SUMIFS('ON Data'!K:K,'ON Data'!$D:$D,$A$4,'ON Data'!$E:$E,12),SUMIFS('ON Data'!K:K,'ON Data'!$E:$E,12))</f>
        <v>0</v>
      </c>
      <c r="H21" s="216">
        <f xml:space="preserve">
IF($A$4&lt;=12,SUMIFS('ON Data'!L:L,'ON Data'!$D:$D,$A$4,'ON Data'!$E:$E,12),SUMIFS('ON Data'!L:L,'ON Data'!$E:$E,12))</f>
        <v>0</v>
      </c>
      <c r="I21" s="216">
        <f xml:space="preserve">
IF($A$4&lt;=12,SUMIFS('ON Data'!M:M,'ON Data'!$D:$D,$A$4,'ON Data'!$E:$E,12),SUMIFS('ON Data'!M:M,'ON Data'!$E:$E,12))</f>
        <v>0</v>
      </c>
      <c r="J21" s="216">
        <f xml:space="preserve">
IF($A$4&lt;=12,SUMIFS('ON Data'!N:N,'ON Data'!$D:$D,$A$4,'ON Data'!$E:$E,12),SUMIFS('ON Data'!N:N,'ON Data'!$E:$E,12))</f>
        <v>0</v>
      </c>
      <c r="K21" s="216">
        <f xml:space="preserve">
IF($A$4&lt;=12,SUMIFS('ON Data'!O:O,'ON Data'!$D:$D,$A$4,'ON Data'!$E:$E,12),SUMIFS('ON Data'!O:O,'ON Data'!$E:$E,12))</f>
        <v>0</v>
      </c>
      <c r="L21" s="216">
        <f xml:space="preserve">
IF($A$4&lt;=12,SUMIFS('ON Data'!P:P,'ON Data'!$D:$D,$A$4,'ON Data'!$E:$E,12),SUMIFS('ON Data'!P:P,'ON Data'!$E:$E,12))</f>
        <v>0</v>
      </c>
      <c r="M21" s="216">
        <f xml:space="preserve">
IF($A$4&lt;=12,SUMIFS('ON Data'!Q:Q,'ON Data'!$D:$D,$A$4,'ON Data'!$E:$E,12),SUMIFS('ON Data'!Q:Q,'ON Data'!$E:$E,12))</f>
        <v>0</v>
      </c>
      <c r="N21" s="216">
        <f xml:space="preserve">
IF($A$4&lt;=12,SUMIFS('ON Data'!R:R,'ON Data'!$D:$D,$A$4,'ON Data'!$E:$E,12),SUMIFS('ON Data'!R:R,'ON Data'!$E:$E,12))</f>
        <v>0</v>
      </c>
      <c r="O21" s="216">
        <f xml:space="preserve">
IF($A$4&lt;=12,SUMIFS('ON Data'!S:S,'ON Data'!$D:$D,$A$4,'ON Data'!$E:$E,12),SUMIFS('ON Data'!S:S,'ON Data'!$E:$E,12))</f>
        <v>0</v>
      </c>
      <c r="P21" s="216">
        <f xml:space="preserve">
IF($A$4&lt;=12,SUMIFS('ON Data'!T:T,'ON Data'!$D:$D,$A$4,'ON Data'!$E:$E,12),SUMIFS('ON Data'!T:T,'ON Data'!$E:$E,12))</f>
        <v>0</v>
      </c>
      <c r="Q21" s="216">
        <f xml:space="preserve">
IF($A$4&lt;=12,SUMIFS('ON Data'!U:U,'ON Data'!$D:$D,$A$4,'ON Data'!$E:$E,12),SUMIFS('ON Data'!U:U,'ON Data'!$E:$E,12))</f>
        <v>0</v>
      </c>
      <c r="R21" s="216">
        <f xml:space="preserve">
IF($A$4&lt;=12,SUMIFS('ON Data'!V:V,'ON Data'!$D:$D,$A$4,'ON Data'!$E:$E,12),SUMIFS('ON Data'!V:V,'ON Data'!$E:$E,12))</f>
        <v>0</v>
      </c>
      <c r="S21" s="216">
        <f xml:space="preserve">
IF($A$4&lt;=12,SUMIFS('ON Data'!W:W,'ON Data'!$D:$D,$A$4,'ON Data'!$E:$E,12),SUMIFS('ON Data'!W:W,'ON Data'!$E:$E,12))</f>
        <v>0</v>
      </c>
      <c r="T21" s="216">
        <f xml:space="preserve">
IF($A$4&lt;=12,SUMIFS('ON Data'!X:X,'ON Data'!$D:$D,$A$4,'ON Data'!$E:$E,12),SUMIFS('ON Data'!X:X,'ON Data'!$E:$E,12))</f>
        <v>0</v>
      </c>
      <c r="U21" s="216">
        <f xml:space="preserve">
IF($A$4&lt;=12,SUMIFS('ON Data'!Y:Y,'ON Data'!$D:$D,$A$4,'ON Data'!$E:$E,12),SUMIFS('ON Data'!Y:Y,'ON Data'!$E:$E,12))</f>
        <v>0</v>
      </c>
      <c r="V21" s="216">
        <f xml:space="preserve">
IF($A$4&lt;=12,SUMIFS('ON Data'!Z:Z,'ON Data'!$D:$D,$A$4,'ON Data'!$E:$E,12),SUMIFS('ON Data'!Z:Z,'ON Data'!$E:$E,12))</f>
        <v>0</v>
      </c>
      <c r="W21" s="216">
        <f xml:space="preserve">
IF($A$4&lt;=12,SUMIFS('ON Data'!AA:AA,'ON Data'!$D:$D,$A$4,'ON Data'!$E:$E,12),SUMIFS('ON Data'!AA:AA,'ON Data'!$E:$E,12))</f>
        <v>0</v>
      </c>
      <c r="X21" s="216">
        <f xml:space="preserve">
IF($A$4&lt;=12,SUMIFS('ON Data'!AB:AB,'ON Data'!$D:$D,$A$4,'ON Data'!$E:$E,12),SUMIFS('ON Data'!AB:AB,'ON Data'!$E:$E,12))</f>
        <v>0</v>
      </c>
      <c r="Y21" s="216">
        <f xml:space="preserve">
IF($A$4&lt;=12,SUMIFS('ON Data'!AC:AC,'ON Data'!$D:$D,$A$4,'ON Data'!$E:$E,12),SUMIFS('ON Data'!AC:AC,'ON Data'!$E:$E,12))</f>
        <v>0</v>
      </c>
      <c r="Z21" s="216">
        <f xml:space="preserve">
IF($A$4&lt;=12,SUMIFS('ON Data'!AD:AD,'ON Data'!$D:$D,$A$4,'ON Data'!$E:$E,12),SUMIFS('ON Data'!AD:AD,'ON Data'!$E:$E,12))</f>
        <v>0</v>
      </c>
      <c r="AA21" s="216">
        <f xml:space="preserve">
IF($A$4&lt;=12,SUMIFS('ON Data'!AE:AE,'ON Data'!$D:$D,$A$4,'ON Data'!$E:$E,12),SUMIFS('ON Data'!AE:AE,'ON Data'!$E:$E,12))</f>
        <v>0</v>
      </c>
      <c r="AB21" s="216">
        <f xml:space="preserve">
IF($A$4&lt;=12,SUMIFS('ON Data'!AF:AF,'ON Data'!$D:$D,$A$4,'ON Data'!$E:$E,12),SUMIFS('ON Data'!AF:AF,'ON Data'!$E:$E,12))</f>
        <v>0</v>
      </c>
      <c r="AC21" s="216">
        <f xml:space="preserve">
IF($A$4&lt;=12,SUMIFS('ON Data'!AG:AG,'ON Data'!$D:$D,$A$4,'ON Data'!$E:$E,12),SUMIFS('ON Data'!AG:AG,'ON Data'!$E:$E,12))</f>
        <v>0</v>
      </c>
      <c r="AD21" s="216">
        <f xml:space="preserve">
IF($A$4&lt;=12,SUMIFS('ON Data'!AH:AH,'ON Data'!$D:$D,$A$4,'ON Data'!$E:$E,12),SUMIFS('ON Data'!AH:AH,'ON Data'!$E:$E,12))</f>
        <v>0</v>
      </c>
      <c r="AE21" s="216">
        <f xml:space="preserve">
IF($A$4&lt;=12,SUMIFS('ON Data'!AI:AI,'ON Data'!$D:$D,$A$4,'ON Data'!$E:$E,12),SUMIFS('ON Data'!AI:AI,'ON Data'!$E:$E,12))</f>
        <v>0</v>
      </c>
      <c r="AF21" s="216">
        <f xml:space="preserve">
IF($A$4&lt;=12,SUMIFS('ON Data'!AJ:AJ,'ON Data'!$D:$D,$A$4,'ON Data'!$E:$E,12),SUMIFS('ON Data'!AJ:AJ,'ON Data'!$E:$E,12))</f>
        <v>0</v>
      </c>
      <c r="AG21" s="216">
        <f xml:space="preserve">
IF($A$4&lt;=12,SUMIFS('ON Data'!AK:AK,'ON Data'!$D:$D,$A$4,'ON Data'!$E:$E,12),SUMIFS('ON Data'!AK:AK,'ON Data'!$E:$E,12))</f>
        <v>0</v>
      </c>
      <c r="AH21" s="216">
        <f xml:space="preserve">
IF($A$4&lt;=12,SUMIFS('ON Data'!AL:AL,'ON Data'!$D:$D,$A$4,'ON Data'!$E:$E,12),SUMIFS('ON Data'!AL:AL,'ON Data'!$E:$E,12))</f>
        <v>0</v>
      </c>
      <c r="AI21" s="407">
        <f xml:space="preserve">
IF($A$4&lt;=12,SUMIFS('ON Data'!AN:AN,'ON Data'!$D:$D,$A$4,'ON Data'!$E:$E,12),SUMIFS('ON Data'!AN:AN,'ON Data'!$E:$E,12))</f>
        <v>0</v>
      </c>
      <c r="AJ21" s="417"/>
    </row>
    <row r="22" spans="1:36" ht="15" hidden="1" outlineLevel="1" thickBot="1" x14ac:dyDescent="0.35">
      <c r="A22" s="194" t="s">
        <v>60</v>
      </c>
      <c r="B22" s="254" t="str">
        <f xml:space="preserve">
IF(OR(B21="",B21=0),"",B20/B21)</f>
        <v/>
      </c>
      <c r="C22" s="255" t="str">
        <f t="shared" ref="C22:H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ref="I22:AI22" si="3" xml:space="preserve">
IF(OR(I21="",I21=0),"",I20/I21)</f>
        <v/>
      </c>
      <c r="J22" s="256" t="str">
        <f t="shared" si="3"/>
        <v/>
      </c>
      <c r="K22" s="256" t="str">
        <f t="shared" si="3"/>
        <v/>
      </c>
      <c r="L22" s="256" t="str">
        <f t="shared" si="3"/>
        <v/>
      </c>
      <c r="M22" s="256" t="str">
        <f t="shared" si="3"/>
        <v/>
      </c>
      <c r="N22" s="256" t="str">
        <f t="shared" si="3"/>
        <v/>
      </c>
      <c r="O22" s="256" t="str">
        <f t="shared" si="3"/>
        <v/>
      </c>
      <c r="P22" s="256" t="str">
        <f t="shared" si="3"/>
        <v/>
      </c>
      <c r="Q22" s="256" t="str">
        <f t="shared" si="3"/>
        <v/>
      </c>
      <c r="R22" s="256" t="str">
        <f t="shared" si="3"/>
        <v/>
      </c>
      <c r="S22" s="256" t="str">
        <f t="shared" si="3"/>
        <v/>
      </c>
      <c r="T22" s="256" t="str">
        <f t="shared" si="3"/>
        <v/>
      </c>
      <c r="U22" s="256" t="str">
        <f t="shared" si="3"/>
        <v/>
      </c>
      <c r="V22" s="256" t="str">
        <f t="shared" si="3"/>
        <v/>
      </c>
      <c r="W22" s="256" t="str">
        <f t="shared" si="3"/>
        <v/>
      </c>
      <c r="X22" s="256" t="str">
        <f t="shared" si="3"/>
        <v/>
      </c>
      <c r="Y22" s="256" t="str">
        <f t="shared" si="3"/>
        <v/>
      </c>
      <c r="Z22" s="256" t="str">
        <f t="shared" si="3"/>
        <v/>
      </c>
      <c r="AA22" s="256" t="str">
        <f t="shared" si="3"/>
        <v/>
      </c>
      <c r="AB22" s="256" t="str">
        <f t="shared" si="3"/>
        <v/>
      </c>
      <c r="AC22" s="256" t="str">
        <f t="shared" si="3"/>
        <v/>
      </c>
      <c r="AD22" s="256" t="str">
        <f t="shared" si="3"/>
        <v/>
      </c>
      <c r="AE22" s="256" t="str">
        <f t="shared" si="3"/>
        <v/>
      </c>
      <c r="AF22" s="256" t="str">
        <f t="shared" si="3"/>
        <v/>
      </c>
      <c r="AG22" s="256" t="str">
        <f t="shared" si="3"/>
        <v/>
      </c>
      <c r="AH22" s="256" t="str">
        <f t="shared" si="3"/>
        <v/>
      </c>
      <c r="AI22" s="412" t="str">
        <f t="shared" si="3"/>
        <v/>
      </c>
      <c r="AJ22" s="417"/>
    </row>
    <row r="23" spans="1:36" ht="15" hidden="1" outlineLevel="1" thickBot="1" x14ac:dyDescent="0.35">
      <c r="A23" s="202" t="s">
        <v>55</v>
      </c>
      <c r="B23" s="217">
        <f xml:space="preserve">
IF(B21="","",B20-B21)</f>
        <v>24506024</v>
      </c>
      <c r="C23" s="218">
        <f t="shared" ref="C23:H23" si="4" xml:space="preserve">
IF(C21="","",C20-C21)</f>
        <v>93700</v>
      </c>
      <c r="D23" s="219">
        <f t="shared" si="4"/>
        <v>0</v>
      </c>
      <c r="E23" s="219">
        <f t="shared" si="4"/>
        <v>0</v>
      </c>
      <c r="F23" s="219">
        <f t="shared" si="4"/>
        <v>11053297</v>
      </c>
      <c r="G23" s="219">
        <f t="shared" si="4"/>
        <v>0</v>
      </c>
      <c r="H23" s="219">
        <f t="shared" si="4"/>
        <v>0</v>
      </c>
      <c r="I23" s="219">
        <f t="shared" ref="I23:AI23" si="5" xml:space="preserve">
IF(I21="","",I20-I21)</f>
        <v>0</v>
      </c>
      <c r="J23" s="219">
        <f t="shared" si="5"/>
        <v>0</v>
      </c>
      <c r="K23" s="219">
        <f t="shared" si="5"/>
        <v>0</v>
      </c>
      <c r="L23" s="219">
        <f t="shared" si="5"/>
        <v>0</v>
      </c>
      <c r="M23" s="219">
        <f t="shared" si="5"/>
        <v>0</v>
      </c>
      <c r="N23" s="219">
        <f t="shared" si="5"/>
        <v>0</v>
      </c>
      <c r="O23" s="219">
        <f t="shared" si="5"/>
        <v>0</v>
      </c>
      <c r="P23" s="219">
        <f t="shared" si="5"/>
        <v>8327206</v>
      </c>
      <c r="Q23" s="219">
        <f t="shared" si="5"/>
        <v>0</v>
      </c>
      <c r="R23" s="219">
        <f t="shared" si="5"/>
        <v>0</v>
      </c>
      <c r="S23" s="219">
        <f t="shared" si="5"/>
        <v>0</v>
      </c>
      <c r="T23" s="219">
        <f t="shared" si="5"/>
        <v>0</v>
      </c>
      <c r="U23" s="219">
        <f t="shared" si="5"/>
        <v>0</v>
      </c>
      <c r="V23" s="219">
        <f t="shared" si="5"/>
        <v>0</v>
      </c>
      <c r="W23" s="219">
        <f t="shared" si="5"/>
        <v>0</v>
      </c>
      <c r="X23" s="219">
        <f t="shared" si="5"/>
        <v>0</v>
      </c>
      <c r="Y23" s="219">
        <f t="shared" si="5"/>
        <v>0</v>
      </c>
      <c r="Z23" s="219">
        <f t="shared" si="5"/>
        <v>0</v>
      </c>
      <c r="AA23" s="219">
        <f t="shared" si="5"/>
        <v>0</v>
      </c>
      <c r="AB23" s="219">
        <f t="shared" si="5"/>
        <v>0</v>
      </c>
      <c r="AC23" s="219">
        <f t="shared" si="5"/>
        <v>0</v>
      </c>
      <c r="AD23" s="219">
        <f t="shared" si="5"/>
        <v>0</v>
      </c>
      <c r="AE23" s="219">
        <f t="shared" si="5"/>
        <v>4703932</v>
      </c>
      <c r="AF23" s="219">
        <f t="shared" si="5"/>
        <v>0</v>
      </c>
      <c r="AG23" s="219">
        <f t="shared" si="5"/>
        <v>0</v>
      </c>
      <c r="AH23" s="219">
        <f t="shared" si="5"/>
        <v>0</v>
      </c>
      <c r="AI23" s="408">
        <f t="shared" si="5"/>
        <v>327889</v>
      </c>
      <c r="AJ23" s="417"/>
    </row>
    <row r="24" spans="1:36" x14ac:dyDescent="0.3">
      <c r="A24" s="196" t="s">
        <v>141</v>
      </c>
      <c r="B24" s="243" t="s">
        <v>3</v>
      </c>
      <c r="C24" s="418" t="s">
        <v>152</v>
      </c>
      <c r="D24" s="392"/>
      <c r="E24" s="393"/>
      <c r="F24" s="393"/>
      <c r="G24" s="393" t="s">
        <v>153</v>
      </c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3"/>
      <c r="AI24" s="413" t="s">
        <v>154</v>
      </c>
      <c r="AJ24" s="417"/>
    </row>
    <row r="25" spans="1:36" x14ac:dyDescent="0.3">
      <c r="A25" s="197" t="s">
        <v>58</v>
      </c>
      <c r="B25" s="214">
        <f xml:space="preserve">
SUM(C25:AI25)</f>
        <v>41050</v>
      </c>
      <c r="C25" s="419">
        <f xml:space="preserve">
IF($A$4&lt;=12,SUMIFS('ON Data'!H:H,'ON Data'!$D:$D,$A$4,'ON Data'!$E:$E,10),SUMIFS('ON Data'!H:H,'ON Data'!$E:$E,10))</f>
        <v>26290</v>
      </c>
      <c r="D25" s="394"/>
      <c r="E25" s="395"/>
      <c r="F25" s="395"/>
      <c r="G25" s="395">
        <f xml:space="preserve">
IF($A$4&lt;=12,SUMIFS('ON Data'!K:K,'ON Data'!$D:$D,$A$4,'ON Data'!$E:$E,10),SUMIFS('ON Data'!K:K,'ON Data'!$E:$E,10))</f>
        <v>14760</v>
      </c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414">
        <f xml:space="preserve">
IF($A$4&lt;=12,SUMIFS('ON Data'!AN:AN,'ON Data'!$D:$D,$A$4,'ON Data'!$E:$E,10),SUMIFS('ON Data'!AN:AN,'ON Data'!$E:$E,10))</f>
        <v>0</v>
      </c>
      <c r="AJ25" s="417"/>
    </row>
    <row r="26" spans="1:36" x14ac:dyDescent="0.3">
      <c r="A26" s="203" t="s">
        <v>151</v>
      </c>
      <c r="B26" s="223">
        <f xml:space="preserve">
SUM(C26:AI26)</f>
        <v>75337.816992657492</v>
      </c>
      <c r="C26" s="419">
        <f xml:space="preserve">
IF($A$4&lt;=12,SUMIFS('ON Data'!H:H,'ON Data'!$D:$D,$A$4,'ON Data'!$E:$E,11),SUMIFS('ON Data'!H:H,'ON Data'!$E:$E,11))</f>
        <v>75337.816992657492</v>
      </c>
      <c r="D26" s="394"/>
      <c r="E26" s="395"/>
      <c r="F26" s="395"/>
      <c r="G26" s="396">
        <f xml:space="preserve">
IF($A$4&lt;=12,SUMIFS('ON Data'!K:K,'ON Data'!$D:$D,$A$4,'ON Data'!$E:$E,11),SUMIFS('ON Data'!K:K,'ON Data'!$E:$E,11))</f>
        <v>0</v>
      </c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414">
        <f xml:space="preserve">
IF($A$4&lt;=12,SUMIFS('ON Data'!AN:AN,'ON Data'!$D:$D,$A$4,'ON Data'!$E:$E,11),SUMIFS('ON Data'!AN:AN,'ON Data'!$E:$E,11))</f>
        <v>0</v>
      </c>
      <c r="AJ26" s="417"/>
    </row>
    <row r="27" spans="1:36" x14ac:dyDescent="0.3">
      <c r="A27" s="203" t="s">
        <v>60</v>
      </c>
      <c r="B27" s="244">
        <f xml:space="preserve">
IF(B26=0,0,B25/B26)</f>
        <v>0.54487907452907458</v>
      </c>
      <c r="C27" s="420">
        <f xml:space="preserve">
IF(C26=0,0,C25/C26)</f>
        <v>0.34896153153153153</v>
      </c>
      <c r="D27" s="397"/>
      <c r="E27" s="398"/>
      <c r="F27" s="398"/>
      <c r="G27" s="398">
        <f xml:space="preserve">
IF(G26=0,0,G25/G26)</f>
        <v>0</v>
      </c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  <c r="AC27" s="398"/>
      <c r="AD27" s="398"/>
      <c r="AE27" s="398"/>
      <c r="AF27" s="398"/>
      <c r="AG27" s="398"/>
      <c r="AH27" s="398"/>
      <c r="AI27" s="415">
        <f xml:space="preserve">
IF(AI26=0,0,AI25/AI26)</f>
        <v>0</v>
      </c>
      <c r="AJ27" s="417"/>
    </row>
    <row r="28" spans="1:36" ht="15" thickBot="1" x14ac:dyDescent="0.35">
      <c r="A28" s="203" t="s">
        <v>150</v>
      </c>
      <c r="B28" s="223">
        <f xml:space="preserve">
SUM(C28:AI28)</f>
        <v>34287.816992657492</v>
      </c>
      <c r="C28" s="421">
        <f xml:space="preserve">
C26-C25</f>
        <v>49047.816992657492</v>
      </c>
      <c r="D28" s="399"/>
      <c r="E28" s="400"/>
      <c r="F28" s="400"/>
      <c r="G28" s="400">
        <f xml:space="preserve">
G26-G25</f>
        <v>-14760</v>
      </c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16">
        <f xml:space="preserve">
AI26-AI25</f>
        <v>0</v>
      </c>
      <c r="AJ28" s="417"/>
    </row>
    <row r="29" spans="1:36" x14ac:dyDescent="0.3">
      <c r="A29" s="204"/>
      <c r="B29" s="204"/>
      <c r="C29" s="205"/>
      <c r="D29" s="204"/>
      <c r="E29" s="204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4"/>
      <c r="AH29" s="204"/>
      <c r="AI29" s="204"/>
    </row>
    <row r="30" spans="1:36" x14ac:dyDescent="0.3">
      <c r="A30" s="90" t="s">
        <v>103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25"/>
    </row>
    <row r="31" spans="1:36" x14ac:dyDescent="0.3">
      <c r="A31" s="91" t="s">
        <v>148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25"/>
    </row>
    <row r="32" spans="1:36" ht="14.4" customHeight="1" x14ac:dyDescent="0.3">
      <c r="A32" s="240" t="s">
        <v>145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</row>
    <row r="33" spans="1:1" x14ac:dyDescent="0.3">
      <c r="A33" s="242" t="s">
        <v>155</v>
      </c>
    </row>
    <row r="34" spans="1:1" x14ac:dyDescent="0.3">
      <c r="A34" s="242" t="s">
        <v>156</v>
      </c>
    </row>
    <row r="35" spans="1:1" x14ac:dyDescent="0.3">
      <c r="A35" s="242" t="s">
        <v>157</v>
      </c>
    </row>
    <row r="36" spans="1:1" x14ac:dyDescent="0.3">
      <c r="A36" s="242" t="s">
        <v>158</v>
      </c>
    </row>
  </sheetData>
  <mergeCells count="12">
    <mergeCell ref="C28:F28"/>
    <mergeCell ref="C27:F27"/>
    <mergeCell ref="G27:AH27"/>
    <mergeCell ref="G28:AH28"/>
    <mergeCell ref="C25:F25"/>
    <mergeCell ref="C26:F26"/>
    <mergeCell ref="G24:AH24"/>
    <mergeCell ref="G25:AH25"/>
    <mergeCell ref="G26:AH26"/>
    <mergeCell ref="A1:AI1"/>
    <mergeCell ref="B3:B4"/>
    <mergeCell ref="C24:F24"/>
  </mergeCells>
  <conditionalFormatting sqref="C27 AI27 G27">
    <cfRule type="cellIs" dxfId="3" priority="4" operator="greaterThan">
      <formula>1</formula>
    </cfRule>
  </conditionalFormatting>
  <conditionalFormatting sqref="C28 AI28 G28">
    <cfRule type="cellIs" dxfId="2" priority="3" operator="lessThan">
      <formula>0</formula>
    </cfRule>
  </conditionalFormatting>
  <conditionalFormatting sqref="B22:AI22">
    <cfRule type="cellIs" dxfId="1" priority="2" operator="greaterThan">
      <formula>1</formula>
    </cfRule>
  </conditionalFormatting>
  <conditionalFormatting sqref="B23:AI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109"/>
  <sheetViews>
    <sheetView showGridLines="0" showRowColHeaders="0" workbookViewId="0"/>
  </sheetViews>
  <sheetFormatPr defaultRowHeight="14.4" x14ac:dyDescent="0.3"/>
  <cols>
    <col min="1" max="16384" width="8.88671875" style="183"/>
  </cols>
  <sheetData>
    <row r="1" spans="1:41" x14ac:dyDescent="0.3">
      <c r="A1" s="183" t="s">
        <v>1019</v>
      </c>
    </row>
    <row r="2" spans="1:41" x14ac:dyDescent="0.3">
      <c r="A2" s="187" t="s">
        <v>210</v>
      </c>
    </row>
    <row r="3" spans="1:41" x14ac:dyDescent="0.3">
      <c r="A3" s="183" t="s">
        <v>114</v>
      </c>
      <c r="B3" s="208">
        <v>2015</v>
      </c>
      <c r="D3" s="184">
        <f>MAX(D5:D1048576)</f>
        <v>12</v>
      </c>
      <c r="F3" s="184">
        <f>SUMIF($E5:$E1048576,"&lt;10",F5:F1048576)</f>
        <v>27795932.210000001</v>
      </c>
      <c r="G3" s="184">
        <f t="shared" ref="G3:AO3" si="0">SUMIF($E5:$E1048576,"&lt;10",G5:G1048576)</f>
        <v>94168.5</v>
      </c>
      <c r="H3" s="184">
        <f t="shared" si="0"/>
        <v>0</v>
      </c>
      <c r="I3" s="184">
        <f t="shared" si="0"/>
        <v>0</v>
      </c>
      <c r="J3" s="184">
        <f t="shared" si="0"/>
        <v>13114271.509999998</v>
      </c>
      <c r="K3" s="184">
        <f t="shared" si="0"/>
        <v>0</v>
      </c>
      <c r="L3" s="184">
        <f t="shared" si="0"/>
        <v>0</v>
      </c>
      <c r="M3" s="184">
        <f t="shared" si="0"/>
        <v>0</v>
      </c>
      <c r="N3" s="184">
        <f t="shared" si="0"/>
        <v>0</v>
      </c>
      <c r="O3" s="184">
        <f t="shared" si="0"/>
        <v>6566</v>
      </c>
      <c r="P3" s="184">
        <f t="shared" si="0"/>
        <v>0</v>
      </c>
      <c r="Q3" s="184">
        <f t="shared" si="0"/>
        <v>0</v>
      </c>
      <c r="R3" s="184">
        <f t="shared" si="0"/>
        <v>0</v>
      </c>
      <c r="S3" s="184">
        <f t="shared" si="0"/>
        <v>0</v>
      </c>
      <c r="T3" s="184">
        <f t="shared" si="0"/>
        <v>9126967</v>
      </c>
      <c r="U3" s="184">
        <f t="shared" si="0"/>
        <v>0</v>
      </c>
      <c r="V3" s="184">
        <f t="shared" si="0"/>
        <v>0</v>
      </c>
      <c r="W3" s="184">
        <f t="shared" si="0"/>
        <v>0</v>
      </c>
      <c r="X3" s="184">
        <f t="shared" si="0"/>
        <v>0</v>
      </c>
      <c r="Y3" s="184">
        <f t="shared" si="0"/>
        <v>0</v>
      </c>
      <c r="Z3" s="184">
        <f t="shared" si="0"/>
        <v>0</v>
      </c>
      <c r="AA3" s="184">
        <f t="shared" si="0"/>
        <v>0</v>
      </c>
      <c r="AB3" s="184">
        <f t="shared" si="0"/>
        <v>0</v>
      </c>
      <c r="AC3" s="184">
        <f t="shared" si="0"/>
        <v>0</v>
      </c>
      <c r="AD3" s="184">
        <f t="shared" si="0"/>
        <v>0</v>
      </c>
      <c r="AE3" s="184">
        <f t="shared" si="0"/>
        <v>0</v>
      </c>
      <c r="AF3" s="184">
        <f t="shared" si="0"/>
        <v>0</v>
      </c>
      <c r="AG3" s="184">
        <f t="shared" si="0"/>
        <v>0</v>
      </c>
      <c r="AH3" s="184">
        <f t="shared" si="0"/>
        <v>0</v>
      </c>
      <c r="AI3" s="184">
        <f t="shared" si="0"/>
        <v>5108366.2000000011</v>
      </c>
      <c r="AJ3" s="184">
        <f t="shared" si="0"/>
        <v>0</v>
      </c>
      <c r="AK3" s="184">
        <f t="shared" si="0"/>
        <v>0</v>
      </c>
      <c r="AL3" s="184">
        <f t="shared" si="0"/>
        <v>0</v>
      </c>
      <c r="AM3" s="184">
        <f t="shared" si="0"/>
        <v>0</v>
      </c>
      <c r="AN3" s="184">
        <f t="shared" si="0"/>
        <v>345593</v>
      </c>
      <c r="AO3" s="184">
        <f t="shared" si="0"/>
        <v>0</v>
      </c>
    </row>
    <row r="4" spans="1:41" x14ac:dyDescent="0.3">
      <c r="A4" s="183" t="s">
        <v>115</v>
      </c>
      <c r="B4" s="208">
        <v>1</v>
      </c>
      <c r="C4" s="185" t="s">
        <v>5</v>
      </c>
      <c r="D4" s="186" t="s">
        <v>54</v>
      </c>
      <c r="E4" s="186" t="s">
        <v>109</v>
      </c>
      <c r="F4" s="186" t="s">
        <v>3</v>
      </c>
      <c r="G4" s="186" t="s">
        <v>110</v>
      </c>
      <c r="H4" s="186" t="s">
        <v>111</v>
      </c>
      <c r="I4" s="186" t="s">
        <v>112</v>
      </c>
      <c r="J4" s="186" t="s">
        <v>113</v>
      </c>
      <c r="K4" s="186">
        <v>305</v>
      </c>
      <c r="L4" s="186">
        <v>306</v>
      </c>
      <c r="M4" s="186">
        <v>407</v>
      </c>
      <c r="N4" s="186">
        <v>408</v>
      </c>
      <c r="O4" s="186">
        <v>409</v>
      </c>
      <c r="P4" s="186">
        <v>410</v>
      </c>
      <c r="Q4" s="186">
        <v>415</v>
      </c>
      <c r="R4" s="186">
        <v>416</v>
      </c>
      <c r="S4" s="186">
        <v>418</v>
      </c>
      <c r="T4" s="186">
        <v>419</v>
      </c>
      <c r="U4" s="186">
        <v>420</v>
      </c>
      <c r="V4" s="186">
        <v>421</v>
      </c>
      <c r="W4" s="186">
        <v>522</v>
      </c>
      <c r="X4" s="186">
        <v>523</v>
      </c>
      <c r="Y4" s="186">
        <v>524</v>
      </c>
      <c r="Z4" s="186">
        <v>525</v>
      </c>
      <c r="AA4" s="186">
        <v>526</v>
      </c>
      <c r="AB4" s="186">
        <v>527</v>
      </c>
      <c r="AC4" s="186">
        <v>528</v>
      </c>
      <c r="AD4" s="186">
        <v>629</v>
      </c>
      <c r="AE4" s="186">
        <v>630</v>
      </c>
      <c r="AF4" s="186">
        <v>636</v>
      </c>
      <c r="AG4" s="186">
        <v>637</v>
      </c>
      <c r="AH4" s="186">
        <v>640</v>
      </c>
      <c r="AI4" s="186">
        <v>642</v>
      </c>
      <c r="AJ4" s="186">
        <v>743</v>
      </c>
      <c r="AK4" s="186">
        <v>745</v>
      </c>
      <c r="AL4" s="186">
        <v>746</v>
      </c>
      <c r="AM4" s="186">
        <v>747</v>
      </c>
      <c r="AN4" s="186">
        <v>930</v>
      </c>
      <c r="AO4" s="186">
        <v>940</v>
      </c>
    </row>
    <row r="5" spans="1:41" x14ac:dyDescent="0.3">
      <c r="A5" s="183" t="s">
        <v>116</v>
      </c>
      <c r="B5" s="208">
        <v>2</v>
      </c>
      <c r="C5" s="183">
        <v>48</v>
      </c>
      <c r="D5" s="183">
        <v>1</v>
      </c>
      <c r="E5" s="183">
        <v>1</v>
      </c>
      <c r="F5" s="183">
        <v>71.12</v>
      </c>
      <c r="G5" s="183">
        <v>0</v>
      </c>
      <c r="H5" s="183">
        <v>0</v>
      </c>
      <c r="I5" s="183">
        <v>0</v>
      </c>
      <c r="J5" s="183">
        <v>19.170000000000002</v>
      </c>
      <c r="K5" s="183">
        <v>0</v>
      </c>
      <c r="L5" s="183">
        <v>0</v>
      </c>
      <c r="M5" s="183">
        <v>0</v>
      </c>
      <c r="N5" s="183">
        <v>0</v>
      </c>
      <c r="O5" s="183">
        <v>0</v>
      </c>
      <c r="P5" s="183">
        <v>0</v>
      </c>
      <c r="Q5" s="183">
        <v>0</v>
      </c>
      <c r="R5" s="183">
        <v>0</v>
      </c>
      <c r="S5" s="183">
        <v>0</v>
      </c>
      <c r="T5" s="183">
        <v>27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  <c r="AF5" s="183">
        <v>0</v>
      </c>
      <c r="AG5" s="183">
        <v>0</v>
      </c>
      <c r="AH5" s="183">
        <v>0</v>
      </c>
      <c r="AI5" s="183">
        <v>23.95</v>
      </c>
      <c r="AJ5" s="183">
        <v>0</v>
      </c>
      <c r="AK5" s="183">
        <v>0</v>
      </c>
      <c r="AL5" s="183">
        <v>0</v>
      </c>
      <c r="AM5" s="183">
        <v>0</v>
      </c>
      <c r="AN5" s="183">
        <v>1</v>
      </c>
      <c r="AO5" s="183">
        <v>0</v>
      </c>
    </row>
    <row r="6" spans="1:41" x14ac:dyDescent="0.3">
      <c r="A6" s="183" t="s">
        <v>117</v>
      </c>
      <c r="B6" s="208">
        <v>3</v>
      </c>
      <c r="C6" s="183">
        <v>48</v>
      </c>
      <c r="D6" s="183">
        <v>1</v>
      </c>
      <c r="E6" s="183">
        <v>2</v>
      </c>
      <c r="F6" s="183">
        <v>11522.97</v>
      </c>
      <c r="G6" s="183">
        <v>0</v>
      </c>
      <c r="H6" s="183">
        <v>0</v>
      </c>
      <c r="I6" s="183">
        <v>0</v>
      </c>
      <c r="J6" s="183">
        <v>3355.77</v>
      </c>
      <c r="K6" s="183">
        <v>0</v>
      </c>
      <c r="L6" s="183">
        <v>0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4200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3791.2</v>
      </c>
      <c r="AJ6" s="183">
        <v>0</v>
      </c>
      <c r="AK6" s="183">
        <v>0</v>
      </c>
      <c r="AL6" s="183">
        <v>0</v>
      </c>
      <c r="AM6" s="183">
        <v>0</v>
      </c>
      <c r="AN6" s="183">
        <v>176</v>
      </c>
      <c r="AO6" s="183">
        <v>0</v>
      </c>
    </row>
    <row r="7" spans="1:41" x14ac:dyDescent="0.3">
      <c r="A7" s="183" t="s">
        <v>118</v>
      </c>
      <c r="B7" s="208">
        <v>4</v>
      </c>
      <c r="C7" s="183">
        <v>48</v>
      </c>
      <c r="D7" s="183">
        <v>1</v>
      </c>
      <c r="E7" s="183">
        <v>4</v>
      </c>
      <c r="F7" s="183">
        <v>28</v>
      </c>
      <c r="G7" s="183">
        <v>0</v>
      </c>
      <c r="H7" s="183">
        <v>0</v>
      </c>
      <c r="I7" s="183">
        <v>0</v>
      </c>
      <c r="J7" s="183">
        <v>24</v>
      </c>
      <c r="K7" s="183">
        <v>0</v>
      </c>
      <c r="L7" s="183">
        <v>0</v>
      </c>
      <c r="M7" s="183">
        <v>0</v>
      </c>
      <c r="N7" s="183">
        <v>0</v>
      </c>
      <c r="O7" s="183">
        <v>0</v>
      </c>
      <c r="P7" s="183">
        <v>0</v>
      </c>
      <c r="Q7" s="183">
        <v>0</v>
      </c>
      <c r="R7" s="183">
        <v>0</v>
      </c>
      <c r="S7" s="183">
        <v>0</v>
      </c>
      <c r="T7" s="183">
        <v>4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0</v>
      </c>
    </row>
    <row r="8" spans="1:41" x14ac:dyDescent="0.3">
      <c r="A8" s="183" t="s">
        <v>119</v>
      </c>
      <c r="B8" s="208">
        <v>5</v>
      </c>
      <c r="C8" s="183">
        <v>48</v>
      </c>
      <c r="D8" s="183">
        <v>1</v>
      </c>
      <c r="E8" s="183">
        <v>5</v>
      </c>
      <c r="F8" s="183">
        <v>44</v>
      </c>
      <c r="G8" s="183">
        <v>44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183">
        <v>0</v>
      </c>
      <c r="P8" s="183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183">
        <v>0</v>
      </c>
      <c r="AK8" s="183">
        <v>0</v>
      </c>
      <c r="AL8" s="183">
        <v>0</v>
      </c>
      <c r="AM8" s="183">
        <v>0</v>
      </c>
      <c r="AN8" s="183">
        <v>0</v>
      </c>
      <c r="AO8" s="183">
        <v>0</v>
      </c>
    </row>
    <row r="9" spans="1:41" x14ac:dyDescent="0.3">
      <c r="A9" s="183" t="s">
        <v>120</v>
      </c>
      <c r="B9" s="208">
        <v>6</v>
      </c>
      <c r="C9" s="183">
        <v>48</v>
      </c>
      <c r="D9" s="183">
        <v>1</v>
      </c>
      <c r="E9" s="183">
        <v>6</v>
      </c>
      <c r="F9" s="183">
        <v>1977306</v>
      </c>
      <c r="G9" s="183">
        <v>8800</v>
      </c>
      <c r="H9" s="183">
        <v>0</v>
      </c>
      <c r="I9" s="183">
        <v>0</v>
      </c>
      <c r="J9" s="183">
        <v>881135</v>
      </c>
      <c r="K9" s="183">
        <v>0</v>
      </c>
      <c r="L9" s="183">
        <v>0</v>
      </c>
      <c r="M9" s="183">
        <v>0</v>
      </c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707049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83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354397</v>
      </c>
      <c r="AJ9" s="183">
        <v>0</v>
      </c>
      <c r="AK9" s="183">
        <v>0</v>
      </c>
      <c r="AL9" s="183">
        <v>0</v>
      </c>
      <c r="AM9" s="183">
        <v>0</v>
      </c>
      <c r="AN9" s="183">
        <v>25925</v>
      </c>
      <c r="AO9" s="183">
        <v>0</v>
      </c>
    </row>
    <row r="10" spans="1:41" x14ac:dyDescent="0.3">
      <c r="A10" s="183" t="s">
        <v>121</v>
      </c>
      <c r="B10" s="208">
        <v>7</v>
      </c>
      <c r="C10" s="183">
        <v>48</v>
      </c>
      <c r="D10" s="183">
        <v>1</v>
      </c>
      <c r="E10" s="183">
        <v>7</v>
      </c>
      <c r="F10" s="183">
        <v>76000</v>
      </c>
      <c r="G10" s="183">
        <v>0</v>
      </c>
      <c r="H10" s="183">
        <v>0</v>
      </c>
      <c r="I10" s="183">
        <v>0</v>
      </c>
      <c r="J10" s="183">
        <v>76000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</row>
    <row r="11" spans="1:41" x14ac:dyDescent="0.3">
      <c r="A11" s="183" t="s">
        <v>122</v>
      </c>
      <c r="B11" s="208">
        <v>8</v>
      </c>
      <c r="C11" s="183">
        <v>48</v>
      </c>
      <c r="D11" s="183">
        <v>1</v>
      </c>
      <c r="E11" s="183">
        <v>9</v>
      </c>
      <c r="F11" s="183">
        <v>125872</v>
      </c>
      <c r="G11" s="183">
        <v>0</v>
      </c>
      <c r="H11" s="183">
        <v>0</v>
      </c>
      <c r="I11" s="183">
        <v>0</v>
      </c>
      <c r="J11" s="183">
        <v>96000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28372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1500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</row>
    <row r="12" spans="1:41" x14ac:dyDescent="0.3">
      <c r="A12" s="183" t="s">
        <v>123</v>
      </c>
      <c r="B12" s="208">
        <v>9</v>
      </c>
      <c r="C12" s="183">
        <v>48</v>
      </c>
      <c r="D12" s="183">
        <v>1</v>
      </c>
      <c r="E12" s="183">
        <v>10</v>
      </c>
      <c r="F12" s="183">
        <v>2500</v>
      </c>
      <c r="G12" s="183">
        <v>0</v>
      </c>
      <c r="H12" s="183">
        <v>2500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183">
        <v>0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183">
        <v>0</v>
      </c>
      <c r="AK12" s="183">
        <v>0</v>
      </c>
      <c r="AL12" s="183">
        <v>0</v>
      </c>
      <c r="AM12" s="183">
        <v>0</v>
      </c>
      <c r="AN12" s="183">
        <v>0</v>
      </c>
      <c r="AO12" s="183">
        <v>0</v>
      </c>
    </row>
    <row r="13" spans="1:41" x14ac:dyDescent="0.3">
      <c r="A13" s="183" t="s">
        <v>124</v>
      </c>
      <c r="B13" s="208">
        <v>10</v>
      </c>
      <c r="C13" s="183">
        <v>48</v>
      </c>
      <c r="D13" s="183">
        <v>1</v>
      </c>
      <c r="E13" s="183">
        <v>11</v>
      </c>
      <c r="F13" s="183">
        <v>6278.1514160547913</v>
      </c>
      <c r="G13" s="183">
        <v>0</v>
      </c>
      <c r="H13" s="183">
        <v>6278.1514160547913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</row>
    <row r="14" spans="1:41" x14ac:dyDescent="0.3">
      <c r="A14" s="183" t="s">
        <v>125</v>
      </c>
      <c r="B14" s="208">
        <v>11</v>
      </c>
      <c r="C14" s="183">
        <v>48</v>
      </c>
      <c r="D14" s="183">
        <v>2</v>
      </c>
      <c r="E14" s="183">
        <v>1</v>
      </c>
      <c r="F14" s="183">
        <v>71.12</v>
      </c>
      <c r="G14" s="183">
        <v>0</v>
      </c>
      <c r="H14" s="183">
        <v>0</v>
      </c>
      <c r="I14" s="183">
        <v>0</v>
      </c>
      <c r="J14" s="183">
        <v>20.170000000000002</v>
      </c>
      <c r="K14" s="183">
        <v>0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26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23.95</v>
      </c>
      <c r="AJ14" s="183">
        <v>0</v>
      </c>
      <c r="AK14" s="183">
        <v>0</v>
      </c>
      <c r="AL14" s="183">
        <v>0</v>
      </c>
      <c r="AM14" s="183">
        <v>0</v>
      </c>
      <c r="AN14" s="183">
        <v>1</v>
      </c>
      <c r="AO14" s="183">
        <v>0</v>
      </c>
    </row>
    <row r="15" spans="1:41" x14ac:dyDescent="0.3">
      <c r="A15" s="183" t="s">
        <v>126</v>
      </c>
      <c r="B15" s="208">
        <v>12</v>
      </c>
      <c r="C15" s="183">
        <v>48</v>
      </c>
      <c r="D15" s="183">
        <v>2</v>
      </c>
      <c r="E15" s="183">
        <v>2</v>
      </c>
      <c r="F15" s="183">
        <v>10052</v>
      </c>
      <c r="G15" s="183">
        <v>0</v>
      </c>
      <c r="H15" s="183">
        <v>0</v>
      </c>
      <c r="I15" s="183">
        <v>0</v>
      </c>
      <c r="J15" s="183">
        <v>3043.6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3760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3088.4</v>
      </c>
      <c r="AJ15" s="183">
        <v>0</v>
      </c>
      <c r="AK15" s="183">
        <v>0</v>
      </c>
      <c r="AL15" s="183">
        <v>0</v>
      </c>
      <c r="AM15" s="183">
        <v>0</v>
      </c>
      <c r="AN15" s="183">
        <v>160</v>
      </c>
      <c r="AO15" s="183">
        <v>0</v>
      </c>
    </row>
    <row r="16" spans="1:41" x14ac:dyDescent="0.3">
      <c r="A16" s="183" t="s">
        <v>114</v>
      </c>
      <c r="B16" s="208">
        <v>2015</v>
      </c>
      <c r="C16" s="183">
        <v>48</v>
      </c>
      <c r="D16" s="183">
        <v>2</v>
      </c>
      <c r="E16" s="183">
        <v>4</v>
      </c>
      <c r="F16" s="183">
        <v>34.5</v>
      </c>
      <c r="G16" s="183">
        <v>0</v>
      </c>
      <c r="H16" s="183">
        <v>0</v>
      </c>
      <c r="I16" s="183">
        <v>0</v>
      </c>
      <c r="J16" s="183">
        <v>23.5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0</v>
      </c>
      <c r="Q16" s="183">
        <v>0</v>
      </c>
      <c r="R16" s="183">
        <v>0</v>
      </c>
      <c r="S16" s="183">
        <v>0</v>
      </c>
      <c r="T16" s="183">
        <v>11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183">
        <v>0</v>
      </c>
      <c r="AK16" s="183">
        <v>0</v>
      </c>
      <c r="AL16" s="183">
        <v>0</v>
      </c>
      <c r="AM16" s="183">
        <v>0</v>
      </c>
      <c r="AN16" s="183">
        <v>0</v>
      </c>
      <c r="AO16" s="183">
        <v>0</v>
      </c>
    </row>
    <row r="17" spans="3:41" x14ac:dyDescent="0.3">
      <c r="C17" s="183">
        <v>48</v>
      </c>
      <c r="D17" s="183">
        <v>2</v>
      </c>
      <c r="E17" s="183">
        <v>5</v>
      </c>
      <c r="F17" s="183">
        <v>40</v>
      </c>
      <c r="G17" s="183">
        <v>40</v>
      </c>
      <c r="H17" s="183">
        <v>0</v>
      </c>
      <c r="I17" s="183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>
        <v>0</v>
      </c>
      <c r="AM17" s="183">
        <v>0</v>
      </c>
      <c r="AN17" s="183">
        <v>0</v>
      </c>
      <c r="AO17" s="183">
        <v>0</v>
      </c>
    </row>
    <row r="18" spans="3:41" x14ac:dyDescent="0.3">
      <c r="C18" s="183">
        <v>48</v>
      </c>
      <c r="D18" s="183">
        <v>2</v>
      </c>
      <c r="E18" s="183">
        <v>6</v>
      </c>
      <c r="F18" s="183">
        <v>1903197</v>
      </c>
      <c r="G18" s="183">
        <v>8000</v>
      </c>
      <c r="H18" s="183">
        <v>0</v>
      </c>
      <c r="I18" s="183">
        <v>0</v>
      </c>
      <c r="J18" s="183">
        <v>878852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656313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334107</v>
      </c>
      <c r="AJ18" s="183">
        <v>0</v>
      </c>
      <c r="AK18" s="183">
        <v>0</v>
      </c>
      <c r="AL18" s="183">
        <v>0</v>
      </c>
      <c r="AM18" s="183">
        <v>0</v>
      </c>
      <c r="AN18" s="183">
        <v>25925</v>
      </c>
      <c r="AO18" s="183">
        <v>0</v>
      </c>
    </row>
    <row r="19" spans="3:41" x14ac:dyDescent="0.3">
      <c r="C19" s="183">
        <v>48</v>
      </c>
      <c r="D19" s="183">
        <v>2</v>
      </c>
      <c r="E19" s="183">
        <v>9</v>
      </c>
      <c r="F19" s="183">
        <v>5756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2878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2878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</row>
    <row r="20" spans="3:41" x14ac:dyDescent="0.3">
      <c r="C20" s="183">
        <v>48</v>
      </c>
      <c r="D20" s="183">
        <v>2</v>
      </c>
      <c r="E20" s="183">
        <v>10</v>
      </c>
      <c r="F20" s="183">
        <v>1150</v>
      </c>
      <c r="G20" s="183">
        <v>0</v>
      </c>
      <c r="H20" s="183">
        <v>1150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183">
        <v>0</v>
      </c>
      <c r="AK20" s="183">
        <v>0</v>
      </c>
      <c r="AL20" s="183">
        <v>0</v>
      </c>
      <c r="AM20" s="183">
        <v>0</v>
      </c>
      <c r="AN20" s="183">
        <v>0</v>
      </c>
      <c r="AO20" s="183">
        <v>0</v>
      </c>
    </row>
    <row r="21" spans="3:41" x14ac:dyDescent="0.3">
      <c r="C21" s="183">
        <v>48</v>
      </c>
      <c r="D21" s="183">
        <v>2</v>
      </c>
      <c r="E21" s="183">
        <v>11</v>
      </c>
      <c r="F21" s="183">
        <v>6278.1514160547913</v>
      </c>
      <c r="G21" s="183">
        <v>0</v>
      </c>
      <c r="H21" s="183">
        <v>6278.1514160547913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83">
        <v>0</v>
      </c>
    </row>
    <row r="22" spans="3:41" x14ac:dyDescent="0.3">
      <c r="C22" s="183">
        <v>48</v>
      </c>
      <c r="D22" s="183">
        <v>3</v>
      </c>
      <c r="E22" s="183">
        <v>1</v>
      </c>
      <c r="F22" s="183">
        <v>70.97</v>
      </c>
      <c r="G22" s="183">
        <v>0</v>
      </c>
      <c r="H22" s="183">
        <v>0</v>
      </c>
      <c r="I22" s="183">
        <v>0</v>
      </c>
      <c r="J22" s="183">
        <v>20.02</v>
      </c>
      <c r="K22" s="183">
        <v>0</v>
      </c>
      <c r="L22" s="183">
        <v>0</v>
      </c>
      <c r="M22" s="183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26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23.95</v>
      </c>
      <c r="AJ22" s="183">
        <v>0</v>
      </c>
      <c r="AK22" s="183">
        <v>0</v>
      </c>
      <c r="AL22" s="183">
        <v>0</v>
      </c>
      <c r="AM22" s="183">
        <v>0</v>
      </c>
      <c r="AN22" s="183">
        <v>1</v>
      </c>
      <c r="AO22" s="183">
        <v>0</v>
      </c>
    </row>
    <row r="23" spans="3:41" x14ac:dyDescent="0.3">
      <c r="C23" s="183">
        <v>48</v>
      </c>
      <c r="D23" s="183">
        <v>3</v>
      </c>
      <c r="E23" s="183">
        <v>2</v>
      </c>
      <c r="F23" s="183">
        <v>11313.4</v>
      </c>
      <c r="G23" s="183">
        <v>0</v>
      </c>
      <c r="H23" s="183">
        <v>0</v>
      </c>
      <c r="I23" s="183">
        <v>0</v>
      </c>
      <c r="J23" s="183">
        <v>3321.4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4032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3792</v>
      </c>
      <c r="AJ23" s="183">
        <v>0</v>
      </c>
      <c r="AK23" s="183">
        <v>0</v>
      </c>
      <c r="AL23" s="183">
        <v>0</v>
      </c>
      <c r="AM23" s="183">
        <v>0</v>
      </c>
      <c r="AN23" s="183">
        <v>168</v>
      </c>
      <c r="AO23" s="183">
        <v>0</v>
      </c>
    </row>
    <row r="24" spans="3:41" x14ac:dyDescent="0.3">
      <c r="C24" s="183">
        <v>48</v>
      </c>
      <c r="D24" s="183">
        <v>3</v>
      </c>
      <c r="E24" s="183">
        <v>4</v>
      </c>
      <c r="F24" s="183">
        <v>30</v>
      </c>
      <c r="G24" s="183">
        <v>0</v>
      </c>
      <c r="H24" s="183">
        <v>0</v>
      </c>
      <c r="I24" s="183">
        <v>0</v>
      </c>
      <c r="J24" s="183">
        <v>22</v>
      </c>
      <c r="K24" s="183">
        <v>0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0</v>
      </c>
      <c r="R24" s="183">
        <v>0</v>
      </c>
      <c r="S24" s="183">
        <v>0</v>
      </c>
      <c r="T24" s="183">
        <v>8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183">
        <v>0</v>
      </c>
      <c r="AD24" s="183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3">
        <v>0</v>
      </c>
      <c r="AL24" s="183">
        <v>0</v>
      </c>
      <c r="AM24" s="183">
        <v>0</v>
      </c>
      <c r="AN24" s="183">
        <v>0</v>
      </c>
      <c r="AO24" s="183">
        <v>0</v>
      </c>
    </row>
    <row r="25" spans="3:41" x14ac:dyDescent="0.3">
      <c r="C25" s="183">
        <v>48</v>
      </c>
      <c r="D25" s="183">
        <v>3</v>
      </c>
      <c r="E25" s="183">
        <v>6</v>
      </c>
      <c r="F25" s="183">
        <v>1894624</v>
      </c>
      <c r="G25" s="183">
        <v>0</v>
      </c>
      <c r="H25" s="183">
        <v>0</v>
      </c>
      <c r="I25" s="183">
        <v>0</v>
      </c>
      <c r="J25" s="183">
        <v>853012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657952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357591</v>
      </c>
      <c r="AJ25" s="183">
        <v>0</v>
      </c>
      <c r="AK25" s="183">
        <v>0</v>
      </c>
      <c r="AL25" s="183">
        <v>0</v>
      </c>
      <c r="AM25" s="183">
        <v>0</v>
      </c>
      <c r="AN25" s="183">
        <v>26069</v>
      </c>
      <c r="AO25" s="183">
        <v>0</v>
      </c>
    </row>
    <row r="26" spans="3:41" x14ac:dyDescent="0.3">
      <c r="C26" s="183">
        <v>48</v>
      </c>
      <c r="D26" s="183">
        <v>3</v>
      </c>
      <c r="E26" s="183">
        <v>9</v>
      </c>
      <c r="F26" s="183">
        <v>32640</v>
      </c>
      <c r="G26" s="183">
        <v>0</v>
      </c>
      <c r="H26" s="183">
        <v>0</v>
      </c>
      <c r="I26" s="183">
        <v>0</v>
      </c>
      <c r="J26" s="183">
        <v>21128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0</v>
      </c>
      <c r="Q26" s="183">
        <v>0</v>
      </c>
      <c r="R26" s="183">
        <v>0</v>
      </c>
      <c r="S26" s="183">
        <v>0</v>
      </c>
      <c r="T26" s="183">
        <v>5756</v>
      </c>
      <c r="U26" s="183">
        <v>0</v>
      </c>
      <c r="V26" s="183"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5756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3">
        <v>0</v>
      </c>
    </row>
    <row r="27" spans="3:41" x14ac:dyDescent="0.3">
      <c r="C27" s="183">
        <v>48</v>
      </c>
      <c r="D27" s="183">
        <v>3</v>
      </c>
      <c r="E27" s="183">
        <v>10</v>
      </c>
      <c r="F27" s="183">
        <v>1900</v>
      </c>
      <c r="G27" s="183">
        <v>0</v>
      </c>
      <c r="H27" s="183">
        <v>700</v>
      </c>
      <c r="I27" s="183">
        <v>0</v>
      </c>
      <c r="J27" s="183">
        <v>0</v>
      </c>
      <c r="K27" s="183">
        <v>1200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183">
        <v>0</v>
      </c>
      <c r="AK27" s="183">
        <v>0</v>
      </c>
      <c r="AL27" s="183">
        <v>0</v>
      </c>
      <c r="AM27" s="183">
        <v>0</v>
      </c>
      <c r="AN27" s="183">
        <v>0</v>
      </c>
      <c r="AO27" s="183">
        <v>0</v>
      </c>
    </row>
    <row r="28" spans="3:41" x14ac:dyDescent="0.3">
      <c r="C28" s="183">
        <v>48</v>
      </c>
      <c r="D28" s="183">
        <v>3</v>
      </c>
      <c r="E28" s="183">
        <v>11</v>
      </c>
      <c r="F28" s="183">
        <v>6278.1514160547913</v>
      </c>
      <c r="G28" s="183">
        <v>0</v>
      </c>
      <c r="H28" s="183">
        <v>6278.1514160547913</v>
      </c>
      <c r="I28" s="183">
        <v>0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  <c r="O28" s="183">
        <v>0</v>
      </c>
      <c r="P28" s="183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</row>
    <row r="29" spans="3:41" x14ac:dyDescent="0.3">
      <c r="C29" s="183">
        <v>48</v>
      </c>
      <c r="D29" s="183">
        <v>4</v>
      </c>
      <c r="E29" s="183">
        <v>1</v>
      </c>
      <c r="F29" s="183">
        <v>71.47</v>
      </c>
      <c r="G29" s="183">
        <v>0</v>
      </c>
      <c r="H29" s="183">
        <v>0</v>
      </c>
      <c r="I29" s="183">
        <v>0</v>
      </c>
      <c r="J29" s="183">
        <v>20.52</v>
      </c>
      <c r="K29" s="183">
        <v>0</v>
      </c>
      <c r="L29" s="183">
        <v>0</v>
      </c>
      <c r="M29" s="183">
        <v>0</v>
      </c>
      <c r="N29" s="183">
        <v>0</v>
      </c>
      <c r="O29" s="183">
        <v>0</v>
      </c>
      <c r="P29" s="183">
        <v>0</v>
      </c>
      <c r="Q29" s="183">
        <v>0</v>
      </c>
      <c r="R29" s="183">
        <v>0</v>
      </c>
      <c r="S29" s="183">
        <v>0</v>
      </c>
      <c r="T29" s="183">
        <v>26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23.95</v>
      </c>
      <c r="AJ29" s="183">
        <v>0</v>
      </c>
      <c r="AK29" s="183">
        <v>0</v>
      </c>
      <c r="AL29" s="183">
        <v>0</v>
      </c>
      <c r="AM29" s="183">
        <v>0</v>
      </c>
      <c r="AN29" s="183">
        <v>1</v>
      </c>
      <c r="AO29" s="183">
        <v>0</v>
      </c>
    </row>
    <row r="30" spans="3:41" x14ac:dyDescent="0.3">
      <c r="C30" s="183">
        <v>48</v>
      </c>
      <c r="D30" s="183">
        <v>4</v>
      </c>
      <c r="E30" s="183">
        <v>2</v>
      </c>
      <c r="F30" s="183">
        <v>11307.2</v>
      </c>
      <c r="G30" s="183">
        <v>0</v>
      </c>
      <c r="H30" s="183">
        <v>0</v>
      </c>
      <c r="I30" s="183">
        <v>0</v>
      </c>
      <c r="J30" s="183">
        <v>3328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0</v>
      </c>
      <c r="Q30" s="183">
        <v>0</v>
      </c>
      <c r="R30" s="183">
        <v>0</v>
      </c>
      <c r="S30" s="183">
        <v>0</v>
      </c>
      <c r="T30" s="183">
        <v>4140</v>
      </c>
      <c r="U30" s="183">
        <v>0</v>
      </c>
      <c r="V30" s="183">
        <v>0</v>
      </c>
      <c r="W30" s="183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3671.2</v>
      </c>
      <c r="AJ30" s="183">
        <v>0</v>
      </c>
      <c r="AK30" s="183">
        <v>0</v>
      </c>
      <c r="AL30" s="183">
        <v>0</v>
      </c>
      <c r="AM30" s="183">
        <v>0</v>
      </c>
      <c r="AN30" s="183">
        <v>168</v>
      </c>
      <c r="AO30" s="183">
        <v>0</v>
      </c>
    </row>
    <row r="31" spans="3:41" x14ac:dyDescent="0.3">
      <c r="C31" s="183">
        <v>48</v>
      </c>
      <c r="D31" s="183">
        <v>4</v>
      </c>
      <c r="E31" s="183">
        <v>4</v>
      </c>
      <c r="F31" s="183">
        <v>24</v>
      </c>
      <c r="G31" s="183">
        <v>0</v>
      </c>
      <c r="H31" s="183">
        <v>0</v>
      </c>
      <c r="I31" s="183">
        <v>0</v>
      </c>
      <c r="J31" s="183">
        <v>22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2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3">
        <v>0</v>
      </c>
    </row>
    <row r="32" spans="3:41" x14ac:dyDescent="0.3">
      <c r="C32" s="183">
        <v>48</v>
      </c>
      <c r="D32" s="183">
        <v>4</v>
      </c>
      <c r="E32" s="183">
        <v>5</v>
      </c>
      <c r="F32" s="183">
        <v>89</v>
      </c>
      <c r="G32" s="183">
        <v>89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183">
        <v>0</v>
      </c>
      <c r="AK32" s="183">
        <v>0</v>
      </c>
      <c r="AL32" s="183">
        <v>0</v>
      </c>
      <c r="AM32" s="183">
        <v>0</v>
      </c>
      <c r="AN32" s="183">
        <v>0</v>
      </c>
      <c r="AO32" s="183">
        <v>0</v>
      </c>
    </row>
    <row r="33" spans="3:41" x14ac:dyDescent="0.3">
      <c r="C33" s="183">
        <v>48</v>
      </c>
      <c r="D33" s="183">
        <v>4</v>
      </c>
      <c r="E33" s="183">
        <v>6</v>
      </c>
      <c r="F33" s="183">
        <v>1896107</v>
      </c>
      <c r="G33" s="183">
        <v>17800</v>
      </c>
      <c r="H33" s="183">
        <v>0</v>
      </c>
      <c r="I33" s="183">
        <v>0</v>
      </c>
      <c r="J33" s="183">
        <v>842223</v>
      </c>
      <c r="K33" s="183">
        <v>0</v>
      </c>
      <c r="L33" s="183">
        <v>0</v>
      </c>
      <c r="M33" s="183">
        <v>0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0</v>
      </c>
      <c r="T33" s="183">
        <v>650814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359248</v>
      </c>
      <c r="AJ33" s="183">
        <v>0</v>
      </c>
      <c r="AK33" s="183">
        <v>0</v>
      </c>
      <c r="AL33" s="183">
        <v>0</v>
      </c>
      <c r="AM33" s="183">
        <v>0</v>
      </c>
      <c r="AN33" s="183">
        <v>26022</v>
      </c>
      <c r="AO33" s="183">
        <v>0</v>
      </c>
    </row>
    <row r="34" spans="3:41" x14ac:dyDescent="0.3">
      <c r="C34" s="183">
        <v>48</v>
      </c>
      <c r="D34" s="183">
        <v>4</v>
      </c>
      <c r="E34" s="183">
        <v>7</v>
      </c>
      <c r="F34" s="183">
        <v>137310</v>
      </c>
      <c r="G34" s="183">
        <v>0</v>
      </c>
      <c r="H34" s="183">
        <v>0</v>
      </c>
      <c r="I34" s="183">
        <v>0</v>
      </c>
      <c r="J34" s="183">
        <v>128310</v>
      </c>
      <c r="K34" s="183">
        <v>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9000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3">
        <v>0</v>
      </c>
    </row>
    <row r="35" spans="3:41" x14ac:dyDescent="0.3">
      <c r="C35" s="183">
        <v>48</v>
      </c>
      <c r="D35" s="183">
        <v>4</v>
      </c>
      <c r="E35" s="183">
        <v>9</v>
      </c>
      <c r="F35" s="183">
        <v>161690</v>
      </c>
      <c r="G35" s="183">
        <v>0</v>
      </c>
      <c r="H35" s="183">
        <v>0</v>
      </c>
      <c r="I35" s="183">
        <v>0</v>
      </c>
      <c r="J35" s="183">
        <v>133378</v>
      </c>
      <c r="K35" s="183">
        <v>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15100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13212</v>
      </c>
      <c r="AJ35" s="183">
        <v>0</v>
      </c>
      <c r="AK35" s="183">
        <v>0</v>
      </c>
      <c r="AL35" s="183">
        <v>0</v>
      </c>
      <c r="AM35" s="183">
        <v>0</v>
      </c>
      <c r="AN35" s="183">
        <v>0</v>
      </c>
      <c r="AO35" s="183">
        <v>0</v>
      </c>
    </row>
    <row r="36" spans="3:41" x14ac:dyDescent="0.3">
      <c r="C36" s="183">
        <v>48</v>
      </c>
      <c r="D36" s="183">
        <v>4</v>
      </c>
      <c r="E36" s="183">
        <v>10</v>
      </c>
      <c r="F36" s="183">
        <v>15200</v>
      </c>
      <c r="G36" s="183">
        <v>0</v>
      </c>
      <c r="H36" s="183">
        <v>10600</v>
      </c>
      <c r="I36" s="183">
        <v>0</v>
      </c>
      <c r="J36" s="183">
        <v>0</v>
      </c>
      <c r="K36" s="183">
        <v>4600</v>
      </c>
      <c r="L36" s="183">
        <v>0</v>
      </c>
      <c r="M36" s="183">
        <v>0</v>
      </c>
      <c r="N36" s="183">
        <v>0</v>
      </c>
      <c r="O36" s="183">
        <v>0</v>
      </c>
      <c r="P36" s="183">
        <v>0</v>
      </c>
      <c r="Q36" s="183">
        <v>0</v>
      </c>
      <c r="R36" s="183">
        <v>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3">
        <v>0</v>
      </c>
      <c r="AG36" s="183">
        <v>0</v>
      </c>
      <c r="AH36" s="183">
        <v>0</v>
      </c>
      <c r="AI36" s="183">
        <v>0</v>
      </c>
      <c r="AJ36" s="183">
        <v>0</v>
      </c>
      <c r="AK36" s="183">
        <v>0</v>
      </c>
      <c r="AL36" s="183">
        <v>0</v>
      </c>
      <c r="AM36" s="183">
        <v>0</v>
      </c>
      <c r="AN36" s="183">
        <v>0</v>
      </c>
      <c r="AO36" s="183">
        <v>0</v>
      </c>
    </row>
    <row r="37" spans="3:41" x14ac:dyDescent="0.3">
      <c r="C37" s="183">
        <v>48</v>
      </c>
      <c r="D37" s="183">
        <v>4</v>
      </c>
      <c r="E37" s="183">
        <v>11</v>
      </c>
      <c r="F37" s="183">
        <v>6278.1514160547913</v>
      </c>
      <c r="G37" s="183">
        <v>0</v>
      </c>
      <c r="H37" s="183">
        <v>6278.1514160547913</v>
      </c>
      <c r="I37" s="183">
        <v>0</v>
      </c>
      <c r="J37" s="183">
        <v>0</v>
      </c>
      <c r="K37" s="183">
        <v>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0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  <c r="AF37" s="183">
        <v>0</v>
      </c>
      <c r="AG37" s="183">
        <v>0</v>
      </c>
      <c r="AH37" s="183">
        <v>0</v>
      </c>
      <c r="AI37" s="183">
        <v>0</v>
      </c>
      <c r="AJ37" s="183">
        <v>0</v>
      </c>
      <c r="AK37" s="183">
        <v>0</v>
      </c>
      <c r="AL37" s="183">
        <v>0</v>
      </c>
      <c r="AM37" s="183">
        <v>0</v>
      </c>
      <c r="AN37" s="183">
        <v>0</v>
      </c>
      <c r="AO37" s="183">
        <v>0</v>
      </c>
    </row>
    <row r="38" spans="3:41" x14ac:dyDescent="0.3">
      <c r="C38" s="183">
        <v>48</v>
      </c>
      <c r="D38" s="183">
        <v>5</v>
      </c>
      <c r="E38" s="183">
        <v>1</v>
      </c>
      <c r="F38" s="183">
        <v>71.47</v>
      </c>
      <c r="G38" s="183">
        <v>0</v>
      </c>
      <c r="H38" s="183">
        <v>0</v>
      </c>
      <c r="I38" s="183">
        <v>0</v>
      </c>
      <c r="J38" s="183">
        <v>20.52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26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23.95</v>
      </c>
      <c r="AJ38" s="183">
        <v>0</v>
      </c>
      <c r="AK38" s="183">
        <v>0</v>
      </c>
      <c r="AL38" s="183">
        <v>0</v>
      </c>
      <c r="AM38" s="183">
        <v>0</v>
      </c>
      <c r="AN38" s="183">
        <v>1</v>
      </c>
      <c r="AO38" s="183">
        <v>0</v>
      </c>
    </row>
    <row r="39" spans="3:41" x14ac:dyDescent="0.3">
      <c r="C39" s="183">
        <v>48</v>
      </c>
      <c r="D39" s="183">
        <v>5</v>
      </c>
      <c r="E39" s="183">
        <v>2</v>
      </c>
      <c r="F39" s="183">
        <v>10700.6</v>
      </c>
      <c r="G39" s="183">
        <v>0</v>
      </c>
      <c r="H39" s="183">
        <v>0</v>
      </c>
      <c r="I39" s="183">
        <v>0</v>
      </c>
      <c r="J39" s="183">
        <v>3028.2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3704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3808.4</v>
      </c>
      <c r="AJ39" s="183">
        <v>0</v>
      </c>
      <c r="AK39" s="183">
        <v>0</v>
      </c>
      <c r="AL39" s="183">
        <v>0</v>
      </c>
      <c r="AM39" s="183">
        <v>0</v>
      </c>
      <c r="AN39" s="183">
        <v>160</v>
      </c>
      <c r="AO39" s="183">
        <v>0</v>
      </c>
    </row>
    <row r="40" spans="3:41" x14ac:dyDescent="0.3">
      <c r="C40" s="183">
        <v>48</v>
      </c>
      <c r="D40" s="183">
        <v>5</v>
      </c>
      <c r="E40" s="183">
        <v>4</v>
      </c>
      <c r="F40" s="183">
        <v>26</v>
      </c>
      <c r="G40" s="183">
        <v>0</v>
      </c>
      <c r="H40" s="183">
        <v>0</v>
      </c>
      <c r="I40" s="183">
        <v>0</v>
      </c>
      <c r="J40" s="183">
        <v>24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2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0</v>
      </c>
      <c r="AJ40" s="183">
        <v>0</v>
      </c>
      <c r="AK40" s="183">
        <v>0</v>
      </c>
      <c r="AL40" s="183">
        <v>0</v>
      </c>
      <c r="AM40" s="183">
        <v>0</v>
      </c>
      <c r="AN40" s="183">
        <v>0</v>
      </c>
      <c r="AO40" s="183">
        <v>0</v>
      </c>
    </row>
    <row r="41" spans="3:41" x14ac:dyDescent="0.3">
      <c r="C41" s="183">
        <v>48</v>
      </c>
      <c r="D41" s="183">
        <v>5</v>
      </c>
      <c r="E41" s="183">
        <v>5</v>
      </c>
      <c r="F41" s="183">
        <v>41</v>
      </c>
      <c r="G41" s="183">
        <v>41</v>
      </c>
      <c r="H41" s="183">
        <v>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0</v>
      </c>
      <c r="AJ41" s="183">
        <v>0</v>
      </c>
      <c r="AK41" s="183">
        <v>0</v>
      </c>
      <c r="AL41" s="183">
        <v>0</v>
      </c>
      <c r="AM41" s="183">
        <v>0</v>
      </c>
      <c r="AN41" s="183">
        <v>0</v>
      </c>
      <c r="AO41" s="183">
        <v>0</v>
      </c>
    </row>
    <row r="42" spans="3:41" x14ac:dyDescent="0.3">
      <c r="C42" s="183">
        <v>48</v>
      </c>
      <c r="D42" s="183">
        <v>5</v>
      </c>
      <c r="E42" s="183">
        <v>6</v>
      </c>
      <c r="F42" s="183">
        <v>1866375</v>
      </c>
      <c r="G42" s="183">
        <v>8200</v>
      </c>
      <c r="H42" s="183">
        <v>0</v>
      </c>
      <c r="I42" s="183">
        <v>0</v>
      </c>
      <c r="J42" s="183">
        <v>832683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628131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371395</v>
      </c>
      <c r="AJ42" s="183">
        <v>0</v>
      </c>
      <c r="AK42" s="183">
        <v>0</v>
      </c>
      <c r="AL42" s="183">
        <v>0</v>
      </c>
      <c r="AM42" s="183">
        <v>0</v>
      </c>
      <c r="AN42" s="183">
        <v>25966</v>
      </c>
      <c r="AO42" s="183">
        <v>0</v>
      </c>
    </row>
    <row r="43" spans="3:41" x14ac:dyDescent="0.3">
      <c r="C43" s="183">
        <v>48</v>
      </c>
      <c r="D43" s="183">
        <v>5</v>
      </c>
      <c r="E43" s="183">
        <v>7</v>
      </c>
      <c r="F43" s="183">
        <v>58490</v>
      </c>
      <c r="G43" s="183">
        <v>0</v>
      </c>
      <c r="H43" s="183">
        <v>0</v>
      </c>
      <c r="I43" s="183">
        <v>0</v>
      </c>
      <c r="J43" s="183">
        <v>40707</v>
      </c>
      <c r="K43" s="183">
        <v>0</v>
      </c>
      <c r="L43" s="183">
        <v>0</v>
      </c>
      <c r="M43" s="183">
        <v>0</v>
      </c>
      <c r="N43" s="183">
        <v>0</v>
      </c>
      <c r="O43" s="183">
        <v>3283</v>
      </c>
      <c r="P43" s="183">
        <v>0</v>
      </c>
      <c r="Q43" s="183">
        <v>0</v>
      </c>
      <c r="R43" s="183">
        <v>0</v>
      </c>
      <c r="S43" s="183">
        <v>0</v>
      </c>
      <c r="T43" s="183">
        <v>14500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0</v>
      </c>
      <c r="AC43" s="183">
        <v>0</v>
      </c>
      <c r="AD43" s="183">
        <v>0</v>
      </c>
      <c r="AE43" s="183">
        <v>0</v>
      </c>
      <c r="AF43" s="183">
        <v>0</v>
      </c>
      <c r="AG43" s="183">
        <v>0</v>
      </c>
      <c r="AH43" s="183">
        <v>0</v>
      </c>
      <c r="AI43" s="183">
        <v>0</v>
      </c>
      <c r="AJ43" s="183">
        <v>0</v>
      </c>
      <c r="AK43" s="183">
        <v>0</v>
      </c>
      <c r="AL43" s="183">
        <v>0</v>
      </c>
      <c r="AM43" s="183">
        <v>0</v>
      </c>
      <c r="AN43" s="183">
        <v>0</v>
      </c>
      <c r="AO43" s="183">
        <v>0</v>
      </c>
    </row>
    <row r="44" spans="3:41" x14ac:dyDescent="0.3">
      <c r="C44" s="183">
        <v>48</v>
      </c>
      <c r="D44" s="183">
        <v>5</v>
      </c>
      <c r="E44" s="183">
        <v>9</v>
      </c>
      <c r="F44" s="183">
        <v>66218</v>
      </c>
      <c r="G44" s="183">
        <v>0</v>
      </c>
      <c r="H44" s="183">
        <v>0</v>
      </c>
      <c r="I44" s="183">
        <v>0</v>
      </c>
      <c r="J44" s="183">
        <v>40707</v>
      </c>
      <c r="K44" s="183">
        <v>0</v>
      </c>
      <c r="L44" s="183">
        <v>0</v>
      </c>
      <c r="M44" s="183">
        <v>0</v>
      </c>
      <c r="N44" s="183">
        <v>0</v>
      </c>
      <c r="O44" s="183">
        <v>3283</v>
      </c>
      <c r="P44" s="183">
        <v>0</v>
      </c>
      <c r="Q44" s="183">
        <v>0</v>
      </c>
      <c r="R44" s="183">
        <v>0</v>
      </c>
      <c r="S44" s="183">
        <v>0</v>
      </c>
      <c r="T44" s="183">
        <v>20228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0</v>
      </c>
      <c r="AC44" s="183">
        <v>0</v>
      </c>
      <c r="AD44" s="183">
        <v>0</v>
      </c>
      <c r="AE44" s="183">
        <v>0</v>
      </c>
      <c r="AF44" s="183">
        <v>0</v>
      </c>
      <c r="AG44" s="183">
        <v>0</v>
      </c>
      <c r="AH44" s="183">
        <v>0</v>
      </c>
      <c r="AI44" s="183">
        <v>2000</v>
      </c>
      <c r="AJ44" s="183">
        <v>0</v>
      </c>
      <c r="AK44" s="183">
        <v>0</v>
      </c>
      <c r="AL44" s="183">
        <v>0</v>
      </c>
      <c r="AM44" s="183">
        <v>0</v>
      </c>
      <c r="AN44" s="183">
        <v>0</v>
      </c>
      <c r="AO44" s="183">
        <v>0</v>
      </c>
    </row>
    <row r="45" spans="3:41" x14ac:dyDescent="0.3">
      <c r="C45" s="183">
        <v>48</v>
      </c>
      <c r="D45" s="183">
        <v>5</v>
      </c>
      <c r="E45" s="183">
        <v>11</v>
      </c>
      <c r="F45" s="183">
        <v>6278.1514160547913</v>
      </c>
      <c r="G45" s="183">
        <v>0</v>
      </c>
      <c r="H45" s="183">
        <v>6278.1514160547913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0</v>
      </c>
      <c r="AC45" s="183">
        <v>0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0</v>
      </c>
      <c r="AJ45" s="183">
        <v>0</v>
      </c>
      <c r="AK45" s="183">
        <v>0</v>
      </c>
      <c r="AL45" s="183">
        <v>0</v>
      </c>
      <c r="AM45" s="183">
        <v>0</v>
      </c>
      <c r="AN45" s="183">
        <v>0</v>
      </c>
      <c r="AO45" s="183">
        <v>0</v>
      </c>
    </row>
    <row r="46" spans="3:41" x14ac:dyDescent="0.3">
      <c r="C46" s="183">
        <v>48</v>
      </c>
      <c r="D46" s="183">
        <v>6</v>
      </c>
      <c r="E46" s="183">
        <v>1</v>
      </c>
      <c r="F46" s="183">
        <v>69.47</v>
      </c>
      <c r="G46" s="183">
        <v>0</v>
      </c>
      <c r="H46" s="183">
        <v>0</v>
      </c>
      <c r="I46" s="183">
        <v>0</v>
      </c>
      <c r="J46" s="183">
        <v>19.52</v>
      </c>
      <c r="K46" s="183">
        <v>0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25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3">
        <v>0</v>
      </c>
      <c r="AB46" s="183">
        <v>0</v>
      </c>
      <c r="AC46" s="183">
        <v>0</v>
      </c>
      <c r="AD46" s="183">
        <v>0</v>
      </c>
      <c r="AE46" s="183">
        <v>0</v>
      </c>
      <c r="AF46" s="183">
        <v>0</v>
      </c>
      <c r="AG46" s="183">
        <v>0</v>
      </c>
      <c r="AH46" s="183">
        <v>0</v>
      </c>
      <c r="AI46" s="183">
        <v>23.95</v>
      </c>
      <c r="AJ46" s="183">
        <v>0</v>
      </c>
      <c r="AK46" s="183">
        <v>0</v>
      </c>
      <c r="AL46" s="183">
        <v>0</v>
      </c>
      <c r="AM46" s="183">
        <v>0</v>
      </c>
      <c r="AN46" s="183">
        <v>1</v>
      </c>
      <c r="AO46" s="183">
        <v>0</v>
      </c>
    </row>
    <row r="47" spans="3:41" x14ac:dyDescent="0.3">
      <c r="C47" s="183">
        <v>48</v>
      </c>
      <c r="D47" s="183">
        <v>6</v>
      </c>
      <c r="E47" s="183">
        <v>2</v>
      </c>
      <c r="F47" s="183">
        <v>10608.2</v>
      </c>
      <c r="G47" s="183">
        <v>0</v>
      </c>
      <c r="H47" s="183">
        <v>0</v>
      </c>
      <c r="I47" s="183">
        <v>0</v>
      </c>
      <c r="J47" s="183">
        <v>2900.6</v>
      </c>
      <c r="K47" s="183">
        <v>0</v>
      </c>
      <c r="L47" s="183">
        <v>0</v>
      </c>
      <c r="M47" s="183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3836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  <c r="AF47" s="183">
        <v>0</v>
      </c>
      <c r="AG47" s="183">
        <v>0</v>
      </c>
      <c r="AH47" s="183">
        <v>0</v>
      </c>
      <c r="AI47" s="183">
        <v>3703.6</v>
      </c>
      <c r="AJ47" s="183">
        <v>0</v>
      </c>
      <c r="AK47" s="183">
        <v>0</v>
      </c>
      <c r="AL47" s="183">
        <v>0</v>
      </c>
      <c r="AM47" s="183">
        <v>0</v>
      </c>
      <c r="AN47" s="183">
        <v>168</v>
      </c>
      <c r="AO47" s="183">
        <v>0</v>
      </c>
    </row>
    <row r="48" spans="3:41" x14ac:dyDescent="0.3">
      <c r="C48" s="183">
        <v>48</v>
      </c>
      <c r="D48" s="183">
        <v>6</v>
      </c>
      <c r="E48" s="183">
        <v>4</v>
      </c>
      <c r="F48" s="183">
        <v>36</v>
      </c>
      <c r="G48" s="183">
        <v>0</v>
      </c>
      <c r="H48" s="183">
        <v>0</v>
      </c>
      <c r="I48" s="183">
        <v>0</v>
      </c>
      <c r="J48" s="183">
        <v>16</v>
      </c>
      <c r="K48" s="183">
        <v>0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20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0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</row>
    <row r="49" spans="3:41" x14ac:dyDescent="0.3">
      <c r="C49" s="183">
        <v>48</v>
      </c>
      <c r="D49" s="183">
        <v>6</v>
      </c>
      <c r="E49" s="183">
        <v>5</v>
      </c>
      <c r="F49" s="183">
        <v>40</v>
      </c>
      <c r="G49" s="183">
        <v>40</v>
      </c>
      <c r="H49" s="183">
        <v>0</v>
      </c>
      <c r="I49" s="183">
        <v>0</v>
      </c>
      <c r="J49" s="183">
        <v>0</v>
      </c>
      <c r="K49" s="183">
        <v>0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0</v>
      </c>
      <c r="AJ49" s="183">
        <v>0</v>
      </c>
      <c r="AK49" s="183">
        <v>0</v>
      </c>
      <c r="AL49" s="183">
        <v>0</v>
      </c>
      <c r="AM49" s="183">
        <v>0</v>
      </c>
      <c r="AN49" s="183">
        <v>0</v>
      </c>
      <c r="AO49" s="183">
        <v>0</v>
      </c>
    </row>
    <row r="50" spans="3:41" x14ac:dyDescent="0.3">
      <c r="C50" s="183">
        <v>48</v>
      </c>
      <c r="D50" s="183">
        <v>6</v>
      </c>
      <c r="E50" s="183">
        <v>6</v>
      </c>
      <c r="F50" s="183">
        <v>1939107</v>
      </c>
      <c r="G50" s="183">
        <v>8000</v>
      </c>
      <c r="H50" s="183">
        <v>0</v>
      </c>
      <c r="I50" s="183">
        <v>0</v>
      </c>
      <c r="J50" s="183">
        <v>889346</v>
      </c>
      <c r="K50" s="183">
        <v>0</v>
      </c>
      <c r="L50" s="183">
        <v>0</v>
      </c>
      <c r="M50" s="183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642691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373048</v>
      </c>
      <c r="AJ50" s="183">
        <v>0</v>
      </c>
      <c r="AK50" s="183">
        <v>0</v>
      </c>
      <c r="AL50" s="183">
        <v>0</v>
      </c>
      <c r="AM50" s="183">
        <v>0</v>
      </c>
      <c r="AN50" s="183">
        <v>26022</v>
      </c>
      <c r="AO50" s="183">
        <v>0</v>
      </c>
    </row>
    <row r="51" spans="3:41" x14ac:dyDescent="0.3">
      <c r="C51" s="183">
        <v>48</v>
      </c>
      <c r="D51" s="183">
        <v>6</v>
      </c>
      <c r="E51" s="183">
        <v>7</v>
      </c>
      <c r="F51" s="183">
        <v>106273</v>
      </c>
      <c r="G51" s="183">
        <v>0</v>
      </c>
      <c r="H51" s="183">
        <v>0</v>
      </c>
      <c r="I51" s="183">
        <v>0</v>
      </c>
      <c r="J51" s="183">
        <v>96273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10000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3">
        <v>0</v>
      </c>
      <c r="AL51" s="183">
        <v>0</v>
      </c>
      <c r="AM51" s="183">
        <v>0</v>
      </c>
      <c r="AN51" s="183">
        <v>0</v>
      </c>
      <c r="AO51" s="183">
        <v>0</v>
      </c>
    </row>
    <row r="52" spans="3:41" x14ac:dyDescent="0.3">
      <c r="C52" s="183">
        <v>48</v>
      </c>
      <c r="D52" s="183">
        <v>6</v>
      </c>
      <c r="E52" s="183">
        <v>9</v>
      </c>
      <c r="F52" s="183">
        <v>154660</v>
      </c>
      <c r="G52" s="183">
        <v>0</v>
      </c>
      <c r="H52" s="183">
        <v>0</v>
      </c>
      <c r="I52" s="183">
        <v>0</v>
      </c>
      <c r="J52" s="183">
        <v>140660</v>
      </c>
      <c r="K52" s="183">
        <v>0</v>
      </c>
      <c r="L52" s="183">
        <v>0</v>
      </c>
      <c r="M52" s="183">
        <v>0</v>
      </c>
      <c r="N52" s="183">
        <v>0</v>
      </c>
      <c r="O52" s="183">
        <v>0</v>
      </c>
      <c r="P52" s="183">
        <v>0</v>
      </c>
      <c r="Q52" s="183">
        <v>0</v>
      </c>
      <c r="R52" s="183">
        <v>0</v>
      </c>
      <c r="S52" s="183">
        <v>0</v>
      </c>
      <c r="T52" s="183">
        <v>10000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  <c r="AF52" s="183">
        <v>0</v>
      </c>
      <c r="AG52" s="183">
        <v>0</v>
      </c>
      <c r="AH52" s="183">
        <v>0</v>
      </c>
      <c r="AI52" s="183">
        <v>4000</v>
      </c>
      <c r="AJ52" s="183">
        <v>0</v>
      </c>
      <c r="AK52" s="183">
        <v>0</v>
      </c>
      <c r="AL52" s="183">
        <v>0</v>
      </c>
      <c r="AM52" s="183">
        <v>0</v>
      </c>
      <c r="AN52" s="183">
        <v>0</v>
      </c>
      <c r="AO52" s="183">
        <v>0</v>
      </c>
    </row>
    <row r="53" spans="3:41" x14ac:dyDescent="0.3">
      <c r="C53" s="183">
        <v>48</v>
      </c>
      <c r="D53" s="183">
        <v>6</v>
      </c>
      <c r="E53" s="183">
        <v>10</v>
      </c>
      <c r="F53" s="183">
        <v>800</v>
      </c>
      <c r="G53" s="183">
        <v>0</v>
      </c>
      <c r="H53" s="183">
        <v>0</v>
      </c>
      <c r="I53" s="183">
        <v>0</v>
      </c>
      <c r="J53" s="183">
        <v>0</v>
      </c>
      <c r="K53" s="183">
        <v>800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  <c r="AF53" s="183">
        <v>0</v>
      </c>
      <c r="AG53" s="183">
        <v>0</v>
      </c>
      <c r="AH53" s="183">
        <v>0</v>
      </c>
      <c r="AI53" s="183">
        <v>0</v>
      </c>
      <c r="AJ53" s="183">
        <v>0</v>
      </c>
      <c r="AK53" s="183">
        <v>0</v>
      </c>
      <c r="AL53" s="183">
        <v>0</v>
      </c>
      <c r="AM53" s="183">
        <v>0</v>
      </c>
      <c r="AN53" s="183">
        <v>0</v>
      </c>
      <c r="AO53" s="183">
        <v>0</v>
      </c>
    </row>
    <row r="54" spans="3:41" x14ac:dyDescent="0.3">
      <c r="C54" s="183">
        <v>48</v>
      </c>
      <c r="D54" s="183">
        <v>6</v>
      </c>
      <c r="E54" s="183">
        <v>11</v>
      </c>
      <c r="F54" s="183">
        <v>6278.1514160547913</v>
      </c>
      <c r="G54" s="183">
        <v>0</v>
      </c>
      <c r="H54" s="183">
        <v>6278.1514160547913</v>
      </c>
      <c r="I54" s="183">
        <v>0</v>
      </c>
      <c r="J54" s="183">
        <v>0</v>
      </c>
      <c r="K54" s="183">
        <v>0</v>
      </c>
      <c r="L54" s="183">
        <v>0</v>
      </c>
      <c r="M54" s="183">
        <v>0</v>
      </c>
      <c r="N54" s="183">
        <v>0</v>
      </c>
      <c r="O54" s="183">
        <v>0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0</v>
      </c>
      <c r="AJ54" s="183">
        <v>0</v>
      </c>
      <c r="AK54" s="183">
        <v>0</v>
      </c>
      <c r="AL54" s="183">
        <v>0</v>
      </c>
      <c r="AM54" s="183">
        <v>0</v>
      </c>
      <c r="AN54" s="183">
        <v>0</v>
      </c>
      <c r="AO54" s="183">
        <v>0</v>
      </c>
    </row>
    <row r="55" spans="3:41" x14ac:dyDescent="0.3">
      <c r="C55" s="183">
        <v>48</v>
      </c>
      <c r="D55" s="183">
        <v>7</v>
      </c>
      <c r="E55" s="183">
        <v>1</v>
      </c>
      <c r="F55" s="183">
        <v>70.97</v>
      </c>
      <c r="G55" s="183">
        <v>0</v>
      </c>
      <c r="H55" s="183">
        <v>0</v>
      </c>
      <c r="I55" s="183">
        <v>0</v>
      </c>
      <c r="J55" s="183">
        <v>21.02</v>
      </c>
      <c r="K55" s="183">
        <v>0</v>
      </c>
      <c r="L55" s="183">
        <v>0</v>
      </c>
      <c r="M55" s="183">
        <v>0</v>
      </c>
      <c r="N55" s="183">
        <v>0</v>
      </c>
      <c r="O55" s="183">
        <v>0</v>
      </c>
      <c r="P55" s="183">
        <v>0</v>
      </c>
      <c r="Q55" s="183">
        <v>0</v>
      </c>
      <c r="R55" s="183">
        <v>0</v>
      </c>
      <c r="S55" s="183">
        <v>0</v>
      </c>
      <c r="T55" s="183">
        <v>25</v>
      </c>
      <c r="U55" s="183">
        <v>0</v>
      </c>
      <c r="V55" s="183">
        <v>0</v>
      </c>
      <c r="W55" s="183">
        <v>0</v>
      </c>
      <c r="X55" s="183">
        <v>0</v>
      </c>
      <c r="Y55" s="183">
        <v>0</v>
      </c>
      <c r="Z55" s="183">
        <v>0</v>
      </c>
      <c r="AA55" s="183">
        <v>0</v>
      </c>
      <c r="AB55" s="183">
        <v>0</v>
      </c>
      <c r="AC55" s="183">
        <v>0</v>
      </c>
      <c r="AD55" s="183">
        <v>0</v>
      </c>
      <c r="AE55" s="183">
        <v>0</v>
      </c>
      <c r="AF55" s="183">
        <v>0</v>
      </c>
      <c r="AG55" s="183">
        <v>0</v>
      </c>
      <c r="AH55" s="183">
        <v>0</v>
      </c>
      <c r="AI55" s="183">
        <v>23.95</v>
      </c>
      <c r="AJ55" s="183">
        <v>0</v>
      </c>
      <c r="AK55" s="183">
        <v>0</v>
      </c>
      <c r="AL55" s="183">
        <v>0</v>
      </c>
      <c r="AM55" s="183">
        <v>0</v>
      </c>
      <c r="AN55" s="183">
        <v>1</v>
      </c>
      <c r="AO55" s="183">
        <v>0</v>
      </c>
    </row>
    <row r="56" spans="3:41" x14ac:dyDescent="0.3">
      <c r="C56" s="183">
        <v>48</v>
      </c>
      <c r="D56" s="183">
        <v>7</v>
      </c>
      <c r="E56" s="183">
        <v>2</v>
      </c>
      <c r="F56" s="183">
        <v>9994.2000000000007</v>
      </c>
      <c r="G56" s="183">
        <v>0</v>
      </c>
      <c r="H56" s="183">
        <v>0</v>
      </c>
      <c r="I56" s="183">
        <v>0</v>
      </c>
      <c r="J56" s="183">
        <v>3015.8</v>
      </c>
      <c r="K56" s="183">
        <v>0</v>
      </c>
      <c r="L56" s="183">
        <v>0</v>
      </c>
      <c r="M56" s="183">
        <v>0</v>
      </c>
      <c r="N56" s="183">
        <v>0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3592</v>
      </c>
      <c r="U56" s="183">
        <v>0</v>
      </c>
      <c r="V56" s="183">
        <v>0</v>
      </c>
      <c r="W56" s="183">
        <v>0</v>
      </c>
      <c r="X56" s="183">
        <v>0</v>
      </c>
      <c r="Y56" s="183">
        <v>0</v>
      </c>
      <c r="Z56" s="183">
        <v>0</v>
      </c>
      <c r="AA56" s="183">
        <v>0</v>
      </c>
      <c r="AB56" s="183">
        <v>0</v>
      </c>
      <c r="AC56" s="183">
        <v>0</v>
      </c>
      <c r="AD56" s="183">
        <v>0</v>
      </c>
      <c r="AE56" s="183">
        <v>0</v>
      </c>
      <c r="AF56" s="183">
        <v>0</v>
      </c>
      <c r="AG56" s="183">
        <v>0</v>
      </c>
      <c r="AH56" s="183">
        <v>0</v>
      </c>
      <c r="AI56" s="183">
        <v>3258.4</v>
      </c>
      <c r="AJ56" s="183">
        <v>0</v>
      </c>
      <c r="AK56" s="183">
        <v>0</v>
      </c>
      <c r="AL56" s="183">
        <v>0</v>
      </c>
      <c r="AM56" s="183">
        <v>0</v>
      </c>
      <c r="AN56" s="183">
        <v>128</v>
      </c>
      <c r="AO56" s="183">
        <v>0</v>
      </c>
    </row>
    <row r="57" spans="3:41" x14ac:dyDescent="0.3">
      <c r="C57" s="183">
        <v>48</v>
      </c>
      <c r="D57" s="183">
        <v>7</v>
      </c>
      <c r="E57" s="183">
        <v>4</v>
      </c>
      <c r="F57" s="183">
        <v>32</v>
      </c>
      <c r="G57" s="183">
        <v>0</v>
      </c>
      <c r="H57" s="183">
        <v>0</v>
      </c>
      <c r="I57" s="183">
        <v>0</v>
      </c>
      <c r="J57" s="183">
        <v>16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16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0</v>
      </c>
      <c r="AC57" s="183">
        <v>0</v>
      </c>
      <c r="AD57" s="183">
        <v>0</v>
      </c>
      <c r="AE57" s="183">
        <v>0</v>
      </c>
      <c r="AF57" s="183">
        <v>0</v>
      </c>
      <c r="AG57" s="183">
        <v>0</v>
      </c>
      <c r="AH57" s="183">
        <v>0</v>
      </c>
      <c r="AI57" s="183">
        <v>0</v>
      </c>
      <c r="AJ57" s="183">
        <v>0</v>
      </c>
      <c r="AK57" s="183">
        <v>0</v>
      </c>
      <c r="AL57" s="183">
        <v>0</v>
      </c>
      <c r="AM57" s="183">
        <v>0</v>
      </c>
      <c r="AN57" s="183">
        <v>0</v>
      </c>
      <c r="AO57" s="183">
        <v>0</v>
      </c>
    </row>
    <row r="58" spans="3:41" x14ac:dyDescent="0.3">
      <c r="C58" s="183">
        <v>48</v>
      </c>
      <c r="D58" s="183">
        <v>7</v>
      </c>
      <c r="E58" s="183">
        <v>5</v>
      </c>
      <c r="F58" s="183">
        <v>25</v>
      </c>
      <c r="G58" s="183">
        <v>25</v>
      </c>
      <c r="H58" s="183">
        <v>0</v>
      </c>
      <c r="I58" s="183">
        <v>0</v>
      </c>
      <c r="J58" s="183">
        <v>0</v>
      </c>
      <c r="K58" s="183">
        <v>0</v>
      </c>
      <c r="L58" s="183">
        <v>0</v>
      </c>
      <c r="M58" s="183">
        <v>0</v>
      </c>
      <c r="N58" s="183">
        <v>0</v>
      </c>
      <c r="O58" s="183">
        <v>0</v>
      </c>
      <c r="P58" s="183">
        <v>0</v>
      </c>
      <c r="Q58" s="183">
        <v>0</v>
      </c>
      <c r="R58" s="183">
        <v>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3">
        <v>0</v>
      </c>
      <c r="Y58" s="183">
        <v>0</v>
      </c>
      <c r="Z58" s="183">
        <v>0</v>
      </c>
      <c r="AA58" s="183">
        <v>0</v>
      </c>
      <c r="AB58" s="183">
        <v>0</v>
      </c>
      <c r="AC58" s="183">
        <v>0</v>
      </c>
      <c r="AD58" s="183">
        <v>0</v>
      </c>
      <c r="AE58" s="183">
        <v>0</v>
      </c>
      <c r="AF58" s="183">
        <v>0</v>
      </c>
      <c r="AG58" s="183">
        <v>0</v>
      </c>
      <c r="AH58" s="183">
        <v>0</v>
      </c>
      <c r="AI58" s="183">
        <v>0</v>
      </c>
      <c r="AJ58" s="183">
        <v>0</v>
      </c>
      <c r="AK58" s="183">
        <v>0</v>
      </c>
      <c r="AL58" s="183">
        <v>0</v>
      </c>
      <c r="AM58" s="183">
        <v>0</v>
      </c>
      <c r="AN58" s="183">
        <v>0</v>
      </c>
      <c r="AO58" s="183">
        <v>0</v>
      </c>
    </row>
    <row r="59" spans="3:41" x14ac:dyDescent="0.3">
      <c r="C59" s="183">
        <v>48</v>
      </c>
      <c r="D59" s="183">
        <v>7</v>
      </c>
      <c r="E59" s="183">
        <v>6</v>
      </c>
      <c r="F59" s="183">
        <v>2749436</v>
      </c>
      <c r="G59" s="183">
        <v>5000</v>
      </c>
      <c r="H59" s="183">
        <v>0</v>
      </c>
      <c r="I59" s="183">
        <v>0</v>
      </c>
      <c r="J59" s="183">
        <v>1269634</v>
      </c>
      <c r="K59" s="183">
        <v>0</v>
      </c>
      <c r="L59" s="183">
        <v>0</v>
      </c>
      <c r="M59" s="183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904569</v>
      </c>
      <c r="U59" s="183">
        <v>0</v>
      </c>
      <c r="V59" s="183">
        <v>0</v>
      </c>
      <c r="W59" s="183">
        <v>0</v>
      </c>
      <c r="X59" s="183">
        <v>0</v>
      </c>
      <c r="Y59" s="183">
        <v>0</v>
      </c>
      <c r="Z59" s="183">
        <v>0</v>
      </c>
      <c r="AA59" s="183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3">
        <v>0</v>
      </c>
      <c r="AH59" s="183">
        <v>0</v>
      </c>
      <c r="AI59" s="183">
        <v>535912</v>
      </c>
      <c r="AJ59" s="183">
        <v>0</v>
      </c>
      <c r="AK59" s="183">
        <v>0</v>
      </c>
      <c r="AL59" s="183">
        <v>0</v>
      </c>
      <c r="AM59" s="183">
        <v>0</v>
      </c>
      <c r="AN59" s="183">
        <v>34321</v>
      </c>
      <c r="AO59" s="183">
        <v>0</v>
      </c>
    </row>
    <row r="60" spans="3:41" x14ac:dyDescent="0.3">
      <c r="C60" s="183">
        <v>48</v>
      </c>
      <c r="D60" s="183">
        <v>7</v>
      </c>
      <c r="E60" s="183">
        <v>7</v>
      </c>
      <c r="F60" s="183">
        <v>59512</v>
      </c>
      <c r="G60" s="183">
        <v>0</v>
      </c>
      <c r="H60" s="183">
        <v>0</v>
      </c>
      <c r="I60" s="183">
        <v>0</v>
      </c>
      <c r="J60" s="183">
        <v>54512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5000</v>
      </c>
      <c r="U60" s="183">
        <v>0</v>
      </c>
      <c r="V60" s="183">
        <v>0</v>
      </c>
      <c r="W60" s="183">
        <v>0</v>
      </c>
      <c r="X60" s="183">
        <v>0</v>
      </c>
      <c r="Y60" s="183">
        <v>0</v>
      </c>
      <c r="Z60" s="183">
        <v>0</v>
      </c>
      <c r="AA60" s="183">
        <v>0</v>
      </c>
      <c r="AB60" s="183">
        <v>0</v>
      </c>
      <c r="AC60" s="183">
        <v>0</v>
      </c>
      <c r="AD60" s="183">
        <v>0</v>
      </c>
      <c r="AE60" s="183">
        <v>0</v>
      </c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3">
        <v>0</v>
      </c>
      <c r="AL60" s="183">
        <v>0</v>
      </c>
      <c r="AM60" s="183">
        <v>0</v>
      </c>
      <c r="AN60" s="183">
        <v>0</v>
      </c>
      <c r="AO60" s="183">
        <v>0</v>
      </c>
    </row>
    <row r="61" spans="3:41" x14ac:dyDescent="0.3">
      <c r="C61" s="183">
        <v>48</v>
      </c>
      <c r="D61" s="183">
        <v>7</v>
      </c>
      <c r="E61" s="183">
        <v>9</v>
      </c>
      <c r="F61" s="183">
        <v>884433</v>
      </c>
      <c r="G61" s="183">
        <v>0</v>
      </c>
      <c r="H61" s="183">
        <v>0</v>
      </c>
      <c r="I61" s="183">
        <v>0</v>
      </c>
      <c r="J61" s="183">
        <v>437438</v>
      </c>
      <c r="K61" s="183">
        <v>0</v>
      </c>
      <c r="L61" s="183">
        <v>0</v>
      </c>
      <c r="M61" s="183">
        <v>0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277095</v>
      </c>
      <c r="U61" s="183">
        <v>0</v>
      </c>
      <c r="V61" s="183">
        <v>0</v>
      </c>
      <c r="W61" s="183">
        <v>0</v>
      </c>
      <c r="X61" s="183">
        <v>0</v>
      </c>
      <c r="Y61" s="183">
        <v>0</v>
      </c>
      <c r="Z61" s="183">
        <v>0</v>
      </c>
      <c r="AA61" s="183">
        <v>0</v>
      </c>
      <c r="AB61" s="183">
        <v>0</v>
      </c>
      <c r="AC61" s="183">
        <v>0</v>
      </c>
      <c r="AD61" s="183">
        <v>0</v>
      </c>
      <c r="AE61" s="183">
        <v>0</v>
      </c>
      <c r="AF61" s="183">
        <v>0</v>
      </c>
      <c r="AG61" s="183">
        <v>0</v>
      </c>
      <c r="AH61" s="183">
        <v>0</v>
      </c>
      <c r="AI61" s="183">
        <v>161990</v>
      </c>
      <c r="AJ61" s="183">
        <v>0</v>
      </c>
      <c r="AK61" s="183">
        <v>0</v>
      </c>
      <c r="AL61" s="183">
        <v>0</v>
      </c>
      <c r="AM61" s="183">
        <v>0</v>
      </c>
      <c r="AN61" s="183">
        <v>7910</v>
      </c>
      <c r="AO61" s="183">
        <v>0</v>
      </c>
    </row>
    <row r="62" spans="3:41" x14ac:dyDescent="0.3">
      <c r="C62" s="183">
        <v>48</v>
      </c>
      <c r="D62" s="183">
        <v>7</v>
      </c>
      <c r="E62" s="183">
        <v>11</v>
      </c>
      <c r="F62" s="183">
        <v>6278.1514160547913</v>
      </c>
      <c r="G62" s="183">
        <v>0</v>
      </c>
      <c r="H62" s="183">
        <v>6278.1514160547913</v>
      </c>
      <c r="I62" s="183">
        <v>0</v>
      </c>
      <c r="J62" s="183">
        <v>0</v>
      </c>
      <c r="K62" s="183">
        <v>0</v>
      </c>
      <c r="L62" s="183">
        <v>0</v>
      </c>
      <c r="M62" s="183">
        <v>0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3">
        <v>0</v>
      </c>
      <c r="W62" s="183">
        <v>0</v>
      </c>
      <c r="X62" s="183">
        <v>0</v>
      </c>
      <c r="Y62" s="183">
        <v>0</v>
      </c>
      <c r="Z62" s="183">
        <v>0</v>
      </c>
      <c r="AA62" s="183">
        <v>0</v>
      </c>
      <c r="AB62" s="183">
        <v>0</v>
      </c>
      <c r="AC62" s="183">
        <v>0</v>
      </c>
      <c r="AD62" s="183">
        <v>0</v>
      </c>
      <c r="AE62" s="183">
        <v>0</v>
      </c>
      <c r="AF62" s="183">
        <v>0</v>
      </c>
      <c r="AG62" s="183">
        <v>0</v>
      </c>
      <c r="AH62" s="183">
        <v>0</v>
      </c>
      <c r="AI62" s="183">
        <v>0</v>
      </c>
      <c r="AJ62" s="183">
        <v>0</v>
      </c>
      <c r="AK62" s="183">
        <v>0</v>
      </c>
      <c r="AL62" s="183">
        <v>0</v>
      </c>
      <c r="AM62" s="183">
        <v>0</v>
      </c>
      <c r="AN62" s="183">
        <v>0</v>
      </c>
      <c r="AO62" s="183">
        <v>0</v>
      </c>
    </row>
    <row r="63" spans="3:41" x14ac:dyDescent="0.3">
      <c r="C63" s="183">
        <v>48</v>
      </c>
      <c r="D63" s="183">
        <v>8</v>
      </c>
      <c r="E63" s="183">
        <v>1</v>
      </c>
      <c r="F63" s="183">
        <v>71.97</v>
      </c>
      <c r="G63" s="183">
        <v>0</v>
      </c>
      <c r="H63" s="183">
        <v>0</v>
      </c>
      <c r="I63" s="183">
        <v>0</v>
      </c>
      <c r="J63" s="183">
        <v>21.02</v>
      </c>
      <c r="K63" s="183">
        <v>0</v>
      </c>
      <c r="L63" s="183">
        <v>0</v>
      </c>
      <c r="M63" s="183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26</v>
      </c>
      <c r="U63" s="183">
        <v>0</v>
      </c>
      <c r="V63" s="183">
        <v>0</v>
      </c>
      <c r="W63" s="183">
        <v>0</v>
      </c>
      <c r="X63" s="183">
        <v>0</v>
      </c>
      <c r="Y63" s="183">
        <v>0</v>
      </c>
      <c r="Z63" s="183">
        <v>0</v>
      </c>
      <c r="AA63" s="183">
        <v>0</v>
      </c>
      <c r="AB63" s="183">
        <v>0</v>
      </c>
      <c r="AC63" s="183">
        <v>0</v>
      </c>
      <c r="AD63" s="183">
        <v>0</v>
      </c>
      <c r="AE63" s="183">
        <v>0</v>
      </c>
      <c r="AF63" s="183">
        <v>0</v>
      </c>
      <c r="AG63" s="183">
        <v>0</v>
      </c>
      <c r="AH63" s="183">
        <v>0</v>
      </c>
      <c r="AI63" s="183">
        <v>23.95</v>
      </c>
      <c r="AJ63" s="183">
        <v>0</v>
      </c>
      <c r="AK63" s="183">
        <v>0</v>
      </c>
      <c r="AL63" s="183">
        <v>0</v>
      </c>
      <c r="AM63" s="183">
        <v>0</v>
      </c>
      <c r="AN63" s="183">
        <v>1</v>
      </c>
      <c r="AO63" s="183">
        <v>0</v>
      </c>
    </row>
    <row r="64" spans="3:41" x14ac:dyDescent="0.3">
      <c r="C64" s="183">
        <v>48</v>
      </c>
      <c r="D64" s="183">
        <v>8</v>
      </c>
      <c r="E64" s="183">
        <v>2</v>
      </c>
      <c r="F64" s="183">
        <v>8975.7999999999993</v>
      </c>
      <c r="G64" s="183">
        <v>0</v>
      </c>
      <c r="H64" s="183">
        <v>0</v>
      </c>
      <c r="I64" s="183">
        <v>0</v>
      </c>
      <c r="J64" s="183">
        <v>2715</v>
      </c>
      <c r="K64" s="183">
        <v>0</v>
      </c>
      <c r="L64" s="183">
        <v>0</v>
      </c>
      <c r="M64" s="183">
        <v>0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3292</v>
      </c>
      <c r="U64" s="183">
        <v>0</v>
      </c>
      <c r="V64" s="183">
        <v>0</v>
      </c>
      <c r="W64" s="183">
        <v>0</v>
      </c>
      <c r="X64" s="183">
        <v>0</v>
      </c>
      <c r="Y64" s="183">
        <v>0</v>
      </c>
      <c r="Z64" s="183">
        <v>0</v>
      </c>
      <c r="AA64" s="183">
        <v>0</v>
      </c>
      <c r="AB64" s="183">
        <v>0</v>
      </c>
      <c r="AC64" s="183">
        <v>0</v>
      </c>
      <c r="AD64" s="183">
        <v>0</v>
      </c>
      <c r="AE64" s="183">
        <v>0</v>
      </c>
      <c r="AF64" s="183">
        <v>0</v>
      </c>
      <c r="AG64" s="183">
        <v>0</v>
      </c>
      <c r="AH64" s="183">
        <v>0</v>
      </c>
      <c r="AI64" s="183">
        <v>2880.8</v>
      </c>
      <c r="AJ64" s="183">
        <v>0</v>
      </c>
      <c r="AK64" s="183">
        <v>0</v>
      </c>
      <c r="AL64" s="183">
        <v>0</v>
      </c>
      <c r="AM64" s="183">
        <v>0</v>
      </c>
      <c r="AN64" s="183">
        <v>88</v>
      </c>
      <c r="AO64" s="183">
        <v>0</v>
      </c>
    </row>
    <row r="65" spans="3:41" x14ac:dyDescent="0.3">
      <c r="C65" s="183">
        <v>48</v>
      </c>
      <c r="D65" s="183">
        <v>8</v>
      </c>
      <c r="E65" s="183">
        <v>3</v>
      </c>
      <c r="F65" s="183">
        <v>4</v>
      </c>
      <c r="G65" s="183">
        <v>0</v>
      </c>
      <c r="H65" s="183">
        <v>0</v>
      </c>
      <c r="I65" s="183">
        <v>0</v>
      </c>
      <c r="J65" s="183">
        <v>4</v>
      </c>
      <c r="K65" s="183">
        <v>0</v>
      </c>
      <c r="L65" s="183">
        <v>0</v>
      </c>
      <c r="M65" s="183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183">
        <v>0</v>
      </c>
      <c r="AA65" s="183">
        <v>0</v>
      </c>
      <c r="AB65" s="183">
        <v>0</v>
      </c>
      <c r="AC65" s="183">
        <v>0</v>
      </c>
      <c r="AD65" s="183">
        <v>0</v>
      </c>
      <c r="AE65" s="183">
        <v>0</v>
      </c>
      <c r="AF65" s="183">
        <v>0</v>
      </c>
      <c r="AG65" s="183">
        <v>0</v>
      </c>
      <c r="AH65" s="183">
        <v>0</v>
      </c>
      <c r="AI65" s="183">
        <v>0</v>
      </c>
      <c r="AJ65" s="183">
        <v>0</v>
      </c>
      <c r="AK65" s="183">
        <v>0</v>
      </c>
      <c r="AL65" s="183">
        <v>0</v>
      </c>
      <c r="AM65" s="183">
        <v>0</v>
      </c>
      <c r="AN65" s="183">
        <v>0</v>
      </c>
      <c r="AO65" s="183">
        <v>0</v>
      </c>
    </row>
    <row r="66" spans="3:41" x14ac:dyDescent="0.3">
      <c r="C66" s="183">
        <v>48</v>
      </c>
      <c r="D66" s="183">
        <v>8</v>
      </c>
      <c r="E66" s="183">
        <v>4</v>
      </c>
      <c r="F66" s="183">
        <v>46</v>
      </c>
      <c r="G66" s="183">
        <v>0</v>
      </c>
      <c r="H66" s="183">
        <v>0</v>
      </c>
      <c r="I66" s="183">
        <v>0</v>
      </c>
      <c r="J66" s="183">
        <v>20</v>
      </c>
      <c r="K66" s="183">
        <v>0</v>
      </c>
      <c r="L66" s="183">
        <v>0</v>
      </c>
      <c r="M66" s="183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26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183">
        <v>0</v>
      </c>
      <c r="AA66" s="183">
        <v>0</v>
      </c>
      <c r="AB66" s="183">
        <v>0</v>
      </c>
      <c r="AC66" s="183">
        <v>0</v>
      </c>
      <c r="AD66" s="183">
        <v>0</v>
      </c>
      <c r="AE66" s="183">
        <v>0</v>
      </c>
      <c r="AF66" s="183">
        <v>0</v>
      </c>
      <c r="AG66" s="183">
        <v>0</v>
      </c>
      <c r="AH66" s="183">
        <v>0</v>
      </c>
      <c r="AI66" s="183">
        <v>0</v>
      </c>
      <c r="AJ66" s="183">
        <v>0</v>
      </c>
      <c r="AK66" s="183">
        <v>0</v>
      </c>
      <c r="AL66" s="183">
        <v>0</v>
      </c>
      <c r="AM66" s="183">
        <v>0</v>
      </c>
      <c r="AN66" s="183">
        <v>0</v>
      </c>
      <c r="AO66" s="183">
        <v>0</v>
      </c>
    </row>
    <row r="67" spans="3:41" x14ac:dyDescent="0.3">
      <c r="C67" s="183">
        <v>48</v>
      </c>
      <c r="D67" s="183">
        <v>8</v>
      </c>
      <c r="E67" s="183">
        <v>5</v>
      </c>
      <c r="F67" s="183">
        <v>26</v>
      </c>
      <c r="G67" s="183">
        <v>26</v>
      </c>
      <c r="H67" s="183">
        <v>0</v>
      </c>
      <c r="I67" s="183">
        <v>0</v>
      </c>
      <c r="J67" s="183">
        <v>0</v>
      </c>
      <c r="K67" s="183">
        <v>0</v>
      </c>
      <c r="L67" s="183">
        <v>0</v>
      </c>
      <c r="M67" s="183">
        <v>0</v>
      </c>
      <c r="N67" s="183">
        <v>0</v>
      </c>
      <c r="O67" s="183">
        <v>0</v>
      </c>
      <c r="P67" s="183">
        <v>0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3">
        <v>0</v>
      </c>
      <c r="W67" s="183">
        <v>0</v>
      </c>
      <c r="X67" s="183">
        <v>0</v>
      </c>
      <c r="Y67" s="183">
        <v>0</v>
      </c>
      <c r="Z67" s="183">
        <v>0</v>
      </c>
      <c r="AA67" s="183">
        <v>0</v>
      </c>
      <c r="AB67" s="183">
        <v>0</v>
      </c>
      <c r="AC67" s="183">
        <v>0</v>
      </c>
      <c r="AD67" s="183">
        <v>0</v>
      </c>
      <c r="AE67" s="183">
        <v>0</v>
      </c>
      <c r="AF67" s="183">
        <v>0</v>
      </c>
      <c r="AG67" s="183">
        <v>0</v>
      </c>
      <c r="AH67" s="183">
        <v>0</v>
      </c>
      <c r="AI67" s="183">
        <v>0</v>
      </c>
      <c r="AJ67" s="183">
        <v>0</v>
      </c>
      <c r="AK67" s="183">
        <v>0</v>
      </c>
      <c r="AL67" s="183">
        <v>0</v>
      </c>
      <c r="AM67" s="183">
        <v>0</v>
      </c>
      <c r="AN67" s="183">
        <v>0</v>
      </c>
      <c r="AO67" s="183">
        <v>0</v>
      </c>
    </row>
    <row r="68" spans="3:41" x14ac:dyDescent="0.3">
      <c r="C68" s="183">
        <v>48</v>
      </c>
      <c r="D68" s="183">
        <v>8</v>
      </c>
      <c r="E68" s="183">
        <v>6</v>
      </c>
      <c r="F68" s="183">
        <v>1903404</v>
      </c>
      <c r="G68" s="183">
        <v>5200</v>
      </c>
      <c r="H68" s="183">
        <v>0</v>
      </c>
      <c r="I68" s="183">
        <v>0</v>
      </c>
      <c r="J68" s="183">
        <v>888509</v>
      </c>
      <c r="K68" s="183">
        <v>0</v>
      </c>
      <c r="L68" s="183">
        <v>0</v>
      </c>
      <c r="M68" s="183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624114</v>
      </c>
      <c r="U68" s="183">
        <v>0</v>
      </c>
      <c r="V68" s="183">
        <v>0</v>
      </c>
      <c r="W68" s="183">
        <v>0</v>
      </c>
      <c r="X68" s="183">
        <v>0</v>
      </c>
      <c r="Y68" s="183">
        <v>0</v>
      </c>
      <c r="Z68" s="183">
        <v>0</v>
      </c>
      <c r="AA68" s="183">
        <v>0</v>
      </c>
      <c r="AB68" s="183">
        <v>0</v>
      </c>
      <c r="AC68" s="183">
        <v>0</v>
      </c>
      <c r="AD68" s="183">
        <v>0</v>
      </c>
      <c r="AE68" s="183">
        <v>0</v>
      </c>
      <c r="AF68" s="183">
        <v>0</v>
      </c>
      <c r="AG68" s="183">
        <v>0</v>
      </c>
      <c r="AH68" s="183">
        <v>0</v>
      </c>
      <c r="AI68" s="183">
        <v>360036</v>
      </c>
      <c r="AJ68" s="183">
        <v>0</v>
      </c>
      <c r="AK68" s="183">
        <v>0</v>
      </c>
      <c r="AL68" s="183">
        <v>0</v>
      </c>
      <c r="AM68" s="183">
        <v>0</v>
      </c>
      <c r="AN68" s="183">
        <v>25545</v>
      </c>
      <c r="AO68" s="183">
        <v>0</v>
      </c>
    </row>
    <row r="69" spans="3:41" x14ac:dyDescent="0.3">
      <c r="C69" s="183">
        <v>48</v>
      </c>
      <c r="D69" s="183">
        <v>8</v>
      </c>
      <c r="E69" s="183">
        <v>7</v>
      </c>
      <c r="F69" s="183">
        <v>46587</v>
      </c>
      <c r="G69" s="183">
        <v>0</v>
      </c>
      <c r="H69" s="183">
        <v>0</v>
      </c>
      <c r="I69" s="183">
        <v>0</v>
      </c>
      <c r="J69" s="183">
        <v>39587</v>
      </c>
      <c r="K69" s="183">
        <v>0</v>
      </c>
      <c r="L69" s="183">
        <v>0</v>
      </c>
      <c r="M69" s="183">
        <v>0</v>
      </c>
      <c r="N69" s="183">
        <v>0</v>
      </c>
      <c r="O69" s="183">
        <v>0</v>
      </c>
      <c r="P69" s="183">
        <v>0</v>
      </c>
      <c r="Q69" s="183">
        <v>0</v>
      </c>
      <c r="R69" s="183">
        <v>0</v>
      </c>
      <c r="S69" s="183">
        <v>0</v>
      </c>
      <c r="T69" s="183">
        <v>7000</v>
      </c>
      <c r="U69" s="183">
        <v>0</v>
      </c>
      <c r="V69" s="183">
        <v>0</v>
      </c>
      <c r="W69" s="183">
        <v>0</v>
      </c>
      <c r="X69" s="183">
        <v>0</v>
      </c>
      <c r="Y69" s="183">
        <v>0</v>
      </c>
      <c r="Z69" s="183">
        <v>0</v>
      </c>
      <c r="AA69" s="183">
        <v>0</v>
      </c>
      <c r="AB69" s="183">
        <v>0</v>
      </c>
      <c r="AC69" s="183">
        <v>0</v>
      </c>
      <c r="AD69" s="183">
        <v>0</v>
      </c>
      <c r="AE69" s="183">
        <v>0</v>
      </c>
      <c r="AF69" s="183">
        <v>0</v>
      </c>
      <c r="AG69" s="183">
        <v>0</v>
      </c>
      <c r="AH69" s="183">
        <v>0</v>
      </c>
      <c r="AI69" s="183">
        <v>0</v>
      </c>
      <c r="AJ69" s="183">
        <v>0</v>
      </c>
      <c r="AK69" s="183">
        <v>0</v>
      </c>
      <c r="AL69" s="183">
        <v>0</v>
      </c>
      <c r="AM69" s="183">
        <v>0</v>
      </c>
      <c r="AN69" s="183">
        <v>0</v>
      </c>
      <c r="AO69" s="183">
        <v>0</v>
      </c>
    </row>
    <row r="70" spans="3:41" x14ac:dyDescent="0.3">
      <c r="C70" s="183">
        <v>48</v>
      </c>
      <c r="D70" s="183">
        <v>8</v>
      </c>
      <c r="E70" s="183">
        <v>9</v>
      </c>
      <c r="F70" s="183">
        <v>54967</v>
      </c>
      <c r="G70" s="183">
        <v>0</v>
      </c>
      <c r="H70" s="183">
        <v>0</v>
      </c>
      <c r="I70" s="183">
        <v>0</v>
      </c>
      <c r="J70" s="183">
        <v>39587</v>
      </c>
      <c r="K70" s="183">
        <v>0</v>
      </c>
      <c r="L70" s="183">
        <v>0</v>
      </c>
      <c r="M70" s="183">
        <v>0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15380</v>
      </c>
      <c r="U70" s="183">
        <v>0</v>
      </c>
      <c r="V70" s="183">
        <v>0</v>
      </c>
      <c r="W70" s="183">
        <v>0</v>
      </c>
      <c r="X70" s="183">
        <v>0</v>
      </c>
      <c r="Y70" s="183">
        <v>0</v>
      </c>
      <c r="Z70" s="183">
        <v>0</v>
      </c>
      <c r="AA70" s="183">
        <v>0</v>
      </c>
      <c r="AB70" s="183">
        <v>0</v>
      </c>
      <c r="AC70" s="183">
        <v>0</v>
      </c>
      <c r="AD70" s="183">
        <v>0</v>
      </c>
      <c r="AE70" s="183">
        <v>0</v>
      </c>
      <c r="AF70" s="183">
        <v>0</v>
      </c>
      <c r="AG70" s="183">
        <v>0</v>
      </c>
      <c r="AH70" s="183">
        <v>0</v>
      </c>
      <c r="AI70" s="183">
        <v>0</v>
      </c>
      <c r="AJ70" s="183">
        <v>0</v>
      </c>
      <c r="AK70" s="183">
        <v>0</v>
      </c>
      <c r="AL70" s="183">
        <v>0</v>
      </c>
      <c r="AM70" s="183">
        <v>0</v>
      </c>
      <c r="AN70" s="183">
        <v>0</v>
      </c>
      <c r="AO70" s="183">
        <v>0</v>
      </c>
    </row>
    <row r="71" spans="3:41" x14ac:dyDescent="0.3">
      <c r="C71" s="183">
        <v>48</v>
      </c>
      <c r="D71" s="183">
        <v>8</v>
      </c>
      <c r="E71" s="183">
        <v>10</v>
      </c>
      <c r="F71" s="183">
        <v>350</v>
      </c>
      <c r="G71" s="183">
        <v>0</v>
      </c>
      <c r="H71" s="183">
        <v>350</v>
      </c>
      <c r="I71" s="183">
        <v>0</v>
      </c>
      <c r="J71" s="183">
        <v>0</v>
      </c>
      <c r="K71" s="183">
        <v>0</v>
      </c>
      <c r="L71" s="183">
        <v>0</v>
      </c>
      <c r="M71" s="183">
        <v>0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0</v>
      </c>
      <c r="U71" s="183">
        <v>0</v>
      </c>
      <c r="V71" s="183">
        <v>0</v>
      </c>
      <c r="W71" s="183">
        <v>0</v>
      </c>
      <c r="X71" s="183">
        <v>0</v>
      </c>
      <c r="Y71" s="183">
        <v>0</v>
      </c>
      <c r="Z71" s="183">
        <v>0</v>
      </c>
      <c r="AA71" s="183">
        <v>0</v>
      </c>
      <c r="AB71" s="183">
        <v>0</v>
      </c>
      <c r="AC71" s="183">
        <v>0</v>
      </c>
      <c r="AD71" s="183">
        <v>0</v>
      </c>
      <c r="AE71" s="183">
        <v>0</v>
      </c>
      <c r="AF71" s="183">
        <v>0</v>
      </c>
      <c r="AG71" s="183">
        <v>0</v>
      </c>
      <c r="AH71" s="183">
        <v>0</v>
      </c>
      <c r="AI71" s="183">
        <v>0</v>
      </c>
      <c r="AJ71" s="183">
        <v>0</v>
      </c>
      <c r="AK71" s="183">
        <v>0</v>
      </c>
      <c r="AL71" s="183">
        <v>0</v>
      </c>
      <c r="AM71" s="183">
        <v>0</v>
      </c>
      <c r="AN71" s="183">
        <v>0</v>
      </c>
      <c r="AO71" s="183">
        <v>0</v>
      </c>
    </row>
    <row r="72" spans="3:41" x14ac:dyDescent="0.3">
      <c r="C72" s="183">
        <v>48</v>
      </c>
      <c r="D72" s="183">
        <v>8</v>
      </c>
      <c r="E72" s="183">
        <v>11</v>
      </c>
      <c r="F72" s="183">
        <v>6278.1514160547913</v>
      </c>
      <c r="G72" s="183">
        <v>0</v>
      </c>
      <c r="H72" s="183">
        <v>6278.1514160547913</v>
      </c>
      <c r="I72" s="183">
        <v>0</v>
      </c>
      <c r="J72" s="183">
        <v>0</v>
      </c>
      <c r="K72" s="183">
        <v>0</v>
      </c>
      <c r="L72" s="183">
        <v>0</v>
      </c>
      <c r="M72" s="183">
        <v>0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0</v>
      </c>
      <c r="U72" s="183">
        <v>0</v>
      </c>
      <c r="V72" s="183">
        <v>0</v>
      </c>
      <c r="W72" s="183">
        <v>0</v>
      </c>
      <c r="X72" s="183">
        <v>0</v>
      </c>
      <c r="Y72" s="183">
        <v>0</v>
      </c>
      <c r="Z72" s="183">
        <v>0</v>
      </c>
      <c r="AA72" s="183">
        <v>0</v>
      </c>
      <c r="AB72" s="183">
        <v>0</v>
      </c>
      <c r="AC72" s="183">
        <v>0</v>
      </c>
      <c r="AD72" s="183">
        <v>0</v>
      </c>
      <c r="AE72" s="183">
        <v>0</v>
      </c>
      <c r="AF72" s="183">
        <v>0</v>
      </c>
      <c r="AG72" s="183">
        <v>0</v>
      </c>
      <c r="AH72" s="183">
        <v>0</v>
      </c>
      <c r="AI72" s="183">
        <v>0</v>
      </c>
      <c r="AJ72" s="183">
        <v>0</v>
      </c>
      <c r="AK72" s="183">
        <v>0</v>
      </c>
      <c r="AL72" s="183">
        <v>0</v>
      </c>
      <c r="AM72" s="183">
        <v>0</v>
      </c>
      <c r="AN72" s="183">
        <v>0</v>
      </c>
      <c r="AO72" s="183">
        <v>0</v>
      </c>
    </row>
    <row r="73" spans="3:41" x14ac:dyDescent="0.3">
      <c r="C73" s="183">
        <v>48</v>
      </c>
      <c r="D73" s="183">
        <v>9</v>
      </c>
      <c r="E73" s="183">
        <v>1</v>
      </c>
      <c r="F73" s="183">
        <v>70.47</v>
      </c>
      <c r="G73" s="183">
        <v>0</v>
      </c>
      <c r="H73" s="183">
        <v>0</v>
      </c>
      <c r="I73" s="183">
        <v>0</v>
      </c>
      <c r="J73" s="183">
        <v>20.52</v>
      </c>
      <c r="K73" s="183">
        <v>0</v>
      </c>
      <c r="L73" s="183">
        <v>0</v>
      </c>
      <c r="M73" s="183">
        <v>0</v>
      </c>
      <c r="N73" s="183">
        <v>0</v>
      </c>
      <c r="O73" s="183">
        <v>0</v>
      </c>
      <c r="P73" s="183">
        <v>0</v>
      </c>
      <c r="Q73" s="183">
        <v>0</v>
      </c>
      <c r="R73" s="183">
        <v>0</v>
      </c>
      <c r="S73" s="183">
        <v>0</v>
      </c>
      <c r="T73" s="183">
        <v>25</v>
      </c>
      <c r="U73" s="183">
        <v>0</v>
      </c>
      <c r="V73" s="183">
        <v>0</v>
      </c>
      <c r="W73" s="183">
        <v>0</v>
      </c>
      <c r="X73" s="183">
        <v>0</v>
      </c>
      <c r="Y73" s="183">
        <v>0</v>
      </c>
      <c r="Z73" s="183">
        <v>0</v>
      </c>
      <c r="AA73" s="183">
        <v>0</v>
      </c>
      <c r="AB73" s="183">
        <v>0</v>
      </c>
      <c r="AC73" s="183">
        <v>0</v>
      </c>
      <c r="AD73" s="183">
        <v>0</v>
      </c>
      <c r="AE73" s="183">
        <v>0</v>
      </c>
      <c r="AF73" s="183">
        <v>0</v>
      </c>
      <c r="AG73" s="183">
        <v>0</v>
      </c>
      <c r="AH73" s="183">
        <v>0</v>
      </c>
      <c r="AI73" s="183">
        <v>23.95</v>
      </c>
      <c r="AJ73" s="183">
        <v>0</v>
      </c>
      <c r="AK73" s="183">
        <v>0</v>
      </c>
      <c r="AL73" s="183">
        <v>0</v>
      </c>
      <c r="AM73" s="183">
        <v>0</v>
      </c>
      <c r="AN73" s="183">
        <v>1</v>
      </c>
      <c r="AO73" s="183">
        <v>0</v>
      </c>
    </row>
    <row r="74" spans="3:41" x14ac:dyDescent="0.3">
      <c r="C74" s="183">
        <v>48</v>
      </c>
      <c r="D74" s="183">
        <v>9</v>
      </c>
      <c r="E74" s="183">
        <v>2</v>
      </c>
      <c r="F74" s="183">
        <v>11241.6</v>
      </c>
      <c r="G74" s="183">
        <v>0</v>
      </c>
      <c r="H74" s="183">
        <v>0</v>
      </c>
      <c r="I74" s="183">
        <v>0</v>
      </c>
      <c r="J74" s="183">
        <v>3346.4</v>
      </c>
      <c r="K74" s="183">
        <v>0</v>
      </c>
      <c r="L74" s="183">
        <v>0</v>
      </c>
      <c r="M74" s="183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3832</v>
      </c>
      <c r="U74" s="183">
        <v>0</v>
      </c>
      <c r="V74" s="183">
        <v>0</v>
      </c>
      <c r="W74" s="183">
        <v>0</v>
      </c>
      <c r="X74" s="183">
        <v>0</v>
      </c>
      <c r="Y74" s="183">
        <v>0</v>
      </c>
      <c r="Z74" s="183">
        <v>0</v>
      </c>
      <c r="AA74" s="183">
        <v>0</v>
      </c>
      <c r="AB74" s="183">
        <v>0</v>
      </c>
      <c r="AC74" s="183">
        <v>0</v>
      </c>
      <c r="AD74" s="183">
        <v>0</v>
      </c>
      <c r="AE74" s="183">
        <v>0</v>
      </c>
      <c r="AF74" s="183">
        <v>0</v>
      </c>
      <c r="AG74" s="183">
        <v>0</v>
      </c>
      <c r="AH74" s="183">
        <v>0</v>
      </c>
      <c r="AI74" s="183">
        <v>3887.2</v>
      </c>
      <c r="AJ74" s="183">
        <v>0</v>
      </c>
      <c r="AK74" s="183">
        <v>0</v>
      </c>
      <c r="AL74" s="183">
        <v>0</v>
      </c>
      <c r="AM74" s="183">
        <v>0</v>
      </c>
      <c r="AN74" s="183">
        <v>176</v>
      </c>
      <c r="AO74" s="183">
        <v>0</v>
      </c>
    </row>
    <row r="75" spans="3:41" x14ac:dyDescent="0.3">
      <c r="C75" s="183">
        <v>48</v>
      </c>
      <c r="D75" s="183">
        <v>9</v>
      </c>
      <c r="E75" s="183">
        <v>4</v>
      </c>
      <c r="F75" s="183">
        <v>36</v>
      </c>
      <c r="G75" s="183">
        <v>0</v>
      </c>
      <c r="H75" s="183">
        <v>0</v>
      </c>
      <c r="I75" s="183">
        <v>0</v>
      </c>
      <c r="J75" s="183">
        <v>16</v>
      </c>
      <c r="K75" s="183">
        <v>0</v>
      </c>
      <c r="L75" s="183">
        <v>0</v>
      </c>
      <c r="M75" s="183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20</v>
      </c>
      <c r="U75" s="183">
        <v>0</v>
      </c>
      <c r="V75" s="183">
        <v>0</v>
      </c>
      <c r="W75" s="183">
        <v>0</v>
      </c>
      <c r="X75" s="183">
        <v>0</v>
      </c>
      <c r="Y75" s="183">
        <v>0</v>
      </c>
      <c r="Z75" s="183">
        <v>0</v>
      </c>
      <c r="AA75" s="183">
        <v>0</v>
      </c>
      <c r="AB75" s="183">
        <v>0</v>
      </c>
      <c r="AC75" s="183">
        <v>0</v>
      </c>
      <c r="AD75" s="183">
        <v>0</v>
      </c>
      <c r="AE75" s="183">
        <v>0</v>
      </c>
      <c r="AF75" s="183">
        <v>0</v>
      </c>
      <c r="AG75" s="183">
        <v>0</v>
      </c>
      <c r="AH75" s="183">
        <v>0</v>
      </c>
      <c r="AI75" s="183">
        <v>0</v>
      </c>
      <c r="AJ75" s="183">
        <v>0</v>
      </c>
      <c r="AK75" s="183">
        <v>0</v>
      </c>
      <c r="AL75" s="183">
        <v>0</v>
      </c>
      <c r="AM75" s="183">
        <v>0</v>
      </c>
      <c r="AN75" s="183">
        <v>0</v>
      </c>
      <c r="AO75" s="183">
        <v>0</v>
      </c>
    </row>
    <row r="76" spans="3:41" x14ac:dyDescent="0.3">
      <c r="C76" s="183">
        <v>48</v>
      </c>
      <c r="D76" s="183">
        <v>9</v>
      </c>
      <c r="E76" s="183">
        <v>5</v>
      </c>
      <c r="F76" s="183">
        <v>30</v>
      </c>
      <c r="G76" s="183">
        <v>30</v>
      </c>
      <c r="H76" s="183">
        <v>0</v>
      </c>
      <c r="I76" s="183">
        <v>0</v>
      </c>
      <c r="J76" s="183">
        <v>0</v>
      </c>
      <c r="K76" s="183">
        <v>0</v>
      </c>
      <c r="L76" s="183">
        <v>0</v>
      </c>
      <c r="M76" s="183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3">
        <v>0</v>
      </c>
      <c r="W76" s="183">
        <v>0</v>
      </c>
      <c r="X76" s="183">
        <v>0</v>
      </c>
      <c r="Y76" s="183">
        <v>0</v>
      </c>
      <c r="Z76" s="183">
        <v>0</v>
      </c>
      <c r="AA76" s="183">
        <v>0</v>
      </c>
      <c r="AB76" s="183">
        <v>0</v>
      </c>
      <c r="AC76" s="183">
        <v>0</v>
      </c>
      <c r="AD76" s="183">
        <v>0</v>
      </c>
      <c r="AE76" s="183">
        <v>0</v>
      </c>
      <c r="AF76" s="183">
        <v>0</v>
      </c>
      <c r="AG76" s="183">
        <v>0</v>
      </c>
      <c r="AH76" s="183">
        <v>0</v>
      </c>
      <c r="AI76" s="183">
        <v>0</v>
      </c>
      <c r="AJ76" s="183">
        <v>0</v>
      </c>
      <c r="AK76" s="183">
        <v>0</v>
      </c>
      <c r="AL76" s="183">
        <v>0</v>
      </c>
      <c r="AM76" s="183">
        <v>0</v>
      </c>
      <c r="AN76" s="183">
        <v>0</v>
      </c>
      <c r="AO76" s="183">
        <v>0</v>
      </c>
    </row>
    <row r="77" spans="3:41" x14ac:dyDescent="0.3">
      <c r="C77" s="183">
        <v>48</v>
      </c>
      <c r="D77" s="183">
        <v>9</v>
      </c>
      <c r="E77" s="183">
        <v>6</v>
      </c>
      <c r="F77" s="183">
        <v>1873178</v>
      </c>
      <c r="G77" s="183">
        <v>6000</v>
      </c>
      <c r="H77" s="183">
        <v>0</v>
      </c>
      <c r="I77" s="183">
        <v>0</v>
      </c>
      <c r="J77" s="183">
        <v>837066</v>
      </c>
      <c r="K77" s="183">
        <v>0</v>
      </c>
      <c r="L77" s="183">
        <v>0</v>
      </c>
      <c r="M77" s="183">
        <v>0</v>
      </c>
      <c r="N77" s="183">
        <v>0</v>
      </c>
      <c r="O77" s="183">
        <v>0</v>
      </c>
      <c r="P77" s="183">
        <v>0</v>
      </c>
      <c r="Q77" s="183">
        <v>0</v>
      </c>
      <c r="R77" s="183">
        <v>0</v>
      </c>
      <c r="S77" s="183">
        <v>0</v>
      </c>
      <c r="T77" s="183">
        <v>638336</v>
      </c>
      <c r="U77" s="183">
        <v>0</v>
      </c>
      <c r="V77" s="183">
        <v>0</v>
      </c>
      <c r="W77" s="183">
        <v>0</v>
      </c>
      <c r="X77" s="183">
        <v>0</v>
      </c>
      <c r="Y77" s="183">
        <v>0</v>
      </c>
      <c r="Z77" s="183">
        <v>0</v>
      </c>
      <c r="AA77" s="183">
        <v>0</v>
      </c>
      <c r="AB77" s="183">
        <v>0</v>
      </c>
      <c r="AC77" s="183">
        <v>0</v>
      </c>
      <c r="AD77" s="183">
        <v>0</v>
      </c>
      <c r="AE77" s="183">
        <v>0</v>
      </c>
      <c r="AF77" s="183">
        <v>0</v>
      </c>
      <c r="AG77" s="183">
        <v>0</v>
      </c>
      <c r="AH77" s="183">
        <v>0</v>
      </c>
      <c r="AI77" s="183">
        <v>365851</v>
      </c>
      <c r="AJ77" s="183">
        <v>0</v>
      </c>
      <c r="AK77" s="183">
        <v>0</v>
      </c>
      <c r="AL77" s="183">
        <v>0</v>
      </c>
      <c r="AM77" s="183">
        <v>0</v>
      </c>
      <c r="AN77" s="183">
        <v>25925</v>
      </c>
      <c r="AO77" s="183">
        <v>0</v>
      </c>
    </row>
    <row r="78" spans="3:41" x14ac:dyDescent="0.3">
      <c r="C78" s="183">
        <v>48</v>
      </c>
      <c r="D78" s="183">
        <v>9</v>
      </c>
      <c r="E78" s="183">
        <v>7</v>
      </c>
      <c r="F78" s="183">
        <v>42923</v>
      </c>
      <c r="G78" s="183">
        <v>0</v>
      </c>
      <c r="H78" s="183">
        <v>0</v>
      </c>
      <c r="I78" s="183">
        <v>0</v>
      </c>
      <c r="J78" s="183">
        <v>37923</v>
      </c>
      <c r="K78" s="183">
        <v>0</v>
      </c>
      <c r="L78" s="183">
        <v>0</v>
      </c>
      <c r="M78" s="183">
        <v>0</v>
      </c>
      <c r="N78" s="183">
        <v>0</v>
      </c>
      <c r="O78" s="183">
        <v>0</v>
      </c>
      <c r="P78" s="183">
        <v>0</v>
      </c>
      <c r="Q78" s="183">
        <v>0</v>
      </c>
      <c r="R78" s="183">
        <v>0</v>
      </c>
      <c r="S78" s="183">
        <v>0</v>
      </c>
      <c r="T78" s="183">
        <v>5000</v>
      </c>
      <c r="U78" s="183">
        <v>0</v>
      </c>
      <c r="V78" s="183">
        <v>0</v>
      </c>
      <c r="W78" s="183">
        <v>0</v>
      </c>
      <c r="X78" s="183">
        <v>0</v>
      </c>
      <c r="Y78" s="183">
        <v>0</v>
      </c>
      <c r="Z78" s="183">
        <v>0</v>
      </c>
      <c r="AA78" s="183">
        <v>0</v>
      </c>
      <c r="AB78" s="183">
        <v>0</v>
      </c>
      <c r="AC78" s="183">
        <v>0</v>
      </c>
      <c r="AD78" s="183">
        <v>0</v>
      </c>
      <c r="AE78" s="183">
        <v>0</v>
      </c>
      <c r="AF78" s="183">
        <v>0</v>
      </c>
      <c r="AG78" s="183">
        <v>0</v>
      </c>
      <c r="AH78" s="183">
        <v>0</v>
      </c>
      <c r="AI78" s="183">
        <v>0</v>
      </c>
      <c r="AJ78" s="183">
        <v>0</v>
      </c>
      <c r="AK78" s="183">
        <v>0</v>
      </c>
      <c r="AL78" s="183">
        <v>0</v>
      </c>
      <c r="AM78" s="183">
        <v>0</v>
      </c>
      <c r="AN78" s="183">
        <v>0</v>
      </c>
      <c r="AO78" s="183">
        <v>0</v>
      </c>
    </row>
    <row r="79" spans="3:41" x14ac:dyDescent="0.3">
      <c r="C79" s="183">
        <v>48</v>
      </c>
      <c r="D79" s="183">
        <v>9</v>
      </c>
      <c r="E79" s="183">
        <v>9</v>
      </c>
      <c r="F79" s="183">
        <v>42923</v>
      </c>
      <c r="G79" s="183">
        <v>0</v>
      </c>
      <c r="H79" s="183">
        <v>0</v>
      </c>
      <c r="I79" s="183">
        <v>0</v>
      </c>
      <c r="J79" s="183">
        <v>37923</v>
      </c>
      <c r="K79" s="183">
        <v>0</v>
      </c>
      <c r="L79" s="183">
        <v>0</v>
      </c>
      <c r="M79" s="183">
        <v>0</v>
      </c>
      <c r="N79" s="183">
        <v>0</v>
      </c>
      <c r="O79" s="183">
        <v>0</v>
      </c>
      <c r="P79" s="183">
        <v>0</v>
      </c>
      <c r="Q79" s="183">
        <v>0</v>
      </c>
      <c r="R79" s="183">
        <v>0</v>
      </c>
      <c r="S79" s="183">
        <v>0</v>
      </c>
      <c r="T79" s="183">
        <v>5000</v>
      </c>
      <c r="U79" s="183">
        <v>0</v>
      </c>
      <c r="V79" s="183">
        <v>0</v>
      </c>
      <c r="W79" s="183">
        <v>0</v>
      </c>
      <c r="X79" s="183">
        <v>0</v>
      </c>
      <c r="Y79" s="183">
        <v>0</v>
      </c>
      <c r="Z79" s="183">
        <v>0</v>
      </c>
      <c r="AA79" s="183">
        <v>0</v>
      </c>
      <c r="AB79" s="183">
        <v>0</v>
      </c>
      <c r="AC79" s="183">
        <v>0</v>
      </c>
      <c r="AD79" s="183">
        <v>0</v>
      </c>
      <c r="AE79" s="183">
        <v>0</v>
      </c>
      <c r="AF79" s="183">
        <v>0</v>
      </c>
      <c r="AG79" s="183">
        <v>0</v>
      </c>
      <c r="AH79" s="183">
        <v>0</v>
      </c>
      <c r="AI79" s="183">
        <v>0</v>
      </c>
      <c r="AJ79" s="183">
        <v>0</v>
      </c>
      <c r="AK79" s="183">
        <v>0</v>
      </c>
      <c r="AL79" s="183">
        <v>0</v>
      </c>
      <c r="AM79" s="183">
        <v>0</v>
      </c>
      <c r="AN79" s="183">
        <v>0</v>
      </c>
      <c r="AO79" s="183">
        <v>0</v>
      </c>
    </row>
    <row r="80" spans="3:41" x14ac:dyDescent="0.3">
      <c r="C80" s="183">
        <v>48</v>
      </c>
      <c r="D80" s="183">
        <v>9</v>
      </c>
      <c r="E80" s="183">
        <v>10</v>
      </c>
      <c r="F80" s="183">
        <v>2940</v>
      </c>
      <c r="G80" s="183">
        <v>0</v>
      </c>
      <c r="H80" s="183">
        <v>2940</v>
      </c>
      <c r="I80" s="183">
        <v>0</v>
      </c>
      <c r="J80" s="183">
        <v>0</v>
      </c>
      <c r="K80" s="183">
        <v>0</v>
      </c>
      <c r="L80" s="183">
        <v>0</v>
      </c>
      <c r="M80" s="183">
        <v>0</v>
      </c>
      <c r="N80" s="183">
        <v>0</v>
      </c>
      <c r="O80" s="183">
        <v>0</v>
      </c>
      <c r="P80" s="183">
        <v>0</v>
      </c>
      <c r="Q80" s="183">
        <v>0</v>
      </c>
      <c r="R80" s="183">
        <v>0</v>
      </c>
      <c r="S80" s="183">
        <v>0</v>
      </c>
      <c r="T80" s="183">
        <v>0</v>
      </c>
      <c r="U80" s="183">
        <v>0</v>
      </c>
      <c r="V80" s="183">
        <v>0</v>
      </c>
      <c r="W80" s="183">
        <v>0</v>
      </c>
      <c r="X80" s="183">
        <v>0</v>
      </c>
      <c r="Y80" s="183">
        <v>0</v>
      </c>
      <c r="Z80" s="183">
        <v>0</v>
      </c>
      <c r="AA80" s="183">
        <v>0</v>
      </c>
      <c r="AB80" s="183">
        <v>0</v>
      </c>
      <c r="AC80" s="183">
        <v>0</v>
      </c>
      <c r="AD80" s="183">
        <v>0</v>
      </c>
      <c r="AE80" s="183">
        <v>0</v>
      </c>
      <c r="AF80" s="183">
        <v>0</v>
      </c>
      <c r="AG80" s="183">
        <v>0</v>
      </c>
      <c r="AH80" s="183">
        <v>0</v>
      </c>
      <c r="AI80" s="183">
        <v>0</v>
      </c>
      <c r="AJ80" s="183">
        <v>0</v>
      </c>
      <c r="AK80" s="183">
        <v>0</v>
      </c>
      <c r="AL80" s="183">
        <v>0</v>
      </c>
      <c r="AM80" s="183">
        <v>0</v>
      </c>
      <c r="AN80" s="183">
        <v>0</v>
      </c>
      <c r="AO80" s="183">
        <v>0</v>
      </c>
    </row>
    <row r="81" spans="3:41" x14ac:dyDescent="0.3">
      <c r="C81" s="183">
        <v>48</v>
      </c>
      <c r="D81" s="183">
        <v>9</v>
      </c>
      <c r="E81" s="183">
        <v>11</v>
      </c>
      <c r="F81" s="183">
        <v>6278.1514160547913</v>
      </c>
      <c r="G81" s="183">
        <v>0</v>
      </c>
      <c r="H81" s="183">
        <v>6278.1514160547913</v>
      </c>
      <c r="I81" s="183">
        <v>0</v>
      </c>
      <c r="J81" s="183">
        <v>0</v>
      </c>
      <c r="K81" s="183">
        <v>0</v>
      </c>
      <c r="L81" s="183">
        <v>0</v>
      </c>
      <c r="M81" s="183">
        <v>0</v>
      </c>
      <c r="N81" s="183">
        <v>0</v>
      </c>
      <c r="O81" s="183">
        <v>0</v>
      </c>
      <c r="P81" s="183">
        <v>0</v>
      </c>
      <c r="Q81" s="183">
        <v>0</v>
      </c>
      <c r="R81" s="183">
        <v>0</v>
      </c>
      <c r="S81" s="183">
        <v>0</v>
      </c>
      <c r="T81" s="183">
        <v>0</v>
      </c>
      <c r="U81" s="183">
        <v>0</v>
      </c>
      <c r="V81" s="183">
        <v>0</v>
      </c>
      <c r="W81" s="183">
        <v>0</v>
      </c>
      <c r="X81" s="183">
        <v>0</v>
      </c>
      <c r="Y81" s="183">
        <v>0</v>
      </c>
      <c r="Z81" s="183">
        <v>0</v>
      </c>
      <c r="AA81" s="183">
        <v>0</v>
      </c>
      <c r="AB81" s="183">
        <v>0</v>
      </c>
      <c r="AC81" s="183">
        <v>0</v>
      </c>
      <c r="AD81" s="183">
        <v>0</v>
      </c>
      <c r="AE81" s="183">
        <v>0</v>
      </c>
      <c r="AF81" s="183">
        <v>0</v>
      </c>
      <c r="AG81" s="183">
        <v>0</v>
      </c>
      <c r="AH81" s="183">
        <v>0</v>
      </c>
      <c r="AI81" s="183">
        <v>0</v>
      </c>
      <c r="AJ81" s="183">
        <v>0</v>
      </c>
      <c r="AK81" s="183">
        <v>0</v>
      </c>
      <c r="AL81" s="183">
        <v>0</v>
      </c>
      <c r="AM81" s="183">
        <v>0</v>
      </c>
      <c r="AN81" s="183">
        <v>0</v>
      </c>
      <c r="AO81" s="183">
        <v>0</v>
      </c>
    </row>
    <row r="82" spans="3:41" x14ac:dyDescent="0.3">
      <c r="C82" s="183">
        <v>48</v>
      </c>
      <c r="D82" s="183">
        <v>10</v>
      </c>
      <c r="E82" s="183">
        <v>1</v>
      </c>
      <c r="F82" s="183">
        <v>70.47</v>
      </c>
      <c r="G82" s="183">
        <v>0</v>
      </c>
      <c r="H82" s="183">
        <v>0</v>
      </c>
      <c r="I82" s="183">
        <v>0</v>
      </c>
      <c r="J82" s="183">
        <v>20.52</v>
      </c>
      <c r="K82" s="183">
        <v>0</v>
      </c>
      <c r="L82" s="183">
        <v>0</v>
      </c>
      <c r="M82" s="183">
        <v>0</v>
      </c>
      <c r="N82" s="183">
        <v>0</v>
      </c>
      <c r="O82" s="183">
        <v>0</v>
      </c>
      <c r="P82" s="183">
        <v>0</v>
      </c>
      <c r="Q82" s="183">
        <v>0</v>
      </c>
      <c r="R82" s="183">
        <v>0</v>
      </c>
      <c r="S82" s="183">
        <v>0</v>
      </c>
      <c r="T82" s="183">
        <v>25</v>
      </c>
      <c r="U82" s="183">
        <v>0</v>
      </c>
      <c r="V82" s="183">
        <v>0</v>
      </c>
      <c r="W82" s="183">
        <v>0</v>
      </c>
      <c r="X82" s="183">
        <v>0</v>
      </c>
      <c r="Y82" s="183">
        <v>0</v>
      </c>
      <c r="Z82" s="183">
        <v>0</v>
      </c>
      <c r="AA82" s="183">
        <v>0</v>
      </c>
      <c r="AB82" s="183">
        <v>0</v>
      </c>
      <c r="AC82" s="183">
        <v>0</v>
      </c>
      <c r="AD82" s="183">
        <v>0</v>
      </c>
      <c r="AE82" s="183">
        <v>0</v>
      </c>
      <c r="AF82" s="183">
        <v>0</v>
      </c>
      <c r="AG82" s="183">
        <v>0</v>
      </c>
      <c r="AH82" s="183">
        <v>0</v>
      </c>
      <c r="AI82" s="183">
        <v>23.95</v>
      </c>
      <c r="AJ82" s="183">
        <v>0</v>
      </c>
      <c r="AK82" s="183">
        <v>0</v>
      </c>
      <c r="AL82" s="183">
        <v>0</v>
      </c>
      <c r="AM82" s="183">
        <v>0</v>
      </c>
      <c r="AN82" s="183">
        <v>1</v>
      </c>
      <c r="AO82" s="183">
        <v>0</v>
      </c>
    </row>
    <row r="83" spans="3:41" x14ac:dyDescent="0.3">
      <c r="C83" s="183">
        <v>48</v>
      </c>
      <c r="D83" s="183">
        <v>10</v>
      </c>
      <c r="E83" s="183">
        <v>2</v>
      </c>
      <c r="F83" s="183">
        <v>11343.2</v>
      </c>
      <c r="G83" s="183">
        <v>0</v>
      </c>
      <c r="H83" s="183">
        <v>0</v>
      </c>
      <c r="I83" s="183">
        <v>0</v>
      </c>
      <c r="J83" s="183">
        <v>3280</v>
      </c>
      <c r="K83" s="183">
        <v>0</v>
      </c>
      <c r="L83" s="183">
        <v>0</v>
      </c>
      <c r="M83" s="183">
        <v>0</v>
      </c>
      <c r="N83" s="183">
        <v>0</v>
      </c>
      <c r="O83" s="183">
        <v>0</v>
      </c>
      <c r="P83" s="183">
        <v>0</v>
      </c>
      <c r="Q83" s="183">
        <v>0</v>
      </c>
      <c r="R83" s="183">
        <v>0</v>
      </c>
      <c r="S83" s="183">
        <v>0</v>
      </c>
      <c r="T83" s="183">
        <v>3968</v>
      </c>
      <c r="U83" s="183">
        <v>0</v>
      </c>
      <c r="V83" s="183">
        <v>0</v>
      </c>
      <c r="W83" s="183">
        <v>0</v>
      </c>
      <c r="X83" s="183">
        <v>0</v>
      </c>
      <c r="Y83" s="183">
        <v>0</v>
      </c>
      <c r="Z83" s="183">
        <v>0</v>
      </c>
      <c r="AA83" s="183">
        <v>0</v>
      </c>
      <c r="AB83" s="183">
        <v>0</v>
      </c>
      <c r="AC83" s="183">
        <v>0</v>
      </c>
      <c r="AD83" s="183">
        <v>0</v>
      </c>
      <c r="AE83" s="183">
        <v>0</v>
      </c>
      <c r="AF83" s="183">
        <v>0</v>
      </c>
      <c r="AG83" s="183">
        <v>0</v>
      </c>
      <c r="AH83" s="183">
        <v>0</v>
      </c>
      <c r="AI83" s="183">
        <v>3927.2</v>
      </c>
      <c r="AJ83" s="183">
        <v>0</v>
      </c>
      <c r="AK83" s="183">
        <v>0</v>
      </c>
      <c r="AL83" s="183">
        <v>0</v>
      </c>
      <c r="AM83" s="183">
        <v>0</v>
      </c>
      <c r="AN83" s="183">
        <v>168</v>
      </c>
      <c r="AO83" s="183">
        <v>0</v>
      </c>
    </row>
    <row r="84" spans="3:41" x14ac:dyDescent="0.3">
      <c r="C84" s="183">
        <v>48</v>
      </c>
      <c r="D84" s="183">
        <v>10</v>
      </c>
      <c r="E84" s="183">
        <v>4</v>
      </c>
      <c r="F84" s="183">
        <v>52</v>
      </c>
      <c r="G84" s="183">
        <v>0</v>
      </c>
      <c r="H84" s="183">
        <v>0</v>
      </c>
      <c r="I84" s="183">
        <v>0</v>
      </c>
      <c r="J84" s="183">
        <v>26</v>
      </c>
      <c r="K84" s="183">
        <v>0</v>
      </c>
      <c r="L84" s="183">
        <v>0</v>
      </c>
      <c r="M84" s="183">
        <v>0</v>
      </c>
      <c r="N84" s="183">
        <v>0</v>
      </c>
      <c r="O84" s="183">
        <v>0</v>
      </c>
      <c r="P84" s="183">
        <v>0</v>
      </c>
      <c r="Q84" s="183">
        <v>0</v>
      </c>
      <c r="R84" s="183">
        <v>0</v>
      </c>
      <c r="S84" s="183">
        <v>0</v>
      </c>
      <c r="T84" s="183">
        <v>26</v>
      </c>
      <c r="U84" s="183">
        <v>0</v>
      </c>
      <c r="V84" s="183">
        <v>0</v>
      </c>
      <c r="W84" s="183">
        <v>0</v>
      </c>
      <c r="X84" s="183">
        <v>0</v>
      </c>
      <c r="Y84" s="183">
        <v>0</v>
      </c>
      <c r="Z84" s="183">
        <v>0</v>
      </c>
      <c r="AA84" s="183">
        <v>0</v>
      </c>
      <c r="AB84" s="183">
        <v>0</v>
      </c>
      <c r="AC84" s="183">
        <v>0</v>
      </c>
      <c r="AD84" s="183">
        <v>0</v>
      </c>
      <c r="AE84" s="183">
        <v>0</v>
      </c>
      <c r="AF84" s="183">
        <v>0</v>
      </c>
      <c r="AG84" s="183">
        <v>0</v>
      </c>
      <c r="AH84" s="183">
        <v>0</v>
      </c>
      <c r="AI84" s="183">
        <v>0</v>
      </c>
      <c r="AJ84" s="183">
        <v>0</v>
      </c>
      <c r="AK84" s="183">
        <v>0</v>
      </c>
      <c r="AL84" s="183">
        <v>0</v>
      </c>
      <c r="AM84" s="183">
        <v>0</v>
      </c>
      <c r="AN84" s="183">
        <v>0</v>
      </c>
      <c r="AO84" s="183">
        <v>0</v>
      </c>
    </row>
    <row r="85" spans="3:41" x14ac:dyDescent="0.3">
      <c r="C85" s="183">
        <v>48</v>
      </c>
      <c r="D85" s="183">
        <v>10</v>
      </c>
      <c r="E85" s="183">
        <v>5</v>
      </c>
      <c r="F85" s="183">
        <v>34</v>
      </c>
      <c r="G85" s="183">
        <v>34</v>
      </c>
      <c r="H85" s="183">
        <v>0</v>
      </c>
      <c r="I85" s="183">
        <v>0</v>
      </c>
      <c r="J85" s="183">
        <v>0</v>
      </c>
      <c r="K85" s="183">
        <v>0</v>
      </c>
      <c r="L85" s="183">
        <v>0</v>
      </c>
      <c r="M85" s="183">
        <v>0</v>
      </c>
      <c r="N85" s="183">
        <v>0</v>
      </c>
      <c r="O85" s="183">
        <v>0</v>
      </c>
      <c r="P85" s="183">
        <v>0</v>
      </c>
      <c r="Q85" s="183">
        <v>0</v>
      </c>
      <c r="R85" s="183">
        <v>0</v>
      </c>
      <c r="S85" s="183">
        <v>0</v>
      </c>
      <c r="T85" s="183">
        <v>0</v>
      </c>
      <c r="U85" s="183">
        <v>0</v>
      </c>
      <c r="V85" s="183">
        <v>0</v>
      </c>
      <c r="W85" s="183">
        <v>0</v>
      </c>
      <c r="X85" s="183">
        <v>0</v>
      </c>
      <c r="Y85" s="183">
        <v>0</v>
      </c>
      <c r="Z85" s="183">
        <v>0</v>
      </c>
      <c r="AA85" s="183">
        <v>0</v>
      </c>
      <c r="AB85" s="183">
        <v>0</v>
      </c>
      <c r="AC85" s="183">
        <v>0</v>
      </c>
      <c r="AD85" s="183">
        <v>0</v>
      </c>
      <c r="AE85" s="183">
        <v>0</v>
      </c>
      <c r="AF85" s="183">
        <v>0</v>
      </c>
      <c r="AG85" s="183">
        <v>0</v>
      </c>
      <c r="AH85" s="183">
        <v>0</v>
      </c>
      <c r="AI85" s="183">
        <v>0</v>
      </c>
      <c r="AJ85" s="183">
        <v>0</v>
      </c>
      <c r="AK85" s="183">
        <v>0</v>
      </c>
      <c r="AL85" s="183">
        <v>0</v>
      </c>
      <c r="AM85" s="183">
        <v>0</v>
      </c>
      <c r="AN85" s="183">
        <v>0</v>
      </c>
      <c r="AO85" s="183">
        <v>0</v>
      </c>
    </row>
    <row r="86" spans="3:41" x14ac:dyDescent="0.3">
      <c r="C86" s="183">
        <v>48</v>
      </c>
      <c r="D86" s="183">
        <v>10</v>
      </c>
      <c r="E86" s="183">
        <v>6</v>
      </c>
      <c r="F86" s="183">
        <v>1868421</v>
      </c>
      <c r="G86" s="183">
        <v>6800</v>
      </c>
      <c r="H86" s="183">
        <v>0</v>
      </c>
      <c r="I86" s="183">
        <v>0</v>
      </c>
      <c r="J86" s="183">
        <v>837035</v>
      </c>
      <c r="K86" s="183">
        <v>0</v>
      </c>
      <c r="L86" s="183">
        <v>0</v>
      </c>
      <c r="M86" s="183">
        <v>0</v>
      </c>
      <c r="N86" s="183">
        <v>0</v>
      </c>
      <c r="O86" s="183">
        <v>0</v>
      </c>
      <c r="P86" s="183">
        <v>0</v>
      </c>
      <c r="Q86" s="183">
        <v>0</v>
      </c>
      <c r="R86" s="183">
        <v>0</v>
      </c>
      <c r="S86" s="183">
        <v>0</v>
      </c>
      <c r="T86" s="183">
        <v>626391</v>
      </c>
      <c r="U86" s="183">
        <v>0</v>
      </c>
      <c r="V86" s="183">
        <v>0</v>
      </c>
      <c r="W86" s="183">
        <v>0</v>
      </c>
      <c r="X86" s="183">
        <v>0</v>
      </c>
      <c r="Y86" s="183">
        <v>0</v>
      </c>
      <c r="Z86" s="183">
        <v>0</v>
      </c>
      <c r="AA86" s="183">
        <v>0</v>
      </c>
      <c r="AB86" s="183">
        <v>0</v>
      </c>
      <c r="AC86" s="183">
        <v>0</v>
      </c>
      <c r="AD86" s="183">
        <v>0</v>
      </c>
      <c r="AE86" s="183">
        <v>0</v>
      </c>
      <c r="AF86" s="183">
        <v>0</v>
      </c>
      <c r="AG86" s="183">
        <v>0</v>
      </c>
      <c r="AH86" s="183">
        <v>0</v>
      </c>
      <c r="AI86" s="183">
        <v>372214</v>
      </c>
      <c r="AJ86" s="183">
        <v>0</v>
      </c>
      <c r="AK86" s="183">
        <v>0</v>
      </c>
      <c r="AL86" s="183">
        <v>0</v>
      </c>
      <c r="AM86" s="183">
        <v>0</v>
      </c>
      <c r="AN86" s="183">
        <v>25981</v>
      </c>
      <c r="AO86" s="183">
        <v>0</v>
      </c>
    </row>
    <row r="87" spans="3:41" x14ac:dyDescent="0.3">
      <c r="C87" s="183">
        <v>48</v>
      </c>
      <c r="D87" s="183">
        <v>10</v>
      </c>
      <c r="E87" s="183">
        <v>7</v>
      </c>
      <c r="F87" s="183">
        <v>7852</v>
      </c>
      <c r="G87" s="183">
        <v>0</v>
      </c>
      <c r="H87" s="183">
        <v>0</v>
      </c>
      <c r="I87" s="183">
        <v>0</v>
      </c>
      <c r="J87" s="183">
        <v>7852</v>
      </c>
      <c r="K87" s="183">
        <v>0</v>
      </c>
      <c r="L87" s="183">
        <v>0</v>
      </c>
      <c r="M87" s="183">
        <v>0</v>
      </c>
      <c r="N87" s="183">
        <v>0</v>
      </c>
      <c r="O87" s="183">
        <v>0</v>
      </c>
      <c r="P87" s="183">
        <v>0</v>
      </c>
      <c r="Q87" s="183">
        <v>0</v>
      </c>
      <c r="R87" s="183">
        <v>0</v>
      </c>
      <c r="S87" s="183">
        <v>0</v>
      </c>
      <c r="T87" s="183">
        <v>0</v>
      </c>
      <c r="U87" s="183">
        <v>0</v>
      </c>
      <c r="V87" s="183">
        <v>0</v>
      </c>
      <c r="W87" s="183">
        <v>0</v>
      </c>
      <c r="X87" s="183">
        <v>0</v>
      </c>
      <c r="Y87" s="183">
        <v>0</v>
      </c>
      <c r="Z87" s="183">
        <v>0</v>
      </c>
      <c r="AA87" s="183">
        <v>0</v>
      </c>
      <c r="AB87" s="183">
        <v>0</v>
      </c>
      <c r="AC87" s="183">
        <v>0</v>
      </c>
      <c r="AD87" s="183">
        <v>0</v>
      </c>
      <c r="AE87" s="183">
        <v>0</v>
      </c>
      <c r="AF87" s="183">
        <v>0</v>
      </c>
      <c r="AG87" s="183">
        <v>0</v>
      </c>
      <c r="AH87" s="183">
        <v>0</v>
      </c>
      <c r="AI87" s="183">
        <v>0</v>
      </c>
      <c r="AJ87" s="183">
        <v>0</v>
      </c>
      <c r="AK87" s="183">
        <v>0</v>
      </c>
      <c r="AL87" s="183">
        <v>0</v>
      </c>
      <c r="AM87" s="183">
        <v>0</v>
      </c>
      <c r="AN87" s="183">
        <v>0</v>
      </c>
      <c r="AO87" s="183">
        <v>0</v>
      </c>
    </row>
    <row r="88" spans="3:41" x14ac:dyDescent="0.3">
      <c r="C88" s="183">
        <v>48</v>
      </c>
      <c r="D88" s="183">
        <v>10</v>
      </c>
      <c r="E88" s="183">
        <v>9</v>
      </c>
      <c r="F88" s="183">
        <v>7852</v>
      </c>
      <c r="G88" s="183">
        <v>0</v>
      </c>
      <c r="H88" s="183">
        <v>0</v>
      </c>
      <c r="I88" s="183">
        <v>0</v>
      </c>
      <c r="J88" s="183">
        <v>7852</v>
      </c>
      <c r="K88" s="183">
        <v>0</v>
      </c>
      <c r="L88" s="183">
        <v>0</v>
      </c>
      <c r="M88" s="183">
        <v>0</v>
      </c>
      <c r="N88" s="183">
        <v>0</v>
      </c>
      <c r="O88" s="183">
        <v>0</v>
      </c>
      <c r="P88" s="183">
        <v>0</v>
      </c>
      <c r="Q88" s="183">
        <v>0</v>
      </c>
      <c r="R88" s="183">
        <v>0</v>
      </c>
      <c r="S88" s="183">
        <v>0</v>
      </c>
      <c r="T88" s="183">
        <v>0</v>
      </c>
      <c r="U88" s="183">
        <v>0</v>
      </c>
      <c r="V88" s="183">
        <v>0</v>
      </c>
      <c r="W88" s="183">
        <v>0</v>
      </c>
      <c r="X88" s="183">
        <v>0</v>
      </c>
      <c r="Y88" s="183">
        <v>0</v>
      </c>
      <c r="Z88" s="183">
        <v>0</v>
      </c>
      <c r="AA88" s="183">
        <v>0</v>
      </c>
      <c r="AB88" s="183">
        <v>0</v>
      </c>
      <c r="AC88" s="183">
        <v>0</v>
      </c>
      <c r="AD88" s="183">
        <v>0</v>
      </c>
      <c r="AE88" s="183">
        <v>0</v>
      </c>
      <c r="AF88" s="183">
        <v>0</v>
      </c>
      <c r="AG88" s="183">
        <v>0</v>
      </c>
      <c r="AH88" s="183">
        <v>0</v>
      </c>
      <c r="AI88" s="183">
        <v>0</v>
      </c>
      <c r="AJ88" s="183">
        <v>0</v>
      </c>
      <c r="AK88" s="183">
        <v>0</v>
      </c>
      <c r="AL88" s="183">
        <v>0</v>
      </c>
      <c r="AM88" s="183">
        <v>0</v>
      </c>
      <c r="AN88" s="183">
        <v>0</v>
      </c>
      <c r="AO88" s="183">
        <v>0</v>
      </c>
    </row>
    <row r="89" spans="3:41" x14ac:dyDescent="0.3">
      <c r="C89" s="183">
        <v>48</v>
      </c>
      <c r="D89" s="183">
        <v>10</v>
      </c>
      <c r="E89" s="183">
        <v>10</v>
      </c>
      <c r="F89" s="183">
        <v>10000</v>
      </c>
      <c r="G89" s="183">
        <v>0</v>
      </c>
      <c r="H89" s="183">
        <v>2800</v>
      </c>
      <c r="I89" s="183">
        <v>0</v>
      </c>
      <c r="J89" s="183">
        <v>0</v>
      </c>
      <c r="K89" s="183">
        <v>7200</v>
      </c>
      <c r="L89" s="183">
        <v>0</v>
      </c>
      <c r="M89" s="183">
        <v>0</v>
      </c>
      <c r="N89" s="183">
        <v>0</v>
      </c>
      <c r="O89" s="183">
        <v>0</v>
      </c>
      <c r="P89" s="183">
        <v>0</v>
      </c>
      <c r="Q89" s="183">
        <v>0</v>
      </c>
      <c r="R89" s="183">
        <v>0</v>
      </c>
      <c r="S89" s="183">
        <v>0</v>
      </c>
      <c r="T89" s="183">
        <v>0</v>
      </c>
      <c r="U89" s="183">
        <v>0</v>
      </c>
      <c r="V89" s="183">
        <v>0</v>
      </c>
      <c r="W89" s="183">
        <v>0</v>
      </c>
      <c r="X89" s="183">
        <v>0</v>
      </c>
      <c r="Y89" s="183">
        <v>0</v>
      </c>
      <c r="Z89" s="183">
        <v>0</v>
      </c>
      <c r="AA89" s="183">
        <v>0</v>
      </c>
      <c r="AB89" s="183">
        <v>0</v>
      </c>
      <c r="AC89" s="183">
        <v>0</v>
      </c>
      <c r="AD89" s="183">
        <v>0</v>
      </c>
      <c r="AE89" s="183">
        <v>0</v>
      </c>
      <c r="AF89" s="183">
        <v>0</v>
      </c>
      <c r="AG89" s="183">
        <v>0</v>
      </c>
      <c r="AH89" s="183">
        <v>0</v>
      </c>
      <c r="AI89" s="183">
        <v>0</v>
      </c>
      <c r="AJ89" s="183">
        <v>0</v>
      </c>
      <c r="AK89" s="183">
        <v>0</v>
      </c>
      <c r="AL89" s="183">
        <v>0</v>
      </c>
      <c r="AM89" s="183">
        <v>0</v>
      </c>
      <c r="AN89" s="183">
        <v>0</v>
      </c>
      <c r="AO89" s="183">
        <v>0</v>
      </c>
    </row>
    <row r="90" spans="3:41" x14ac:dyDescent="0.3">
      <c r="C90" s="183">
        <v>48</v>
      </c>
      <c r="D90" s="183">
        <v>10</v>
      </c>
      <c r="E90" s="183">
        <v>11</v>
      </c>
      <c r="F90" s="183">
        <v>6278.1514160547913</v>
      </c>
      <c r="G90" s="183">
        <v>0</v>
      </c>
      <c r="H90" s="183">
        <v>6278.1514160547913</v>
      </c>
      <c r="I90" s="183">
        <v>0</v>
      </c>
      <c r="J90" s="183">
        <v>0</v>
      </c>
      <c r="K90" s="183">
        <v>0</v>
      </c>
      <c r="L90" s="183">
        <v>0</v>
      </c>
      <c r="M90" s="183">
        <v>0</v>
      </c>
      <c r="N90" s="183">
        <v>0</v>
      </c>
      <c r="O90" s="183">
        <v>0</v>
      </c>
      <c r="P90" s="183">
        <v>0</v>
      </c>
      <c r="Q90" s="183">
        <v>0</v>
      </c>
      <c r="R90" s="183">
        <v>0</v>
      </c>
      <c r="S90" s="183">
        <v>0</v>
      </c>
      <c r="T90" s="183">
        <v>0</v>
      </c>
      <c r="U90" s="183">
        <v>0</v>
      </c>
      <c r="V90" s="183">
        <v>0</v>
      </c>
      <c r="W90" s="183">
        <v>0</v>
      </c>
      <c r="X90" s="183">
        <v>0</v>
      </c>
      <c r="Y90" s="183">
        <v>0</v>
      </c>
      <c r="Z90" s="183">
        <v>0</v>
      </c>
      <c r="AA90" s="183">
        <v>0</v>
      </c>
      <c r="AB90" s="183">
        <v>0</v>
      </c>
      <c r="AC90" s="183">
        <v>0</v>
      </c>
      <c r="AD90" s="183">
        <v>0</v>
      </c>
      <c r="AE90" s="183">
        <v>0</v>
      </c>
      <c r="AF90" s="183">
        <v>0</v>
      </c>
      <c r="AG90" s="183">
        <v>0</v>
      </c>
      <c r="AH90" s="183">
        <v>0</v>
      </c>
      <c r="AI90" s="183">
        <v>0</v>
      </c>
      <c r="AJ90" s="183">
        <v>0</v>
      </c>
      <c r="AK90" s="183">
        <v>0</v>
      </c>
      <c r="AL90" s="183">
        <v>0</v>
      </c>
      <c r="AM90" s="183">
        <v>0</v>
      </c>
      <c r="AN90" s="183">
        <v>0</v>
      </c>
      <c r="AO90" s="183">
        <v>0</v>
      </c>
    </row>
    <row r="91" spans="3:41" x14ac:dyDescent="0.3">
      <c r="C91" s="183">
        <v>48</v>
      </c>
      <c r="D91" s="183">
        <v>11</v>
      </c>
      <c r="E91" s="183">
        <v>1</v>
      </c>
      <c r="F91" s="183">
        <v>70.42</v>
      </c>
      <c r="G91" s="183">
        <v>0</v>
      </c>
      <c r="H91" s="183">
        <v>0</v>
      </c>
      <c r="I91" s="183">
        <v>0</v>
      </c>
      <c r="J91" s="183">
        <v>20.47</v>
      </c>
      <c r="K91" s="183">
        <v>0</v>
      </c>
      <c r="L91" s="183">
        <v>0</v>
      </c>
      <c r="M91" s="183">
        <v>0</v>
      </c>
      <c r="N91" s="183">
        <v>0</v>
      </c>
      <c r="O91" s="183">
        <v>0</v>
      </c>
      <c r="P91" s="183">
        <v>0</v>
      </c>
      <c r="Q91" s="183">
        <v>0</v>
      </c>
      <c r="R91" s="183">
        <v>0</v>
      </c>
      <c r="S91" s="183">
        <v>0</v>
      </c>
      <c r="T91" s="183">
        <v>25</v>
      </c>
      <c r="U91" s="183">
        <v>0</v>
      </c>
      <c r="V91" s="183">
        <v>0</v>
      </c>
      <c r="W91" s="183">
        <v>0</v>
      </c>
      <c r="X91" s="183">
        <v>0</v>
      </c>
      <c r="Y91" s="183">
        <v>0</v>
      </c>
      <c r="Z91" s="183">
        <v>0</v>
      </c>
      <c r="AA91" s="183">
        <v>0</v>
      </c>
      <c r="AB91" s="183">
        <v>0</v>
      </c>
      <c r="AC91" s="183">
        <v>0</v>
      </c>
      <c r="AD91" s="183">
        <v>0</v>
      </c>
      <c r="AE91" s="183">
        <v>0</v>
      </c>
      <c r="AF91" s="183">
        <v>0</v>
      </c>
      <c r="AG91" s="183">
        <v>0</v>
      </c>
      <c r="AH91" s="183">
        <v>0</v>
      </c>
      <c r="AI91" s="183">
        <v>23.95</v>
      </c>
      <c r="AJ91" s="183">
        <v>0</v>
      </c>
      <c r="AK91" s="183">
        <v>0</v>
      </c>
      <c r="AL91" s="183">
        <v>0</v>
      </c>
      <c r="AM91" s="183">
        <v>0</v>
      </c>
      <c r="AN91" s="183">
        <v>1</v>
      </c>
      <c r="AO91" s="183">
        <v>0</v>
      </c>
    </row>
    <row r="92" spans="3:41" x14ac:dyDescent="0.3">
      <c r="C92" s="183">
        <v>48</v>
      </c>
      <c r="D92" s="183">
        <v>11</v>
      </c>
      <c r="E92" s="183">
        <v>2</v>
      </c>
      <c r="F92" s="183">
        <v>10873.2</v>
      </c>
      <c r="G92" s="183">
        <v>0</v>
      </c>
      <c r="H92" s="183">
        <v>0</v>
      </c>
      <c r="I92" s="183">
        <v>0</v>
      </c>
      <c r="J92" s="183">
        <v>3241.6</v>
      </c>
      <c r="K92" s="183">
        <v>0</v>
      </c>
      <c r="L92" s="183">
        <v>0</v>
      </c>
      <c r="M92" s="183">
        <v>0</v>
      </c>
      <c r="N92" s="183">
        <v>0</v>
      </c>
      <c r="O92" s="183">
        <v>0</v>
      </c>
      <c r="P92" s="183">
        <v>0</v>
      </c>
      <c r="Q92" s="183">
        <v>0</v>
      </c>
      <c r="R92" s="183">
        <v>0</v>
      </c>
      <c r="S92" s="183">
        <v>0</v>
      </c>
      <c r="T92" s="183">
        <v>3784</v>
      </c>
      <c r="U92" s="183">
        <v>0</v>
      </c>
      <c r="V92" s="183">
        <v>0</v>
      </c>
      <c r="W92" s="183">
        <v>0</v>
      </c>
      <c r="X92" s="183">
        <v>0</v>
      </c>
      <c r="Y92" s="183">
        <v>0</v>
      </c>
      <c r="Z92" s="183">
        <v>0</v>
      </c>
      <c r="AA92" s="183">
        <v>0</v>
      </c>
      <c r="AB92" s="183">
        <v>0</v>
      </c>
      <c r="AC92" s="183">
        <v>0</v>
      </c>
      <c r="AD92" s="183">
        <v>0</v>
      </c>
      <c r="AE92" s="183">
        <v>0</v>
      </c>
      <c r="AF92" s="183">
        <v>0</v>
      </c>
      <c r="AG92" s="183">
        <v>0</v>
      </c>
      <c r="AH92" s="183">
        <v>0</v>
      </c>
      <c r="AI92" s="183">
        <v>3687.6</v>
      </c>
      <c r="AJ92" s="183">
        <v>0</v>
      </c>
      <c r="AK92" s="183">
        <v>0</v>
      </c>
      <c r="AL92" s="183">
        <v>0</v>
      </c>
      <c r="AM92" s="183">
        <v>0</v>
      </c>
      <c r="AN92" s="183">
        <v>160</v>
      </c>
      <c r="AO92" s="183">
        <v>0</v>
      </c>
    </row>
    <row r="93" spans="3:41" x14ac:dyDescent="0.3">
      <c r="C93" s="183">
        <v>48</v>
      </c>
      <c r="D93" s="183">
        <v>11</v>
      </c>
      <c r="E93" s="183">
        <v>3</v>
      </c>
      <c r="F93" s="183">
        <v>36</v>
      </c>
      <c r="G93" s="183">
        <v>0</v>
      </c>
      <c r="H93" s="183">
        <v>0</v>
      </c>
      <c r="I93" s="183">
        <v>0</v>
      </c>
      <c r="J93" s="183">
        <v>36</v>
      </c>
      <c r="K93" s="183">
        <v>0</v>
      </c>
      <c r="L93" s="183">
        <v>0</v>
      </c>
      <c r="M93" s="183">
        <v>0</v>
      </c>
      <c r="N93" s="183">
        <v>0</v>
      </c>
      <c r="O93" s="183">
        <v>0</v>
      </c>
      <c r="P93" s="183">
        <v>0</v>
      </c>
      <c r="Q93" s="183">
        <v>0</v>
      </c>
      <c r="R93" s="183">
        <v>0</v>
      </c>
      <c r="S93" s="183">
        <v>0</v>
      </c>
      <c r="T93" s="183">
        <v>0</v>
      </c>
      <c r="U93" s="183">
        <v>0</v>
      </c>
      <c r="V93" s="183">
        <v>0</v>
      </c>
      <c r="W93" s="183">
        <v>0</v>
      </c>
      <c r="X93" s="183">
        <v>0</v>
      </c>
      <c r="Y93" s="183">
        <v>0</v>
      </c>
      <c r="Z93" s="183">
        <v>0</v>
      </c>
      <c r="AA93" s="183">
        <v>0</v>
      </c>
      <c r="AB93" s="183">
        <v>0</v>
      </c>
      <c r="AC93" s="183">
        <v>0</v>
      </c>
      <c r="AD93" s="183">
        <v>0</v>
      </c>
      <c r="AE93" s="183">
        <v>0</v>
      </c>
      <c r="AF93" s="183">
        <v>0</v>
      </c>
      <c r="AG93" s="183">
        <v>0</v>
      </c>
      <c r="AH93" s="183">
        <v>0</v>
      </c>
      <c r="AI93" s="183">
        <v>0</v>
      </c>
      <c r="AJ93" s="183">
        <v>0</v>
      </c>
      <c r="AK93" s="183">
        <v>0</v>
      </c>
      <c r="AL93" s="183">
        <v>0</v>
      </c>
      <c r="AM93" s="183">
        <v>0</v>
      </c>
      <c r="AN93" s="183">
        <v>0</v>
      </c>
      <c r="AO93" s="183">
        <v>0</v>
      </c>
    </row>
    <row r="94" spans="3:41" x14ac:dyDescent="0.3">
      <c r="C94" s="183">
        <v>48</v>
      </c>
      <c r="D94" s="183">
        <v>11</v>
      </c>
      <c r="E94" s="183">
        <v>4</v>
      </c>
      <c r="F94" s="183">
        <v>220</v>
      </c>
      <c r="G94" s="183">
        <v>0</v>
      </c>
      <c r="H94" s="183">
        <v>0</v>
      </c>
      <c r="I94" s="183">
        <v>0</v>
      </c>
      <c r="J94" s="183">
        <v>63</v>
      </c>
      <c r="K94" s="183">
        <v>0</v>
      </c>
      <c r="L94" s="183">
        <v>0</v>
      </c>
      <c r="M94" s="183">
        <v>0</v>
      </c>
      <c r="N94" s="183">
        <v>0</v>
      </c>
      <c r="O94" s="183">
        <v>0</v>
      </c>
      <c r="P94" s="183">
        <v>0</v>
      </c>
      <c r="Q94" s="183">
        <v>0</v>
      </c>
      <c r="R94" s="183">
        <v>0</v>
      </c>
      <c r="S94" s="183">
        <v>0</v>
      </c>
      <c r="T94" s="183">
        <v>137</v>
      </c>
      <c r="U94" s="183">
        <v>0</v>
      </c>
      <c r="V94" s="183">
        <v>0</v>
      </c>
      <c r="W94" s="183">
        <v>0</v>
      </c>
      <c r="X94" s="183">
        <v>0</v>
      </c>
      <c r="Y94" s="183">
        <v>0</v>
      </c>
      <c r="Z94" s="183">
        <v>0</v>
      </c>
      <c r="AA94" s="183">
        <v>0</v>
      </c>
      <c r="AB94" s="183">
        <v>0</v>
      </c>
      <c r="AC94" s="183">
        <v>0</v>
      </c>
      <c r="AD94" s="183">
        <v>0</v>
      </c>
      <c r="AE94" s="183">
        <v>0</v>
      </c>
      <c r="AF94" s="183">
        <v>0</v>
      </c>
      <c r="AG94" s="183">
        <v>0</v>
      </c>
      <c r="AH94" s="183">
        <v>0</v>
      </c>
      <c r="AI94" s="183">
        <v>20</v>
      </c>
      <c r="AJ94" s="183">
        <v>0</v>
      </c>
      <c r="AK94" s="183">
        <v>0</v>
      </c>
      <c r="AL94" s="183">
        <v>0</v>
      </c>
      <c r="AM94" s="183">
        <v>0</v>
      </c>
      <c r="AN94" s="183">
        <v>0</v>
      </c>
      <c r="AO94" s="183">
        <v>0</v>
      </c>
    </row>
    <row r="95" spans="3:41" x14ac:dyDescent="0.3">
      <c r="C95" s="183">
        <v>48</v>
      </c>
      <c r="D95" s="183">
        <v>11</v>
      </c>
      <c r="E95" s="183">
        <v>5</v>
      </c>
      <c r="F95" s="183">
        <v>49.5</v>
      </c>
      <c r="G95" s="183">
        <v>49.5</v>
      </c>
      <c r="H95" s="183">
        <v>0</v>
      </c>
      <c r="I95" s="183">
        <v>0</v>
      </c>
      <c r="J95" s="183">
        <v>0</v>
      </c>
      <c r="K95" s="183">
        <v>0</v>
      </c>
      <c r="L95" s="183">
        <v>0</v>
      </c>
      <c r="M95" s="183">
        <v>0</v>
      </c>
      <c r="N95" s="183">
        <v>0</v>
      </c>
      <c r="O95" s="183">
        <v>0</v>
      </c>
      <c r="P95" s="183">
        <v>0</v>
      </c>
      <c r="Q95" s="183">
        <v>0</v>
      </c>
      <c r="R95" s="183">
        <v>0</v>
      </c>
      <c r="S95" s="183">
        <v>0</v>
      </c>
      <c r="T95" s="183">
        <v>0</v>
      </c>
      <c r="U95" s="183">
        <v>0</v>
      </c>
      <c r="V95" s="183">
        <v>0</v>
      </c>
      <c r="W95" s="183">
        <v>0</v>
      </c>
      <c r="X95" s="183">
        <v>0</v>
      </c>
      <c r="Y95" s="183">
        <v>0</v>
      </c>
      <c r="Z95" s="183">
        <v>0</v>
      </c>
      <c r="AA95" s="183">
        <v>0</v>
      </c>
      <c r="AB95" s="183">
        <v>0</v>
      </c>
      <c r="AC95" s="183">
        <v>0</v>
      </c>
      <c r="AD95" s="183">
        <v>0</v>
      </c>
      <c r="AE95" s="183">
        <v>0</v>
      </c>
      <c r="AF95" s="183">
        <v>0</v>
      </c>
      <c r="AG95" s="183">
        <v>0</v>
      </c>
      <c r="AH95" s="183">
        <v>0</v>
      </c>
      <c r="AI95" s="183">
        <v>0</v>
      </c>
      <c r="AJ95" s="183">
        <v>0</v>
      </c>
      <c r="AK95" s="183">
        <v>0</v>
      </c>
      <c r="AL95" s="183">
        <v>0</v>
      </c>
      <c r="AM95" s="183">
        <v>0</v>
      </c>
      <c r="AN95" s="183">
        <v>0</v>
      </c>
      <c r="AO95" s="183">
        <v>0</v>
      </c>
    </row>
    <row r="96" spans="3:41" x14ac:dyDescent="0.3">
      <c r="C96" s="183">
        <v>48</v>
      </c>
      <c r="D96" s="183">
        <v>11</v>
      </c>
      <c r="E96" s="183">
        <v>6</v>
      </c>
      <c r="F96" s="183">
        <v>2703827</v>
      </c>
      <c r="G96" s="183">
        <v>9900</v>
      </c>
      <c r="H96" s="183">
        <v>0</v>
      </c>
      <c r="I96" s="183">
        <v>0</v>
      </c>
      <c r="J96" s="183">
        <v>1171354</v>
      </c>
      <c r="K96" s="183">
        <v>0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>
        <v>0</v>
      </c>
      <c r="R96" s="183">
        <v>0</v>
      </c>
      <c r="S96" s="183">
        <v>0</v>
      </c>
      <c r="T96" s="183">
        <v>944785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  <c r="Z96" s="183">
        <v>0</v>
      </c>
      <c r="AA96" s="183">
        <v>0</v>
      </c>
      <c r="AB96" s="183">
        <v>0</v>
      </c>
      <c r="AC96" s="183">
        <v>0</v>
      </c>
      <c r="AD96" s="183">
        <v>0</v>
      </c>
      <c r="AE96" s="183">
        <v>0</v>
      </c>
      <c r="AF96" s="183">
        <v>0</v>
      </c>
      <c r="AG96" s="183">
        <v>0</v>
      </c>
      <c r="AH96" s="183">
        <v>0</v>
      </c>
      <c r="AI96" s="183">
        <v>543953</v>
      </c>
      <c r="AJ96" s="183">
        <v>0</v>
      </c>
      <c r="AK96" s="183">
        <v>0</v>
      </c>
      <c r="AL96" s="183">
        <v>0</v>
      </c>
      <c r="AM96" s="183">
        <v>0</v>
      </c>
      <c r="AN96" s="183">
        <v>33835</v>
      </c>
      <c r="AO96" s="183">
        <v>0</v>
      </c>
    </row>
    <row r="97" spans="3:41" x14ac:dyDescent="0.3">
      <c r="C97" s="183">
        <v>48</v>
      </c>
      <c r="D97" s="183">
        <v>11</v>
      </c>
      <c r="E97" s="183">
        <v>7</v>
      </c>
      <c r="F97" s="183">
        <v>47735</v>
      </c>
      <c r="G97" s="183">
        <v>0</v>
      </c>
      <c r="H97" s="183">
        <v>0</v>
      </c>
      <c r="I97" s="183">
        <v>0</v>
      </c>
      <c r="J97" s="183">
        <v>38735</v>
      </c>
      <c r="K97" s="183">
        <v>0</v>
      </c>
      <c r="L97" s="183">
        <v>0</v>
      </c>
      <c r="M97" s="183">
        <v>0</v>
      </c>
      <c r="N97" s="183">
        <v>0</v>
      </c>
      <c r="O97" s="183">
        <v>0</v>
      </c>
      <c r="P97" s="183">
        <v>0</v>
      </c>
      <c r="Q97" s="183">
        <v>0</v>
      </c>
      <c r="R97" s="183">
        <v>0</v>
      </c>
      <c r="S97" s="183">
        <v>0</v>
      </c>
      <c r="T97" s="183">
        <v>9000</v>
      </c>
      <c r="U97" s="183">
        <v>0</v>
      </c>
      <c r="V97" s="183">
        <v>0</v>
      </c>
      <c r="W97" s="183">
        <v>0</v>
      </c>
      <c r="X97" s="183">
        <v>0</v>
      </c>
      <c r="Y97" s="183">
        <v>0</v>
      </c>
      <c r="Z97" s="183">
        <v>0</v>
      </c>
      <c r="AA97" s="183">
        <v>0</v>
      </c>
      <c r="AB97" s="183">
        <v>0</v>
      </c>
      <c r="AC97" s="183">
        <v>0</v>
      </c>
      <c r="AD97" s="183">
        <v>0</v>
      </c>
      <c r="AE97" s="183">
        <v>0</v>
      </c>
      <c r="AF97" s="183">
        <v>0</v>
      </c>
      <c r="AG97" s="183">
        <v>0</v>
      </c>
      <c r="AH97" s="183">
        <v>0</v>
      </c>
      <c r="AI97" s="183">
        <v>0</v>
      </c>
      <c r="AJ97" s="183">
        <v>0</v>
      </c>
      <c r="AK97" s="183">
        <v>0</v>
      </c>
      <c r="AL97" s="183">
        <v>0</v>
      </c>
      <c r="AM97" s="183">
        <v>0</v>
      </c>
      <c r="AN97" s="183">
        <v>0</v>
      </c>
      <c r="AO97" s="183">
        <v>0</v>
      </c>
    </row>
    <row r="98" spans="3:41" x14ac:dyDescent="0.3">
      <c r="C98" s="183">
        <v>48</v>
      </c>
      <c r="D98" s="183">
        <v>11</v>
      </c>
      <c r="E98" s="183">
        <v>9</v>
      </c>
      <c r="F98" s="183">
        <v>866836</v>
      </c>
      <c r="G98" s="183">
        <v>0</v>
      </c>
      <c r="H98" s="183">
        <v>0</v>
      </c>
      <c r="I98" s="183">
        <v>0</v>
      </c>
      <c r="J98" s="183">
        <v>388377</v>
      </c>
      <c r="K98" s="183">
        <v>0</v>
      </c>
      <c r="L98" s="183">
        <v>0</v>
      </c>
      <c r="M98" s="183">
        <v>0</v>
      </c>
      <c r="N98" s="183">
        <v>0</v>
      </c>
      <c r="O98" s="183">
        <v>0</v>
      </c>
      <c r="P98" s="183">
        <v>0</v>
      </c>
      <c r="Q98" s="183">
        <v>0</v>
      </c>
      <c r="R98" s="183">
        <v>0</v>
      </c>
      <c r="S98" s="183">
        <v>0</v>
      </c>
      <c r="T98" s="183">
        <v>301103</v>
      </c>
      <c r="U98" s="183">
        <v>0</v>
      </c>
      <c r="V98" s="183">
        <v>0</v>
      </c>
      <c r="W98" s="183">
        <v>0</v>
      </c>
      <c r="X98" s="183">
        <v>0</v>
      </c>
      <c r="Y98" s="183">
        <v>0</v>
      </c>
      <c r="Z98" s="183">
        <v>0</v>
      </c>
      <c r="AA98" s="183">
        <v>0</v>
      </c>
      <c r="AB98" s="183">
        <v>0</v>
      </c>
      <c r="AC98" s="183">
        <v>0</v>
      </c>
      <c r="AD98" s="183">
        <v>0</v>
      </c>
      <c r="AE98" s="183">
        <v>0</v>
      </c>
      <c r="AF98" s="183">
        <v>0</v>
      </c>
      <c r="AG98" s="183">
        <v>0</v>
      </c>
      <c r="AH98" s="183">
        <v>0</v>
      </c>
      <c r="AI98" s="183">
        <v>169446</v>
      </c>
      <c r="AJ98" s="183">
        <v>0</v>
      </c>
      <c r="AK98" s="183">
        <v>0</v>
      </c>
      <c r="AL98" s="183">
        <v>0</v>
      </c>
      <c r="AM98" s="183">
        <v>0</v>
      </c>
      <c r="AN98" s="183">
        <v>7910</v>
      </c>
      <c r="AO98" s="183">
        <v>0</v>
      </c>
    </row>
    <row r="99" spans="3:41" x14ac:dyDescent="0.3">
      <c r="C99" s="183">
        <v>48</v>
      </c>
      <c r="D99" s="183">
        <v>11</v>
      </c>
      <c r="E99" s="183">
        <v>10</v>
      </c>
      <c r="F99" s="183">
        <v>3050</v>
      </c>
      <c r="G99" s="183">
        <v>0</v>
      </c>
      <c r="H99" s="183">
        <v>3050</v>
      </c>
      <c r="I99" s="183">
        <v>0</v>
      </c>
      <c r="J99" s="183">
        <v>0</v>
      </c>
      <c r="K99" s="183">
        <v>0</v>
      </c>
      <c r="L99" s="183">
        <v>0</v>
      </c>
      <c r="M99" s="183">
        <v>0</v>
      </c>
      <c r="N99" s="183">
        <v>0</v>
      </c>
      <c r="O99" s="183">
        <v>0</v>
      </c>
      <c r="P99" s="183">
        <v>0</v>
      </c>
      <c r="Q99" s="183">
        <v>0</v>
      </c>
      <c r="R99" s="183">
        <v>0</v>
      </c>
      <c r="S99" s="183">
        <v>0</v>
      </c>
      <c r="T99" s="183">
        <v>0</v>
      </c>
      <c r="U99" s="183">
        <v>0</v>
      </c>
      <c r="V99" s="183">
        <v>0</v>
      </c>
      <c r="W99" s="183">
        <v>0</v>
      </c>
      <c r="X99" s="183">
        <v>0</v>
      </c>
      <c r="Y99" s="183">
        <v>0</v>
      </c>
      <c r="Z99" s="183">
        <v>0</v>
      </c>
      <c r="AA99" s="183">
        <v>0</v>
      </c>
      <c r="AB99" s="183">
        <v>0</v>
      </c>
      <c r="AC99" s="183">
        <v>0</v>
      </c>
      <c r="AD99" s="183">
        <v>0</v>
      </c>
      <c r="AE99" s="183">
        <v>0</v>
      </c>
      <c r="AF99" s="183">
        <v>0</v>
      </c>
      <c r="AG99" s="183">
        <v>0</v>
      </c>
      <c r="AH99" s="183">
        <v>0</v>
      </c>
      <c r="AI99" s="183">
        <v>0</v>
      </c>
      <c r="AJ99" s="183">
        <v>0</v>
      </c>
      <c r="AK99" s="183">
        <v>0</v>
      </c>
      <c r="AL99" s="183">
        <v>0</v>
      </c>
      <c r="AM99" s="183">
        <v>0</v>
      </c>
      <c r="AN99" s="183">
        <v>0</v>
      </c>
      <c r="AO99" s="183">
        <v>0</v>
      </c>
    </row>
    <row r="100" spans="3:41" x14ac:dyDescent="0.3">
      <c r="C100" s="183">
        <v>48</v>
      </c>
      <c r="D100" s="183">
        <v>11</v>
      </c>
      <c r="E100" s="183">
        <v>11</v>
      </c>
      <c r="F100" s="183">
        <v>6278.1514160547913</v>
      </c>
      <c r="G100" s="183">
        <v>0</v>
      </c>
      <c r="H100" s="183">
        <v>6278.1514160547913</v>
      </c>
      <c r="I100" s="183">
        <v>0</v>
      </c>
      <c r="J100" s="183">
        <v>0</v>
      </c>
      <c r="K100" s="183">
        <v>0</v>
      </c>
      <c r="L100" s="183">
        <v>0</v>
      </c>
      <c r="M100" s="183">
        <v>0</v>
      </c>
      <c r="N100" s="183">
        <v>0</v>
      </c>
      <c r="O100" s="183">
        <v>0</v>
      </c>
      <c r="P100" s="183">
        <v>0</v>
      </c>
      <c r="Q100" s="183">
        <v>0</v>
      </c>
      <c r="R100" s="183">
        <v>0</v>
      </c>
      <c r="S100" s="183">
        <v>0</v>
      </c>
      <c r="T100" s="183">
        <v>0</v>
      </c>
      <c r="U100" s="183">
        <v>0</v>
      </c>
      <c r="V100" s="183">
        <v>0</v>
      </c>
      <c r="W100" s="183">
        <v>0</v>
      </c>
      <c r="X100" s="183">
        <v>0</v>
      </c>
      <c r="Y100" s="183">
        <v>0</v>
      </c>
      <c r="Z100" s="183">
        <v>0</v>
      </c>
      <c r="AA100" s="183">
        <v>0</v>
      </c>
      <c r="AB100" s="183">
        <v>0</v>
      </c>
      <c r="AC100" s="183">
        <v>0</v>
      </c>
      <c r="AD100" s="183">
        <v>0</v>
      </c>
      <c r="AE100" s="183">
        <v>0</v>
      </c>
      <c r="AF100" s="183">
        <v>0</v>
      </c>
      <c r="AG100" s="183">
        <v>0</v>
      </c>
      <c r="AH100" s="183">
        <v>0</v>
      </c>
      <c r="AI100" s="183">
        <v>0</v>
      </c>
      <c r="AJ100" s="183">
        <v>0</v>
      </c>
      <c r="AK100" s="183">
        <v>0</v>
      </c>
      <c r="AL100" s="183">
        <v>0</v>
      </c>
      <c r="AM100" s="183">
        <v>0</v>
      </c>
      <c r="AN100" s="183">
        <v>0</v>
      </c>
      <c r="AO100" s="183">
        <v>0</v>
      </c>
    </row>
    <row r="101" spans="3:41" x14ac:dyDescent="0.3">
      <c r="C101" s="183">
        <v>48</v>
      </c>
      <c r="D101" s="183">
        <v>12</v>
      </c>
      <c r="E101" s="183">
        <v>1</v>
      </c>
      <c r="F101" s="183">
        <v>70.42</v>
      </c>
      <c r="G101" s="183">
        <v>0</v>
      </c>
      <c r="H101" s="183">
        <v>0</v>
      </c>
      <c r="I101" s="183">
        <v>0</v>
      </c>
      <c r="J101" s="183">
        <v>20.47</v>
      </c>
      <c r="K101" s="183">
        <v>0</v>
      </c>
      <c r="L101" s="183">
        <v>0</v>
      </c>
      <c r="M101" s="183">
        <v>0</v>
      </c>
      <c r="N101" s="183">
        <v>0</v>
      </c>
      <c r="O101" s="183">
        <v>0</v>
      </c>
      <c r="P101" s="183">
        <v>0</v>
      </c>
      <c r="Q101" s="183">
        <v>0</v>
      </c>
      <c r="R101" s="183">
        <v>0</v>
      </c>
      <c r="S101" s="183">
        <v>0</v>
      </c>
      <c r="T101" s="183">
        <v>25</v>
      </c>
      <c r="U101" s="183">
        <v>0</v>
      </c>
      <c r="V101" s="183">
        <v>0</v>
      </c>
      <c r="W101" s="183">
        <v>0</v>
      </c>
      <c r="X101" s="183">
        <v>0</v>
      </c>
      <c r="Y101" s="183">
        <v>0</v>
      </c>
      <c r="Z101" s="183">
        <v>0</v>
      </c>
      <c r="AA101" s="183">
        <v>0</v>
      </c>
      <c r="AB101" s="183">
        <v>0</v>
      </c>
      <c r="AC101" s="183">
        <v>0</v>
      </c>
      <c r="AD101" s="183">
        <v>0</v>
      </c>
      <c r="AE101" s="183">
        <v>0</v>
      </c>
      <c r="AF101" s="183">
        <v>0</v>
      </c>
      <c r="AG101" s="183">
        <v>0</v>
      </c>
      <c r="AH101" s="183">
        <v>0</v>
      </c>
      <c r="AI101" s="183">
        <v>23.95</v>
      </c>
      <c r="AJ101" s="183">
        <v>0</v>
      </c>
      <c r="AK101" s="183">
        <v>0</v>
      </c>
      <c r="AL101" s="183">
        <v>0</v>
      </c>
      <c r="AM101" s="183">
        <v>0</v>
      </c>
      <c r="AN101" s="183">
        <v>1</v>
      </c>
      <c r="AO101" s="183">
        <v>0</v>
      </c>
    </row>
    <row r="102" spans="3:41" x14ac:dyDescent="0.3">
      <c r="C102" s="183">
        <v>48</v>
      </c>
      <c r="D102" s="183">
        <v>12</v>
      </c>
      <c r="E102" s="183">
        <v>2</v>
      </c>
      <c r="F102" s="183">
        <v>11274</v>
      </c>
      <c r="G102" s="183">
        <v>0</v>
      </c>
      <c r="H102" s="183">
        <v>0</v>
      </c>
      <c r="I102" s="183">
        <v>0</v>
      </c>
      <c r="J102" s="183">
        <v>3177.2</v>
      </c>
      <c r="K102" s="183">
        <v>0</v>
      </c>
      <c r="L102" s="183">
        <v>0</v>
      </c>
      <c r="M102" s="183">
        <v>0</v>
      </c>
      <c r="N102" s="183">
        <v>0</v>
      </c>
      <c r="O102" s="183">
        <v>0</v>
      </c>
      <c r="P102" s="183">
        <v>0</v>
      </c>
      <c r="Q102" s="183">
        <v>0</v>
      </c>
      <c r="R102" s="183">
        <v>0</v>
      </c>
      <c r="S102" s="183">
        <v>0</v>
      </c>
      <c r="T102" s="183">
        <v>4096</v>
      </c>
      <c r="U102" s="183">
        <v>0</v>
      </c>
      <c r="V102" s="183">
        <v>0</v>
      </c>
      <c r="W102" s="183">
        <v>0</v>
      </c>
      <c r="X102" s="183">
        <v>0</v>
      </c>
      <c r="Y102" s="183">
        <v>0</v>
      </c>
      <c r="Z102" s="183">
        <v>0</v>
      </c>
      <c r="AA102" s="183">
        <v>0</v>
      </c>
      <c r="AB102" s="183">
        <v>0</v>
      </c>
      <c r="AC102" s="183">
        <v>0</v>
      </c>
      <c r="AD102" s="183">
        <v>0</v>
      </c>
      <c r="AE102" s="183">
        <v>0</v>
      </c>
      <c r="AF102" s="183">
        <v>0</v>
      </c>
      <c r="AG102" s="183">
        <v>0</v>
      </c>
      <c r="AH102" s="183">
        <v>0</v>
      </c>
      <c r="AI102" s="183">
        <v>3848.8</v>
      </c>
      <c r="AJ102" s="183">
        <v>0</v>
      </c>
      <c r="AK102" s="183">
        <v>0</v>
      </c>
      <c r="AL102" s="183">
        <v>0</v>
      </c>
      <c r="AM102" s="183">
        <v>0</v>
      </c>
      <c r="AN102" s="183">
        <v>152</v>
      </c>
      <c r="AO102" s="183">
        <v>0</v>
      </c>
    </row>
    <row r="103" spans="3:41" x14ac:dyDescent="0.3">
      <c r="C103" s="183">
        <v>48</v>
      </c>
      <c r="D103" s="183">
        <v>12</v>
      </c>
      <c r="E103" s="183">
        <v>4</v>
      </c>
      <c r="F103" s="183">
        <v>62.5</v>
      </c>
      <c r="G103" s="183">
        <v>0</v>
      </c>
      <c r="H103" s="183">
        <v>0</v>
      </c>
      <c r="I103" s="183">
        <v>0</v>
      </c>
      <c r="J103" s="183">
        <v>28.5</v>
      </c>
      <c r="K103" s="183">
        <v>0</v>
      </c>
      <c r="L103" s="183">
        <v>0</v>
      </c>
      <c r="M103" s="183">
        <v>0</v>
      </c>
      <c r="N103" s="183">
        <v>0</v>
      </c>
      <c r="O103" s="183">
        <v>0</v>
      </c>
      <c r="P103" s="183">
        <v>0</v>
      </c>
      <c r="Q103" s="183">
        <v>0</v>
      </c>
      <c r="R103" s="183">
        <v>0</v>
      </c>
      <c r="S103" s="183">
        <v>0</v>
      </c>
      <c r="T103" s="183">
        <v>34</v>
      </c>
      <c r="U103" s="183">
        <v>0</v>
      </c>
      <c r="V103" s="183">
        <v>0</v>
      </c>
      <c r="W103" s="183">
        <v>0</v>
      </c>
      <c r="X103" s="183">
        <v>0</v>
      </c>
      <c r="Y103" s="183">
        <v>0</v>
      </c>
      <c r="Z103" s="183">
        <v>0</v>
      </c>
      <c r="AA103" s="183">
        <v>0</v>
      </c>
      <c r="AB103" s="183">
        <v>0</v>
      </c>
      <c r="AC103" s="183">
        <v>0</v>
      </c>
      <c r="AD103" s="183">
        <v>0</v>
      </c>
      <c r="AE103" s="183">
        <v>0</v>
      </c>
      <c r="AF103" s="183">
        <v>0</v>
      </c>
      <c r="AG103" s="183">
        <v>0</v>
      </c>
      <c r="AH103" s="183">
        <v>0</v>
      </c>
      <c r="AI103" s="183">
        <v>0</v>
      </c>
      <c r="AJ103" s="183">
        <v>0</v>
      </c>
      <c r="AK103" s="183">
        <v>0</v>
      </c>
      <c r="AL103" s="183">
        <v>0</v>
      </c>
      <c r="AM103" s="183">
        <v>0</v>
      </c>
      <c r="AN103" s="183">
        <v>0</v>
      </c>
      <c r="AO103" s="183">
        <v>0</v>
      </c>
    </row>
    <row r="104" spans="3:41" x14ac:dyDescent="0.3">
      <c r="C104" s="183">
        <v>48</v>
      </c>
      <c r="D104" s="183">
        <v>12</v>
      </c>
      <c r="E104" s="183">
        <v>5</v>
      </c>
      <c r="F104" s="183">
        <v>50</v>
      </c>
      <c r="G104" s="183">
        <v>50</v>
      </c>
      <c r="H104" s="183">
        <v>0</v>
      </c>
      <c r="I104" s="183">
        <v>0</v>
      </c>
      <c r="J104" s="183">
        <v>0</v>
      </c>
      <c r="K104" s="183">
        <v>0</v>
      </c>
      <c r="L104" s="183">
        <v>0</v>
      </c>
      <c r="M104" s="183">
        <v>0</v>
      </c>
      <c r="N104" s="183">
        <v>0</v>
      </c>
      <c r="O104" s="183">
        <v>0</v>
      </c>
      <c r="P104" s="183">
        <v>0</v>
      </c>
      <c r="Q104" s="183">
        <v>0</v>
      </c>
      <c r="R104" s="183">
        <v>0</v>
      </c>
      <c r="S104" s="183">
        <v>0</v>
      </c>
      <c r="T104" s="183">
        <v>0</v>
      </c>
      <c r="U104" s="183">
        <v>0</v>
      </c>
      <c r="V104" s="183">
        <v>0</v>
      </c>
      <c r="W104" s="183">
        <v>0</v>
      </c>
      <c r="X104" s="183">
        <v>0</v>
      </c>
      <c r="Y104" s="183">
        <v>0</v>
      </c>
      <c r="Z104" s="183">
        <v>0</v>
      </c>
      <c r="AA104" s="183">
        <v>0</v>
      </c>
      <c r="AB104" s="183">
        <v>0</v>
      </c>
      <c r="AC104" s="183">
        <v>0</v>
      </c>
      <c r="AD104" s="183">
        <v>0</v>
      </c>
      <c r="AE104" s="183">
        <v>0</v>
      </c>
      <c r="AF104" s="183">
        <v>0</v>
      </c>
      <c r="AG104" s="183">
        <v>0</v>
      </c>
      <c r="AH104" s="183">
        <v>0</v>
      </c>
      <c r="AI104" s="183">
        <v>0</v>
      </c>
      <c r="AJ104" s="183">
        <v>0</v>
      </c>
      <c r="AK104" s="183">
        <v>0</v>
      </c>
      <c r="AL104" s="183">
        <v>0</v>
      </c>
      <c r="AM104" s="183">
        <v>0</v>
      </c>
      <c r="AN104" s="183">
        <v>0</v>
      </c>
      <c r="AO104" s="183">
        <v>0</v>
      </c>
    </row>
    <row r="105" spans="3:41" x14ac:dyDescent="0.3">
      <c r="C105" s="183">
        <v>48</v>
      </c>
      <c r="D105" s="183">
        <v>12</v>
      </c>
      <c r="E105" s="183">
        <v>6</v>
      </c>
      <c r="F105" s="183">
        <v>1931042</v>
      </c>
      <c r="G105" s="183">
        <v>10000</v>
      </c>
      <c r="H105" s="183">
        <v>0</v>
      </c>
      <c r="I105" s="183">
        <v>0</v>
      </c>
      <c r="J105" s="183">
        <v>872448</v>
      </c>
      <c r="K105" s="183">
        <v>0</v>
      </c>
      <c r="L105" s="183">
        <v>0</v>
      </c>
      <c r="M105" s="183">
        <v>0</v>
      </c>
      <c r="N105" s="183">
        <v>0</v>
      </c>
      <c r="O105" s="183">
        <v>0</v>
      </c>
      <c r="P105" s="183">
        <v>0</v>
      </c>
      <c r="Q105" s="183">
        <v>0</v>
      </c>
      <c r="R105" s="183">
        <v>0</v>
      </c>
      <c r="S105" s="183">
        <v>0</v>
      </c>
      <c r="T105" s="183">
        <v>646061</v>
      </c>
      <c r="U105" s="183">
        <v>0</v>
      </c>
      <c r="V105" s="183">
        <v>0</v>
      </c>
      <c r="W105" s="183">
        <v>0</v>
      </c>
      <c r="X105" s="183">
        <v>0</v>
      </c>
      <c r="Y105" s="183">
        <v>0</v>
      </c>
      <c r="Z105" s="183">
        <v>0</v>
      </c>
      <c r="AA105" s="183">
        <v>0</v>
      </c>
      <c r="AB105" s="183">
        <v>0</v>
      </c>
      <c r="AC105" s="183">
        <v>0</v>
      </c>
      <c r="AD105" s="183">
        <v>0</v>
      </c>
      <c r="AE105" s="183">
        <v>0</v>
      </c>
      <c r="AF105" s="183">
        <v>0</v>
      </c>
      <c r="AG105" s="183">
        <v>0</v>
      </c>
      <c r="AH105" s="183">
        <v>0</v>
      </c>
      <c r="AI105" s="183">
        <v>376180</v>
      </c>
      <c r="AJ105" s="183">
        <v>0</v>
      </c>
      <c r="AK105" s="183">
        <v>0</v>
      </c>
      <c r="AL105" s="183">
        <v>0</v>
      </c>
      <c r="AM105" s="183">
        <v>0</v>
      </c>
      <c r="AN105" s="183">
        <v>26353</v>
      </c>
      <c r="AO105" s="183">
        <v>0</v>
      </c>
    </row>
    <row r="106" spans="3:41" x14ac:dyDescent="0.3">
      <c r="C106" s="183">
        <v>48</v>
      </c>
      <c r="D106" s="183">
        <v>12</v>
      </c>
      <c r="E106" s="183">
        <v>7</v>
      </c>
      <c r="F106" s="183">
        <v>60265</v>
      </c>
      <c r="G106" s="183">
        <v>0</v>
      </c>
      <c r="H106" s="183">
        <v>0</v>
      </c>
      <c r="I106" s="183">
        <v>0</v>
      </c>
      <c r="J106" s="183">
        <v>56265</v>
      </c>
      <c r="K106" s="183">
        <v>0</v>
      </c>
      <c r="L106" s="183">
        <v>0</v>
      </c>
      <c r="M106" s="183">
        <v>0</v>
      </c>
      <c r="N106" s="183">
        <v>0</v>
      </c>
      <c r="O106" s="183">
        <v>0</v>
      </c>
      <c r="P106" s="183">
        <v>0</v>
      </c>
      <c r="Q106" s="183">
        <v>0</v>
      </c>
      <c r="R106" s="183">
        <v>0</v>
      </c>
      <c r="S106" s="183">
        <v>0</v>
      </c>
      <c r="T106" s="183">
        <v>4000</v>
      </c>
      <c r="U106" s="183">
        <v>0</v>
      </c>
      <c r="V106" s="183">
        <v>0</v>
      </c>
      <c r="W106" s="183">
        <v>0</v>
      </c>
      <c r="X106" s="183">
        <v>0</v>
      </c>
      <c r="Y106" s="183">
        <v>0</v>
      </c>
      <c r="Z106" s="183">
        <v>0</v>
      </c>
      <c r="AA106" s="183">
        <v>0</v>
      </c>
      <c r="AB106" s="183">
        <v>0</v>
      </c>
      <c r="AC106" s="183">
        <v>0</v>
      </c>
      <c r="AD106" s="183">
        <v>0</v>
      </c>
      <c r="AE106" s="183">
        <v>0</v>
      </c>
      <c r="AF106" s="183">
        <v>0</v>
      </c>
      <c r="AG106" s="183">
        <v>0</v>
      </c>
      <c r="AH106" s="183">
        <v>0</v>
      </c>
      <c r="AI106" s="183">
        <v>0</v>
      </c>
      <c r="AJ106" s="183">
        <v>0</v>
      </c>
      <c r="AK106" s="183">
        <v>0</v>
      </c>
      <c r="AL106" s="183">
        <v>0</v>
      </c>
      <c r="AM106" s="183">
        <v>0</v>
      </c>
      <c r="AN106" s="183">
        <v>0</v>
      </c>
      <c r="AO106" s="183">
        <v>0</v>
      </c>
    </row>
    <row r="107" spans="3:41" x14ac:dyDescent="0.3">
      <c r="C107" s="183">
        <v>48</v>
      </c>
      <c r="D107" s="183">
        <v>12</v>
      </c>
      <c r="E107" s="183">
        <v>9</v>
      </c>
      <c r="F107" s="183">
        <v>111922</v>
      </c>
      <c r="G107" s="183">
        <v>0</v>
      </c>
      <c r="H107" s="183">
        <v>0</v>
      </c>
      <c r="I107" s="183">
        <v>0</v>
      </c>
      <c r="J107" s="183">
        <v>103422</v>
      </c>
      <c r="K107" s="183">
        <v>0</v>
      </c>
      <c r="L107" s="183">
        <v>0</v>
      </c>
      <c r="M107" s="183">
        <v>0</v>
      </c>
      <c r="N107" s="183">
        <v>0</v>
      </c>
      <c r="O107" s="183">
        <v>0</v>
      </c>
      <c r="P107" s="183">
        <v>0</v>
      </c>
      <c r="Q107" s="183">
        <v>0</v>
      </c>
      <c r="R107" s="183">
        <v>0</v>
      </c>
      <c r="S107" s="183">
        <v>0</v>
      </c>
      <c r="T107" s="183">
        <v>8500</v>
      </c>
      <c r="U107" s="183">
        <v>0</v>
      </c>
      <c r="V107" s="183">
        <v>0</v>
      </c>
      <c r="W107" s="183">
        <v>0</v>
      </c>
      <c r="X107" s="183">
        <v>0</v>
      </c>
      <c r="Y107" s="183">
        <v>0</v>
      </c>
      <c r="Z107" s="183">
        <v>0</v>
      </c>
      <c r="AA107" s="183">
        <v>0</v>
      </c>
      <c r="AB107" s="183">
        <v>0</v>
      </c>
      <c r="AC107" s="183">
        <v>0</v>
      </c>
      <c r="AD107" s="183">
        <v>0</v>
      </c>
      <c r="AE107" s="183">
        <v>0</v>
      </c>
      <c r="AF107" s="183">
        <v>0</v>
      </c>
      <c r="AG107" s="183">
        <v>0</v>
      </c>
      <c r="AH107" s="183">
        <v>0</v>
      </c>
      <c r="AI107" s="183">
        <v>0</v>
      </c>
      <c r="AJ107" s="183">
        <v>0</v>
      </c>
      <c r="AK107" s="183">
        <v>0</v>
      </c>
      <c r="AL107" s="183">
        <v>0</v>
      </c>
      <c r="AM107" s="183">
        <v>0</v>
      </c>
      <c r="AN107" s="183">
        <v>0</v>
      </c>
      <c r="AO107" s="183">
        <v>0</v>
      </c>
    </row>
    <row r="108" spans="3:41" x14ac:dyDescent="0.3">
      <c r="C108" s="183">
        <v>48</v>
      </c>
      <c r="D108" s="183">
        <v>12</v>
      </c>
      <c r="E108" s="183">
        <v>10</v>
      </c>
      <c r="F108" s="183">
        <v>3160</v>
      </c>
      <c r="G108" s="183">
        <v>0</v>
      </c>
      <c r="H108" s="183">
        <v>2200</v>
      </c>
      <c r="I108" s="183">
        <v>0</v>
      </c>
      <c r="J108" s="183">
        <v>0</v>
      </c>
      <c r="K108" s="183">
        <v>960</v>
      </c>
      <c r="L108" s="183">
        <v>0</v>
      </c>
      <c r="M108" s="183">
        <v>0</v>
      </c>
      <c r="N108" s="183">
        <v>0</v>
      </c>
      <c r="O108" s="183">
        <v>0</v>
      </c>
      <c r="P108" s="183">
        <v>0</v>
      </c>
      <c r="Q108" s="183">
        <v>0</v>
      </c>
      <c r="R108" s="183">
        <v>0</v>
      </c>
      <c r="S108" s="183">
        <v>0</v>
      </c>
      <c r="T108" s="183">
        <v>0</v>
      </c>
      <c r="U108" s="183">
        <v>0</v>
      </c>
      <c r="V108" s="183">
        <v>0</v>
      </c>
      <c r="W108" s="183">
        <v>0</v>
      </c>
      <c r="X108" s="183">
        <v>0</v>
      </c>
      <c r="Y108" s="183">
        <v>0</v>
      </c>
      <c r="Z108" s="183">
        <v>0</v>
      </c>
      <c r="AA108" s="183">
        <v>0</v>
      </c>
      <c r="AB108" s="183">
        <v>0</v>
      </c>
      <c r="AC108" s="183">
        <v>0</v>
      </c>
      <c r="AD108" s="183">
        <v>0</v>
      </c>
      <c r="AE108" s="183">
        <v>0</v>
      </c>
      <c r="AF108" s="183">
        <v>0</v>
      </c>
      <c r="AG108" s="183">
        <v>0</v>
      </c>
      <c r="AH108" s="183">
        <v>0</v>
      </c>
      <c r="AI108" s="183">
        <v>0</v>
      </c>
      <c r="AJ108" s="183">
        <v>0</v>
      </c>
      <c r="AK108" s="183">
        <v>0</v>
      </c>
      <c r="AL108" s="183">
        <v>0</v>
      </c>
      <c r="AM108" s="183">
        <v>0</v>
      </c>
      <c r="AN108" s="183">
        <v>0</v>
      </c>
      <c r="AO108" s="183">
        <v>0</v>
      </c>
    </row>
    <row r="109" spans="3:41" x14ac:dyDescent="0.3">
      <c r="C109" s="183">
        <v>48</v>
      </c>
      <c r="D109" s="183">
        <v>12</v>
      </c>
      <c r="E109" s="183">
        <v>11</v>
      </c>
      <c r="F109" s="183">
        <v>6278.1514160547913</v>
      </c>
      <c r="G109" s="183">
        <v>0</v>
      </c>
      <c r="H109" s="183">
        <v>6278.1514160547913</v>
      </c>
      <c r="I109" s="183">
        <v>0</v>
      </c>
      <c r="J109" s="183">
        <v>0</v>
      </c>
      <c r="K109" s="183">
        <v>0</v>
      </c>
      <c r="L109" s="183">
        <v>0</v>
      </c>
      <c r="M109" s="183">
        <v>0</v>
      </c>
      <c r="N109" s="183">
        <v>0</v>
      </c>
      <c r="O109" s="183">
        <v>0</v>
      </c>
      <c r="P109" s="183">
        <v>0</v>
      </c>
      <c r="Q109" s="183">
        <v>0</v>
      </c>
      <c r="R109" s="183">
        <v>0</v>
      </c>
      <c r="S109" s="183">
        <v>0</v>
      </c>
      <c r="T109" s="183">
        <v>0</v>
      </c>
      <c r="U109" s="183">
        <v>0</v>
      </c>
      <c r="V109" s="183">
        <v>0</v>
      </c>
      <c r="W109" s="183">
        <v>0</v>
      </c>
      <c r="X109" s="183">
        <v>0</v>
      </c>
      <c r="Y109" s="183">
        <v>0</v>
      </c>
      <c r="Z109" s="183">
        <v>0</v>
      </c>
      <c r="AA109" s="183">
        <v>0</v>
      </c>
      <c r="AB109" s="183">
        <v>0</v>
      </c>
      <c r="AC109" s="183">
        <v>0</v>
      </c>
      <c r="AD109" s="183">
        <v>0</v>
      </c>
      <c r="AE109" s="183">
        <v>0</v>
      </c>
      <c r="AF109" s="183">
        <v>0</v>
      </c>
      <c r="AG109" s="183">
        <v>0</v>
      </c>
      <c r="AH109" s="183">
        <v>0</v>
      </c>
      <c r="AI109" s="183">
        <v>0</v>
      </c>
      <c r="AJ109" s="183">
        <v>0</v>
      </c>
      <c r="AK109" s="183">
        <v>0</v>
      </c>
      <c r="AL109" s="183">
        <v>0</v>
      </c>
      <c r="AM109" s="183">
        <v>0</v>
      </c>
      <c r="AN109" s="183">
        <v>0</v>
      </c>
      <c r="AO109" s="18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61" t="s">
        <v>76</v>
      </c>
      <c r="B1" s="261"/>
      <c r="C1" s="262"/>
      <c r="D1" s="262"/>
      <c r="E1" s="262"/>
    </row>
    <row r="2" spans="1:5" ht="14.4" customHeight="1" thickBot="1" x14ac:dyDescent="0.35">
      <c r="A2" s="187" t="s">
        <v>210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291134.08486783702</v>
      </c>
      <c r="D4" s="135">
        <f ca="1">IF(ISERROR(VLOOKUP("Náklady celkem",INDIRECT("HI!$A:$G"),5,0)),0,VLOOKUP("Náklady celkem",INDIRECT("HI!$A:$G"),5,0))</f>
        <v>330796.98282000003</v>
      </c>
      <c r="E4" s="136">
        <f ca="1">IF(C4=0,0,D4/C4)</f>
        <v>1.1362358446286642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2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76.607109480421997</v>
      </c>
      <c r="D7" s="143">
        <f>IF(ISERROR(HI!E5),"",HI!E5)</f>
        <v>74.686840000000075</v>
      </c>
      <c r="E7" s="140">
        <f t="shared" ref="E7:E12" si="0">IF(C7=0,0,D7/C7)</f>
        <v>0.9749335343227814</v>
      </c>
    </row>
    <row r="8" spans="1:5" ht="14.4" customHeight="1" x14ac:dyDescent="0.3">
      <c r="A8" s="253" t="str">
        <f>HYPERLINK("#'LŽ PL'!A1","Plnění pozitivního listu (min. 90%)")</f>
        <v>Plnění pozitivního listu (min. 90%)</v>
      </c>
      <c r="B8" s="142" t="s">
        <v>93</v>
      </c>
      <c r="C8" s="144">
        <v>0.9</v>
      </c>
      <c r="D8" s="144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145" t="s">
        <v>96</v>
      </c>
      <c r="B9" s="142"/>
      <c r="C9" s="143"/>
      <c r="D9" s="143"/>
      <c r="E9" s="140"/>
    </row>
    <row r="10" spans="1:5" ht="14.4" customHeight="1" x14ac:dyDescent="0.3">
      <c r="A10" s="145" t="s">
        <v>97</v>
      </c>
      <c r="B10" s="142"/>
      <c r="C10" s="143"/>
      <c r="D10" s="143"/>
      <c r="E10" s="140"/>
    </row>
    <row r="11" spans="1:5" ht="14.4" customHeight="1" x14ac:dyDescent="0.3">
      <c r="A11" s="146" t="s">
        <v>101</v>
      </c>
      <c r="B11" s="142"/>
      <c r="C11" s="139"/>
      <c r="D11" s="139"/>
      <c r="E11" s="140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2" t="s">
        <v>69</v>
      </c>
      <c r="C12" s="143">
        <f>IF(ISERROR(HI!F6),"",HI!F6)</f>
        <v>3760.977230651421</v>
      </c>
      <c r="D12" s="143">
        <f>IF(ISERROR(HI!E6),"",HI!E6)</f>
        <v>3044.3996000000006</v>
      </c>
      <c r="E12" s="140">
        <f t="shared" si="0"/>
        <v>0.80947036190184396</v>
      </c>
    </row>
    <row r="13" spans="1:5" ht="14.4" customHeight="1" thickBot="1" x14ac:dyDescent="0.35">
      <c r="A13" s="148" t="str">
        <f>HYPERLINK("#HI!A1","Osobní náklady")</f>
        <v>Osobní náklady</v>
      </c>
      <c r="B13" s="142"/>
      <c r="C13" s="139">
        <f ca="1">IF(ISERROR(VLOOKUP("Osobní náklady (Kč) *",INDIRECT("HI!$A:$G"),6,0)),0,VLOOKUP("Osobní náklady (Kč) *",INDIRECT("HI!$A:$G"),6,0))</f>
        <v>35289.998888450536</v>
      </c>
      <c r="D13" s="139">
        <f ca="1">IF(ISERROR(VLOOKUP("Osobní náklady (Kč) *",INDIRECT("HI!$A:$G"),5,0)),0,VLOOKUP("Osobní náklady (Kč) *",INDIRECT("HI!$A:$G"),5,0))</f>
        <v>33052.078900000008</v>
      </c>
      <c r="E13" s="140">
        <f ca="1">IF(C13=0,0,D13/C13)</f>
        <v>0.93658486656447759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0</v>
      </c>
      <c r="D15" s="158">
        <f ca="1">IF(ISERROR(VLOOKUP("Výnosy celkem",INDIRECT("HI!$A:$G"),5,0)),0,VLOOKUP("Výnosy celkem",INDIRECT("HI!$A:$G"),5,0))</f>
        <v>0</v>
      </c>
      <c r="E15" s="159">
        <f t="shared" ref="E15:E16" ca="1" si="1">IF(C15=0,0,D15/C15)</f>
        <v>0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8"/>
      <c r="C16" s="139">
        <f ca="1">IF(ISERROR(VLOOKUP("Ambulance *",INDIRECT("HI!$A:$G"),6,0)),0,VLOOKUP("Ambulance *",INDIRECT("HI!$A:$G"),6,0))</f>
        <v>0</v>
      </c>
      <c r="D16" s="139">
        <f ca="1">IF(ISERROR(VLOOKUP("Ambulance *",INDIRECT("HI!$A:$G"),5,0)),0,VLOOKUP("Ambulance *",INDIRECT("HI!$A:$G"),5,0))</f>
        <v>0</v>
      </c>
      <c r="E16" s="140">
        <f t="shared" ca="1" si="1"/>
        <v>0</v>
      </c>
    </row>
    <row r="17" spans="1:5" ht="14.4" customHeight="1" x14ac:dyDescent="0.3">
      <c r="A17" s="161" t="str">
        <f>HYPERLINK("#HI!A1","Hospitalizace (casemix * 30000)")</f>
        <v>Hospitalizace (casemix * 30000)</v>
      </c>
      <c r="B17" s="142"/>
      <c r="C17" s="139">
        <f ca="1">IF(ISERROR(VLOOKUP("Hospitalizace *",INDIRECT("HI!$A:$G"),6,0)),0,VLOOKUP("Hospitalizace *",INDIRECT("HI!$A:$G"),6,0))</f>
        <v>0</v>
      </c>
      <c r="D17" s="139">
        <f ca="1">IF(ISERROR(VLOOKUP("Hospitalizace *",INDIRECT("HI!$A:$G"),5,0)),0,VLOOKUP("Hospitalizace *",INDIRECT("HI!$A:$G"),5,0))</f>
        <v>0</v>
      </c>
      <c r="E17" s="140">
        <f ca="1">IF(C17=0,0,D17/C17)</f>
        <v>0</v>
      </c>
    </row>
    <row r="18" spans="1:5" ht="14.4" customHeight="1" thickBot="1" x14ac:dyDescent="0.35">
      <c r="A18" s="162" t="s">
        <v>98</v>
      </c>
      <c r="B18" s="149"/>
      <c r="C18" s="150"/>
      <c r="D18" s="150"/>
      <c r="E18" s="151"/>
    </row>
    <row r="19" spans="1:5" ht="14.4" customHeight="1" thickBot="1" x14ac:dyDescent="0.35">
      <c r="A19" s="163"/>
      <c r="B19" s="164"/>
      <c r="C19" s="165"/>
      <c r="D19" s="165"/>
      <c r="E19" s="166"/>
    </row>
    <row r="20" spans="1:5" ht="14.4" customHeight="1" thickBot="1" x14ac:dyDescent="0.35">
      <c r="A20" s="167" t="s">
        <v>99</v>
      </c>
      <c r="B20" s="168"/>
      <c r="C20" s="169"/>
      <c r="D20" s="169"/>
      <c r="E20" s="170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8">
    <cfRule type="cellIs" dxfId="43" priority="20" operator="lessThan">
      <formula>1</formula>
    </cfRule>
  </conditionalFormatting>
  <conditionalFormatting sqref="E15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2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61" t="s">
        <v>86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87" t="s">
        <v>210</v>
      </c>
      <c r="B2" s="88"/>
      <c r="C2" s="88"/>
      <c r="D2" s="88"/>
      <c r="E2" s="88"/>
      <c r="F2" s="88"/>
    </row>
    <row r="3" spans="1:8" ht="14.4" customHeight="1" x14ac:dyDescent="0.3">
      <c r="A3" s="263"/>
      <c r="B3" s="84">
        <v>2013</v>
      </c>
      <c r="C3" s="40">
        <v>2014</v>
      </c>
      <c r="D3" s="7"/>
      <c r="E3" s="267">
        <v>2015</v>
      </c>
      <c r="F3" s="268"/>
      <c r="G3" s="268"/>
      <c r="H3" s="269"/>
    </row>
    <row r="4" spans="1:8" ht="14.4" customHeight="1" thickBot="1" x14ac:dyDescent="0.35">
      <c r="A4" s="264"/>
      <c r="B4" s="265" t="s">
        <v>58</v>
      </c>
      <c r="C4" s="266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451.18624999999577</v>
      </c>
      <c r="C5" s="29">
        <v>92.270780000000059</v>
      </c>
      <c r="D5" s="8"/>
      <c r="E5" s="94">
        <v>74.686840000000075</v>
      </c>
      <c r="F5" s="28">
        <v>76.607109480421997</v>
      </c>
      <c r="G5" s="93">
        <f>E5-F5</f>
        <v>-1.920269480421922</v>
      </c>
      <c r="H5" s="99">
        <f>IF(F5&lt;0.00000001,"",E5/F5)</f>
        <v>0.9749335343227814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2558.4294199999995</v>
      </c>
      <c r="C6" s="31">
        <v>2854.7779100000007</v>
      </c>
      <c r="D6" s="8"/>
      <c r="E6" s="95">
        <v>3044.3996000000006</v>
      </c>
      <c r="F6" s="30">
        <v>3760.977230651421</v>
      </c>
      <c r="G6" s="96">
        <f>E6-F6</f>
        <v>-716.57763065142035</v>
      </c>
      <c r="H6" s="100">
        <f>IF(F6&lt;0.00000001,"",E6/F6)</f>
        <v>0.80947036190184396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33929.985330000018</v>
      </c>
      <c r="C7" s="31">
        <v>33967.946790000016</v>
      </c>
      <c r="D7" s="8"/>
      <c r="E7" s="95">
        <v>33052.078900000008</v>
      </c>
      <c r="F7" s="30">
        <v>35289.998888450536</v>
      </c>
      <c r="G7" s="96">
        <f>E7-F7</f>
        <v>-2237.9199884505288</v>
      </c>
      <c r="H7" s="100">
        <f>IF(F7&lt;0.00000001,"",E7/F7)</f>
        <v>0.93658486656447759</v>
      </c>
    </row>
    <row r="8" spans="1:8" ht="14.4" customHeight="1" thickBot="1" x14ac:dyDescent="0.35">
      <c r="A8" s="1" t="s">
        <v>61</v>
      </c>
      <c r="B8" s="11">
        <v>249532.12636000014</v>
      </c>
      <c r="C8" s="33">
        <v>261932.15566000002</v>
      </c>
      <c r="D8" s="8"/>
      <c r="E8" s="97">
        <v>294625.81748000003</v>
      </c>
      <c r="F8" s="32">
        <v>252006.50163925465</v>
      </c>
      <c r="G8" s="98">
        <f>E8-F8</f>
        <v>42619.315840745374</v>
      </c>
      <c r="H8" s="101">
        <f>IF(F8&lt;0.00000001,"",E8/F8)</f>
        <v>1.1691199058893909</v>
      </c>
    </row>
    <row r="9" spans="1:8" ht="14.4" customHeight="1" thickBot="1" x14ac:dyDescent="0.35">
      <c r="A9" s="2" t="s">
        <v>62</v>
      </c>
      <c r="B9" s="3">
        <v>286471.72736000014</v>
      </c>
      <c r="C9" s="35">
        <v>298847.15114000003</v>
      </c>
      <c r="D9" s="8"/>
      <c r="E9" s="3">
        <v>330796.98282000003</v>
      </c>
      <c r="F9" s="34">
        <v>291134.08486783702</v>
      </c>
      <c r="G9" s="34">
        <f>E9-F9</f>
        <v>39662.89795216301</v>
      </c>
      <c r="H9" s="102">
        <f>IF(F9&lt;0.00000001,"",E9/F9)</f>
        <v>1.1362358446286642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40" t="s">
        <v>144</v>
      </c>
      <c r="B18" s="241"/>
      <c r="C18" s="241"/>
      <c r="D18" s="241"/>
      <c r="E18" s="241"/>
      <c r="F18" s="241"/>
      <c r="G18" s="241"/>
      <c r="H18" s="241"/>
    </row>
    <row r="19" spans="1:8" x14ac:dyDescent="0.3">
      <c r="A19" s="239" t="s">
        <v>143</v>
      </c>
      <c r="B19" s="241"/>
      <c r="C19" s="241"/>
      <c r="D19" s="241"/>
      <c r="E19" s="241"/>
      <c r="F19" s="241"/>
      <c r="G19" s="241"/>
      <c r="H19" s="241"/>
    </row>
    <row r="20" spans="1:8" ht="14.4" customHeight="1" x14ac:dyDescent="0.3">
      <c r="A20" s="91" t="s">
        <v>187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105</v>
      </c>
    </row>
    <row r="23" spans="1:8" ht="14.4" customHeight="1" x14ac:dyDescent="0.3">
      <c r="A23" s="92" t="s">
        <v>106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1" customFormat="1" ht="18.600000000000001" customHeight="1" thickBot="1" x14ac:dyDescent="0.4">
      <c r="A1" s="270" t="s">
        <v>212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71" customFormat="1" ht="14.4" customHeight="1" thickBot="1" x14ac:dyDescent="0.3">
      <c r="A2" s="187" t="s">
        <v>210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4.4" customHeight="1" x14ac:dyDescent="0.3">
      <c r="A3" s="66"/>
      <c r="B3" s="271" t="s">
        <v>16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15"/>
      <c r="Q3" s="117"/>
    </row>
    <row r="4" spans="1:17" ht="14.4" customHeight="1" x14ac:dyDescent="0.3">
      <c r="A4" s="67"/>
      <c r="B4" s="20">
        <v>2015</v>
      </c>
      <c r="C4" s="116" t="s">
        <v>17</v>
      </c>
      <c r="D4" s="106" t="s">
        <v>188</v>
      </c>
      <c r="E4" s="106" t="s">
        <v>189</v>
      </c>
      <c r="F4" s="106" t="s">
        <v>190</v>
      </c>
      <c r="G4" s="106" t="s">
        <v>191</v>
      </c>
      <c r="H4" s="106" t="s">
        <v>192</v>
      </c>
      <c r="I4" s="106" t="s">
        <v>193</v>
      </c>
      <c r="J4" s="106" t="s">
        <v>194</v>
      </c>
      <c r="K4" s="106" t="s">
        <v>195</v>
      </c>
      <c r="L4" s="106" t="s">
        <v>196</v>
      </c>
      <c r="M4" s="106" t="s">
        <v>197</v>
      </c>
      <c r="N4" s="106" t="s">
        <v>198</v>
      </c>
      <c r="O4" s="106" t="s">
        <v>199</v>
      </c>
      <c r="P4" s="273" t="s">
        <v>3</v>
      </c>
      <c r="Q4" s="274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211</v>
      </c>
    </row>
    <row r="7" spans="1:17" ht="14.4" customHeight="1" x14ac:dyDescent="0.3">
      <c r="A7" s="15" t="s">
        <v>22</v>
      </c>
      <c r="B7" s="51">
        <v>76.607109480423006</v>
      </c>
      <c r="C7" s="52">
        <v>6.3839257900349997</v>
      </c>
      <c r="D7" s="52">
        <v>6.2743399999999996</v>
      </c>
      <c r="E7" s="52">
        <v>5.9186500000000004</v>
      </c>
      <c r="F7" s="52">
        <v>6.6634500000000001</v>
      </c>
      <c r="G7" s="52">
        <v>6.0482899999999997</v>
      </c>
      <c r="H7" s="52">
        <v>6.2966100000000003</v>
      </c>
      <c r="I7" s="52">
        <v>6.9514500000000004</v>
      </c>
      <c r="J7" s="52">
        <v>0.21879999999999999</v>
      </c>
      <c r="K7" s="52">
        <v>10.982049999999999</v>
      </c>
      <c r="L7" s="52">
        <v>6.96922</v>
      </c>
      <c r="M7" s="52">
        <v>-72.855530000000002</v>
      </c>
      <c r="N7" s="52">
        <v>-652.82722999999999</v>
      </c>
      <c r="O7" s="52">
        <v>5.58847</v>
      </c>
      <c r="P7" s="53">
        <v>-663.77143000000001</v>
      </c>
      <c r="Q7" s="78">
        <v>-8.6646191783230009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211</v>
      </c>
    </row>
    <row r="9" spans="1:17" ht="14.4" customHeight="1" x14ac:dyDescent="0.3">
      <c r="A9" s="15" t="s">
        <v>24</v>
      </c>
      <c r="B9" s="51">
        <v>3760.9772306514301</v>
      </c>
      <c r="C9" s="52">
        <v>313.414769220952</v>
      </c>
      <c r="D9" s="52">
        <v>197.21619999999999</v>
      </c>
      <c r="E9" s="52">
        <v>330.52890000000099</v>
      </c>
      <c r="F9" s="52">
        <v>155.66404</v>
      </c>
      <c r="G9" s="52">
        <v>533.72335999999996</v>
      </c>
      <c r="H9" s="52">
        <v>52.432850000000002</v>
      </c>
      <c r="I9" s="52">
        <v>54.504489999999997</v>
      </c>
      <c r="J9" s="52">
        <v>410.88341000000003</v>
      </c>
      <c r="K9" s="52">
        <v>257.92790000000002</v>
      </c>
      <c r="L9" s="52">
        <v>236.22073</v>
      </c>
      <c r="M9" s="52">
        <v>193.31934999999999</v>
      </c>
      <c r="N9" s="52">
        <v>240.60856999999999</v>
      </c>
      <c r="O9" s="52">
        <v>381.3698</v>
      </c>
      <c r="P9" s="53">
        <v>3044.3996000000002</v>
      </c>
      <c r="Q9" s="78">
        <v>0.80947036190099997</v>
      </c>
    </row>
    <row r="10" spans="1:17" ht="14.4" customHeight="1" x14ac:dyDescent="0.3">
      <c r="A10" s="15" t="s">
        <v>25</v>
      </c>
      <c r="B10" s="51">
        <v>5.008461476051</v>
      </c>
      <c r="C10" s="52">
        <v>0.41737178966999999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964.29919346799102</v>
      </c>
      <c r="C11" s="52">
        <v>80.358266122331997</v>
      </c>
      <c r="D11" s="52">
        <v>75.917689999999993</v>
      </c>
      <c r="E11" s="52">
        <v>164.84769</v>
      </c>
      <c r="F11" s="52">
        <v>75.512900000000002</v>
      </c>
      <c r="G11" s="52">
        <v>85.149249999999995</v>
      </c>
      <c r="H11" s="52">
        <v>30.912099999999999</v>
      </c>
      <c r="I11" s="52">
        <v>29.415790000000001</v>
      </c>
      <c r="J11" s="52">
        <v>76.363129999999998</v>
      </c>
      <c r="K11" s="52">
        <v>43.2331</v>
      </c>
      <c r="L11" s="52">
        <v>40.399410000000003</v>
      </c>
      <c r="M11" s="52">
        <v>107.52713</v>
      </c>
      <c r="N11" s="52">
        <v>80.169459999999006</v>
      </c>
      <c r="O11" s="52">
        <v>71.075569999999999</v>
      </c>
      <c r="P11" s="53">
        <v>880.52322000000004</v>
      </c>
      <c r="Q11" s="78">
        <v>0.91312242711000002</v>
      </c>
    </row>
    <row r="12" spans="1:17" ht="14.4" customHeight="1" x14ac:dyDescent="0.3">
      <c r="A12" s="15" t="s">
        <v>27</v>
      </c>
      <c r="B12" s="51">
        <v>25.894882601382999</v>
      </c>
      <c r="C12" s="52">
        <v>2.1579068834480002</v>
      </c>
      <c r="D12" s="52">
        <v>10.405200000000001</v>
      </c>
      <c r="E12" s="52">
        <v>39.152740000000001</v>
      </c>
      <c r="F12" s="52">
        <v>39.771929999999998</v>
      </c>
      <c r="G12" s="52">
        <v>0</v>
      </c>
      <c r="H12" s="52">
        <v>65.256119999999996</v>
      </c>
      <c r="I12" s="52">
        <v>0.69001999999999997</v>
      </c>
      <c r="J12" s="52">
        <v>1.0466500000000001</v>
      </c>
      <c r="K12" s="52">
        <v>1.3089999999999999</v>
      </c>
      <c r="L12" s="52">
        <v>1.857</v>
      </c>
      <c r="M12" s="52">
        <v>2.9076</v>
      </c>
      <c r="N12" s="52">
        <v>0.39929999999999999</v>
      </c>
      <c r="O12" s="52">
        <v>1.1488</v>
      </c>
      <c r="P12" s="53">
        <v>163.94435999999999</v>
      </c>
      <c r="Q12" s="78">
        <v>6.3311489966450001</v>
      </c>
    </row>
    <row r="13" spans="1:17" ht="14.4" customHeight="1" x14ac:dyDescent="0.3">
      <c r="A13" s="15" t="s">
        <v>28</v>
      </c>
      <c r="B13" s="51">
        <v>163.99999792116</v>
      </c>
      <c r="C13" s="52">
        <v>13.66666649343</v>
      </c>
      <c r="D13" s="52">
        <v>21.14068</v>
      </c>
      <c r="E13" s="52">
        <v>19.766819999999999</v>
      </c>
      <c r="F13" s="52">
        <v>8.3888099999999994</v>
      </c>
      <c r="G13" s="52">
        <v>33.10239</v>
      </c>
      <c r="H13" s="52">
        <v>6.6688400000000003</v>
      </c>
      <c r="I13" s="52">
        <v>4.7065700000000001</v>
      </c>
      <c r="J13" s="52">
        <v>13.08587</v>
      </c>
      <c r="K13" s="52">
        <v>5.6434300000000004</v>
      </c>
      <c r="L13" s="52">
        <v>16.12678</v>
      </c>
      <c r="M13" s="52">
        <v>5.8569899999999997</v>
      </c>
      <c r="N13" s="52">
        <v>6.3700900000000003</v>
      </c>
      <c r="O13" s="52">
        <v>1.1573500000000001</v>
      </c>
      <c r="P13" s="53">
        <v>142.01462000000001</v>
      </c>
      <c r="Q13" s="78">
        <v>0.86594281585400001</v>
      </c>
    </row>
    <row r="14" spans="1:17" ht="14.4" customHeight="1" x14ac:dyDescent="0.3">
      <c r="A14" s="15" t="s">
        <v>29</v>
      </c>
      <c r="B14" s="51">
        <v>1430.4888587232799</v>
      </c>
      <c r="C14" s="52">
        <v>119.20740489360701</v>
      </c>
      <c r="D14" s="52">
        <v>234.30199999999999</v>
      </c>
      <c r="E14" s="52">
        <v>203.90100000000001</v>
      </c>
      <c r="F14" s="52">
        <v>202.94492</v>
      </c>
      <c r="G14" s="52">
        <v>159.03700000000001</v>
      </c>
      <c r="H14" s="52">
        <v>131.81800000000001</v>
      </c>
      <c r="I14" s="52">
        <v>104.06100000000001</v>
      </c>
      <c r="J14" s="52">
        <v>103.98699999999999</v>
      </c>
      <c r="K14" s="52">
        <v>108.491</v>
      </c>
      <c r="L14" s="52">
        <v>109.732</v>
      </c>
      <c r="M14" s="52">
        <v>169.29599999999999</v>
      </c>
      <c r="N14" s="52">
        <v>182.98</v>
      </c>
      <c r="O14" s="52">
        <v>202.852</v>
      </c>
      <c r="P14" s="53">
        <v>1913.40192</v>
      </c>
      <c r="Q14" s="78">
        <v>1.337586034544</v>
      </c>
    </row>
    <row r="15" spans="1:17" ht="14.4" customHeight="1" x14ac:dyDescent="0.3">
      <c r="A15" s="15" t="s">
        <v>30</v>
      </c>
      <c r="B15" s="51">
        <v>247650.10436962199</v>
      </c>
      <c r="C15" s="52">
        <v>20637.5086974685</v>
      </c>
      <c r="D15" s="52">
        <v>20583.580859999998</v>
      </c>
      <c r="E15" s="52">
        <v>18807.28976</v>
      </c>
      <c r="F15" s="52">
        <v>27102.824130000001</v>
      </c>
      <c r="G15" s="52">
        <v>26847.091820000001</v>
      </c>
      <c r="H15" s="52">
        <v>21859.863369999999</v>
      </c>
      <c r="I15" s="52">
        <v>30249.354719999999</v>
      </c>
      <c r="J15" s="52">
        <v>21187.345219999999</v>
      </c>
      <c r="K15" s="52">
        <v>16493.206900000001</v>
      </c>
      <c r="L15" s="52">
        <v>29983.478070000001</v>
      </c>
      <c r="M15" s="52">
        <v>23677.448909999999</v>
      </c>
      <c r="N15" s="52">
        <v>19641.193899999998</v>
      </c>
      <c r="O15" s="52">
        <v>31686.177950000001</v>
      </c>
      <c r="P15" s="53">
        <v>288118.85561000003</v>
      </c>
      <c r="Q15" s="78">
        <v>1.1634110001419999</v>
      </c>
    </row>
    <row r="16" spans="1:17" ht="14.4" customHeight="1" x14ac:dyDescent="0.3">
      <c r="A16" s="15" t="s">
        <v>31</v>
      </c>
      <c r="B16" s="51">
        <v>-5129.9998384174296</v>
      </c>
      <c r="C16" s="52">
        <v>-427.49998653478599</v>
      </c>
      <c r="D16" s="52">
        <v>-806.12729999999897</v>
      </c>
      <c r="E16" s="52">
        <v>-370.52937000000099</v>
      </c>
      <c r="F16" s="52">
        <v>-405.26933000000002</v>
      </c>
      <c r="G16" s="52">
        <v>-459.29559999999998</v>
      </c>
      <c r="H16" s="52">
        <v>-392.64625999999998</v>
      </c>
      <c r="I16" s="52">
        <v>-146.99413000000001</v>
      </c>
      <c r="J16" s="52">
        <v>-340.19522000000001</v>
      </c>
      <c r="K16" s="52">
        <v>-299.20386999999999</v>
      </c>
      <c r="L16" s="52">
        <v>-557.61887000000002</v>
      </c>
      <c r="M16" s="52">
        <v>-336.30975000000001</v>
      </c>
      <c r="N16" s="52">
        <v>-398.43068</v>
      </c>
      <c r="O16" s="52">
        <v>-518.35441000000003</v>
      </c>
      <c r="P16" s="53">
        <v>-5030.9747900000002</v>
      </c>
      <c r="Q16" s="78">
        <v>0.98069687104500003</v>
      </c>
    </row>
    <row r="17" spans="1:17" ht="14.4" customHeight="1" x14ac:dyDescent="0.3">
      <c r="A17" s="15" t="s">
        <v>32</v>
      </c>
      <c r="B17" s="51">
        <v>516.03323138090605</v>
      </c>
      <c r="C17" s="52">
        <v>43.002769281741998</v>
      </c>
      <c r="D17" s="52">
        <v>102.58436</v>
      </c>
      <c r="E17" s="52">
        <v>8.5387799999999991</v>
      </c>
      <c r="F17" s="52">
        <v>95.07199</v>
      </c>
      <c r="G17" s="52">
        <v>183.77332000000001</v>
      </c>
      <c r="H17" s="52">
        <v>20.799910000000001</v>
      </c>
      <c r="I17" s="52">
        <v>71.269930000000002</v>
      </c>
      <c r="J17" s="52">
        <v>43.330120000000001</v>
      </c>
      <c r="K17" s="52">
        <v>96.253870000000006</v>
      </c>
      <c r="L17" s="52">
        <v>9.8659099999999995</v>
      </c>
      <c r="M17" s="52">
        <v>36.661900000000003</v>
      </c>
      <c r="N17" s="52">
        <v>209.96904000000001</v>
      </c>
      <c r="O17" s="52">
        <v>32.562109999999997</v>
      </c>
      <c r="P17" s="53">
        <v>910.68124</v>
      </c>
      <c r="Q17" s="78">
        <v>1.7647724693289999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0.20799999999999999</v>
      </c>
      <c r="G18" s="52">
        <v>1.413</v>
      </c>
      <c r="H18" s="52">
        <v>1.788</v>
      </c>
      <c r="I18" s="52">
        <v>0</v>
      </c>
      <c r="J18" s="52">
        <v>0</v>
      </c>
      <c r="K18" s="52">
        <v>1.5409999999999999</v>
      </c>
      <c r="L18" s="52">
        <v>0.30399999999999999</v>
      </c>
      <c r="M18" s="52">
        <v>2.5539999999999998</v>
      </c>
      <c r="N18" s="52">
        <v>3.2669999999999999</v>
      </c>
      <c r="O18" s="52">
        <v>0</v>
      </c>
      <c r="P18" s="53">
        <v>11.074999999999999</v>
      </c>
      <c r="Q18" s="78" t="s">
        <v>211</v>
      </c>
    </row>
    <row r="19" spans="1:17" ht="14.4" customHeight="1" x14ac:dyDescent="0.3">
      <c r="A19" s="15" t="s">
        <v>34</v>
      </c>
      <c r="B19" s="51">
        <v>1616.53666762118</v>
      </c>
      <c r="C19" s="52">
        <v>134.711388968432</v>
      </c>
      <c r="D19" s="52">
        <v>231.80495999999999</v>
      </c>
      <c r="E19" s="52">
        <v>217.127150000001</v>
      </c>
      <c r="F19" s="52">
        <v>99.808409999999995</v>
      </c>
      <c r="G19" s="52">
        <v>259.78933999999998</v>
      </c>
      <c r="H19" s="52">
        <v>84.563149999999993</v>
      </c>
      <c r="I19" s="52">
        <v>-117.17668999999999</v>
      </c>
      <c r="J19" s="52">
        <v>281.55090999999999</v>
      </c>
      <c r="K19" s="52">
        <v>23.929179999999999</v>
      </c>
      <c r="L19" s="52">
        <v>101.90638</v>
      </c>
      <c r="M19" s="52">
        <v>239.43575999999999</v>
      </c>
      <c r="N19" s="52">
        <v>91.996589999999003</v>
      </c>
      <c r="O19" s="52">
        <v>120.75484</v>
      </c>
      <c r="P19" s="53">
        <v>1635.4899800000001</v>
      </c>
      <c r="Q19" s="78">
        <v>1.011724641177</v>
      </c>
    </row>
    <row r="20" spans="1:17" ht="14.4" customHeight="1" x14ac:dyDescent="0.3">
      <c r="A20" s="15" t="s">
        <v>35</v>
      </c>
      <c r="B20" s="51">
        <v>35289.9988884505</v>
      </c>
      <c r="C20" s="52">
        <v>2940.8332407042099</v>
      </c>
      <c r="D20" s="52">
        <v>2666.8642100000002</v>
      </c>
      <c r="E20" s="52">
        <v>2566.11888000001</v>
      </c>
      <c r="F20" s="52">
        <v>2553.7647299999999</v>
      </c>
      <c r="G20" s="52">
        <v>2557.0551500000001</v>
      </c>
      <c r="H20" s="52">
        <v>2515.8071</v>
      </c>
      <c r="I20" s="52">
        <v>2615.53602</v>
      </c>
      <c r="J20" s="52">
        <v>3709.9958200000001</v>
      </c>
      <c r="K20" s="52">
        <v>2564.0847899999999</v>
      </c>
      <c r="L20" s="52">
        <v>2528.4675400000001</v>
      </c>
      <c r="M20" s="52">
        <v>2518.6921699999998</v>
      </c>
      <c r="N20" s="52">
        <v>3648.8829000000001</v>
      </c>
      <c r="O20" s="52">
        <v>2606.8095899999998</v>
      </c>
      <c r="P20" s="53">
        <v>33052.0789</v>
      </c>
      <c r="Q20" s="78">
        <v>0.93658486656399997</v>
      </c>
    </row>
    <row r="21" spans="1:17" ht="14.4" customHeight="1" x14ac:dyDescent="0.3">
      <c r="A21" s="16" t="s">
        <v>36</v>
      </c>
      <c r="B21" s="51">
        <v>4764.1358148585896</v>
      </c>
      <c r="C21" s="52">
        <v>397.01131790488301</v>
      </c>
      <c r="D21" s="52">
        <v>372.29599999999999</v>
      </c>
      <c r="E21" s="52">
        <v>370.429000000001</v>
      </c>
      <c r="F21" s="52">
        <v>500.87799999999999</v>
      </c>
      <c r="G21" s="52">
        <v>401.59300000000002</v>
      </c>
      <c r="H21" s="52">
        <v>404.42</v>
      </c>
      <c r="I21" s="52">
        <v>404.42</v>
      </c>
      <c r="J21" s="52">
        <v>404.50900000000001</v>
      </c>
      <c r="K21" s="52">
        <v>401.529</v>
      </c>
      <c r="L21" s="52">
        <v>401.52800000000002</v>
      </c>
      <c r="M21" s="52">
        <v>413.64</v>
      </c>
      <c r="N21" s="52">
        <v>413.64</v>
      </c>
      <c r="O21" s="52">
        <v>922.29600000000096</v>
      </c>
      <c r="P21" s="53">
        <v>5411.1779999999999</v>
      </c>
      <c r="Q21" s="78">
        <v>1.1358152265770001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36.249380000000002</v>
      </c>
      <c r="E22" s="52">
        <v>0</v>
      </c>
      <c r="F22" s="52">
        <v>0</v>
      </c>
      <c r="G22" s="52">
        <v>36.326900000000002</v>
      </c>
      <c r="H22" s="52">
        <v>0</v>
      </c>
      <c r="I22" s="52">
        <v>0</v>
      </c>
      <c r="J22" s="52">
        <v>0</v>
      </c>
      <c r="K22" s="52">
        <v>4.7679999999999998</v>
      </c>
      <c r="L22" s="52">
        <v>0</v>
      </c>
      <c r="M22" s="52">
        <v>0</v>
      </c>
      <c r="N22" s="52">
        <v>0</v>
      </c>
      <c r="O22" s="52">
        <v>0</v>
      </c>
      <c r="P22" s="53">
        <v>77.344279999999998</v>
      </c>
      <c r="Q22" s="78" t="s">
        <v>211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211</v>
      </c>
    </row>
    <row r="24" spans="1:17" ht="14.4" customHeight="1" x14ac:dyDescent="0.3">
      <c r="A24" s="16" t="s">
        <v>39</v>
      </c>
      <c r="B24" s="51">
        <v>0</v>
      </c>
      <c r="C24" s="52">
        <v>0</v>
      </c>
      <c r="D24" s="52">
        <v>10.100749999990001</v>
      </c>
      <c r="E24" s="52">
        <v>7.4665500000009999</v>
      </c>
      <c r="F24" s="52">
        <v>25.807129999992998</v>
      </c>
      <c r="G24" s="52">
        <v>35.523139999996999</v>
      </c>
      <c r="H24" s="52">
        <v>18.514939999999999</v>
      </c>
      <c r="I24" s="52">
        <v>45.171669999987998</v>
      </c>
      <c r="J24" s="52">
        <v>6.5366300000019999</v>
      </c>
      <c r="K24" s="52">
        <v>26.896750000007</v>
      </c>
      <c r="L24" s="52">
        <v>63.857099999992997</v>
      </c>
      <c r="M24" s="52">
        <v>75.481999999996006</v>
      </c>
      <c r="N24" s="52">
        <v>52.680900000005998</v>
      </c>
      <c r="O24" s="52">
        <v>18.539859999989002</v>
      </c>
      <c r="P24" s="53">
        <v>386.57741999996898</v>
      </c>
      <c r="Q24" s="78" t="s">
        <v>211</v>
      </c>
    </row>
    <row r="25" spans="1:17" ht="14.4" customHeight="1" x14ac:dyDescent="0.3">
      <c r="A25" s="17" t="s">
        <v>40</v>
      </c>
      <c r="B25" s="54">
        <v>291134.08486783702</v>
      </c>
      <c r="C25" s="55">
        <v>24261.173738986399</v>
      </c>
      <c r="D25" s="55">
        <v>23742.609329999999</v>
      </c>
      <c r="E25" s="55">
        <v>22370.556550000001</v>
      </c>
      <c r="F25" s="55">
        <v>30462.039110000002</v>
      </c>
      <c r="G25" s="55">
        <v>30680.33036</v>
      </c>
      <c r="H25" s="55">
        <v>24806.494729999999</v>
      </c>
      <c r="I25" s="55">
        <v>33321.910839999997</v>
      </c>
      <c r="J25" s="55">
        <v>25898.657340000002</v>
      </c>
      <c r="K25" s="55">
        <v>19740.592100000002</v>
      </c>
      <c r="L25" s="55">
        <v>32943.093269999998</v>
      </c>
      <c r="M25" s="55">
        <v>27033.65653</v>
      </c>
      <c r="N25" s="55">
        <v>23520.899839999998</v>
      </c>
      <c r="O25" s="55">
        <v>35531.977930000001</v>
      </c>
      <c r="P25" s="56">
        <v>330052.81793000002</v>
      </c>
      <c r="Q25" s="79">
        <v>1.133679754741</v>
      </c>
    </row>
    <row r="26" spans="1:17" ht="14.4" customHeight="1" x14ac:dyDescent="0.3">
      <c r="A26" s="15" t="s">
        <v>41</v>
      </c>
      <c r="B26" s="51">
        <v>7537.9784282431701</v>
      </c>
      <c r="C26" s="52">
        <v>628.16486902026395</v>
      </c>
      <c r="D26" s="52">
        <v>565.258260000002</v>
      </c>
      <c r="E26" s="52">
        <v>547.45813000000203</v>
      </c>
      <c r="F26" s="52">
        <v>607.72234000000196</v>
      </c>
      <c r="G26" s="52">
        <v>544.42914000000201</v>
      </c>
      <c r="H26" s="52">
        <v>491.97505999999998</v>
      </c>
      <c r="I26" s="52">
        <v>682.33164999999997</v>
      </c>
      <c r="J26" s="52">
        <v>685.15485999999999</v>
      </c>
      <c r="K26" s="52">
        <v>496.50882000000001</v>
      </c>
      <c r="L26" s="52">
        <v>582.90278000000001</v>
      </c>
      <c r="M26" s="52">
        <v>566.21495000000004</v>
      </c>
      <c r="N26" s="52">
        <v>605.84175000000005</v>
      </c>
      <c r="O26" s="52">
        <v>740.55478000000005</v>
      </c>
      <c r="P26" s="53">
        <v>7116.3525200000104</v>
      </c>
      <c r="Q26" s="78">
        <v>0.94406644801899997</v>
      </c>
    </row>
    <row r="27" spans="1:17" ht="14.4" customHeight="1" x14ac:dyDescent="0.3">
      <c r="A27" s="18" t="s">
        <v>42</v>
      </c>
      <c r="B27" s="54">
        <v>298672.06329607998</v>
      </c>
      <c r="C27" s="55">
        <v>24889.338608006699</v>
      </c>
      <c r="D27" s="55">
        <v>24307.867590000002</v>
      </c>
      <c r="E27" s="55">
        <v>22918.014680000098</v>
      </c>
      <c r="F27" s="55">
        <v>31069.761450000002</v>
      </c>
      <c r="G27" s="55">
        <v>31224.7595</v>
      </c>
      <c r="H27" s="55">
        <v>25298.469789999999</v>
      </c>
      <c r="I27" s="55">
        <v>34004.242489999997</v>
      </c>
      <c r="J27" s="55">
        <v>26583.8122</v>
      </c>
      <c r="K27" s="55">
        <v>20237.100920000001</v>
      </c>
      <c r="L27" s="55">
        <v>33525.996050000002</v>
      </c>
      <c r="M27" s="55">
        <v>27599.871480000002</v>
      </c>
      <c r="N27" s="55">
        <v>24126.741590000001</v>
      </c>
      <c r="O27" s="55">
        <v>36272.532709999999</v>
      </c>
      <c r="P27" s="56">
        <v>337169.17044999998</v>
      </c>
      <c r="Q27" s="79">
        <v>1.1288942351319999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12.5</v>
      </c>
    </row>
    <row r="29" spans="1:17" ht="14.4" customHeight="1" x14ac:dyDescent="0.3">
      <c r="A29" s="16" t="s">
        <v>44</v>
      </c>
      <c r="B29" s="51">
        <v>7510.00000000198</v>
      </c>
      <c r="C29" s="52">
        <v>625.83333333349799</v>
      </c>
      <c r="D29" s="52">
        <v>383.88400000000001</v>
      </c>
      <c r="E29" s="52">
        <v>552.803</v>
      </c>
      <c r="F29" s="52">
        <v>513.73500000000001</v>
      </c>
      <c r="G29" s="52">
        <v>571.36900000000003</v>
      </c>
      <c r="H29" s="52">
        <v>577.05200000000002</v>
      </c>
      <c r="I29" s="52">
        <v>545.89</v>
      </c>
      <c r="J29" s="52">
        <v>548.88</v>
      </c>
      <c r="K29" s="52">
        <v>607.66600000000005</v>
      </c>
      <c r="L29" s="52">
        <v>525.84199999999998</v>
      </c>
      <c r="M29" s="52">
        <v>522.24699999999996</v>
      </c>
      <c r="N29" s="52">
        <v>692.08400000000097</v>
      </c>
      <c r="O29" s="52">
        <v>353.53300000000002</v>
      </c>
      <c r="P29" s="53">
        <v>6394.9849999999997</v>
      </c>
      <c r="Q29" s="78">
        <v>0.85152929427400004</v>
      </c>
    </row>
    <row r="30" spans="1:17" ht="14.4" customHeight="1" x14ac:dyDescent="0.3">
      <c r="A30" s="16" t="s">
        <v>45</v>
      </c>
      <c r="B30" s="51">
        <v>287345.00000007602</v>
      </c>
      <c r="C30" s="52">
        <v>23945.416666673002</v>
      </c>
      <c r="D30" s="52">
        <v>24498.20305</v>
      </c>
      <c r="E30" s="52">
        <v>22188.778549999999</v>
      </c>
      <c r="F30" s="52">
        <v>31238.215039999999</v>
      </c>
      <c r="G30" s="52">
        <v>31521.698629999999</v>
      </c>
      <c r="H30" s="52">
        <v>25758.679410000001</v>
      </c>
      <c r="I30" s="52">
        <v>34747.926500000001</v>
      </c>
      <c r="J30" s="52">
        <v>25009.61982</v>
      </c>
      <c r="K30" s="52">
        <v>19474.759989999999</v>
      </c>
      <c r="L30" s="52">
        <v>34742.810290000001</v>
      </c>
      <c r="M30" s="52">
        <v>27964.037240000001</v>
      </c>
      <c r="N30" s="52">
        <v>23272.05342</v>
      </c>
      <c r="O30" s="52">
        <v>36075.209799999997</v>
      </c>
      <c r="P30" s="53">
        <v>336491.99174000003</v>
      </c>
      <c r="Q30" s="78">
        <v>1.1710382701619999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211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208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70" t="s">
        <v>48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60" customFormat="1" ht="14.4" customHeight="1" thickBot="1" x14ac:dyDescent="0.35">
      <c r="A2" s="187" t="s">
        <v>210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71" t="s">
        <v>49</v>
      </c>
      <c r="C3" s="272"/>
      <c r="D3" s="272"/>
      <c r="E3" s="272"/>
      <c r="F3" s="278" t="s">
        <v>50</v>
      </c>
      <c r="G3" s="272"/>
      <c r="H3" s="272"/>
      <c r="I3" s="272"/>
      <c r="J3" s="272"/>
      <c r="K3" s="279"/>
    </row>
    <row r="4" spans="1:11" ht="14.4" customHeight="1" x14ac:dyDescent="0.3">
      <c r="A4" s="67"/>
      <c r="B4" s="276"/>
      <c r="C4" s="277"/>
      <c r="D4" s="277"/>
      <c r="E4" s="277"/>
      <c r="F4" s="280" t="s">
        <v>204</v>
      </c>
      <c r="G4" s="282" t="s">
        <v>51</v>
      </c>
      <c r="H4" s="118" t="s">
        <v>90</v>
      </c>
      <c r="I4" s="280" t="s">
        <v>52</v>
      </c>
      <c r="J4" s="282" t="s">
        <v>206</v>
      </c>
      <c r="K4" s="283" t="s">
        <v>207</v>
      </c>
    </row>
    <row r="5" spans="1:11" ht="42" thickBot="1" x14ac:dyDescent="0.35">
      <c r="A5" s="68"/>
      <c r="B5" s="24" t="s">
        <v>200</v>
      </c>
      <c r="C5" s="25" t="s">
        <v>201</v>
      </c>
      <c r="D5" s="26" t="s">
        <v>202</v>
      </c>
      <c r="E5" s="26" t="s">
        <v>203</v>
      </c>
      <c r="F5" s="281"/>
      <c r="G5" s="281"/>
      <c r="H5" s="25" t="s">
        <v>205</v>
      </c>
      <c r="I5" s="281"/>
      <c r="J5" s="281"/>
      <c r="K5" s="284"/>
    </row>
    <row r="6" spans="1:11" ht="14.4" customHeight="1" thickBot="1" x14ac:dyDescent="0.35">
      <c r="A6" s="330" t="s">
        <v>213</v>
      </c>
      <c r="B6" s="312">
        <v>285609.15825900598</v>
      </c>
      <c r="C6" s="312">
        <v>298165.60430000001</v>
      </c>
      <c r="D6" s="313">
        <v>12556.446040994</v>
      </c>
      <c r="E6" s="314">
        <v>1.043963737428</v>
      </c>
      <c r="F6" s="312">
        <v>291134.08486783702</v>
      </c>
      <c r="G6" s="313">
        <v>291134.08486783702</v>
      </c>
      <c r="H6" s="315">
        <v>35531.977930000001</v>
      </c>
      <c r="I6" s="312">
        <v>330052.81793000002</v>
      </c>
      <c r="J6" s="313">
        <v>38918.733062162799</v>
      </c>
      <c r="K6" s="316">
        <v>1.133679754741</v>
      </c>
    </row>
    <row r="7" spans="1:11" ht="14.4" customHeight="1" thickBot="1" x14ac:dyDescent="0.35">
      <c r="A7" s="331" t="s">
        <v>214</v>
      </c>
      <c r="B7" s="312">
        <v>245433.789763126</v>
      </c>
      <c r="C7" s="312">
        <v>255306.86030999999</v>
      </c>
      <c r="D7" s="313">
        <v>9873.0705468738997</v>
      </c>
      <c r="E7" s="314">
        <v>1.040227022352</v>
      </c>
      <c r="F7" s="312">
        <v>248947.38026552601</v>
      </c>
      <c r="G7" s="313">
        <v>248947.38026552601</v>
      </c>
      <c r="H7" s="315">
        <v>31830.916440000001</v>
      </c>
      <c r="I7" s="312">
        <v>288566.55296</v>
      </c>
      <c r="J7" s="313">
        <v>39619.172694474102</v>
      </c>
      <c r="K7" s="316">
        <v>1.159146774921</v>
      </c>
    </row>
    <row r="8" spans="1:11" ht="14.4" customHeight="1" thickBot="1" x14ac:dyDescent="0.35">
      <c r="A8" s="332" t="s">
        <v>215</v>
      </c>
      <c r="B8" s="312">
        <v>3826.2157000102902</v>
      </c>
      <c r="C8" s="312">
        <v>3606.9881700000001</v>
      </c>
      <c r="D8" s="313">
        <v>-219.22753001029699</v>
      </c>
      <c r="E8" s="314">
        <v>0.94270382351600002</v>
      </c>
      <c r="F8" s="312">
        <v>4996.78687559843</v>
      </c>
      <c r="G8" s="313">
        <v>4996.78687559843</v>
      </c>
      <c r="H8" s="315">
        <v>460.24090000000001</v>
      </c>
      <c r="I8" s="312">
        <v>3565.2702199999999</v>
      </c>
      <c r="J8" s="313">
        <v>-1431.5166555984299</v>
      </c>
      <c r="K8" s="316">
        <v>0.71351256492600001</v>
      </c>
    </row>
    <row r="9" spans="1:11" ht="14.4" customHeight="1" thickBot="1" x14ac:dyDescent="0.35">
      <c r="A9" s="333" t="s">
        <v>216</v>
      </c>
      <c r="B9" s="317">
        <v>0</v>
      </c>
      <c r="C9" s="317">
        <v>-1.9985900000000001</v>
      </c>
      <c r="D9" s="318">
        <v>-1.9985900000000001</v>
      </c>
      <c r="E9" s="319" t="s">
        <v>211</v>
      </c>
      <c r="F9" s="317">
        <v>0</v>
      </c>
      <c r="G9" s="318">
        <v>0</v>
      </c>
      <c r="H9" s="320">
        <v>-0.72230000000000005</v>
      </c>
      <c r="I9" s="317">
        <v>-3.2337400000000001</v>
      </c>
      <c r="J9" s="318">
        <v>-3.2337400000000001</v>
      </c>
      <c r="K9" s="321" t="s">
        <v>211</v>
      </c>
    </row>
    <row r="10" spans="1:11" ht="14.4" customHeight="1" thickBot="1" x14ac:dyDescent="0.35">
      <c r="A10" s="334" t="s">
        <v>217</v>
      </c>
      <c r="B10" s="312">
        <v>0</v>
      </c>
      <c r="C10" s="312">
        <v>-1.9985900000000001</v>
      </c>
      <c r="D10" s="313">
        <v>-1.9985900000000001</v>
      </c>
      <c r="E10" s="322" t="s">
        <v>211</v>
      </c>
      <c r="F10" s="312">
        <v>0</v>
      </c>
      <c r="G10" s="313">
        <v>0</v>
      </c>
      <c r="H10" s="315">
        <v>-0.72230000000000005</v>
      </c>
      <c r="I10" s="312">
        <v>-3.2337400000000001</v>
      </c>
      <c r="J10" s="313">
        <v>-3.2337400000000001</v>
      </c>
      <c r="K10" s="323" t="s">
        <v>211</v>
      </c>
    </row>
    <row r="11" spans="1:11" ht="14.4" customHeight="1" thickBot="1" x14ac:dyDescent="0.35">
      <c r="A11" s="333" t="s">
        <v>218</v>
      </c>
      <c r="B11" s="317">
        <v>0</v>
      </c>
      <c r="C11" s="317">
        <v>-0.18506</v>
      </c>
      <c r="D11" s="318">
        <v>-0.18506</v>
      </c>
      <c r="E11" s="319" t="s">
        <v>211</v>
      </c>
      <c r="F11" s="317">
        <v>0</v>
      </c>
      <c r="G11" s="318">
        <v>0</v>
      </c>
      <c r="H11" s="320">
        <v>-9.9089999999999998E-2</v>
      </c>
      <c r="I11" s="317">
        <v>-1.84015</v>
      </c>
      <c r="J11" s="318">
        <v>-1.84015</v>
      </c>
      <c r="K11" s="321" t="s">
        <v>211</v>
      </c>
    </row>
    <row r="12" spans="1:11" ht="14.4" customHeight="1" thickBot="1" x14ac:dyDescent="0.35">
      <c r="A12" s="334" t="s">
        <v>219</v>
      </c>
      <c r="B12" s="312">
        <v>0</v>
      </c>
      <c r="C12" s="312">
        <v>-0.18506</v>
      </c>
      <c r="D12" s="313">
        <v>-0.18506</v>
      </c>
      <c r="E12" s="322" t="s">
        <v>211</v>
      </c>
      <c r="F12" s="312">
        <v>0</v>
      </c>
      <c r="G12" s="313">
        <v>0</v>
      </c>
      <c r="H12" s="315">
        <v>-9.9089999999999998E-2</v>
      </c>
      <c r="I12" s="312">
        <v>-1.84015</v>
      </c>
      <c r="J12" s="313">
        <v>-1.84015</v>
      </c>
      <c r="K12" s="323" t="s">
        <v>211</v>
      </c>
    </row>
    <row r="13" spans="1:11" ht="14.4" customHeight="1" thickBot="1" x14ac:dyDescent="0.35">
      <c r="A13" s="333" t="s">
        <v>220</v>
      </c>
      <c r="B13" s="317">
        <v>40.203173516321002</v>
      </c>
      <c r="C13" s="317">
        <v>-544.39222000000302</v>
      </c>
      <c r="D13" s="318">
        <v>-584.59539351632395</v>
      </c>
      <c r="E13" s="324">
        <v>-13.541026053055001</v>
      </c>
      <c r="F13" s="317">
        <v>76.607109480423006</v>
      </c>
      <c r="G13" s="318">
        <v>76.607109480423006</v>
      </c>
      <c r="H13" s="320">
        <v>5.58847</v>
      </c>
      <c r="I13" s="317">
        <v>-663.77143000000001</v>
      </c>
      <c r="J13" s="318">
        <v>-740.378539480423</v>
      </c>
      <c r="K13" s="325">
        <v>-8.6646191783230009</v>
      </c>
    </row>
    <row r="14" spans="1:11" ht="14.4" customHeight="1" thickBot="1" x14ac:dyDescent="0.35">
      <c r="A14" s="334" t="s">
        <v>221</v>
      </c>
      <c r="B14" s="312">
        <v>36.000102362737998</v>
      </c>
      <c r="C14" s="312">
        <v>92.181709999999995</v>
      </c>
      <c r="D14" s="313">
        <v>56.181607637261997</v>
      </c>
      <c r="E14" s="314">
        <v>2.5605957747330002</v>
      </c>
      <c r="F14" s="312">
        <v>76.521910423639994</v>
      </c>
      <c r="G14" s="313">
        <v>76.521910423639994</v>
      </c>
      <c r="H14" s="315">
        <v>5.58847</v>
      </c>
      <c r="I14" s="312">
        <v>74.686840000000004</v>
      </c>
      <c r="J14" s="313">
        <v>-1.8350704236399999</v>
      </c>
      <c r="K14" s="316">
        <v>0.97601901973500005</v>
      </c>
    </row>
    <row r="15" spans="1:11" ht="14.4" customHeight="1" thickBot="1" x14ac:dyDescent="0.35">
      <c r="A15" s="334" t="s">
        <v>222</v>
      </c>
      <c r="B15" s="312">
        <v>4.2030711535830001</v>
      </c>
      <c r="C15" s="312">
        <v>0</v>
      </c>
      <c r="D15" s="313">
        <v>-4.2030711535830001</v>
      </c>
      <c r="E15" s="314">
        <v>0</v>
      </c>
      <c r="F15" s="312">
        <v>0</v>
      </c>
      <c r="G15" s="313">
        <v>0</v>
      </c>
      <c r="H15" s="315">
        <v>0</v>
      </c>
      <c r="I15" s="312">
        <v>0</v>
      </c>
      <c r="J15" s="313">
        <v>0</v>
      </c>
      <c r="K15" s="316">
        <v>12</v>
      </c>
    </row>
    <row r="16" spans="1:11" ht="14.4" customHeight="1" thickBot="1" x14ac:dyDescent="0.35">
      <c r="A16" s="334" t="s">
        <v>223</v>
      </c>
      <c r="B16" s="312">
        <v>0</v>
      </c>
      <c r="C16" s="312">
        <v>8.9069999999999996E-2</v>
      </c>
      <c r="D16" s="313">
        <v>8.9069999999999996E-2</v>
      </c>
      <c r="E16" s="322" t="s">
        <v>224</v>
      </c>
      <c r="F16" s="312">
        <v>8.5199056782999993E-2</v>
      </c>
      <c r="G16" s="313">
        <v>8.5199056782999993E-2</v>
      </c>
      <c r="H16" s="315">
        <v>0</v>
      </c>
      <c r="I16" s="312">
        <v>0</v>
      </c>
      <c r="J16" s="313">
        <v>-8.5199056782999993E-2</v>
      </c>
      <c r="K16" s="316">
        <v>0</v>
      </c>
    </row>
    <row r="17" spans="1:11" ht="14.4" customHeight="1" thickBot="1" x14ac:dyDescent="0.35">
      <c r="A17" s="334" t="s">
        <v>225</v>
      </c>
      <c r="B17" s="312">
        <v>0</v>
      </c>
      <c r="C17" s="312">
        <v>-636.66300000000297</v>
      </c>
      <c r="D17" s="313">
        <v>-636.66300000000297</v>
      </c>
      <c r="E17" s="322" t="s">
        <v>211</v>
      </c>
      <c r="F17" s="312">
        <v>0</v>
      </c>
      <c r="G17" s="313">
        <v>0</v>
      </c>
      <c r="H17" s="315">
        <v>0</v>
      </c>
      <c r="I17" s="312">
        <v>-738.45826999999997</v>
      </c>
      <c r="J17" s="313">
        <v>-738.45826999999997</v>
      </c>
      <c r="K17" s="323" t="s">
        <v>211</v>
      </c>
    </row>
    <row r="18" spans="1:11" ht="14.4" customHeight="1" thickBot="1" x14ac:dyDescent="0.35">
      <c r="A18" s="333" t="s">
        <v>226</v>
      </c>
      <c r="B18" s="317">
        <v>2849.0050187408201</v>
      </c>
      <c r="C18" s="317">
        <v>2854.7779099999998</v>
      </c>
      <c r="D18" s="318">
        <v>5.7728912591809998</v>
      </c>
      <c r="E18" s="324">
        <v>1.002026283288</v>
      </c>
      <c r="F18" s="317">
        <v>3760.9772306514301</v>
      </c>
      <c r="G18" s="318">
        <v>3760.9772306514301</v>
      </c>
      <c r="H18" s="320">
        <v>381.3698</v>
      </c>
      <c r="I18" s="317">
        <v>3044.3996000000002</v>
      </c>
      <c r="J18" s="318">
        <v>-716.57763065142399</v>
      </c>
      <c r="K18" s="325">
        <v>0.80947036190099997</v>
      </c>
    </row>
    <row r="19" spans="1:11" ht="14.4" customHeight="1" thickBot="1" x14ac:dyDescent="0.35">
      <c r="A19" s="334" t="s">
        <v>227</v>
      </c>
      <c r="B19" s="312">
        <v>2.9999950233349999</v>
      </c>
      <c r="C19" s="312">
        <v>48.112270000000002</v>
      </c>
      <c r="D19" s="313">
        <v>45.112274976663997</v>
      </c>
      <c r="E19" s="314">
        <v>16.037449937666999</v>
      </c>
      <c r="F19" s="312">
        <v>54.999998267633003</v>
      </c>
      <c r="G19" s="313">
        <v>54.999998267633003</v>
      </c>
      <c r="H19" s="315">
        <v>6.3412600000000001</v>
      </c>
      <c r="I19" s="312">
        <v>16.168800000000001</v>
      </c>
      <c r="J19" s="313">
        <v>-38.831198267632999</v>
      </c>
      <c r="K19" s="316">
        <v>0.29397819107700002</v>
      </c>
    </row>
    <row r="20" spans="1:11" ht="14.4" customHeight="1" thickBot="1" x14ac:dyDescent="0.35">
      <c r="A20" s="334" t="s">
        <v>228</v>
      </c>
      <c r="B20" s="312">
        <v>5.0003160911110003</v>
      </c>
      <c r="C20" s="312">
        <v>6.21591</v>
      </c>
      <c r="D20" s="313">
        <v>1.2155939088879999</v>
      </c>
      <c r="E20" s="314">
        <v>1.243103413212</v>
      </c>
      <c r="F20" s="312">
        <v>7.9999997480190004</v>
      </c>
      <c r="G20" s="313">
        <v>7.9999997480190004</v>
      </c>
      <c r="H20" s="315">
        <v>0</v>
      </c>
      <c r="I20" s="312">
        <v>9.7145700000000001</v>
      </c>
      <c r="J20" s="313">
        <v>1.7145702519799999</v>
      </c>
      <c r="K20" s="316">
        <v>1.2143212882479999</v>
      </c>
    </row>
    <row r="21" spans="1:11" ht="14.4" customHeight="1" thickBot="1" x14ac:dyDescent="0.35">
      <c r="A21" s="334" t="s">
        <v>229</v>
      </c>
      <c r="B21" s="312">
        <v>25.007744266842</v>
      </c>
      <c r="C21" s="312">
        <v>27.48874</v>
      </c>
      <c r="D21" s="313">
        <v>2.4809957331570001</v>
      </c>
      <c r="E21" s="314">
        <v>1.0992090972569999</v>
      </c>
      <c r="F21" s="312">
        <v>27.697307207306999</v>
      </c>
      <c r="G21" s="313">
        <v>27.697307207306999</v>
      </c>
      <c r="H21" s="315">
        <v>4.3220000000000001</v>
      </c>
      <c r="I21" s="312">
        <v>24.955380000000002</v>
      </c>
      <c r="J21" s="313">
        <v>-2.741927207307</v>
      </c>
      <c r="K21" s="316">
        <v>0.90100383453199995</v>
      </c>
    </row>
    <row r="22" spans="1:11" ht="14.4" customHeight="1" thickBot="1" x14ac:dyDescent="0.35">
      <c r="A22" s="334" t="s">
        <v>230</v>
      </c>
      <c r="B22" s="312">
        <v>1300.2803460903799</v>
      </c>
      <c r="C22" s="312">
        <v>1230.24947</v>
      </c>
      <c r="D22" s="313">
        <v>-70.030876090381994</v>
      </c>
      <c r="E22" s="314">
        <v>0.94614170990000002</v>
      </c>
      <c r="F22" s="312">
        <v>2096.3875206213202</v>
      </c>
      <c r="G22" s="313">
        <v>2096.3875206213202</v>
      </c>
      <c r="H22" s="315">
        <v>217.55619999999999</v>
      </c>
      <c r="I22" s="312">
        <v>1470.07259</v>
      </c>
      <c r="J22" s="313">
        <v>-626.31493062131403</v>
      </c>
      <c r="K22" s="316">
        <v>0.70124086102299998</v>
      </c>
    </row>
    <row r="23" spans="1:11" ht="14.4" customHeight="1" thickBot="1" x14ac:dyDescent="0.35">
      <c r="A23" s="334" t="s">
        <v>231</v>
      </c>
      <c r="B23" s="312">
        <v>1272.99954771068</v>
      </c>
      <c r="C23" s="312">
        <v>1277.3676700000001</v>
      </c>
      <c r="D23" s="313">
        <v>4.3681222893209997</v>
      </c>
      <c r="E23" s="314">
        <v>1.0034313620119999</v>
      </c>
      <c r="F23" s="312">
        <v>1304.99996406126</v>
      </c>
      <c r="G23" s="313">
        <v>1304.99996406126</v>
      </c>
      <c r="H23" s="315">
        <v>129.71193</v>
      </c>
      <c r="I23" s="312">
        <v>1254.9087</v>
      </c>
      <c r="J23" s="313">
        <v>-50.091264061263999</v>
      </c>
      <c r="K23" s="316">
        <v>0.961615888551</v>
      </c>
    </row>
    <row r="24" spans="1:11" ht="14.4" customHeight="1" thickBot="1" x14ac:dyDescent="0.35">
      <c r="A24" s="334" t="s">
        <v>232</v>
      </c>
      <c r="B24" s="312">
        <v>50.022879983692</v>
      </c>
      <c r="C24" s="312">
        <v>57.312750000000001</v>
      </c>
      <c r="D24" s="313">
        <v>7.2898700163069998</v>
      </c>
      <c r="E24" s="314">
        <v>1.145730713998</v>
      </c>
      <c r="F24" s="312">
        <v>59.150938165446</v>
      </c>
      <c r="G24" s="313">
        <v>59.150938165446</v>
      </c>
      <c r="H24" s="315">
        <v>4.8925000000000001</v>
      </c>
      <c r="I24" s="312">
        <v>50.972749999999998</v>
      </c>
      <c r="J24" s="313">
        <v>-8.1781881654460005</v>
      </c>
      <c r="K24" s="316">
        <v>0.86174034733600002</v>
      </c>
    </row>
    <row r="25" spans="1:11" ht="14.4" customHeight="1" thickBot="1" x14ac:dyDescent="0.35">
      <c r="A25" s="334" t="s">
        <v>233</v>
      </c>
      <c r="B25" s="312">
        <v>192.69418957477501</v>
      </c>
      <c r="C25" s="312">
        <v>208.03110000000001</v>
      </c>
      <c r="D25" s="313">
        <v>15.336910425225</v>
      </c>
      <c r="E25" s="314">
        <v>1.079591971398</v>
      </c>
      <c r="F25" s="312">
        <v>209.741502580439</v>
      </c>
      <c r="G25" s="313">
        <v>209.741502580439</v>
      </c>
      <c r="H25" s="315">
        <v>18.545909999999999</v>
      </c>
      <c r="I25" s="312">
        <v>217.60681</v>
      </c>
      <c r="J25" s="313">
        <v>7.8653074195609998</v>
      </c>
      <c r="K25" s="316">
        <v>1.037500005114</v>
      </c>
    </row>
    <row r="26" spans="1:11" ht="14.4" customHeight="1" thickBot="1" x14ac:dyDescent="0.35">
      <c r="A26" s="333" t="s">
        <v>234</v>
      </c>
      <c r="B26" s="317">
        <v>13.999950624922</v>
      </c>
      <c r="C26" s="317">
        <v>9.4011399999999998</v>
      </c>
      <c r="D26" s="318">
        <v>-4.5988106249219998</v>
      </c>
      <c r="E26" s="324">
        <v>0.67151236828299998</v>
      </c>
      <c r="F26" s="317">
        <v>5.008461476051</v>
      </c>
      <c r="G26" s="318">
        <v>5.008461476051</v>
      </c>
      <c r="H26" s="320">
        <v>0</v>
      </c>
      <c r="I26" s="317">
        <v>0</v>
      </c>
      <c r="J26" s="318">
        <v>-5.008461476051</v>
      </c>
      <c r="K26" s="325">
        <v>0</v>
      </c>
    </row>
    <row r="27" spans="1:11" ht="14.4" customHeight="1" thickBot="1" x14ac:dyDescent="0.35">
      <c r="A27" s="334" t="s">
        <v>235</v>
      </c>
      <c r="B27" s="312">
        <v>13.999950624922</v>
      </c>
      <c r="C27" s="312">
        <v>7.5428100000000002</v>
      </c>
      <c r="D27" s="313">
        <v>-6.4571406249220002</v>
      </c>
      <c r="E27" s="314">
        <v>0.53877404299999998</v>
      </c>
      <c r="F27" s="312">
        <v>5.008461476051</v>
      </c>
      <c r="G27" s="313">
        <v>5.008461476051</v>
      </c>
      <c r="H27" s="315">
        <v>0</v>
      </c>
      <c r="I27" s="312">
        <v>0</v>
      </c>
      <c r="J27" s="313">
        <v>-5.008461476051</v>
      </c>
      <c r="K27" s="316">
        <v>0</v>
      </c>
    </row>
    <row r="28" spans="1:11" ht="14.4" customHeight="1" thickBot="1" x14ac:dyDescent="0.35">
      <c r="A28" s="334" t="s">
        <v>236</v>
      </c>
      <c r="B28" s="312">
        <v>0</v>
      </c>
      <c r="C28" s="312">
        <v>1.85833</v>
      </c>
      <c r="D28" s="313">
        <v>1.85833</v>
      </c>
      <c r="E28" s="322" t="s">
        <v>211</v>
      </c>
      <c r="F28" s="312">
        <v>0</v>
      </c>
      <c r="G28" s="313">
        <v>0</v>
      </c>
      <c r="H28" s="315">
        <v>0</v>
      </c>
      <c r="I28" s="312">
        <v>0</v>
      </c>
      <c r="J28" s="313">
        <v>0</v>
      </c>
      <c r="K28" s="323" t="s">
        <v>211</v>
      </c>
    </row>
    <row r="29" spans="1:11" ht="14.4" customHeight="1" thickBot="1" x14ac:dyDescent="0.35">
      <c r="A29" s="333" t="s">
        <v>237</v>
      </c>
      <c r="B29" s="317">
        <v>621.59553074305597</v>
      </c>
      <c r="C29" s="317">
        <v>744.89922999999703</v>
      </c>
      <c r="D29" s="318">
        <v>123.303699256941</v>
      </c>
      <c r="E29" s="324">
        <v>1.1983664507839999</v>
      </c>
      <c r="F29" s="317">
        <v>964.29919346799102</v>
      </c>
      <c r="G29" s="318">
        <v>964.29919346799102</v>
      </c>
      <c r="H29" s="320">
        <v>71.075569999999999</v>
      </c>
      <c r="I29" s="317">
        <v>880.52322000000004</v>
      </c>
      <c r="J29" s="318">
        <v>-83.775973467989999</v>
      </c>
      <c r="K29" s="325">
        <v>0.91312242711000002</v>
      </c>
    </row>
    <row r="30" spans="1:11" ht="14.4" customHeight="1" thickBot="1" x14ac:dyDescent="0.35">
      <c r="A30" s="334" t="s">
        <v>238</v>
      </c>
      <c r="B30" s="312">
        <v>96.694625525077001</v>
      </c>
      <c r="C30" s="312">
        <v>180.74585999999701</v>
      </c>
      <c r="D30" s="313">
        <v>84.051234474918999</v>
      </c>
      <c r="E30" s="314">
        <v>1.8692441179479999</v>
      </c>
      <c r="F30" s="312">
        <v>216.06464015885601</v>
      </c>
      <c r="G30" s="313">
        <v>216.06464015885601</v>
      </c>
      <c r="H30" s="315">
        <v>0</v>
      </c>
      <c r="I30" s="312">
        <v>77.557360000000003</v>
      </c>
      <c r="J30" s="313">
        <v>-138.50728015885599</v>
      </c>
      <c r="K30" s="316">
        <v>0.35895443114999998</v>
      </c>
    </row>
    <row r="31" spans="1:11" ht="14.4" customHeight="1" thickBot="1" x14ac:dyDescent="0.35">
      <c r="A31" s="334" t="s">
        <v>239</v>
      </c>
      <c r="B31" s="312">
        <v>30.997057647346001</v>
      </c>
      <c r="C31" s="312">
        <v>44.937980000000003</v>
      </c>
      <c r="D31" s="313">
        <v>13.940922352654001</v>
      </c>
      <c r="E31" s="314">
        <v>1.4497498604950001</v>
      </c>
      <c r="F31" s="312">
        <v>40.999998771594001</v>
      </c>
      <c r="G31" s="313">
        <v>40.999998771594001</v>
      </c>
      <c r="H31" s="315">
        <v>2.33751</v>
      </c>
      <c r="I31" s="312">
        <v>24.172429999999999</v>
      </c>
      <c r="J31" s="313">
        <v>-16.827568771593999</v>
      </c>
      <c r="K31" s="316">
        <v>0.58957148107799995</v>
      </c>
    </row>
    <row r="32" spans="1:11" ht="14.4" customHeight="1" thickBot="1" x14ac:dyDescent="0.35">
      <c r="A32" s="334" t="s">
        <v>240</v>
      </c>
      <c r="B32" s="312">
        <v>77.375181349932006</v>
      </c>
      <c r="C32" s="312">
        <v>64.561179999999993</v>
      </c>
      <c r="D32" s="313">
        <v>-12.814001349931999</v>
      </c>
      <c r="E32" s="314">
        <v>0.83439132385299997</v>
      </c>
      <c r="F32" s="312">
        <v>63.686772302236001</v>
      </c>
      <c r="G32" s="313">
        <v>63.686772302236001</v>
      </c>
      <c r="H32" s="315">
        <v>7.12704</v>
      </c>
      <c r="I32" s="312">
        <v>91.705609999999993</v>
      </c>
      <c r="J32" s="313">
        <v>28.018837697763001</v>
      </c>
      <c r="K32" s="316">
        <v>1.439947522615</v>
      </c>
    </row>
    <row r="33" spans="1:11" ht="14.4" customHeight="1" thickBot="1" x14ac:dyDescent="0.35">
      <c r="A33" s="334" t="s">
        <v>241</v>
      </c>
      <c r="B33" s="312">
        <v>166.202919341203</v>
      </c>
      <c r="C33" s="312">
        <v>124.53843999999999</v>
      </c>
      <c r="D33" s="313">
        <v>-41.664479341202998</v>
      </c>
      <c r="E33" s="314">
        <v>0.74931559862800001</v>
      </c>
      <c r="F33" s="312">
        <v>193.99999473990499</v>
      </c>
      <c r="G33" s="313">
        <v>193.99999473990499</v>
      </c>
      <c r="H33" s="315">
        <v>9.2016100000000005</v>
      </c>
      <c r="I33" s="312">
        <v>153.29349999999999</v>
      </c>
      <c r="J33" s="313">
        <v>-40.706494739904002</v>
      </c>
      <c r="K33" s="316">
        <v>0.79017270183699995</v>
      </c>
    </row>
    <row r="34" spans="1:11" ht="14.4" customHeight="1" thickBot="1" x14ac:dyDescent="0.35">
      <c r="A34" s="334" t="s">
        <v>242</v>
      </c>
      <c r="B34" s="312">
        <v>5.9995138433440003</v>
      </c>
      <c r="C34" s="312">
        <v>46.166260000000001</v>
      </c>
      <c r="D34" s="313">
        <v>40.166746156655002</v>
      </c>
      <c r="E34" s="314">
        <v>7.6950001625909996</v>
      </c>
      <c r="F34" s="312">
        <v>8.9999997165209997</v>
      </c>
      <c r="G34" s="313">
        <v>8.9999997165209997</v>
      </c>
      <c r="H34" s="315">
        <v>0.29333999999999999</v>
      </c>
      <c r="I34" s="312">
        <v>5.3993399999999996</v>
      </c>
      <c r="J34" s="313">
        <v>-3.6006597165210001</v>
      </c>
      <c r="K34" s="316">
        <v>0.59992668556200002</v>
      </c>
    </row>
    <row r="35" spans="1:11" ht="14.4" customHeight="1" thickBot="1" x14ac:dyDescent="0.35">
      <c r="A35" s="334" t="s">
        <v>243</v>
      </c>
      <c r="B35" s="312">
        <v>0</v>
      </c>
      <c r="C35" s="312">
        <v>0.04</v>
      </c>
      <c r="D35" s="313">
        <v>0.04</v>
      </c>
      <c r="E35" s="322" t="s">
        <v>224</v>
      </c>
      <c r="F35" s="312">
        <v>0</v>
      </c>
      <c r="G35" s="313">
        <v>0</v>
      </c>
      <c r="H35" s="315">
        <v>0.438</v>
      </c>
      <c r="I35" s="312">
        <v>1.1459999999999999</v>
      </c>
      <c r="J35" s="313">
        <v>1.1459999999999999</v>
      </c>
      <c r="K35" s="323" t="s">
        <v>224</v>
      </c>
    </row>
    <row r="36" spans="1:11" ht="14.4" customHeight="1" thickBot="1" x14ac:dyDescent="0.35">
      <c r="A36" s="334" t="s">
        <v>244</v>
      </c>
      <c r="B36" s="312">
        <v>19.165518297892</v>
      </c>
      <c r="C36" s="312">
        <v>52.5261</v>
      </c>
      <c r="D36" s="313">
        <v>33.360581702108</v>
      </c>
      <c r="E36" s="314">
        <v>2.7406563800449999</v>
      </c>
      <c r="F36" s="312">
        <v>25.901951250408001</v>
      </c>
      <c r="G36" s="313">
        <v>25.901951250408001</v>
      </c>
      <c r="H36" s="315">
        <v>0</v>
      </c>
      <c r="I36" s="312">
        <v>24.780799999999999</v>
      </c>
      <c r="J36" s="313">
        <v>-1.1211512504079999</v>
      </c>
      <c r="K36" s="316">
        <v>0.95671556789000001</v>
      </c>
    </row>
    <row r="37" spans="1:11" ht="14.4" customHeight="1" thickBot="1" x14ac:dyDescent="0.35">
      <c r="A37" s="334" t="s">
        <v>245</v>
      </c>
      <c r="B37" s="312">
        <v>1.044968243354</v>
      </c>
      <c r="C37" s="312">
        <v>2.2312599999999998</v>
      </c>
      <c r="D37" s="313">
        <v>1.186291756645</v>
      </c>
      <c r="E37" s="314">
        <v>2.1352419216460001</v>
      </c>
      <c r="F37" s="312">
        <v>0</v>
      </c>
      <c r="G37" s="313">
        <v>0</v>
      </c>
      <c r="H37" s="315">
        <v>0.15631999999999999</v>
      </c>
      <c r="I37" s="312">
        <v>0.88761000000000001</v>
      </c>
      <c r="J37" s="313">
        <v>0.88761000000000001</v>
      </c>
      <c r="K37" s="323" t="s">
        <v>211</v>
      </c>
    </row>
    <row r="38" spans="1:11" ht="14.4" customHeight="1" thickBot="1" x14ac:dyDescent="0.35">
      <c r="A38" s="334" t="s">
        <v>246</v>
      </c>
      <c r="B38" s="312">
        <v>4.8400834881890002</v>
      </c>
      <c r="C38" s="312">
        <v>3.6025700000000001</v>
      </c>
      <c r="D38" s="313">
        <v>-1.237513488189</v>
      </c>
      <c r="E38" s="314">
        <v>0.744319805389</v>
      </c>
      <c r="F38" s="312">
        <v>17.999999811014</v>
      </c>
      <c r="G38" s="313">
        <v>17.999999811014</v>
      </c>
      <c r="H38" s="315">
        <v>0</v>
      </c>
      <c r="I38" s="312">
        <v>17.8474</v>
      </c>
      <c r="J38" s="313">
        <v>-0.152599811014</v>
      </c>
      <c r="K38" s="316">
        <v>0.99152223263200001</v>
      </c>
    </row>
    <row r="39" spans="1:11" ht="14.4" customHeight="1" thickBot="1" x14ac:dyDescent="0.35">
      <c r="A39" s="334" t="s">
        <v>247</v>
      </c>
      <c r="B39" s="312">
        <v>67.888979256718002</v>
      </c>
      <c r="C39" s="312">
        <v>35.604340000000001</v>
      </c>
      <c r="D39" s="313">
        <v>-32.284639256718002</v>
      </c>
      <c r="E39" s="314">
        <v>0.52444948192999996</v>
      </c>
      <c r="F39" s="312">
        <v>38.645839583733</v>
      </c>
      <c r="G39" s="313">
        <v>38.645839583733</v>
      </c>
      <c r="H39" s="315">
        <v>7.3546500000000004</v>
      </c>
      <c r="I39" s="312">
        <v>52.578000000000003</v>
      </c>
      <c r="J39" s="313">
        <v>13.932160416266001</v>
      </c>
      <c r="K39" s="316">
        <v>1.360508674836</v>
      </c>
    </row>
    <row r="40" spans="1:11" ht="14.4" customHeight="1" thickBot="1" x14ac:dyDescent="0.35">
      <c r="A40" s="334" t="s">
        <v>248</v>
      </c>
      <c r="B40" s="312">
        <v>0</v>
      </c>
      <c r="C40" s="312">
        <v>10.685589999999999</v>
      </c>
      <c r="D40" s="313">
        <v>10.685589999999999</v>
      </c>
      <c r="E40" s="322" t="s">
        <v>224</v>
      </c>
      <c r="F40" s="312">
        <v>0</v>
      </c>
      <c r="G40" s="313">
        <v>0</v>
      </c>
      <c r="H40" s="315">
        <v>0</v>
      </c>
      <c r="I40" s="312">
        <v>9.7815999999999992</v>
      </c>
      <c r="J40" s="313">
        <v>9.7815999999999992</v>
      </c>
      <c r="K40" s="323" t="s">
        <v>224</v>
      </c>
    </row>
    <row r="41" spans="1:11" ht="14.4" customHeight="1" thickBot="1" x14ac:dyDescent="0.35">
      <c r="A41" s="334" t="s">
        <v>249</v>
      </c>
      <c r="B41" s="312">
        <v>0</v>
      </c>
      <c r="C41" s="312">
        <v>0</v>
      </c>
      <c r="D41" s="313">
        <v>0</v>
      </c>
      <c r="E41" s="322" t="s">
        <v>211</v>
      </c>
      <c r="F41" s="312">
        <v>0</v>
      </c>
      <c r="G41" s="313">
        <v>0</v>
      </c>
      <c r="H41" s="315">
        <v>0</v>
      </c>
      <c r="I41" s="312">
        <v>0.89</v>
      </c>
      <c r="J41" s="313">
        <v>0.89</v>
      </c>
      <c r="K41" s="323" t="s">
        <v>224</v>
      </c>
    </row>
    <row r="42" spans="1:11" ht="14.4" customHeight="1" thickBot="1" x14ac:dyDescent="0.35">
      <c r="A42" s="334" t="s">
        <v>250</v>
      </c>
      <c r="B42" s="312">
        <v>0.35766113636199998</v>
      </c>
      <c r="C42" s="312">
        <v>1.86</v>
      </c>
      <c r="D42" s="313">
        <v>1.5023388636370001</v>
      </c>
      <c r="E42" s="314">
        <v>5.2004531968840002</v>
      </c>
      <c r="F42" s="312">
        <v>0</v>
      </c>
      <c r="G42" s="313">
        <v>0</v>
      </c>
      <c r="H42" s="315">
        <v>0</v>
      </c>
      <c r="I42" s="312">
        <v>0</v>
      </c>
      <c r="J42" s="313">
        <v>0</v>
      </c>
      <c r="K42" s="323" t="s">
        <v>211</v>
      </c>
    </row>
    <row r="43" spans="1:11" ht="14.4" customHeight="1" thickBot="1" x14ac:dyDescent="0.35">
      <c r="A43" s="334" t="s">
        <v>251</v>
      </c>
      <c r="B43" s="312">
        <v>151.02902261363599</v>
      </c>
      <c r="C43" s="312">
        <v>177.39965000000001</v>
      </c>
      <c r="D43" s="313">
        <v>26.370627386363001</v>
      </c>
      <c r="E43" s="314">
        <v>1.174606356645</v>
      </c>
      <c r="F43" s="312">
        <v>357.99999713372</v>
      </c>
      <c r="G43" s="313">
        <v>357.99999713372</v>
      </c>
      <c r="H43" s="315">
        <v>44.167099999999998</v>
      </c>
      <c r="I43" s="312">
        <v>420.45357000000001</v>
      </c>
      <c r="J43" s="313">
        <v>62.453572866279004</v>
      </c>
      <c r="K43" s="316">
        <v>1.1744513222520001</v>
      </c>
    </row>
    <row r="44" spans="1:11" ht="14.4" customHeight="1" thickBot="1" x14ac:dyDescent="0.35">
      <c r="A44" s="334" t="s">
        <v>252</v>
      </c>
      <c r="B44" s="312">
        <v>0</v>
      </c>
      <c r="C44" s="312">
        <v>0</v>
      </c>
      <c r="D44" s="313">
        <v>0</v>
      </c>
      <c r="E44" s="314">
        <v>1</v>
      </c>
      <c r="F44" s="312">
        <v>0</v>
      </c>
      <c r="G44" s="313">
        <v>0</v>
      </c>
      <c r="H44" s="315">
        <v>0</v>
      </c>
      <c r="I44" s="312">
        <v>0.03</v>
      </c>
      <c r="J44" s="313">
        <v>0.03</v>
      </c>
      <c r="K44" s="323" t="s">
        <v>224</v>
      </c>
    </row>
    <row r="45" spans="1:11" ht="14.4" customHeight="1" thickBot="1" x14ac:dyDescent="0.35">
      <c r="A45" s="333" t="s">
        <v>253</v>
      </c>
      <c r="B45" s="317">
        <v>85.609313372908005</v>
      </c>
      <c r="C45" s="317">
        <v>45.13306</v>
      </c>
      <c r="D45" s="318">
        <v>-40.476253372907998</v>
      </c>
      <c r="E45" s="324">
        <v>0.527198014115</v>
      </c>
      <c r="F45" s="317">
        <v>25.894882601382999</v>
      </c>
      <c r="G45" s="318">
        <v>25.894882601382999</v>
      </c>
      <c r="H45" s="320">
        <v>1.1488</v>
      </c>
      <c r="I45" s="317">
        <v>163.94435999999999</v>
      </c>
      <c r="J45" s="318">
        <v>138.049477398617</v>
      </c>
      <c r="K45" s="325">
        <v>6.3311489966450001</v>
      </c>
    </row>
    <row r="46" spans="1:11" ht="14.4" customHeight="1" thickBot="1" x14ac:dyDescent="0.35">
      <c r="A46" s="334" t="s">
        <v>254</v>
      </c>
      <c r="B46" s="312">
        <v>2.8605434494999998E-2</v>
      </c>
      <c r="C46" s="312">
        <v>19.048400000000001</v>
      </c>
      <c r="D46" s="313">
        <v>19.019794565504</v>
      </c>
      <c r="E46" s="314">
        <v>665.90143922432105</v>
      </c>
      <c r="F46" s="312">
        <v>0</v>
      </c>
      <c r="G46" s="313">
        <v>0</v>
      </c>
      <c r="H46" s="315">
        <v>0</v>
      </c>
      <c r="I46" s="312">
        <v>19.966999999999999</v>
      </c>
      <c r="J46" s="313">
        <v>19.966999999999999</v>
      </c>
      <c r="K46" s="323" t="s">
        <v>211</v>
      </c>
    </row>
    <row r="47" spans="1:11" ht="14.4" customHeight="1" thickBot="1" x14ac:dyDescent="0.35">
      <c r="A47" s="334" t="s">
        <v>255</v>
      </c>
      <c r="B47" s="312">
        <v>0</v>
      </c>
      <c r="C47" s="312">
        <v>3.9935999999999998</v>
      </c>
      <c r="D47" s="313">
        <v>3.9935999999999998</v>
      </c>
      <c r="E47" s="322" t="s">
        <v>211</v>
      </c>
      <c r="F47" s="312">
        <v>0</v>
      </c>
      <c r="G47" s="313">
        <v>0</v>
      </c>
      <c r="H47" s="315">
        <v>0</v>
      </c>
      <c r="I47" s="312">
        <v>2.73665</v>
      </c>
      <c r="J47" s="313">
        <v>2.73665</v>
      </c>
      <c r="K47" s="323" t="s">
        <v>211</v>
      </c>
    </row>
    <row r="48" spans="1:11" ht="14.4" customHeight="1" thickBot="1" x14ac:dyDescent="0.35">
      <c r="A48" s="334" t="s">
        <v>256</v>
      </c>
      <c r="B48" s="312">
        <v>76.630052451270004</v>
      </c>
      <c r="C48" s="312">
        <v>6.09945</v>
      </c>
      <c r="D48" s="313">
        <v>-70.530602451269999</v>
      </c>
      <c r="E48" s="314">
        <v>7.9596056701999998E-2</v>
      </c>
      <c r="F48" s="312">
        <v>9.7976681854520002</v>
      </c>
      <c r="G48" s="313">
        <v>9.7976681854520002</v>
      </c>
      <c r="H48" s="315">
        <v>1.123</v>
      </c>
      <c r="I48" s="312">
        <v>33.649000000000001</v>
      </c>
      <c r="J48" s="313">
        <v>23.851331814546999</v>
      </c>
      <c r="K48" s="316">
        <v>3.4343886078889998</v>
      </c>
    </row>
    <row r="49" spans="1:11" ht="14.4" customHeight="1" thickBot="1" x14ac:dyDescent="0.35">
      <c r="A49" s="334" t="s">
        <v>257</v>
      </c>
      <c r="B49" s="312">
        <v>2.9495364990519999</v>
      </c>
      <c r="C49" s="312">
        <v>11.2798</v>
      </c>
      <c r="D49" s="313">
        <v>8.3302635009469999</v>
      </c>
      <c r="E49" s="314">
        <v>3.8242618810179998</v>
      </c>
      <c r="F49" s="312">
        <v>11.097214573418</v>
      </c>
      <c r="G49" s="313">
        <v>11.097214573418</v>
      </c>
      <c r="H49" s="315">
        <v>0</v>
      </c>
      <c r="I49" s="312">
        <v>98.358000000000004</v>
      </c>
      <c r="J49" s="313">
        <v>87.260785426580995</v>
      </c>
      <c r="K49" s="316">
        <v>8.8633052329719995</v>
      </c>
    </row>
    <row r="50" spans="1:11" ht="14.4" customHeight="1" thickBot="1" x14ac:dyDescent="0.35">
      <c r="A50" s="334" t="s">
        <v>258</v>
      </c>
      <c r="B50" s="312">
        <v>0</v>
      </c>
      <c r="C50" s="312">
        <v>0.60973999999999995</v>
      </c>
      <c r="D50" s="313">
        <v>0.60973999999999995</v>
      </c>
      <c r="E50" s="322" t="s">
        <v>211</v>
      </c>
      <c r="F50" s="312">
        <v>0</v>
      </c>
      <c r="G50" s="313">
        <v>0</v>
      </c>
      <c r="H50" s="315">
        <v>0</v>
      </c>
      <c r="I50" s="312">
        <v>1.8815999999999999</v>
      </c>
      <c r="J50" s="313">
        <v>1.8815999999999999</v>
      </c>
      <c r="K50" s="323" t="s">
        <v>211</v>
      </c>
    </row>
    <row r="51" spans="1:11" ht="14.4" customHeight="1" thickBot="1" x14ac:dyDescent="0.35">
      <c r="A51" s="334" t="s">
        <v>259</v>
      </c>
      <c r="B51" s="312">
        <v>6.0011189880889999</v>
      </c>
      <c r="C51" s="312">
        <v>4.1020700000000003</v>
      </c>
      <c r="D51" s="313">
        <v>-1.899048988089</v>
      </c>
      <c r="E51" s="314">
        <v>0.683550852456</v>
      </c>
      <c r="F51" s="312">
        <v>4.9999998425119996</v>
      </c>
      <c r="G51" s="313">
        <v>4.9999998425119996</v>
      </c>
      <c r="H51" s="315">
        <v>2.58E-2</v>
      </c>
      <c r="I51" s="312">
        <v>7.3521099999999997</v>
      </c>
      <c r="J51" s="313">
        <v>2.352110157487</v>
      </c>
      <c r="K51" s="316">
        <v>1.4704220463140001</v>
      </c>
    </row>
    <row r="52" spans="1:11" ht="14.4" customHeight="1" thickBot="1" x14ac:dyDescent="0.35">
      <c r="A52" s="333" t="s">
        <v>260</v>
      </c>
      <c r="B52" s="317">
        <v>215.80271301226401</v>
      </c>
      <c r="C52" s="317">
        <v>497.35410999999999</v>
      </c>
      <c r="D52" s="318">
        <v>281.55139698773598</v>
      </c>
      <c r="E52" s="324">
        <v>2.3046703308669998</v>
      </c>
      <c r="F52" s="317">
        <v>163.99999792116</v>
      </c>
      <c r="G52" s="318">
        <v>163.99999792116</v>
      </c>
      <c r="H52" s="320">
        <v>1.1573500000000001</v>
      </c>
      <c r="I52" s="317">
        <v>142.01462000000001</v>
      </c>
      <c r="J52" s="318">
        <v>-21.985377921158999</v>
      </c>
      <c r="K52" s="325">
        <v>0.86594281585400001</v>
      </c>
    </row>
    <row r="53" spans="1:11" ht="14.4" customHeight="1" thickBot="1" x14ac:dyDescent="0.35">
      <c r="A53" s="334" t="s">
        <v>261</v>
      </c>
      <c r="B53" s="312">
        <v>56.800345288731002</v>
      </c>
      <c r="C53" s="312">
        <v>358.03523999999999</v>
      </c>
      <c r="D53" s="313">
        <v>301.23489471126902</v>
      </c>
      <c r="E53" s="314">
        <v>6.3033990054110003</v>
      </c>
      <c r="F53" s="312">
        <v>32.999999055072003</v>
      </c>
      <c r="G53" s="313">
        <v>32.999999055072003</v>
      </c>
      <c r="H53" s="315">
        <v>0.46100999999999998</v>
      </c>
      <c r="I53" s="312">
        <v>44.961069999999999</v>
      </c>
      <c r="J53" s="313">
        <v>11.961070944927</v>
      </c>
      <c r="K53" s="316">
        <v>1.362456705679</v>
      </c>
    </row>
    <row r="54" spans="1:11" ht="14.4" customHeight="1" thickBot="1" x14ac:dyDescent="0.35">
      <c r="A54" s="334" t="s">
        <v>262</v>
      </c>
      <c r="B54" s="312">
        <v>0</v>
      </c>
      <c r="C54" s="312">
        <v>0</v>
      </c>
      <c r="D54" s="313">
        <v>0</v>
      </c>
      <c r="E54" s="314">
        <v>1</v>
      </c>
      <c r="F54" s="312">
        <v>1.999999937004</v>
      </c>
      <c r="G54" s="313">
        <v>1.999999937004</v>
      </c>
      <c r="H54" s="315">
        <v>0</v>
      </c>
      <c r="I54" s="312">
        <v>1.645</v>
      </c>
      <c r="J54" s="313">
        <v>-0.35499993700400001</v>
      </c>
      <c r="K54" s="316">
        <v>0.82250002590600002</v>
      </c>
    </row>
    <row r="55" spans="1:11" ht="14.4" customHeight="1" thickBot="1" x14ac:dyDescent="0.35">
      <c r="A55" s="334" t="s">
        <v>263</v>
      </c>
      <c r="B55" s="312">
        <v>136.00432873257901</v>
      </c>
      <c r="C55" s="312">
        <v>118.51178</v>
      </c>
      <c r="D55" s="313">
        <v>-17.492548732578999</v>
      </c>
      <c r="E55" s="314">
        <v>0.87138241190099996</v>
      </c>
      <c r="F55" s="312">
        <v>93.999999968501996</v>
      </c>
      <c r="G55" s="313">
        <v>93.999999968501996</v>
      </c>
      <c r="H55" s="315">
        <v>0.69633999999999996</v>
      </c>
      <c r="I55" s="312">
        <v>71.114660000000001</v>
      </c>
      <c r="J55" s="313">
        <v>-22.885339968501999</v>
      </c>
      <c r="K55" s="316">
        <v>0.75653893642299996</v>
      </c>
    </row>
    <row r="56" spans="1:11" ht="14.4" customHeight="1" thickBot="1" x14ac:dyDescent="0.35">
      <c r="A56" s="334" t="s">
        <v>264</v>
      </c>
      <c r="B56" s="312">
        <v>9.9998058253659998</v>
      </c>
      <c r="C56" s="312">
        <v>7.60358</v>
      </c>
      <c r="D56" s="313">
        <v>-2.3962258253659998</v>
      </c>
      <c r="E56" s="314">
        <v>0.76037276451000002</v>
      </c>
      <c r="F56" s="312">
        <v>9.9999996850239992</v>
      </c>
      <c r="G56" s="313">
        <v>9.9999996850239992</v>
      </c>
      <c r="H56" s="315">
        <v>0</v>
      </c>
      <c r="I56" s="312">
        <v>10.33536</v>
      </c>
      <c r="J56" s="313">
        <v>0.33536031497500002</v>
      </c>
      <c r="K56" s="316">
        <v>1.0335360325530001</v>
      </c>
    </row>
    <row r="57" spans="1:11" ht="14.4" customHeight="1" thickBot="1" x14ac:dyDescent="0.35">
      <c r="A57" s="334" t="s">
        <v>265</v>
      </c>
      <c r="B57" s="312">
        <v>12.998233165586999</v>
      </c>
      <c r="C57" s="312">
        <v>13.20351</v>
      </c>
      <c r="D57" s="313">
        <v>0.20527683441200001</v>
      </c>
      <c r="E57" s="314">
        <v>1.015792672111</v>
      </c>
      <c r="F57" s="312">
        <v>24.999999275554998</v>
      </c>
      <c r="G57" s="313">
        <v>24.999999275554998</v>
      </c>
      <c r="H57" s="315">
        <v>0</v>
      </c>
      <c r="I57" s="312">
        <v>13.95853</v>
      </c>
      <c r="J57" s="313">
        <v>-11.041469275555</v>
      </c>
      <c r="K57" s="316">
        <v>0.55834121617900001</v>
      </c>
    </row>
    <row r="58" spans="1:11" ht="14.4" customHeight="1" thickBot="1" x14ac:dyDescent="0.35">
      <c r="A58" s="333" t="s">
        <v>266</v>
      </c>
      <c r="B58" s="317">
        <v>0</v>
      </c>
      <c r="C58" s="317">
        <v>1.75021</v>
      </c>
      <c r="D58" s="318">
        <v>1.75021</v>
      </c>
      <c r="E58" s="319" t="s">
        <v>211</v>
      </c>
      <c r="F58" s="317">
        <v>0</v>
      </c>
      <c r="G58" s="318">
        <v>0</v>
      </c>
      <c r="H58" s="320">
        <v>0.75605999999999995</v>
      </c>
      <c r="I58" s="317">
        <v>2.4118900000000001</v>
      </c>
      <c r="J58" s="318">
        <v>2.4118900000000001</v>
      </c>
      <c r="K58" s="321" t="s">
        <v>211</v>
      </c>
    </row>
    <row r="59" spans="1:11" ht="14.4" customHeight="1" thickBot="1" x14ac:dyDescent="0.35">
      <c r="A59" s="334" t="s">
        <v>267</v>
      </c>
      <c r="B59" s="312">
        <v>0</v>
      </c>
      <c r="C59" s="312">
        <v>0.46616000000000002</v>
      </c>
      <c r="D59" s="313">
        <v>0.46616000000000002</v>
      </c>
      <c r="E59" s="322" t="s">
        <v>211</v>
      </c>
      <c r="F59" s="312">
        <v>0</v>
      </c>
      <c r="G59" s="313">
        <v>0</v>
      </c>
      <c r="H59" s="315">
        <v>0.42770000000000002</v>
      </c>
      <c r="I59" s="312">
        <v>1.5513300000000001</v>
      </c>
      <c r="J59" s="313">
        <v>1.5513300000000001</v>
      </c>
      <c r="K59" s="323" t="s">
        <v>211</v>
      </c>
    </row>
    <row r="60" spans="1:11" ht="14.4" customHeight="1" thickBot="1" x14ac:dyDescent="0.35">
      <c r="A60" s="334" t="s">
        <v>268</v>
      </c>
      <c r="B60" s="312">
        <v>0</v>
      </c>
      <c r="C60" s="312">
        <v>2.538E-2</v>
      </c>
      <c r="D60" s="313">
        <v>2.538E-2</v>
      </c>
      <c r="E60" s="322" t="s">
        <v>211</v>
      </c>
      <c r="F60" s="312">
        <v>0</v>
      </c>
      <c r="G60" s="313">
        <v>0</v>
      </c>
      <c r="H60" s="315">
        <v>0</v>
      </c>
      <c r="I60" s="312">
        <v>0</v>
      </c>
      <c r="J60" s="313">
        <v>0</v>
      </c>
      <c r="K60" s="323" t="s">
        <v>211</v>
      </c>
    </row>
    <row r="61" spans="1:11" ht="14.4" customHeight="1" thickBot="1" x14ac:dyDescent="0.35">
      <c r="A61" s="334" t="s">
        <v>269</v>
      </c>
      <c r="B61" s="312">
        <v>0</v>
      </c>
      <c r="C61" s="312">
        <v>0.26749000000000001</v>
      </c>
      <c r="D61" s="313">
        <v>0.26749000000000001</v>
      </c>
      <c r="E61" s="322" t="s">
        <v>211</v>
      </c>
      <c r="F61" s="312">
        <v>0</v>
      </c>
      <c r="G61" s="313">
        <v>0</v>
      </c>
      <c r="H61" s="315">
        <v>-2.4399999999999999E-3</v>
      </c>
      <c r="I61" s="312">
        <v>8.5070000000000007E-2</v>
      </c>
      <c r="J61" s="313">
        <v>8.5070000000000007E-2</v>
      </c>
      <c r="K61" s="323" t="s">
        <v>211</v>
      </c>
    </row>
    <row r="62" spans="1:11" ht="14.4" customHeight="1" thickBot="1" x14ac:dyDescent="0.35">
      <c r="A62" s="334" t="s">
        <v>270</v>
      </c>
      <c r="B62" s="312">
        <v>0</v>
      </c>
      <c r="C62" s="312">
        <v>0.38618000000000002</v>
      </c>
      <c r="D62" s="313">
        <v>0.38618000000000002</v>
      </c>
      <c r="E62" s="322" t="s">
        <v>211</v>
      </c>
      <c r="F62" s="312">
        <v>0</v>
      </c>
      <c r="G62" s="313">
        <v>0</v>
      </c>
      <c r="H62" s="315">
        <v>0.33079999999999998</v>
      </c>
      <c r="I62" s="312">
        <v>0.77549000000000001</v>
      </c>
      <c r="J62" s="313">
        <v>0.77549000000000001</v>
      </c>
      <c r="K62" s="323" t="s">
        <v>211</v>
      </c>
    </row>
    <row r="63" spans="1:11" ht="14.4" customHeight="1" thickBot="1" x14ac:dyDescent="0.35">
      <c r="A63" s="334" t="s">
        <v>271</v>
      </c>
      <c r="B63" s="312">
        <v>0</v>
      </c>
      <c r="C63" s="312">
        <v>0.60499999999999998</v>
      </c>
      <c r="D63" s="313">
        <v>0.60499999999999998</v>
      </c>
      <c r="E63" s="322" t="s">
        <v>211</v>
      </c>
      <c r="F63" s="312">
        <v>0</v>
      </c>
      <c r="G63" s="313">
        <v>0</v>
      </c>
      <c r="H63" s="315">
        <v>0</v>
      </c>
      <c r="I63" s="312">
        <v>0</v>
      </c>
      <c r="J63" s="313">
        <v>0</v>
      </c>
      <c r="K63" s="323" t="s">
        <v>211</v>
      </c>
    </row>
    <row r="64" spans="1:11" ht="14.4" customHeight="1" thickBot="1" x14ac:dyDescent="0.35">
      <c r="A64" s="333" t="s">
        <v>272</v>
      </c>
      <c r="B64" s="317">
        <v>0</v>
      </c>
      <c r="C64" s="317">
        <v>2.1100000000000001E-2</v>
      </c>
      <c r="D64" s="318">
        <v>2.1100000000000001E-2</v>
      </c>
      <c r="E64" s="319" t="s">
        <v>211</v>
      </c>
      <c r="F64" s="317">
        <v>0</v>
      </c>
      <c r="G64" s="318">
        <v>0</v>
      </c>
      <c r="H64" s="320">
        <v>-3.703E-2</v>
      </c>
      <c r="I64" s="317">
        <v>0.59723000000000004</v>
      </c>
      <c r="J64" s="318">
        <v>0.59723000000000004</v>
      </c>
      <c r="K64" s="321" t="s">
        <v>211</v>
      </c>
    </row>
    <row r="65" spans="1:11" ht="14.4" customHeight="1" thickBot="1" x14ac:dyDescent="0.35">
      <c r="A65" s="334" t="s">
        <v>273</v>
      </c>
      <c r="B65" s="312">
        <v>0</v>
      </c>
      <c r="C65" s="312">
        <v>2.1100000000000001E-2</v>
      </c>
      <c r="D65" s="313">
        <v>2.1100000000000001E-2</v>
      </c>
      <c r="E65" s="322" t="s">
        <v>211</v>
      </c>
      <c r="F65" s="312">
        <v>0</v>
      </c>
      <c r="G65" s="313">
        <v>0</v>
      </c>
      <c r="H65" s="315">
        <v>-3.703E-2</v>
      </c>
      <c r="I65" s="312">
        <v>0.59723000000000004</v>
      </c>
      <c r="J65" s="313">
        <v>0.59723000000000004</v>
      </c>
      <c r="K65" s="323" t="s">
        <v>211</v>
      </c>
    </row>
    <row r="66" spans="1:11" ht="14.4" customHeight="1" thickBot="1" x14ac:dyDescent="0.35">
      <c r="A66" s="333" t="s">
        <v>274</v>
      </c>
      <c r="B66" s="317">
        <v>0</v>
      </c>
      <c r="C66" s="317">
        <v>0.22728000000000001</v>
      </c>
      <c r="D66" s="318">
        <v>0.22728000000000001</v>
      </c>
      <c r="E66" s="319" t="s">
        <v>211</v>
      </c>
      <c r="F66" s="317">
        <v>0</v>
      </c>
      <c r="G66" s="318">
        <v>0</v>
      </c>
      <c r="H66" s="320">
        <v>3.2699999999999999E-3</v>
      </c>
      <c r="I66" s="317">
        <v>0.22461999999999999</v>
      </c>
      <c r="J66" s="318">
        <v>0.22461999999999999</v>
      </c>
      <c r="K66" s="321" t="s">
        <v>211</v>
      </c>
    </row>
    <row r="67" spans="1:11" ht="14.4" customHeight="1" thickBot="1" x14ac:dyDescent="0.35">
      <c r="A67" s="334" t="s">
        <v>275</v>
      </c>
      <c r="B67" s="312">
        <v>0</v>
      </c>
      <c r="C67" s="312">
        <v>0.22728000000000001</v>
      </c>
      <c r="D67" s="313">
        <v>0.22728000000000001</v>
      </c>
      <c r="E67" s="322" t="s">
        <v>211</v>
      </c>
      <c r="F67" s="312">
        <v>0</v>
      </c>
      <c r="G67" s="313">
        <v>0</v>
      </c>
      <c r="H67" s="315">
        <v>3.2699999999999999E-3</v>
      </c>
      <c r="I67" s="312">
        <v>0.22461999999999999</v>
      </c>
      <c r="J67" s="313">
        <v>0.22461999999999999</v>
      </c>
      <c r="K67" s="323" t="s">
        <v>211</v>
      </c>
    </row>
    <row r="68" spans="1:11" ht="14.4" customHeight="1" thickBot="1" x14ac:dyDescent="0.35">
      <c r="A68" s="332" t="s">
        <v>29</v>
      </c>
      <c r="B68" s="312">
        <v>1477.72499348573</v>
      </c>
      <c r="C68" s="312">
        <v>1165.7909999999999</v>
      </c>
      <c r="D68" s="313">
        <v>-311.933993485732</v>
      </c>
      <c r="E68" s="314">
        <v>0.78890930662900005</v>
      </c>
      <c r="F68" s="312">
        <v>1430.4888587232799</v>
      </c>
      <c r="G68" s="313">
        <v>1430.4888587232799</v>
      </c>
      <c r="H68" s="315">
        <v>202.852</v>
      </c>
      <c r="I68" s="312">
        <v>1913.40192</v>
      </c>
      <c r="J68" s="313">
        <v>482.91306127671902</v>
      </c>
      <c r="K68" s="316">
        <v>1.337586034544</v>
      </c>
    </row>
    <row r="69" spans="1:11" ht="14.4" customHeight="1" thickBot="1" x14ac:dyDescent="0.35">
      <c r="A69" s="333" t="s">
        <v>276</v>
      </c>
      <c r="B69" s="317">
        <v>0</v>
      </c>
      <c r="C69" s="317">
        <v>-8.8084299999999995</v>
      </c>
      <c r="D69" s="318">
        <v>-8.8084299999999995</v>
      </c>
      <c r="E69" s="319" t="s">
        <v>211</v>
      </c>
      <c r="F69" s="317">
        <v>0</v>
      </c>
      <c r="G69" s="318">
        <v>0</v>
      </c>
      <c r="H69" s="320">
        <v>-1.9029199999999999</v>
      </c>
      <c r="I69" s="317">
        <v>-7.2615999999999996</v>
      </c>
      <c r="J69" s="318">
        <v>-7.2615999999999996</v>
      </c>
      <c r="K69" s="321" t="s">
        <v>211</v>
      </c>
    </row>
    <row r="70" spans="1:11" ht="14.4" customHeight="1" thickBot="1" x14ac:dyDescent="0.35">
      <c r="A70" s="334" t="s">
        <v>277</v>
      </c>
      <c r="B70" s="312">
        <v>0</v>
      </c>
      <c r="C70" s="312">
        <v>-8.8084299999999995</v>
      </c>
      <c r="D70" s="313">
        <v>-8.8084299999999995</v>
      </c>
      <c r="E70" s="322" t="s">
        <v>211</v>
      </c>
      <c r="F70" s="312">
        <v>0</v>
      </c>
      <c r="G70" s="313">
        <v>0</v>
      </c>
      <c r="H70" s="315">
        <v>-1.9029199999999999</v>
      </c>
      <c r="I70" s="312">
        <v>-7.2615999999999996</v>
      </c>
      <c r="J70" s="313">
        <v>-7.2615999999999996</v>
      </c>
      <c r="K70" s="323" t="s">
        <v>211</v>
      </c>
    </row>
    <row r="71" spans="1:11" ht="14.4" customHeight="1" thickBot="1" x14ac:dyDescent="0.35">
      <c r="A71" s="333" t="s">
        <v>278</v>
      </c>
      <c r="B71" s="317">
        <v>1477.72499348573</v>
      </c>
      <c r="C71" s="317">
        <v>1165.7909999999999</v>
      </c>
      <c r="D71" s="318">
        <v>-311.933993485732</v>
      </c>
      <c r="E71" s="324">
        <v>0.78890930662900005</v>
      </c>
      <c r="F71" s="317">
        <v>1430.4888587232799</v>
      </c>
      <c r="G71" s="318">
        <v>1430.4888587232799</v>
      </c>
      <c r="H71" s="320">
        <v>202.852</v>
      </c>
      <c r="I71" s="317">
        <v>1913.40192</v>
      </c>
      <c r="J71" s="318">
        <v>482.91306127671902</v>
      </c>
      <c r="K71" s="325">
        <v>1.337586034544</v>
      </c>
    </row>
    <row r="72" spans="1:11" ht="14.4" customHeight="1" thickBot="1" x14ac:dyDescent="0.35">
      <c r="A72" s="334" t="s">
        <v>279</v>
      </c>
      <c r="B72" s="312">
        <v>409.66519377981803</v>
      </c>
      <c r="C72" s="312">
        <v>344.23500000000001</v>
      </c>
      <c r="D72" s="313">
        <v>-65.430193779817998</v>
      </c>
      <c r="E72" s="314">
        <v>0.84028373712600002</v>
      </c>
      <c r="F72" s="312">
        <v>399.550717446747</v>
      </c>
      <c r="G72" s="313">
        <v>399.550717446747</v>
      </c>
      <c r="H72" s="315">
        <v>51.487000000000002</v>
      </c>
      <c r="I72" s="312">
        <v>644.48599999999999</v>
      </c>
      <c r="J72" s="313">
        <v>244.93528255325299</v>
      </c>
      <c r="K72" s="316">
        <v>1.6130267619550001</v>
      </c>
    </row>
    <row r="73" spans="1:11" ht="14.4" customHeight="1" thickBot="1" x14ac:dyDescent="0.35">
      <c r="A73" s="334" t="s">
        <v>280</v>
      </c>
      <c r="B73" s="312">
        <v>382.00925143478901</v>
      </c>
      <c r="C73" s="312">
        <v>194.01900000000001</v>
      </c>
      <c r="D73" s="313">
        <v>-187.990251434789</v>
      </c>
      <c r="E73" s="314">
        <v>0.50789084104899995</v>
      </c>
      <c r="F73" s="312">
        <v>381.99998796792602</v>
      </c>
      <c r="G73" s="313">
        <v>381.99998796792602</v>
      </c>
      <c r="H73" s="315">
        <v>11.170999999999999</v>
      </c>
      <c r="I73" s="312">
        <v>203.00299999999999</v>
      </c>
      <c r="J73" s="313">
        <v>-178.996987967926</v>
      </c>
      <c r="K73" s="316">
        <v>0.53142148270699996</v>
      </c>
    </row>
    <row r="74" spans="1:11" ht="14.4" customHeight="1" thickBot="1" x14ac:dyDescent="0.35">
      <c r="A74" s="334" t="s">
        <v>281</v>
      </c>
      <c r="B74" s="312">
        <v>681.13092165001603</v>
      </c>
      <c r="C74" s="312">
        <v>622.798</v>
      </c>
      <c r="D74" s="313">
        <v>-58.332921650015003</v>
      </c>
      <c r="E74" s="314">
        <v>0.91435872341699997</v>
      </c>
      <c r="F74" s="312">
        <v>643.999979715564</v>
      </c>
      <c r="G74" s="313">
        <v>643.999979715564</v>
      </c>
      <c r="H74" s="315">
        <v>140.19399999999999</v>
      </c>
      <c r="I74" s="312">
        <v>1053.2070000000001</v>
      </c>
      <c r="J74" s="313">
        <v>409.207020284436</v>
      </c>
      <c r="K74" s="316">
        <v>1.6354146477839999</v>
      </c>
    </row>
    <row r="75" spans="1:11" ht="14.4" customHeight="1" thickBot="1" x14ac:dyDescent="0.35">
      <c r="A75" s="334" t="s">
        <v>282</v>
      </c>
      <c r="B75" s="312">
        <v>4.9196266211089998</v>
      </c>
      <c r="C75" s="312">
        <v>4.7389999999999999</v>
      </c>
      <c r="D75" s="313">
        <v>-0.18062662110899999</v>
      </c>
      <c r="E75" s="314">
        <v>0.96328448579100001</v>
      </c>
      <c r="F75" s="312">
        <v>4.9381735930449997</v>
      </c>
      <c r="G75" s="313">
        <v>4.9381735930449997</v>
      </c>
      <c r="H75" s="315">
        <v>0</v>
      </c>
      <c r="I75" s="312">
        <v>12.705920000000001</v>
      </c>
      <c r="J75" s="313">
        <v>7.7677464069540001</v>
      </c>
      <c r="K75" s="316">
        <v>2.572999867379</v>
      </c>
    </row>
    <row r="76" spans="1:11" ht="14.4" customHeight="1" thickBot="1" x14ac:dyDescent="0.35">
      <c r="A76" s="333" t="s">
        <v>283</v>
      </c>
      <c r="B76" s="317">
        <v>0</v>
      </c>
      <c r="C76" s="317">
        <v>8.8084299999999995</v>
      </c>
      <c r="D76" s="318">
        <v>8.8084299999999995</v>
      </c>
      <c r="E76" s="319" t="s">
        <v>211</v>
      </c>
      <c r="F76" s="317">
        <v>0</v>
      </c>
      <c r="G76" s="318">
        <v>0</v>
      </c>
      <c r="H76" s="320">
        <v>1.9029199999999999</v>
      </c>
      <c r="I76" s="317">
        <v>7.2615999999999996</v>
      </c>
      <c r="J76" s="318">
        <v>7.2615999999999996</v>
      </c>
      <c r="K76" s="321" t="s">
        <v>211</v>
      </c>
    </row>
    <row r="77" spans="1:11" ht="14.4" customHeight="1" thickBot="1" x14ac:dyDescent="0.35">
      <c r="A77" s="334" t="s">
        <v>284</v>
      </c>
      <c r="B77" s="312">
        <v>0</v>
      </c>
      <c r="C77" s="312">
        <v>3.0184799999999998</v>
      </c>
      <c r="D77" s="313">
        <v>3.0184799999999998</v>
      </c>
      <c r="E77" s="322" t="s">
        <v>211</v>
      </c>
      <c r="F77" s="312">
        <v>0</v>
      </c>
      <c r="G77" s="313">
        <v>0</v>
      </c>
      <c r="H77" s="315">
        <v>0.48597000000000001</v>
      </c>
      <c r="I77" s="312">
        <v>2.41703</v>
      </c>
      <c r="J77" s="313">
        <v>2.41703</v>
      </c>
      <c r="K77" s="323" t="s">
        <v>211</v>
      </c>
    </row>
    <row r="78" spans="1:11" ht="14.4" customHeight="1" thickBot="1" x14ac:dyDescent="0.35">
      <c r="A78" s="334" t="s">
        <v>285</v>
      </c>
      <c r="B78" s="312">
        <v>0</v>
      </c>
      <c r="C78" s="312">
        <v>0.67530000000000001</v>
      </c>
      <c r="D78" s="313">
        <v>0.67530000000000001</v>
      </c>
      <c r="E78" s="322" t="s">
        <v>211</v>
      </c>
      <c r="F78" s="312">
        <v>0</v>
      </c>
      <c r="G78" s="313">
        <v>0</v>
      </c>
      <c r="H78" s="315">
        <v>9.4500000000000001E-2</v>
      </c>
      <c r="I78" s="312">
        <v>0.46348</v>
      </c>
      <c r="J78" s="313">
        <v>0.46348</v>
      </c>
      <c r="K78" s="323" t="s">
        <v>211</v>
      </c>
    </row>
    <row r="79" spans="1:11" ht="14.4" customHeight="1" thickBot="1" x14ac:dyDescent="0.35">
      <c r="A79" s="334" t="s">
        <v>286</v>
      </c>
      <c r="B79" s="312">
        <v>0</v>
      </c>
      <c r="C79" s="312">
        <v>5.0982700000000003</v>
      </c>
      <c r="D79" s="313">
        <v>5.0982700000000003</v>
      </c>
      <c r="E79" s="322" t="s">
        <v>211</v>
      </c>
      <c r="F79" s="312">
        <v>0</v>
      </c>
      <c r="G79" s="313">
        <v>0</v>
      </c>
      <c r="H79" s="315">
        <v>1.32256</v>
      </c>
      <c r="I79" s="312">
        <v>4.3792499999999999</v>
      </c>
      <c r="J79" s="313">
        <v>4.3792499999999999</v>
      </c>
      <c r="K79" s="323" t="s">
        <v>211</v>
      </c>
    </row>
    <row r="80" spans="1:11" ht="14.4" customHeight="1" thickBot="1" x14ac:dyDescent="0.35">
      <c r="A80" s="334" t="s">
        <v>287</v>
      </c>
      <c r="B80" s="312">
        <v>0</v>
      </c>
      <c r="C80" s="312">
        <v>1.6379999999999999E-2</v>
      </c>
      <c r="D80" s="313">
        <v>1.6379999999999999E-2</v>
      </c>
      <c r="E80" s="322" t="s">
        <v>211</v>
      </c>
      <c r="F80" s="312">
        <v>0</v>
      </c>
      <c r="G80" s="313">
        <v>0</v>
      </c>
      <c r="H80" s="315">
        <v>-1.1E-4</v>
      </c>
      <c r="I80" s="312">
        <v>1.8400000000000001E-3</v>
      </c>
      <c r="J80" s="313">
        <v>1.8400000000000001E-3</v>
      </c>
      <c r="K80" s="323" t="s">
        <v>211</v>
      </c>
    </row>
    <row r="81" spans="1:11" ht="14.4" customHeight="1" thickBot="1" x14ac:dyDescent="0.35">
      <c r="A81" s="332" t="s">
        <v>30</v>
      </c>
      <c r="B81" s="312">
        <v>244329.99999999601</v>
      </c>
      <c r="C81" s="312">
        <v>255098.06628999999</v>
      </c>
      <c r="D81" s="313">
        <v>10768.066290004501</v>
      </c>
      <c r="E81" s="314">
        <v>1.0440718138989999</v>
      </c>
      <c r="F81" s="312">
        <v>247650.10436962199</v>
      </c>
      <c r="G81" s="313">
        <v>247650.10436962199</v>
      </c>
      <c r="H81" s="315">
        <v>31686.177950000001</v>
      </c>
      <c r="I81" s="312">
        <v>288118.85561000003</v>
      </c>
      <c r="J81" s="313">
        <v>40468.751240378399</v>
      </c>
      <c r="K81" s="316">
        <v>1.1634110001419999</v>
      </c>
    </row>
    <row r="82" spans="1:11" ht="14.4" customHeight="1" thickBot="1" x14ac:dyDescent="0.35">
      <c r="A82" s="333" t="s">
        <v>288</v>
      </c>
      <c r="B82" s="317">
        <v>0</v>
      </c>
      <c r="C82" s="317">
        <v>-44.883839999999999</v>
      </c>
      <c r="D82" s="318">
        <v>-44.883839999999999</v>
      </c>
      <c r="E82" s="319" t="s">
        <v>211</v>
      </c>
      <c r="F82" s="317">
        <v>0</v>
      </c>
      <c r="G82" s="318">
        <v>0</v>
      </c>
      <c r="H82" s="320">
        <v>0</v>
      </c>
      <c r="I82" s="317">
        <v>-5.70662</v>
      </c>
      <c r="J82" s="318">
        <v>-5.70662</v>
      </c>
      <c r="K82" s="321" t="s">
        <v>211</v>
      </c>
    </row>
    <row r="83" spans="1:11" ht="14.4" customHeight="1" thickBot="1" x14ac:dyDescent="0.35">
      <c r="A83" s="334" t="s">
        <v>289</v>
      </c>
      <c r="B83" s="312">
        <v>0</v>
      </c>
      <c r="C83" s="312">
        <v>-44.883839999999999</v>
      </c>
      <c r="D83" s="313">
        <v>-44.883839999999999</v>
      </c>
      <c r="E83" s="322" t="s">
        <v>211</v>
      </c>
      <c r="F83" s="312">
        <v>0</v>
      </c>
      <c r="G83" s="313">
        <v>0</v>
      </c>
      <c r="H83" s="315">
        <v>0</v>
      </c>
      <c r="I83" s="312">
        <v>-5.70662</v>
      </c>
      <c r="J83" s="313">
        <v>-5.70662</v>
      </c>
      <c r="K83" s="323" t="s">
        <v>211</v>
      </c>
    </row>
    <row r="84" spans="1:11" ht="14.4" customHeight="1" thickBot="1" x14ac:dyDescent="0.35">
      <c r="A84" s="333" t="s">
        <v>290</v>
      </c>
      <c r="B84" s="317">
        <v>244329.99999999601</v>
      </c>
      <c r="C84" s="317">
        <v>255142.95013000001</v>
      </c>
      <c r="D84" s="318">
        <v>10812.950130004499</v>
      </c>
      <c r="E84" s="324">
        <v>1.0442555156140001</v>
      </c>
      <c r="F84" s="317">
        <v>247650.10436962199</v>
      </c>
      <c r="G84" s="318">
        <v>247650.10436962199</v>
      </c>
      <c r="H84" s="320">
        <v>31686.177950000001</v>
      </c>
      <c r="I84" s="317">
        <v>288124.56222999998</v>
      </c>
      <c r="J84" s="318">
        <v>40474.457860378403</v>
      </c>
      <c r="K84" s="325">
        <v>1.1634340432170001</v>
      </c>
    </row>
    <row r="85" spans="1:11" ht="14.4" customHeight="1" thickBot="1" x14ac:dyDescent="0.35">
      <c r="A85" s="334" t="s">
        <v>291</v>
      </c>
      <c r="B85" s="312">
        <v>17499.999999999702</v>
      </c>
      <c r="C85" s="312">
        <v>18494.2372</v>
      </c>
      <c r="D85" s="313">
        <v>994.23720000032699</v>
      </c>
      <c r="E85" s="314">
        <v>1.0568135542849999</v>
      </c>
      <c r="F85" s="312">
        <v>18489.999417609801</v>
      </c>
      <c r="G85" s="313">
        <v>18489.999417609801</v>
      </c>
      <c r="H85" s="315">
        <v>1773.7197799999999</v>
      </c>
      <c r="I85" s="312">
        <v>20402.663779999999</v>
      </c>
      <c r="J85" s="313">
        <v>1912.66436239019</v>
      </c>
      <c r="K85" s="316">
        <v>1.1034431813209999</v>
      </c>
    </row>
    <row r="86" spans="1:11" ht="14.4" customHeight="1" thickBot="1" x14ac:dyDescent="0.35">
      <c r="A86" s="334" t="s">
        <v>292</v>
      </c>
      <c r="B86" s="312">
        <v>1999.99999999996</v>
      </c>
      <c r="C86" s="312">
        <v>1227.80477</v>
      </c>
      <c r="D86" s="313">
        <v>-772.19522999996298</v>
      </c>
      <c r="E86" s="314">
        <v>0.61390238500000005</v>
      </c>
      <c r="F86" s="312">
        <v>1239.9999609430099</v>
      </c>
      <c r="G86" s="313">
        <v>1239.9999609430099</v>
      </c>
      <c r="H86" s="315">
        <v>105.71252</v>
      </c>
      <c r="I86" s="312">
        <v>1225.65336</v>
      </c>
      <c r="J86" s="313">
        <v>-14.346600943005001</v>
      </c>
      <c r="K86" s="316">
        <v>0.98843016016499996</v>
      </c>
    </row>
    <row r="87" spans="1:11" ht="14.4" customHeight="1" thickBot="1" x14ac:dyDescent="0.35">
      <c r="A87" s="334" t="s">
        <v>293</v>
      </c>
      <c r="B87" s="312">
        <v>29.999999999999002</v>
      </c>
      <c r="C87" s="312">
        <v>45.710970000000003</v>
      </c>
      <c r="D87" s="313">
        <v>15.71097</v>
      </c>
      <c r="E87" s="314">
        <v>1.5236989999999999</v>
      </c>
      <c r="F87" s="312">
        <v>0</v>
      </c>
      <c r="G87" s="313">
        <v>0</v>
      </c>
      <c r="H87" s="315">
        <v>0</v>
      </c>
      <c r="I87" s="312">
        <v>0</v>
      </c>
      <c r="J87" s="313">
        <v>0</v>
      </c>
      <c r="K87" s="323" t="s">
        <v>211</v>
      </c>
    </row>
    <row r="88" spans="1:11" ht="14.4" customHeight="1" thickBot="1" x14ac:dyDescent="0.35">
      <c r="A88" s="334" t="s">
        <v>294</v>
      </c>
      <c r="B88" s="312">
        <v>3199.99999999994</v>
      </c>
      <c r="C88" s="312">
        <v>4671.3692499999997</v>
      </c>
      <c r="D88" s="313">
        <v>1471.36925000006</v>
      </c>
      <c r="E88" s="314">
        <v>1.459802890625</v>
      </c>
      <c r="F88" s="312">
        <v>4409.99986109569</v>
      </c>
      <c r="G88" s="313">
        <v>4409.99986109569</v>
      </c>
      <c r="H88" s="315">
        <v>271.96701999999999</v>
      </c>
      <c r="I88" s="312">
        <v>2966.1262099999999</v>
      </c>
      <c r="J88" s="313">
        <v>-1443.8736510956901</v>
      </c>
      <c r="K88" s="316">
        <v>0.67259099850899995</v>
      </c>
    </row>
    <row r="89" spans="1:11" ht="14.4" customHeight="1" thickBot="1" x14ac:dyDescent="0.35">
      <c r="A89" s="334" t="s">
        <v>295</v>
      </c>
      <c r="B89" s="312">
        <v>86999.999999998399</v>
      </c>
      <c r="C89" s="312">
        <v>87488.462629999995</v>
      </c>
      <c r="D89" s="313">
        <v>488.46263000162401</v>
      </c>
      <c r="E89" s="314">
        <v>1.0056145129880001</v>
      </c>
      <c r="F89" s="312">
        <v>84279.997345384196</v>
      </c>
      <c r="G89" s="313">
        <v>84279.997345384196</v>
      </c>
      <c r="H89" s="315">
        <v>11356.222519999999</v>
      </c>
      <c r="I89" s="312">
        <v>96320.200140000001</v>
      </c>
      <c r="J89" s="313">
        <v>12040.2027946158</v>
      </c>
      <c r="K89" s="316">
        <v>1.1428595535570001</v>
      </c>
    </row>
    <row r="90" spans="1:11" ht="14.4" customHeight="1" thickBot="1" x14ac:dyDescent="0.35">
      <c r="A90" s="334" t="s">
        <v>296</v>
      </c>
      <c r="B90" s="312">
        <v>96999.999999998196</v>
      </c>
      <c r="C90" s="312">
        <v>102473.64951</v>
      </c>
      <c r="D90" s="313">
        <v>5473.6495100018101</v>
      </c>
      <c r="E90" s="314">
        <v>1.056429376391</v>
      </c>
      <c r="F90" s="312">
        <v>98429.996899693506</v>
      </c>
      <c r="G90" s="313">
        <v>98429.996899693593</v>
      </c>
      <c r="H90" s="315">
        <v>14342.9727</v>
      </c>
      <c r="I90" s="312">
        <v>124310.15681</v>
      </c>
      <c r="J90" s="313">
        <v>25880.159910306498</v>
      </c>
      <c r="K90" s="316">
        <v>1.2629296020059999</v>
      </c>
    </row>
    <row r="91" spans="1:11" ht="14.4" customHeight="1" thickBot="1" x14ac:dyDescent="0.35">
      <c r="A91" s="334" t="s">
        <v>297</v>
      </c>
      <c r="B91" s="312">
        <v>1999.99999999996</v>
      </c>
      <c r="C91" s="312">
        <v>1978.96216</v>
      </c>
      <c r="D91" s="313">
        <v>-21.037839999961999</v>
      </c>
      <c r="E91" s="314">
        <v>0.98948108000000001</v>
      </c>
      <c r="F91" s="312">
        <v>1979.9999376348001</v>
      </c>
      <c r="G91" s="313">
        <v>1979.9999376348001</v>
      </c>
      <c r="H91" s="315">
        <v>304.13844999999998</v>
      </c>
      <c r="I91" s="312">
        <v>3419.8506600000001</v>
      </c>
      <c r="J91" s="313">
        <v>1439.8507223652</v>
      </c>
      <c r="K91" s="316">
        <v>1.7271973574320001</v>
      </c>
    </row>
    <row r="92" spans="1:11" ht="14.4" customHeight="1" thickBot="1" x14ac:dyDescent="0.35">
      <c r="A92" s="334" t="s">
        <v>298</v>
      </c>
      <c r="B92" s="312">
        <v>10999.9999999998</v>
      </c>
      <c r="C92" s="312">
        <v>11506.88241</v>
      </c>
      <c r="D92" s="313">
        <v>506.88241000020599</v>
      </c>
      <c r="E92" s="314">
        <v>1.04608021909</v>
      </c>
      <c r="F92" s="312">
        <v>11549.999636203</v>
      </c>
      <c r="G92" s="313">
        <v>11549.999636203</v>
      </c>
      <c r="H92" s="315">
        <v>1065.55918</v>
      </c>
      <c r="I92" s="312">
        <v>11989.22148</v>
      </c>
      <c r="J92" s="313">
        <v>439.22184379701002</v>
      </c>
      <c r="K92" s="316">
        <v>1.0380278664610001</v>
      </c>
    </row>
    <row r="93" spans="1:11" ht="14.4" customHeight="1" thickBot="1" x14ac:dyDescent="0.35">
      <c r="A93" s="334" t="s">
        <v>299</v>
      </c>
      <c r="B93" s="312">
        <v>11999.9999999998</v>
      </c>
      <c r="C93" s="312">
        <v>14664.79759</v>
      </c>
      <c r="D93" s="313">
        <v>2664.7975900002202</v>
      </c>
      <c r="E93" s="314">
        <v>1.222066465833</v>
      </c>
      <c r="F93" s="312">
        <v>14719.999536355699</v>
      </c>
      <c r="G93" s="313">
        <v>14719.999536355699</v>
      </c>
      <c r="H93" s="315">
        <v>1429.9533100000001</v>
      </c>
      <c r="I93" s="312">
        <v>15377.88011</v>
      </c>
      <c r="J93" s="313">
        <v>657.88057364433405</v>
      </c>
      <c r="K93" s="316">
        <v>1.04469297516</v>
      </c>
    </row>
    <row r="94" spans="1:11" ht="14.4" customHeight="1" thickBot="1" x14ac:dyDescent="0.35">
      <c r="A94" s="334" t="s">
        <v>300</v>
      </c>
      <c r="B94" s="312">
        <v>3599.99999999994</v>
      </c>
      <c r="C94" s="312">
        <v>3177.5296600000001</v>
      </c>
      <c r="D94" s="313">
        <v>-422.47033999993403</v>
      </c>
      <c r="E94" s="314">
        <v>0.88264712777700005</v>
      </c>
      <c r="F94" s="312">
        <v>3059.9999036174199</v>
      </c>
      <c r="G94" s="313">
        <v>3059.9999036174199</v>
      </c>
      <c r="H94" s="315">
        <v>127.68142</v>
      </c>
      <c r="I94" s="312">
        <v>2725.7028100000002</v>
      </c>
      <c r="J94" s="313">
        <v>-334.29709361741698</v>
      </c>
      <c r="K94" s="316">
        <v>0.89075258034399996</v>
      </c>
    </row>
    <row r="95" spans="1:11" ht="14.4" customHeight="1" thickBot="1" x14ac:dyDescent="0.35">
      <c r="A95" s="334" t="s">
        <v>301</v>
      </c>
      <c r="B95" s="312">
        <v>0</v>
      </c>
      <c r="C95" s="312">
        <v>411.45791000000003</v>
      </c>
      <c r="D95" s="313">
        <v>411.45791000000003</v>
      </c>
      <c r="E95" s="322" t="s">
        <v>211</v>
      </c>
      <c r="F95" s="312">
        <v>429.999986456042</v>
      </c>
      <c r="G95" s="313">
        <v>429.999986456042</v>
      </c>
      <c r="H95" s="315">
        <v>48.135159999999999</v>
      </c>
      <c r="I95" s="312">
        <v>297.16298999999998</v>
      </c>
      <c r="J95" s="313">
        <v>-132.83699645604199</v>
      </c>
      <c r="K95" s="316">
        <v>0.69107674269700003</v>
      </c>
    </row>
    <row r="96" spans="1:11" ht="14.4" customHeight="1" thickBot="1" x14ac:dyDescent="0.35">
      <c r="A96" s="334" t="s">
        <v>302</v>
      </c>
      <c r="B96" s="312">
        <v>0</v>
      </c>
      <c r="C96" s="312">
        <v>47.487659999999998</v>
      </c>
      <c r="D96" s="313">
        <v>47.487659999999998</v>
      </c>
      <c r="E96" s="322" t="s">
        <v>211</v>
      </c>
      <c r="F96" s="312">
        <v>50.112168421588002</v>
      </c>
      <c r="G96" s="313">
        <v>50.112168421588002</v>
      </c>
      <c r="H96" s="315">
        <v>18.727740000000001</v>
      </c>
      <c r="I96" s="312">
        <v>212.68865</v>
      </c>
      <c r="J96" s="313">
        <v>162.576481578412</v>
      </c>
      <c r="K96" s="316">
        <v>4.2442515799890002</v>
      </c>
    </row>
    <row r="97" spans="1:11" ht="14.4" customHeight="1" thickBot="1" x14ac:dyDescent="0.35">
      <c r="A97" s="334" t="s">
        <v>303</v>
      </c>
      <c r="B97" s="312">
        <v>1099.99999999998</v>
      </c>
      <c r="C97" s="312">
        <v>1036.03017</v>
      </c>
      <c r="D97" s="313">
        <v>-63.969829999978998</v>
      </c>
      <c r="E97" s="314">
        <v>0.94184560909000004</v>
      </c>
      <c r="F97" s="312">
        <v>1059.99996661257</v>
      </c>
      <c r="G97" s="313">
        <v>1059.99996661257</v>
      </c>
      <c r="H97" s="315">
        <v>57.495570000000001</v>
      </c>
      <c r="I97" s="312">
        <v>805.24226999999996</v>
      </c>
      <c r="J97" s="313">
        <v>-254.75769661256899</v>
      </c>
      <c r="K97" s="316">
        <v>0.75966254279500001</v>
      </c>
    </row>
    <row r="98" spans="1:11" ht="14.4" customHeight="1" thickBot="1" x14ac:dyDescent="0.35">
      <c r="A98" s="334" t="s">
        <v>304</v>
      </c>
      <c r="B98" s="312">
        <v>699.99999999998704</v>
      </c>
      <c r="C98" s="312">
        <v>708.18107999999995</v>
      </c>
      <c r="D98" s="313">
        <v>8.1810800000130008</v>
      </c>
      <c r="E98" s="314">
        <v>1.0116872571419999</v>
      </c>
      <c r="F98" s="312">
        <v>739.99997669179299</v>
      </c>
      <c r="G98" s="313">
        <v>739.99997669179299</v>
      </c>
      <c r="H98" s="315">
        <v>42.378549999999997</v>
      </c>
      <c r="I98" s="312">
        <v>633.80224999999996</v>
      </c>
      <c r="J98" s="313">
        <v>-106.19772669179299</v>
      </c>
      <c r="K98" s="316">
        <v>0.85648955400399995</v>
      </c>
    </row>
    <row r="99" spans="1:11" ht="14.4" customHeight="1" thickBot="1" x14ac:dyDescent="0.35">
      <c r="A99" s="334" t="s">
        <v>305</v>
      </c>
      <c r="B99" s="312">
        <v>1699.99999999997</v>
      </c>
      <c r="C99" s="312">
        <v>1835.80135</v>
      </c>
      <c r="D99" s="313">
        <v>135.80135000003199</v>
      </c>
      <c r="E99" s="314">
        <v>1.0798831470579999</v>
      </c>
      <c r="F99" s="312">
        <v>1909.9999398396301</v>
      </c>
      <c r="G99" s="313">
        <v>1909.9999398396301</v>
      </c>
      <c r="H99" s="315">
        <v>94.220730000000003</v>
      </c>
      <c r="I99" s="312">
        <v>1389.13023</v>
      </c>
      <c r="J99" s="313">
        <v>-520.86970983962897</v>
      </c>
      <c r="K99" s="316">
        <v>0.72729333704400001</v>
      </c>
    </row>
    <row r="100" spans="1:11" ht="14.4" customHeight="1" thickBot="1" x14ac:dyDescent="0.35">
      <c r="A100" s="334" t="s">
        <v>306</v>
      </c>
      <c r="B100" s="312">
        <v>5499.9999999999</v>
      </c>
      <c r="C100" s="312">
        <v>5374.5858099999996</v>
      </c>
      <c r="D100" s="313">
        <v>-125.41418999989899</v>
      </c>
      <c r="E100" s="314">
        <v>0.97719741999999998</v>
      </c>
      <c r="F100" s="312">
        <v>5299.9998330628396</v>
      </c>
      <c r="G100" s="313">
        <v>5299.9998330628396</v>
      </c>
      <c r="H100" s="315">
        <v>647.29330000000095</v>
      </c>
      <c r="I100" s="312">
        <v>6049.0804799999996</v>
      </c>
      <c r="J100" s="313">
        <v>749.08064693715698</v>
      </c>
      <c r="K100" s="316">
        <v>1.141335975571</v>
      </c>
    </row>
    <row r="101" spans="1:11" ht="14.4" customHeight="1" thickBot="1" x14ac:dyDescent="0.35">
      <c r="A101" s="335" t="s">
        <v>307</v>
      </c>
      <c r="B101" s="317">
        <v>-4200.1509303653902</v>
      </c>
      <c r="C101" s="317">
        <v>-4563.9851500000004</v>
      </c>
      <c r="D101" s="318">
        <v>-363.834219634612</v>
      </c>
      <c r="E101" s="324">
        <v>1.086624082245</v>
      </c>
      <c r="F101" s="317">
        <v>-5129.9998384174296</v>
      </c>
      <c r="G101" s="318">
        <v>-5129.9998384174296</v>
      </c>
      <c r="H101" s="320">
        <v>-518.35441000000003</v>
      </c>
      <c r="I101" s="317">
        <v>-5030.9747900000002</v>
      </c>
      <c r="J101" s="318">
        <v>99.025048417430995</v>
      </c>
      <c r="K101" s="325">
        <v>0.98069687104500003</v>
      </c>
    </row>
    <row r="102" spans="1:11" ht="14.4" customHeight="1" thickBot="1" x14ac:dyDescent="0.35">
      <c r="A102" s="333" t="s">
        <v>308</v>
      </c>
      <c r="B102" s="317">
        <v>0</v>
      </c>
      <c r="C102" s="317">
        <v>48.611199999999997</v>
      </c>
      <c r="D102" s="318">
        <v>48.611199999999997</v>
      </c>
      <c r="E102" s="319" t="s">
        <v>224</v>
      </c>
      <c r="F102" s="317">
        <v>0</v>
      </c>
      <c r="G102" s="318">
        <v>0</v>
      </c>
      <c r="H102" s="320">
        <v>10.64433</v>
      </c>
      <c r="I102" s="317">
        <v>48.054519999999997</v>
      </c>
      <c r="J102" s="318">
        <v>48.054519999999997</v>
      </c>
      <c r="K102" s="321" t="s">
        <v>211</v>
      </c>
    </row>
    <row r="103" spans="1:11" ht="14.4" customHeight="1" thickBot="1" x14ac:dyDescent="0.35">
      <c r="A103" s="334" t="s">
        <v>309</v>
      </c>
      <c r="B103" s="312">
        <v>0</v>
      </c>
      <c r="C103" s="312">
        <v>48.611199999999997</v>
      </c>
      <c r="D103" s="313">
        <v>48.611199999999997</v>
      </c>
      <c r="E103" s="322" t="s">
        <v>224</v>
      </c>
      <c r="F103" s="312">
        <v>0</v>
      </c>
      <c r="G103" s="313">
        <v>0</v>
      </c>
      <c r="H103" s="315">
        <v>10.64433</v>
      </c>
      <c r="I103" s="312">
        <v>48.054519999999997</v>
      </c>
      <c r="J103" s="313">
        <v>48.054519999999997</v>
      </c>
      <c r="K103" s="323" t="s">
        <v>211</v>
      </c>
    </row>
    <row r="104" spans="1:11" ht="14.4" customHeight="1" thickBot="1" x14ac:dyDescent="0.35">
      <c r="A104" s="333" t="s">
        <v>310</v>
      </c>
      <c r="B104" s="317">
        <v>-4200.1509303653902</v>
      </c>
      <c r="C104" s="317">
        <v>-4563.9851500000004</v>
      </c>
      <c r="D104" s="318">
        <v>-363.834219634612</v>
      </c>
      <c r="E104" s="324">
        <v>1.086624082245</v>
      </c>
      <c r="F104" s="317">
        <v>-5129.9998384174296</v>
      </c>
      <c r="G104" s="318">
        <v>-5129.9998384174296</v>
      </c>
      <c r="H104" s="320">
        <v>-518.35441000000003</v>
      </c>
      <c r="I104" s="317">
        <v>-5030.9747900000002</v>
      </c>
      <c r="J104" s="318">
        <v>99.025048417430995</v>
      </c>
      <c r="K104" s="325">
        <v>0.98069687104500003</v>
      </c>
    </row>
    <row r="105" spans="1:11" ht="14.4" customHeight="1" thickBot="1" x14ac:dyDescent="0.35">
      <c r="A105" s="334" t="s">
        <v>311</v>
      </c>
      <c r="B105" s="312">
        <v>-299.999999999995</v>
      </c>
      <c r="C105" s="312">
        <v>-30.093979999999998</v>
      </c>
      <c r="D105" s="313">
        <v>269.90601999999501</v>
      </c>
      <c r="E105" s="314">
        <v>0.100313266666</v>
      </c>
      <c r="F105" s="312">
        <v>-499.99998425121203</v>
      </c>
      <c r="G105" s="313">
        <v>-499.99998425121203</v>
      </c>
      <c r="H105" s="315">
        <v>-60.442</v>
      </c>
      <c r="I105" s="312">
        <v>-175.87388000000001</v>
      </c>
      <c r="J105" s="313">
        <v>324.12610425121198</v>
      </c>
      <c r="K105" s="316">
        <v>0.35174777107900002</v>
      </c>
    </row>
    <row r="106" spans="1:11" ht="14.4" customHeight="1" thickBot="1" x14ac:dyDescent="0.35">
      <c r="A106" s="334" t="s">
        <v>312</v>
      </c>
      <c r="B106" s="312">
        <v>-3900.1509303653902</v>
      </c>
      <c r="C106" s="312">
        <v>-4533.8911699999999</v>
      </c>
      <c r="D106" s="313">
        <v>-633.74023963460695</v>
      </c>
      <c r="E106" s="314">
        <v>1.1624912089170001</v>
      </c>
      <c r="F106" s="312">
        <v>-4629.9998541662198</v>
      </c>
      <c r="G106" s="313">
        <v>-4629.9998541662198</v>
      </c>
      <c r="H106" s="315">
        <v>-427.15240999999997</v>
      </c>
      <c r="I106" s="312">
        <v>-4746.8929099999996</v>
      </c>
      <c r="J106" s="313">
        <v>-116.893055833782</v>
      </c>
      <c r="K106" s="316">
        <v>1.0252468811040001</v>
      </c>
    </row>
    <row r="107" spans="1:11" ht="14.4" customHeight="1" thickBot="1" x14ac:dyDescent="0.35">
      <c r="A107" s="334" t="s">
        <v>313</v>
      </c>
      <c r="B107" s="312">
        <v>0</v>
      </c>
      <c r="C107" s="312">
        <v>0</v>
      </c>
      <c r="D107" s="313">
        <v>0</v>
      </c>
      <c r="E107" s="314">
        <v>1</v>
      </c>
      <c r="F107" s="312">
        <v>0</v>
      </c>
      <c r="G107" s="313">
        <v>0</v>
      </c>
      <c r="H107" s="315">
        <v>-30.76</v>
      </c>
      <c r="I107" s="312">
        <v>-108.208</v>
      </c>
      <c r="J107" s="313">
        <v>-108.208</v>
      </c>
      <c r="K107" s="323" t="s">
        <v>224</v>
      </c>
    </row>
    <row r="108" spans="1:11" ht="14.4" customHeight="1" thickBot="1" x14ac:dyDescent="0.35">
      <c r="A108" s="336" t="s">
        <v>314</v>
      </c>
      <c r="B108" s="312">
        <v>0</v>
      </c>
      <c r="C108" s="312">
        <v>-48.611199999999997</v>
      </c>
      <c r="D108" s="313">
        <v>-48.611199999999997</v>
      </c>
      <c r="E108" s="322" t="s">
        <v>224</v>
      </c>
      <c r="F108" s="312">
        <v>0</v>
      </c>
      <c r="G108" s="313">
        <v>0</v>
      </c>
      <c r="H108" s="315">
        <v>-10.64433</v>
      </c>
      <c r="I108" s="312">
        <v>-48.054519999999997</v>
      </c>
      <c r="J108" s="313">
        <v>-48.054519999999997</v>
      </c>
      <c r="K108" s="323" t="s">
        <v>211</v>
      </c>
    </row>
    <row r="109" spans="1:11" ht="14.4" customHeight="1" thickBot="1" x14ac:dyDescent="0.35">
      <c r="A109" s="334" t="s">
        <v>315</v>
      </c>
      <c r="B109" s="312">
        <v>0</v>
      </c>
      <c r="C109" s="312">
        <v>-48.611199999999997</v>
      </c>
      <c r="D109" s="313">
        <v>-48.611199999999997</v>
      </c>
      <c r="E109" s="322" t="s">
        <v>224</v>
      </c>
      <c r="F109" s="312">
        <v>0</v>
      </c>
      <c r="G109" s="313">
        <v>0</v>
      </c>
      <c r="H109" s="315">
        <v>-10.64433</v>
      </c>
      <c r="I109" s="312">
        <v>-48.054519999999997</v>
      </c>
      <c r="J109" s="313">
        <v>-48.054519999999997</v>
      </c>
      <c r="K109" s="323" t="s">
        <v>211</v>
      </c>
    </row>
    <row r="110" spans="1:11" ht="14.4" customHeight="1" thickBot="1" x14ac:dyDescent="0.35">
      <c r="A110" s="337" t="s">
        <v>316</v>
      </c>
      <c r="B110" s="317">
        <v>1849.0806054151701</v>
      </c>
      <c r="C110" s="317">
        <v>1807.49029</v>
      </c>
      <c r="D110" s="318">
        <v>-41.590315415170998</v>
      </c>
      <c r="E110" s="324">
        <v>0.97750757036000002</v>
      </c>
      <c r="F110" s="317">
        <v>2132.5698990020901</v>
      </c>
      <c r="G110" s="318">
        <v>2132.5698990020901</v>
      </c>
      <c r="H110" s="320">
        <v>153.31694999999999</v>
      </c>
      <c r="I110" s="317">
        <v>2557.24622</v>
      </c>
      <c r="J110" s="318">
        <v>424.67632099791001</v>
      </c>
      <c r="K110" s="325">
        <v>1.1991382890640001</v>
      </c>
    </row>
    <row r="111" spans="1:11" ht="14.4" customHeight="1" thickBot="1" x14ac:dyDescent="0.35">
      <c r="A111" s="332" t="s">
        <v>32</v>
      </c>
      <c r="B111" s="312">
        <v>397.26099848541497</v>
      </c>
      <c r="C111" s="312">
        <v>407.39219000000003</v>
      </c>
      <c r="D111" s="313">
        <v>10.131191514584</v>
      </c>
      <c r="E111" s="314">
        <v>1.0255026079909999</v>
      </c>
      <c r="F111" s="312">
        <v>516.03323138090605</v>
      </c>
      <c r="G111" s="313">
        <v>516.03323138090605</v>
      </c>
      <c r="H111" s="315">
        <v>32.562109999999997</v>
      </c>
      <c r="I111" s="312">
        <v>910.68124</v>
      </c>
      <c r="J111" s="313">
        <v>394.64800861909401</v>
      </c>
      <c r="K111" s="316">
        <v>1.7647724693289999</v>
      </c>
    </row>
    <row r="112" spans="1:11" ht="14.4" customHeight="1" thickBot="1" x14ac:dyDescent="0.35">
      <c r="A112" s="336" t="s">
        <v>317</v>
      </c>
      <c r="B112" s="312">
        <v>0</v>
      </c>
      <c r="C112" s="312">
        <v>-1.0483499999999999</v>
      </c>
      <c r="D112" s="313">
        <v>-1.0483499999999999</v>
      </c>
      <c r="E112" s="322" t="s">
        <v>211</v>
      </c>
      <c r="F112" s="312">
        <v>0</v>
      </c>
      <c r="G112" s="313">
        <v>0</v>
      </c>
      <c r="H112" s="315">
        <v>-0.72677000000000003</v>
      </c>
      <c r="I112" s="312">
        <v>-1.56799</v>
      </c>
      <c r="J112" s="313">
        <v>-1.56799</v>
      </c>
      <c r="K112" s="323" t="s">
        <v>211</v>
      </c>
    </row>
    <row r="113" spans="1:11" ht="14.4" customHeight="1" thickBot="1" x14ac:dyDescent="0.35">
      <c r="A113" s="334" t="s">
        <v>318</v>
      </c>
      <c r="B113" s="312">
        <v>0</v>
      </c>
      <c r="C113" s="312">
        <v>-1.0483499999999999</v>
      </c>
      <c r="D113" s="313">
        <v>-1.0483499999999999</v>
      </c>
      <c r="E113" s="322" t="s">
        <v>211</v>
      </c>
      <c r="F113" s="312">
        <v>0</v>
      </c>
      <c r="G113" s="313">
        <v>0</v>
      </c>
      <c r="H113" s="315">
        <v>-0.72677000000000003</v>
      </c>
      <c r="I113" s="312">
        <v>-1.56799</v>
      </c>
      <c r="J113" s="313">
        <v>-1.56799</v>
      </c>
      <c r="K113" s="323" t="s">
        <v>211</v>
      </c>
    </row>
    <row r="114" spans="1:11" ht="14.4" customHeight="1" thickBot="1" x14ac:dyDescent="0.35">
      <c r="A114" s="336" t="s">
        <v>319</v>
      </c>
      <c r="B114" s="312">
        <v>397.26099848541497</v>
      </c>
      <c r="C114" s="312">
        <v>407.39219000000003</v>
      </c>
      <c r="D114" s="313">
        <v>10.131191514584</v>
      </c>
      <c r="E114" s="314">
        <v>1.0255026079909999</v>
      </c>
      <c r="F114" s="312">
        <v>516.03323138090605</v>
      </c>
      <c r="G114" s="313">
        <v>516.03323138090605</v>
      </c>
      <c r="H114" s="315">
        <v>32.562109999999997</v>
      </c>
      <c r="I114" s="312">
        <v>910.68124</v>
      </c>
      <c r="J114" s="313">
        <v>394.64800861909401</v>
      </c>
      <c r="K114" s="316">
        <v>1.7647724693289999</v>
      </c>
    </row>
    <row r="115" spans="1:11" ht="14.4" customHeight="1" thickBot="1" x14ac:dyDescent="0.35">
      <c r="A115" s="334" t="s">
        <v>320</v>
      </c>
      <c r="B115" s="312">
        <v>233.15167561954399</v>
      </c>
      <c r="C115" s="312">
        <v>226.66874000000001</v>
      </c>
      <c r="D115" s="313">
        <v>-6.4829356195430003</v>
      </c>
      <c r="E115" s="314">
        <v>0.97219434257799997</v>
      </c>
      <c r="F115" s="312">
        <v>336.87757458238099</v>
      </c>
      <c r="G115" s="313">
        <v>336.87757458238099</v>
      </c>
      <c r="H115" s="315">
        <v>0</v>
      </c>
      <c r="I115" s="312">
        <v>581.63774999999998</v>
      </c>
      <c r="J115" s="313">
        <v>244.760175417619</v>
      </c>
      <c r="K115" s="316">
        <v>1.7265552648339999</v>
      </c>
    </row>
    <row r="116" spans="1:11" ht="14.4" customHeight="1" thickBot="1" x14ac:dyDescent="0.35">
      <c r="A116" s="334" t="s">
        <v>321</v>
      </c>
      <c r="B116" s="312">
        <v>0</v>
      </c>
      <c r="C116" s="312">
        <v>0</v>
      </c>
      <c r="D116" s="313">
        <v>0</v>
      </c>
      <c r="E116" s="314">
        <v>1</v>
      </c>
      <c r="F116" s="312">
        <v>0</v>
      </c>
      <c r="G116" s="313">
        <v>0</v>
      </c>
      <c r="H116" s="315">
        <v>4.8650000000000002</v>
      </c>
      <c r="I116" s="312">
        <v>4.8650000000000002</v>
      </c>
      <c r="J116" s="313">
        <v>4.8650000000000002</v>
      </c>
      <c r="K116" s="323" t="s">
        <v>224</v>
      </c>
    </row>
    <row r="117" spans="1:11" ht="14.4" customHeight="1" thickBot="1" x14ac:dyDescent="0.35">
      <c r="A117" s="334" t="s">
        <v>322</v>
      </c>
      <c r="B117" s="312">
        <v>44.735708436757001</v>
      </c>
      <c r="C117" s="312">
        <v>80.712159999999997</v>
      </c>
      <c r="D117" s="313">
        <v>35.976451563242001</v>
      </c>
      <c r="E117" s="314">
        <v>1.80419988462</v>
      </c>
      <c r="F117" s="312">
        <v>38.261960786460001</v>
      </c>
      <c r="G117" s="313">
        <v>38.261960786460001</v>
      </c>
      <c r="H117" s="315">
        <v>22.113</v>
      </c>
      <c r="I117" s="312">
        <v>156.84871000000001</v>
      </c>
      <c r="J117" s="313">
        <v>118.58674921353899</v>
      </c>
      <c r="K117" s="316">
        <v>4.0993380050579997</v>
      </c>
    </row>
    <row r="118" spans="1:11" ht="14.4" customHeight="1" thickBot="1" x14ac:dyDescent="0.35">
      <c r="A118" s="334" t="s">
        <v>323</v>
      </c>
      <c r="B118" s="312">
        <v>29.999949350897001</v>
      </c>
      <c r="C118" s="312">
        <v>61.072009999999999</v>
      </c>
      <c r="D118" s="313">
        <v>31.072060649101999</v>
      </c>
      <c r="E118" s="314">
        <v>2.0357371036080001</v>
      </c>
      <c r="F118" s="312">
        <v>95.999996976233007</v>
      </c>
      <c r="G118" s="313">
        <v>95.999996976233007</v>
      </c>
      <c r="H118" s="315">
        <v>0.55854999999999999</v>
      </c>
      <c r="I118" s="312">
        <v>87.849029999999999</v>
      </c>
      <c r="J118" s="313">
        <v>-8.1509669762320005</v>
      </c>
      <c r="K118" s="316">
        <v>0.91509409132300001</v>
      </c>
    </row>
    <row r="119" spans="1:11" ht="14.4" customHeight="1" thickBot="1" x14ac:dyDescent="0.35">
      <c r="A119" s="334" t="s">
        <v>324</v>
      </c>
      <c r="B119" s="312">
        <v>89.373665078216007</v>
      </c>
      <c r="C119" s="312">
        <v>38.939279999999997</v>
      </c>
      <c r="D119" s="313">
        <v>-50.434385078216003</v>
      </c>
      <c r="E119" s="314">
        <v>0.43569075930700002</v>
      </c>
      <c r="F119" s="312">
        <v>44.893699035830998</v>
      </c>
      <c r="G119" s="313">
        <v>44.893699035830998</v>
      </c>
      <c r="H119" s="315">
        <v>5.0255599999999996</v>
      </c>
      <c r="I119" s="312">
        <v>79.48075</v>
      </c>
      <c r="J119" s="313">
        <v>34.587050964168</v>
      </c>
      <c r="K119" s="316">
        <v>1.7704210547799999</v>
      </c>
    </row>
    <row r="120" spans="1:11" ht="14.4" customHeight="1" thickBot="1" x14ac:dyDescent="0.35">
      <c r="A120" s="333" t="s">
        <v>325</v>
      </c>
      <c r="B120" s="317">
        <v>0</v>
      </c>
      <c r="C120" s="317">
        <v>1.0483499999999999</v>
      </c>
      <c r="D120" s="318">
        <v>1.0483499999999999</v>
      </c>
      <c r="E120" s="319" t="s">
        <v>211</v>
      </c>
      <c r="F120" s="317">
        <v>0</v>
      </c>
      <c r="G120" s="318">
        <v>0</v>
      </c>
      <c r="H120" s="320">
        <v>0.72677000000000003</v>
      </c>
      <c r="I120" s="317">
        <v>1.56799</v>
      </c>
      <c r="J120" s="318">
        <v>1.56799</v>
      </c>
      <c r="K120" s="321" t="s">
        <v>211</v>
      </c>
    </row>
    <row r="121" spans="1:11" ht="14.4" customHeight="1" thickBot="1" x14ac:dyDescent="0.35">
      <c r="A121" s="334" t="s">
        <v>326</v>
      </c>
      <c r="B121" s="312">
        <v>0</v>
      </c>
      <c r="C121" s="312">
        <v>1.0483499999999999</v>
      </c>
      <c r="D121" s="313">
        <v>1.0483499999999999</v>
      </c>
      <c r="E121" s="322" t="s">
        <v>211</v>
      </c>
      <c r="F121" s="312">
        <v>0</v>
      </c>
      <c r="G121" s="313">
        <v>0</v>
      </c>
      <c r="H121" s="315">
        <v>0.72677000000000003</v>
      </c>
      <c r="I121" s="312">
        <v>1.56799</v>
      </c>
      <c r="J121" s="313">
        <v>1.56799</v>
      </c>
      <c r="K121" s="323" t="s">
        <v>211</v>
      </c>
    </row>
    <row r="122" spans="1:11" ht="14.4" customHeight="1" thickBot="1" x14ac:dyDescent="0.35">
      <c r="A122" s="335" t="s">
        <v>33</v>
      </c>
      <c r="B122" s="317">
        <v>0</v>
      </c>
      <c r="C122" s="317">
        <v>13.118</v>
      </c>
      <c r="D122" s="318">
        <v>13.118</v>
      </c>
      <c r="E122" s="319" t="s">
        <v>211</v>
      </c>
      <c r="F122" s="317">
        <v>0</v>
      </c>
      <c r="G122" s="318">
        <v>0</v>
      </c>
      <c r="H122" s="320">
        <v>0</v>
      </c>
      <c r="I122" s="317">
        <v>11.074999999999999</v>
      </c>
      <c r="J122" s="318">
        <v>11.074999999999999</v>
      </c>
      <c r="K122" s="321" t="s">
        <v>211</v>
      </c>
    </row>
    <row r="123" spans="1:11" ht="14.4" customHeight="1" thickBot="1" x14ac:dyDescent="0.35">
      <c r="A123" s="333" t="s">
        <v>327</v>
      </c>
      <c r="B123" s="317">
        <v>0</v>
      </c>
      <c r="C123" s="317">
        <v>13.118</v>
      </c>
      <c r="D123" s="318">
        <v>13.118</v>
      </c>
      <c r="E123" s="319" t="s">
        <v>211</v>
      </c>
      <c r="F123" s="317">
        <v>0</v>
      </c>
      <c r="G123" s="318">
        <v>0</v>
      </c>
      <c r="H123" s="320">
        <v>0</v>
      </c>
      <c r="I123" s="317">
        <v>11.074999999999999</v>
      </c>
      <c r="J123" s="318">
        <v>11.074999999999999</v>
      </c>
      <c r="K123" s="321" t="s">
        <v>211</v>
      </c>
    </row>
    <row r="124" spans="1:11" ht="14.4" customHeight="1" thickBot="1" x14ac:dyDescent="0.35">
      <c r="A124" s="334" t="s">
        <v>328</v>
      </c>
      <c r="B124" s="312">
        <v>0</v>
      </c>
      <c r="C124" s="312">
        <v>11.193</v>
      </c>
      <c r="D124" s="313">
        <v>11.193</v>
      </c>
      <c r="E124" s="322" t="s">
        <v>211</v>
      </c>
      <c r="F124" s="312">
        <v>0</v>
      </c>
      <c r="G124" s="313">
        <v>0</v>
      </c>
      <c r="H124" s="315">
        <v>0</v>
      </c>
      <c r="I124" s="312">
        <v>9.2949999999999999</v>
      </c>
      <c r="J124" s="313">
        <v>9.2949999999999999</v>
      </c>
      <c r="K124" s="323" t="s">
        <v>211</v>
      </c>
    </row>
    <row r="125" spans="1:11" ht="14.4" customHeight="1" thickBot="1" x14ac:dyDescent="0.35">
      <c r="A125" s="334" t="s">
        <v>329</v>
      </c>
      <c r="B125" s="312">
        <v>0</v>
      </c>
      <c r="C125" s="312">
        <v>1.925</v>
      </c>
      <c r="D125" s="313">
        <v>1.925</v>
      </c>
      <c r="E125" s="322" t="s">
        <v>211</v>
      </c>
      <c r="F125" s="312">
        <v>0</v>
      </c>
      <c r="G125" s="313">
        <v>0</v>
      </c>
      <c r="H125" s="315">
        <v>0</v>
      </c>
      <c r="I125" s="312">
        <v>1.78</v>
      </c>
      <c r="J125" s="313">
        <v>1.78</v>
      </c>
      <c r="K125" s="323" t="s">
        <v>211</v>
      </c>
    </row>
    <row r="126" spans="1:11" ht="14.4" customHeight="1" thickBot="1" x14ac:dyDescent="0.35">
      <c r="A126" s="332" t="s">
        <v>34</v>
      </c>
      <c r="B126" s="312">
        <v>1451.8196069297601</v>
      </c>
      <c r="C126" s="312">
        <v>1386.9801</v>
      </c>
      <c r="D126" s="313">
        <v>-64.839506929755998</v>
      </c>
      <c r="E126" s="314">
        <v>0.95533914363700001</v>
      </c>
      <c r="F126" s="312">
        <v>1616.53666762118</v>
      </c>
      <c r="G126" s="313">
        <v>1616.53666762118</v>
      </c>
      <c r="H126" s="315">
        <v>120.75484</v>
      </c>
      <c r="I126" s="312">
        <v>1635.4899800000001</v>
      </c>
      <c r="J126" s="313">
        <v>18.953312378816001</v>
      </c>
      <c r="K126" s="316">
        <v>1.011724641177</v>
      </c>
    </row>
    <row r="127" spans="1:11" ht="14.4" customHeight="1" thickBot="1" x14ac:dyDescent="0.35">
      <c r="A127" s="333" t="s">
        <v>330</v>
      </c>
      <c r="B127" s="317">
        <v>0</v>
      </c>
      <c r="C127" s="317">
        <v>-1.89934</v>
      </c>
      <c r="D127" s="318">
        <v>-1.89934</v>
      </c>
      <c r="E127" s="319" t="s">
        <v>211</v>
      </c>
      <c r="F127" s="317">
        <v>0</v>
      </c>
      <c r="G127" s="318">
        <v>0</v>
      </c>
      <c r="H127" s="320">
        <v>2.32307</v>
      </c>
      <c r="I127" s="317">
        <v>-4.42849</v>
      </c>
      <c r="J127" s="318">
        <v>-4.42849</v>
      </c>
      <c r="K127" s="321" t="s">
        <v>211</v>
      </c>
    </row>
    <row r="128" spans="1:11" ht="14.4" customHeight="1" thickBot="1" x14ac:dyDescent="0.35">
      <c r="A128" s="334" t="s">
        <v>331</v>
      </c>
      <c r="B128" s="312">
        <v>0</v>
      </c>
      <c r="C128" s="312">
        <v>-1.89934</v>
      </c>
      <c r="D128" s="313">
        <v>-1.89934</v>
      </c>
      <c r="E128" s="322" t="s">
        <v>211</v>
      </c>
      <c r="F128" s="312">
        <v>0</v>
      </c>
      <c r="G128" s="313">
        <v>0</v>
      </c>
      <c r="H128" s="315">
        <v>2.32307</v>
      </c>
      <c r="I128" s="312">
        <v>-4.42849</v>
      </c>
      <c r="J128" s="313">
        <v>-4.42849</v>
      </c>
      <c r="K128" s="323" t="s">
        <v>211</v>
      </c>
    </row>
    <row r="129" spans="1:11" ht="14.4" customHeight="1" thickBot="1" x14ac:dyDescent="0.35">
      <c r="A129" s="333" t="s">
        <v>332</v>
      </c>
      <c r="B129" s="317">
        <v>0</v>
      </c>
      <c r="C129" s="317">
        <v>1.44</v>
      </c>
      <c r="D129" s="318">
        <v>1.44</v>
      </c>
      <c r="E129" s="319" t="s">
        <v>224</v>
      </c>
      <c r="F129" s="317">
        <v>1.466127931155</v>
      </c>
      <c r="G129" s="318">
        <v>1.466127931155</v>
      </c>
      <c r="H129" s="320">
        <v>0</v>
      </c>
      <c r="I129" s="317">
        <v>1.3420000000000001</v>
      </c>
      <c r="J129" s="318">
        <v>-0.124127931155</v>
      </c>
      <c r="K129" s="325">
        <v>0.91533622099500001</v>
      </c>
    </row>
    <row r="130" spans="1:11" ht="14.4" customHeight="1" thickBot="1" x14ac:dyDescent="0.35">
      <c r="A130" s="334" t="s">
        <v>333</v>
      </c>
      <c r="B130" s="312">
        <v>0</v>
      </c>
      <c r="C130" s="312">
        <v>1.44</v>
      </c>
      <c r="D130" s="313">
        <v>1.44</v>
      </c>
      <c r="E130" s="322" t="s">
        <v>224</v>
      </c>
      <c r="F130" s="312">
        <v>1.466127931155</v>
      </c>
      <c r="G130" s="313">
        <v>1.466127931155</v>
      </c>
      <c r="H130" s="315">
        <v>0</v>
      </c>
      <c r="I130" s="312">
        <v>1.3420000000000001</v>
      </c>
      <c r="J130" s="313">
        <v>-0.124127931155</v>
      </c>
      <c r="K130" s="316">
        <v>0.91533622099500001</v>
      </c>
    </row>
    <row r="131" spans="1:11" ht="14.4" customHeight="1" thickBot="1" x14ac:dyDescent="0.35">
      <c r="A131" s="333" t="s">
        <v>334</v>
      </c>
      <c r="B131" s="317">
        <v>75.089982632873998</v>
      </c>
      <c r="C131" s="317">
        <v>78.068539999999999</v>
      </c>
      <c r="D131" s="318">
        <v>2.9785573671250001</v>
      </c>
      <c r="E131" s="324">
        <v>1.0396665076039999</v>
      </c>
      <c r="F131" s="317">
        <v>85.717430844280003</v>
      </c>
      <c r="G131" s="318">
        <v>85.717430844280003</v>
      </c>
      <c r="H131" s="320">
        <v>4.18682</v>
      </c>
      <c r="I131" s="317">
        <v>56.797179999999997</v>
      </c>
      <c r="J131" s="318">
        <v>-28.920250844280002</v>
      </c>
      <c r="K131" s="325">
        <v>0.66260945341599997</v>
      </c>
    </row>
    <row r="132" spans="1:11" ht="14.4" customHeight="1" thickBot="1" x14ac:dyDescent="0.35">
      <c r="A132" s="334" t="s">
        <v>335</v>
      </c>
      <c r="B132" s="312">
        <v>1.7454191017709999</v>
      </c>
      <c r="C132" s="312">
        <v>1.8254999999999999</v>
      </c>
      <c r="D132" s="313">
        <v>8.0080898228000005E-2</v>
      </c>
      <c r="E132" s="314">
        <v>1.0458806129410001</v>
      </c>
      <c r="F132" s="312">
        <v>2.0510838787410002</v>
      </c>
      <c r="G132" s="313">
        <v>2.0510838787410002</v>
      </c>
      <c r="H132" s="315">
        <v>0.2185</v>
      </c>
      <c r="I132" s="312">
        <v>2.7997999999999998</v>
      </c>
      <c r="J132" s="313">
        <v>0.74871612125800002</v>
      </c>
      <c r="K132" s="316">
        <v>1.36503437476</v>
      </c>
    </row>
    <row r="133" spans="1:11" ht="14.4" customHeight="1" thickBot="1" x14ac:dyDescent="0.35">
      <c r="A133" s="334" t="s">
        <v>336</v>
      </c>
      <c r="B133" s="312">
        <v>73.344563531101997</v>
      </c>
      <c r="C133" s="312">
        <v>76.243039999999993</v>
      </c>
      <c r="D133" s="313">
        <v>2.8984764688969999</v>
      </c>
      <c r="E133" s="314">
        <v>1.0395186272750001</v>
      </c>
      <c r="F133" s="312">
        <v>83.666346965537997</v>
      </c>
      <c r="G133" s="313">
        <v>83.666346965537997</v>
      </c>
      <c r="H133" s="315">
        <v>3.9683199999999998</v>
      </c>
      <c r="I133" s="312">
        <v>53.99738</v>
      </c>
      <c r="J133" s="313">
        <v>-29.668966965538001</v>
      </c>
      <c r="K133" s="316">
        <v>0.64538947806799996</v>
      </c>
    </row>
    <row r="134" spans="1:11" ht="14.4" customHeight="1" thickBot="1" x14ac:dyDescent="0.35">
      <c r="A134" s="333" t="s">
        <v>337</v>
      </c>
      <c r="B134" s="317">
        <v>731.58679191372698</v>
      </c>
      <c r="C134" s="317">
        <v>723.24000000000103</v>
      </c>
      <c r="D134" s="318">
        <v>-8.3467919137249993</v>
      </c>
      <c r="E134" s="324">
        <v>0.98859083842600004</v>
      </c>
      <c r="F134" s="317">
        <v>836</v>
      </c>
      <c r="G134" s="318">
        <v>836</v>
      </c>
      <c r="H134" s="320">
        <v>0</v>
      </c>
      <c r="I134" s="317">
        <v>542.42999999999995</v>
      </c>
      <c r="J134" s="318">
        <v>-293.57</v>
      </c>
      <c r="K134" s="325">
        <v>0.64883971291800002</v>
      </c>
    </row>
    <row r="135" spans="1:11" ht="14.4" customHeight="1" thickBot="1" x14ac:dyDescent="0.35">
      <c r="A135" s="334" t="s">
        <v>338</v>
      </c>
      <c r="B135" s="312">
        <v>729.99999999998602</v>
      </c>
      <c r="C135" s="312">
        <v>723.24000000000103</v>
      </c>
      <c r="D135" s="313">
        <v>-6.7599999999850002</v>
      </c>
      <c r="E135" s="314">
        <v>0.990739726027</v>
      </c>
      <c r="F135" s="312">
        <v>836</v>
      </c>
      <c r="G135" s="313">
        <v>836</v>
      </c>
      <c r="H135" s="315">
        <v>0</v>
      </c>
      <c r="I135" s="312">
        <v>542.42999999999995</v>
      </c>
      <c r="J135" s="313">
        <v>-293.57</v>
      </c>
      <c r="K135" s="316">
        <v>0.64883971291800002</v>
      </c>
    </row>
    <row r="136" spans="1:11" ht="14.4" customHeight="1" thickBot="1" x14ac:dyDescent="0.35">
      <c r="A136" s="334" t="s">
        <v>339</v>
      </c>
      <c r="B136" s="312">
        <v>1.5867919137399999</v>
      </c>
      <c r="C136" s="312">
        <v>0</v>
      </c>
      <c r="D136" s="313">
        <v>-1.5867919137399999</v>
      </c>
      <c r="E136" s="314">
        <v>0</v>
      </c>
      <c r="F136" s="312">
        <v>0</v>
      </c>
      <c r="G136" s="313">
        <v>0</v>
      </c>
      <c r="H136" s="315">
        <v>0</v>
      </c>
      <c r="I136" s="312">
        <v>0</v>
      </c>
      <c r="J136" s="313">
        <v>0</v>
      </c>
      <c r="K136" s="316">
        <v>12</v>
      </c>
    </row>
    <row r="137" spans="1:11" ht="14.4" customHeight="1" thickBot="1" x14ac:dyDescent="0.35">
      <c r="A137" s="333" t="s">
        <v>340</v>
      </c>
      <c r="B137" s="317">
        <v>39.408058533244002</v>
      </c>
      <c r="C137" s="317">
        <v>46.35886</v>
      </c>
      <c r="D137" s="318">
        <v>6.9508014667560003</v>
      </c>
      <c r="E137" s="324">
        <v>1.176380205609</v>
      </c>
      <c r="F137" s="317">
        <v>34.334341834244</v>
      </c>
      <c r="G137" s="318">
        <v>34.334341834244</v>
      </c>
      <c r="H137" s="320">
        <v>32.299379999999999</v>
      </c>
      <c r="I137" s="317">
        <v>386.11615</v>
      </c>
      <c r="J137" s="318">
        <v>351.78180816575502</v>
      </c>
      <c r="K137" s="325">
        <v>11.245771125133</v>
      </c>
    </row>
    <row r="138" spans="1:11" ht="14.4" customHeight="1" thickBot="1" x14ac:dyDescent="0.35">
      <c r="A138" s="334" t="s">
        <v>341</v>
      </c>
      <c r="B138" s="312">
        <v>8.9744444421459999</v>
      </c>
      <c r="C138" s="312">
        <v>12.419079999999999</v>
      </c>
      <c r="D138" s="313">
        <v>3.4446355578530001</v>
      </c>
      <c r="E138" s="314">
        <v>1.3838271639049999</v>
      </c>
      <c r="F138" s="312">
        <v>0</v>
      </c>
      <c r="G138" s="313">
        <v>0</v>
      </c>
      <c r="H138" s="315">
        <v>29.24025</v>
      </c>
      <c r="I138" s="312">
        <v>350.88299999999998</v>
      </c>
      <c r="J138" s="313">
        <v>350.88299999999998</v>
      </c>
      <c r="K138" s="323" t="s">
        <v>224</v>
      </c>
    </row>
    <row r="139" spans="1:11" ht="14.4" customHeight="1" thickBot="1" x14ac:dyDescent="0.35">
      <c r="A139" s="334" t="s">
        <v>342</v>
      </c>
      <c r="B139" s="312">
        <v>1.776382709235</v>
      </c>
      <c r="C139" s="312">
        <v>1.2110000000000001</v>
      </c>
      <c r="D139" s="313">
        <v>-0.565382709235</v>
      </c>
      <c r="E139" s="314">
        <v>0.68172246538000003</v>
      </c>
      <c r="F139" s="312">
        <v>1.241187910809</v>
      </c>
      <c r="G139" s="313">
        <v>1.241187910809</v>
      </c>
      <c r="H139" s="315">
        <v>0</v>
      </c>
      <c r="I139" s="312">
        <v>1.5860000000000001</v>
      </c>
      <c r="J139" s="313">
        <v>0.34481208919</v>
      </c>
      <c r="K139" s="316">
        <v>1.2778081273490001</v>
      </c>
    </row>
    <row r="140" spans="1:11" ht="14.4" customHeight="1" thickBot="1" x14ac:dyDescent="0.35">
      <c r="A140" s="334" t="s">
        <v>343</v>
      </c>
      <c r="B140" s="312">
        <v>28.657231381862001</v>
      </c>
      <c r="C140" s="312">
        <v>32.352780000000003</v>
      </c>
      <c r="D140" s="313">
        <v>3.6955486181369999</v>
      </c>
      <c r="E140" s="314">
        <v>1.1289569312850001</v>
      </c>
      <c r="F140" s="312">
        <v>32.787157946363997</v>
      </c>
      <c r="G140" s="313">
        <v>32.787157946363997</v>
      </c>
      <c r="H140" s="315">
        <v>3.0591300000000001</v>
      </c>
      <c r="I140" s="312">
        <v>33.647150000000003</v>
      </c>
      <c r="J140" s="313">
        <v>0.85999205363499998</v>
      </c>
      <c r="K140" s="316">
        <v>1.0262295394750001</v>
      </c>
    </row>
    <row r="141" spans="1:11" ht="14.4" customHeight="1" thickBot="1" x14ac:dyDescent="0.35">
      <c r="A141" s="334" t="s">
        <v>344</v>
      </c>
      <c r="B141" s="312">
        <v>0</v>
      </c>
      <c r="C141" s="312">
        <v>0.376</v>
      </c>
      <c r="D141" s="313">
        <v>0.376</v>
      </c>
      <c r="E141" s="322" t="s">
        <v>211</v>
      </c>
      <c r="F141" s="312">
        <v>0.30599597707100001</v>
      </c>
      <c r="G141" s="313">
        <v>0.30599597707100001</v>
      </c>
      <c r="H141" s="315">
        <v>0</v>
      </c>
      <c r="I141" s="312">
        <v>0</v>
      </c>
      <c r="J141" s="313">
        <v>-0.30599597707100001</v>
      </c>
      <c r="K141" s="316">
        <v>0</v>
      </c>
    </row>
    <row r="142" spans="1:11" ht="14.4" customHeight="1" thickBot="1" x14ac:dyDescent="0.35">
      <c r="A142" s="333" t="s">
        <v>345</v>
      </c>
      <c r="B142" s="317">
        <v>600.67819180469905</v>
      </c>
      <c r="C142" s="317">
        <v>506.81470000000002</v>
      </c>
      <c r="D142" s="318">
        <v>-93.863491804698995</v>
      </c>
      <c r="E142" s="324">
        <v>0.84373747359999995</v>
      </c>
      <c r="F142" s="317">
        <v>514.01877157865295</v>
      </c>
      <c r="G142" s="318">
        <v>514.01877157865295</v>
      </c>
      <c r="H142" s="320">
        <v>40.550640000000001</v>
      </c>
      <c r="I142" s="317">
        <v>460.16565000000003</v>
      </c>
      <c r="J142" s="318">
        <v>-53.853121578652001</v>
      </c>
      <c r="K142" s="325">
        <v>0.89523121614099999</v>
      </c>
    </row>
    <row r="143" spans="1:11" ht="14.4" customHeight="1" thickBot="1" x14ac:dyDescent="0.35">
      <c r="A143" s="334" t="s">
        <v>346</v>
      </c>
      <c r="B143" s="312">
        <v>21.863621319042</v>
      </c>
      <c r="C143" s="312">
        <v>4.9767299999999999</v>
      </c>
      <c r="D143" s="313">
        <v>-16.886891319042</v>
      </c>
      <c r="E143" s="314">
        <v>0.227626060997</v>
      </c>
      <c r="F143" s="312">
        <v>8.0197681404070007</v>
      </c>
      <c r="G143" s="313">
        <v>8.0197681404070007</v>
      </c>
      <c r="H143" s="315">
        <v>0</v>
      </c>
      <c r="I143" s="312">
        <v>4.1797500000000003</v>
      </c>
      <c r="J143" s="313">
        <v>-3.840018140407</v>
      </c>
      <c r="K143" s="316">
        <v>0.52118090284100005</v>
      </c>
    </row>
    <row r="144" spans="1:11" ht="14.4" customHeight="1" thickBot="1" x14ac:dyDescent="0.35">
      <c r="A144" s="334" t="s">
        <v>347</v>
      </c>
      <c r="B144" s="312">
        <v>186.85505906460199</v>
      </c>
      <c r="C144" s="312">
        <v>113.19370000000001</v>
      </c>
      <c r="D144" s="313">
        <v>-73.661359064601996</v>
      </c>
      <c r="E144" s="314">
        <v>0.60578343752899999</v>
      </c>
      <c r="F144" s="312">
        <v>113.970572160777</v>
      </c>
      <c r="G144" s="313">
        <v>113.970572160777</v>
      </c>
      <c r="H144" s="315">
        <v>15.4292</v>
      </c>
      <c r="I144" s="312">
        <v>157.70518000000001</v>
      </c>
      <c r="J144" s="313">
        <v>43.734607839223003</v>
      </c>
      <c r="K144" s="316">
        <v>1.383735968066</v>
      </c>
    </row>
    <row r="145" spans="1:11" ht="14.4" customHeight="1" thickBot="1" x14ac:dyDescent="0.35">
      <c r="A145" s="334" t="s">
        <v>348</v>
      </c>
      <c r="B145" s="312">
        <v>42.015305503104997</v>
      </c>
      <c r="C145" s="312">
        <v>2.2549999999999999</v>
      </c>
      <c r="D145" s="313">
        <v>-39.760305503105002</v>
      </c>
      <c r="E145" s="314">
        <v>5.3670917609000002E-2</v>
      </c>
      <c r="F145" s="312">
        <v>68.999997826666998</v>
      </c>
      <c r="G145" s="313">
        <v>68.999997826666998</v>
      </c>
      <c r="H145" s="315">
        <v>22.088899999999999</v>
      </c>
      <c r="I145" s="312">
        <v>52.701900000000002</v>
      </c>
      <c r="J145" s="313">
        <v>-16.298097826667</v>
      </c>
      <c r="K145" s="316">
        <v>0.76379567623099998</v>
      </c>
    </row>
    <row r="146" spans="1:11" ht="14.4" customHeight="1" thickBot="1" x14ac:dyDescent="0.35">
      <c r="A146" s="334" t="s">
        <v>349</v>
      </c>
      <c r="B146" s="312">
        <v>341.381188979071</v>
      </c>
      <c r="C146" s="312">
        <v>379.12927000000002</v>
      </c>
      <c r="D146" s="313">
        <v>37.748081020929</v>
      </c>
      <c r="E146" s="314">
        <v>1.110574578329</v>
      </c>
      <c r="F146" s="312">
        <v>314.74033191563501</v>
      </c>
      <c r="G146" s="313">
        <v>314.74033191563501</v>
      </c>
      <c r="H146" s="315">
        <v>3.03254</v>
      </c>
      <c r="I146" s="312">
        <v>244.97381999999999</v>
      </c>
      <c r="J146" s="313">
        <v>-69.766511915633998</v>
      </c>
      <c r="K146" s="316">
        <v>0.77833628283</v>
      </c>
    </row>
    <row r="147" spans="1:11" ht="14.4" customHeight="1" thickBot="1" x14ac:dyDescent="0.35">
      <c r="A147" s="334" t="s">
        <v>350</v>
      </c>
      <c r="B147" s="312">
        <v>8.5630169388770003</v>
      </c>
      <c r="C147" s="312">
        <v>7.26</v>
      </c>
      <c r="D147" s="313">
        <v>-1.3030169388770001</v>
      </c>
      <c r="E147" s="314">
        <v>0.84783202600399998</v>
      </c>
      <c r="F147" s="312">
        <v>8.2881015351659997</v>
      </c>
      <c r="G147" s="313">
        <v>8.2881015351659997</v>
      </c>
      <c r="H147" s="315">
        <v>0</v>
      </c>
      <c r="I147" s="312">
        <v>0.60499999999999998</v>
      </c>
      <c r="J147" s="313">
        <v>-7.6831015351660001</v>
      </c>
      <c r="K147" s="316">
        <v>7.2996209980000004E-2</v>
      </c>
    </row>
    <row r="148" spans="1:11" ht="14.4" customHeight="1" thickBot="1" x14ac:dyDescent="0.35">
      <c r="A148" s="333" t="s">
        <v>351</v>
      </c>
      <c r="B148" s="317">
        <v>5.0565820452120001</v>
      </c>
      <c r="C148" s="317">
        <v>31.058</v>
      </c>
      <c r="D148" s="318">
        <v>26.001417954787001</v>
      </c>
      <c r="E148" s="324">
        <v>6.1420935569320001</v>
      </c>
      <c r="F148" s="317">
        <v>144.99999543285099</v>
      </c>
      <c r="G148" s="318">
        <v>144.99999543285099</v>
      </c>
      <c r="H148" s="320">
        <v>43.718000000000004</v>
      </c>
      <c r="I148" s="317">
        <v>188.63900000000001</v>
      </c>
      <c r="J148" s="318">
        <v>43.639004567148</v>
      </c>
      <c r="K148" s="325">
        <v>1.300958661666</v>
      </c>
    </row>
    <row r="149" spans="1:11" ht="14.4" customHeight="1" thickBot="1" x14ac:dyDescent="0.35">
      <c r="A149" s="334" t="s">
        <v>352</v>
      </c>
      <c r="B149" s="312">
        <v>0</v>
      </c>
      <c r="C149" s="312">
        <v>0</v>
      </c>
      <c r="D149" s="313">
        <v>0</v>
      </c>
      <c r="E149" s="322" t="s">
        <v>211</v>
      </c>
      <c r="F149" s="312">
        <v>0</v>
      </c>
      <c r="G149" s="313">
        <v>0</v>
      </c>
      <c r="H149" s="315">
        <v>0</v>
      </c>
      <c r="I149" s="312">
        <v>27.655999999999999</v>
      </c>
      <c r="J149" s="313">
        <v>27.655999999999999</v>
      </c>
      <c r="K149" s="323" t="s">
        <v>224</v>
      </c>
    </row>
    <row r="150" spans="1:11" ht="14.4" customHeight="1" thickBot="1" x14ac:dyDescent="0.35">
      <c r="A150" s="334" t="s">
        <v>353</v>
      </c>
      <c r="B150" s="312">
        <v>5.0565820452120001</v>
      </c>
      <c r="C150" s="312">
        <v>0</v>
      </c>
      <c r="D150" s="313">
        <v>-5.0565820452120001</v>
      </c>
      <c r="E150" s="314">
        <v>0</v>
      </c>
      <c r="F150" s="312">
        <v>0</v>
      </c>
      <c r="G150" s="313">
        <v>0</v>
      </c>
      <c r="H150" s="315">
        <v>0</v>
      </c>
      <c r="I150" s="312">
        <v>1.9059999999999999</v>
      </c>
      <c r="J150" s="313">
        <v>1.9059999999999999</v>
      </c>
      <c r="K150" s="323" t="s">
        <v>224</v>
      </c>
    </row>
    <row r="151" spans="1:11" ht="14.4" customHeight="1" thickBot="1" x14ac:dyDescent="0.35">
      <c r="A151" s="334" t="s">
        <v>354</v>
      </c>
      <c r="B151" s="312">
        <v>0</v>
      </c>
      <c r="C151" s="312">
        <v>31.058</v>
      </c>
      <c r="D151" s="313">
        <v>31.058</v>
      </c>
      <c r="E151" s="322" t="s">
        <v>211</v>
      </c>
      <c r="F151" s="312">
        <v>144.99999543285099</v>
      </c>
      <c r="G151" s="313">
        <v>144.99999543285099</v>
      </c>
      <c r="H151" s="315">
        <v>43.718000000000004</v>
      </c>
      <c r="I151" s="312">
        <v>159.077</v>
      </c>
      <c r="J151" s="313">
        <v>14.077004567148</v>
      </c>
      <c r="K151" s="316">
        <v>1.0970827931760001</v>
      </c>
    </row>
    <row r="152" spans="1:11" ht="14.4" customHeight="1" thickBot="1" x14ac:dyDescent="0.35">
      <c r="A152" s="333" t="s">
        <v>355</v>
      </c>
      <c r="B152" s="317">
        <v>1.11022302462514E-16</v>
      </c>
      <c r="C152" s="317">
        <v>1.89934</v>
      </c>
      <c r="D152" s="318">
        <v>1.89934</v>
      </c>
      <c r="E152" s="324">
        <v>1.71077338325001E+16</v>
      </c>
      <c r="F152" s="317">
        <v>0</v>
      </c>
      <c r="G152" s="318">
        <v>0</v>
      </c>
      <c r="H152" s="320">
        <v>-2.32307</v>
      </c>
      <c r="I152" s="317">
        <v>4.42849</v>
      </c>
      <c r="J152" s="318">
        <v>4.42849</v>
      </c>
      <c r="K152" s="321" t="s">
        <v>211</v>
      </c>
    </row>
    <row r="153" spans="1:11" ht="14.4" customHeight="1" thickBot="1" x14ac:dyDescent="0.35">
      <c r="A153" s="334" t="s">
        <v>356</v>
      </c>
      <c r="B153" s="312">
        <v>0</v>
      </c>
      <c r="C153" s="312">
        <v>1.6679999999000002E-2</v>
      </c>
      <c r="D153" s="313">
        <v>1.6679999999000002E-2</v>
      </c>
      <c r="E153" s="322" t="s">
        <v>224</v>
      </c>
      <c r="F153" s="312">
        <v>0</v>
      </c>
      <c r="G153" s="313">
        <v>0</v>
      </c>
      <c r="H153" s="315">
        <v>-1.2E-4</v>
      </c>
      <c r="I153" s="312">
        <v>1.91E-3</v>
      </c>
      <c r="J153" s="313">
        <v>1.91E-3</v>
      </c>
      <c r="K153" s="323" t="s">
        <v>211</v>
      </c>
    </row>
    <row r="154" spans="1:11" ht="14.4" customHeight="1" thickBot="1" x14ac:dyDescent="0.35">
      <c r="A154" s="334" t="s">
        <v>357</v>
      </c>
      <c r="B154" s="312">
        <v>1.11022302462514E-16</v>
      </c>
      <c r="C154" s="312">
        <v>0.91022999999999998</v>
      </c>
      <c r="D154" s="313">
        <v>0.91022999999999998</v>
      </c>
      <c r="E154" s="314">
        <v>8198622977643050</v>
      </c>
      <c r="F154" s="312">
        <v>0</v>
      </c>
      <c r="G154" s="313">
        <v>0</v>
      </c>
      <c r="H154" s="315">
        <v>0.16372999999999999</v>
      </c>
      <c r="I154" s="312">
        <v>0.89624000000000004</v>
      </c>
      <c r="J154" s="313">
        <v>0.89624000000000004</v>
      </c>
      <c r="K154" s="323" t="s">
        <v>211</v>
      </c>
    </row>
    <row r="155" spans="1:11" ht="14.4" customHeight="1" thickBot="1" x14ac:dyDescent="0.35">
      <c r="A155" s="334" t="s">
        <v>358</v>
      </c>
      <c r="B155" s="312">
        <v>0</v>
      </c>
      <c r="C155" s="312">
        <v>0.25496000000000002</v>
      </c>
      <c r="D155" s="313">
        <v>0.25496000000000002</v>
      </c>
      <c r="E155" s="322" t="s">
        <v>211</v>
      </c>
      <c r="F155" s="312">
        <v>0</v>
      </c>
      <c r="G155" s="313">
        <v>0</v>
      </c>
      <c r="H155" s="315">
        <v>0.53356999999999999</v>
      </c>
      <c r="I155" s="312">
        <v>2.55185</v>
      </c>
      <c r="J155" s="313">
        <v>2.55185</v>
      </c>
      <c r="K155" s="323" t="s">
        <v>211</v>
      </c>
    </row>
    <row r="156" spans="1:11" ht="14.4" customHeight="1" thickBot="1" x14ac:dyDescent="0.35">
      <c r="A156" s="334" t="s">
        <v>359</v>
      </c>
      <c r="B156" s="312">
        <v>0</v>
      </c>
      <c r="C156" s="312">
        <v>0.53802000000000005</v>
      </c>
      <c r="D156" s="313">
        <v>0.53802000000000005</v>
      </c>
      <c r="E156" s="322" t="s">
        <v>211</v>
      </c>
      <c r="F156" s="312">
        <v>0</v>
      </c>
      <c r="G156" s="313">
        <v>0</v>
      </c>
      <c r="H156" s="315">
        <v>-8.6699999990000002E-3</v>
      </c>
      <c r="I156" s="312">
        <v>0.1399</v>
      </c>
      <c r="J156" s="313">
        <v>0.1399</v>
      </c>
      <c r="K156" s="323" t="s">
        <v>211</v>
      </c>
    </row>
    <row r="157" spans="1:11" ht="14.4" customHeight="1" thickBot="1" x14ac:dyDescent="0.35">
      <c r="A157" s="334" t="s">
        <v>360</v>
      </c>
      <c r="B157" s="312">
        <v>0</v>
      </c>
      <c r="C157" s="312">
        <v>0.17945</v>
      </c>
      <c r="D157" s="313">
        <v>0.17945</v>
      </c>
      <c r="E157" s="322" t="s">
        <v>211</v>
      </c>
      <c r="F157" s="312">
        <v>0</v>
      </c>
      <c r="G157" s="313">
        <v>0</v>
      </c>
      <c r="H157" s="315">
        <v>0.51241000000000003</v>
      </c>
      <c r="I157" s="312">
        <v>0.83858999999999995</v>
      </c>
      <c r="J157" s="313">
        <v>0.83858999999999995</v>
      </c>
      <c r="K157" s="323" t="s">
        <v>211</v>
      </c>
    </row>
    <row r="158" spans="1:11" ht="14.4" customHeight="1" thickBot="1" x14ac:dyDescent="0.35">
      <c r="A158" s="331" t="s">
        <v>35</v>
      </c>
      <c r="B158" s="312">
        <v>35115.173149869202</v>
      </c>
      <c r="C158" s="312">
        <v>33967.946790000002</v>
      </c>
      <c r="D158" s="313">
        <v>-1147.22635986918</v>
      </c>
      <c r="E158" s="314">
        <v>0.96732961119100003</v>
      </c>
      <c r="F158" s="312">
        <v>35289.9988884505</v>
      </c>
      <c r="G158" s="313">
        <v>35289.9988884505</v>
      </c>
      <c r="H158" s="315">
        <v>2606.8095899999998</v>
      </c>
      <c r="I158" s="312">
        <v>33052.0789</v>
      </c>
      <c r="J158" s="313">
        <v>-2237.9199884505101</v>
      </c>
      <c r="K158" s="316">
        <v>0.93658486656399997</v>
      </c>
    </row>
    <row r="159" spans="1:11" ht="14.4" customHeight="1" thickBot="1" x14ac:dyDescent="0.35">
      <c r="A159" s="335" t="s">
        <v>361</v>
      </c>
      <c r="B159" s="317">
        <v>26056.999999999502</v>
      </c>
      <c r="C159" s="317">
        <v>25171.107</v>
      </c>
      <c r="D159" s="318">
        <v>-885.89299999951595</v>
      </c>
      <c r="E159" s="324">
        <v>0.96600172698300002</v>
      </c>
      <c r="F159" s="317">
        <v>26188.999175109999</v>
      </c>
      <c r="G159" s="318">
        <v>26188.999175109999</v>
      </c>
      <c r="H159" s="320">
        <v>1931.0419999999999</v>
      </c>
      <c r="I159" s="317">
        <v>24501.98</v>
      </c>
      <c r="J159" s="318">
        <v>-1687.0191751099601</v>
      </c>
      <c r="K159" s="325">
        <v>0.93558290777599995</v>
      </c>
    </row>
    <row r="160" spans="1:11" ht="14.4" customHeight="1" thickBot="1" x14ac:dyDescent="0.35">
      <c r="A160" s="333" t="s">
        <v>362</v>
      </c>
      <c r="B160" s="317">
        <v>0</v>
      </c>
      <c r="C160" s="317">
        <v>-149.97635</v>
      </c>
      <c r="D160" s="318">
        <v>-149.97635</v>
      </c>
      <c r="E160" s="319" t="s">
        <v>211</v>
      </c>
      <c r="F160" s="317">
        <v>0</v>
      </c>
      <c r="G160" s="318">
        <v>0</v>
      </c>
      <c r="H160" s="320">
        <v>-22.077449999999999</v>
      </c>
      <c r="I160" s="317">
        <v>-84.862669999999994</v>
      </c>
      <c r="J160" s="318">
        <v>-84.862669999999994</v>
      </c>
      <c r="K160" s="321" t="s">
        <v>211</v>
      </c>
    </row>
    <row r="161" spans="1:11" ht="14.4" customHeight="1" thickBot="1" x14ac:dyDescent="0.35">
      <c r="A161" s="334" t="s">
        <v>363</v>
      </c>
      <c r="B161" s="312">
        <v>0</v>
      </c>
      <c r="C161" s="312">
        <v>-149.97635</v>
      </c>
      <c r="D161" s="313">
        <v>-149.97635</v>
      </c>
      <c r="E161" s="322" t="s">
        <v>211</v>
      </c>
      <c r="F161" s="312">
        <v>0</v>
      </c>
      <c r="G161" s="313">
        <v>0</v>
      </c>
      <c r="H161" s="315">
        <v>-22.077449999999999</v>
      </c>
      <c r="I161" s="312">
        <v>-84.862669999999994</v>
      </c>
      <c r="J161" s="313">
        <v>-84.862669999999994</v>
      </c>
      <c r="K161" s="323" t="s">
        <v>211</v>
      </c>
    </row>
    <row r="162" spans="1:11" ht="14.4" customHeight="1" thickBot="1" x14ac:dyDescent="0.35">
      <c r="A162" s="333" t="s">
        <v>364</v>
      </c>
      <c r="B162" s="317">
        <v>25880.999999999502</v>
      </c>
      <c r="C162" s="317">
        <v>25030.495999999999</v>
      </c>
      <c r="D162" s="318">
        <v>-850.50399999951696</v>
      </c>
      <c r="E162" s="324">
        <v>0.96713790039000003</v>
      </c>
      <c r="F162" s="317">
        <v>25998.999181094499</v>
      </c>
      <c r="G162" s="318">
        <v>25998.999181094499</v>
      </c>
      <c r="H162" s="320">
        <v>1921.0419999999999</v>
      </c>
      <c r="I162" s="317">
        <v>24335.788</v>
      </c>
      <c r="J162" s="318">
        <v>-1663.21118109451</v>
      </c>
      <c r="K162" s="325">
        <v>0.93602787670700005</v>
      </c>
    </row>
    <row r="163" spans="1:11" ht="14.4" customHeight="1" thickBot="1" x14ac:dyDescent="0.35">
      <c r="A163" s="334" t="s">
        <v>365</v>
      </c>
      <c r="B163" s="312">
        <v>25880.999999999502</v>
      </c>
      <c r="C163" s="312">
        <v>25030.495999999999</v>
      </c>
      <c r="D163" s="313">
        <v>-850.50399999951696</v>
      </c>
      <c r="E163" s="314">
        <v>0.96713790039000003</v>
      </c>
      <c r="F163" s="312">
        <v>25998.999181094499</v>
      </c>
      <c r="G163" s="313">
        <v>25998.999181094499</v>
      </c>
      <c r="H163" s="315">
        <v>1921.0419999999999</v>
      </c>
      <c r="I163" s="312">
        <v>24335.788</v>
      </c>
      <c r="J163" s="313">
        <v>-1663.21118109451</v>
      </c>
      <c r="K163" s="316">
        <v>0.93602787670700005</v>
      </c>
    </row>
    <row r="164" spans="1:11" ht="14.4" customHeight="1" thickBot="1" x14ac:dyDescent="0.35">
      <c r="A164" s="333" t="s">
        <v>366</v>
      </c>
      <c r="B164" s="317">
        <v>95.999999999997996</v>
      </c>
      <c r="C164" s="317">
        <v>104.8</v>
      </c>
      <c r="D164" s="318">
        <v>8.8000000000010008</v>
      </c>
      <c r="E164" s="324">
        <v>1.091666666666</v>
      </c>
      <c r="F164" s="317">
        <v>109.999996535267</v>
      </c>
      <c r="G164" s="318">
        <v>109.999996535267</v>
      </c>
      <c r="H164" s="320">
        <v>10</v>
      </c>
      <c r="I164" s="317">
        <v>93.7</v>
      </c>
      <c r="J164" s="318">
        <v>-16.299996535266001</v>
      </c>
      <c r="K164" s="325">
        <v>0.85181820864799995</v>
      </c>
    </row>
    <row r="165" spans="1:11" ht="14.4" customHeight="1" thickBot="1" x14ac:dyDescent="0.35">
      <c r="A165" s="334" t="s">
        <v>367</v>
      </c>
      <c r="B165" s="312">
        <v>95.999999999997996</v>
      </c>
      <c r="C165" s="312">
        <v>104.8</v>
      </c>
      <c r="D165" s="313">
        <v>8.8000000000010008</v>
      </c>
      <c r="E165" s="314">
        <v>1.091666666666</v>
      </c>
      <c r="F165" s="312">
        <v>109.999996535267</v>
      </c>
      <c r="G165" s="313">
        <v>109.999996535267</v>
      </c>
      <c r="H165" s="315">
        <v>10</v>
      </c>
      <c r="I165" s="312">
        <v>93.7</v>
      </c>
      <c r="J165" s="313">
        <v>-16.299996535266001</v>
      </c>
      <c r="K165" s="316">
        <v>0.85181820864799995</v>
      </c>
    </row>
    <row r="166" spans="1:11" ht="14.4" customHeight="1" thickBot="1" x14ac:dyDescent="0.35">
      <c r="A166" s="333" t="s">
        <v>368</v>
      </c>
      <c r="B166" s="317">
        <v>79.999999999997996</v>
      </c>
      <c r="C166" s="317">
        <v>35.811</v>
      </c>
      <c r="D166" s="318">
        <v>-44.188999999998003</v>
      </c>
      <c r="E166" s="324">
        <v>0.44763750000000002</v>
      </c>
      <c r="F166" s="317">
        <v>79.999997480193002</v>
      </c>
      <c r="G166" s="318">
        <v>79.999997480193002</v>
      </c>
      <c r="H166" s="320">
        <v>0</v>
      </c>
      <c r="I166" s="317">
        <v>72.492000000000004</v>
      </c>
      <c r="J166" s="318">
        <v>-7.5079974801929996</v>
      </c>
      <c r="K166" s="325">
        <v>0.90615002854100002</v>
      </c>
    </row>
    <row r="167" spans="1:11" ht="14.4" customHeight="1" thickBot="1" x14ac:dyDescent="0.35">
      <c r="A167" s="334" t="s">
        <v>369</v>
      </c>
      <c r="B167" s="312">
        <v>79.999999999997996</v>
      </c>
      <c r="C167" s="312">
        <v>35.811</v>
      </c>
      <c r="D167" s="313">
        <v>-44.188999999998003</v>
      </c>
      <c r="E167" s="314">
        <v>0.44763750000000002</v>
      </c>
      <c r="F167" s="312">
        <v>79.999997480193002</v>
      </c>
      <c r="G167" s="313">
        <v>79.999997480193002</v>
      </c>
      <c r="H167" s="315">
        <v>0</v>
      </c>
      <c r="I167" s="312">
        <v>72.492000000000004</v>
      </c>
      <c r="J167" s="313">
        <v>-7.5079974801929996</v>
      </c>
      <c r="K167" s="316">
        <v>0.90615002854100002</v>
      </c>
    </row>
    <row r="168" spans="1:11" ht="14.4" customHeight="1" thickBot="1" x14ac:dyDescent="0.35">
      <c r="A168" s="333" t="s">
        <v>370</v>
      </c>
      <c r="B168" s="317">
        <v>0</v>
      </c>
      <c r="C168" s="317">
        <v>149.97635</v>
      </c>
      <c r="D168" s="318">
        <v>149.97635</v>
      </c>
      <c r="E168" s="319" t="s">
        <v>211</v>
      </c>
      <c r="F168" s="317">
        <v>0</v>
      </c>
      <c r="G168" s="318">
        <v>0</v>
      </c>
      <c r="H168" s="320">
        <v>22.077449999999999</v>
      </c>
      <c r="I168" s="317">
        <v>84.862669999999994</v>
      </c>
      <c r="J168" s="318">
        <v>84.862669999999994</v>
      </c>
      <c r="K168" s="321" t="s">
        <v>211</v>
      </c>
    </row>
    <row r="169" spans="1:11" ht="14.4" customHeight="1" thickBot="1" x14ac:dyDescent="0.35">
      <c r="A169" s="334" t="s">
        <v>371</v>
      </c>
      <c r="B169" s="312">
        <v>0</v>
      </c>
      <c r="C169" s="312">
        <v>149.75147000000001</v>
      </c>
      <c r="D169" s="313">
        <v>149.75147000000001</v>
      </c>
      <c r="E169" s="322" t="s">
        <v>211</v>
      </c>
      <c r="F169" s="312">
        <v>0</v>
      </c>
      <c r="G169" s="313">
        <v>0</v>
      </c>
      <c r="H169" s="315">
        <v>22.096109999999999</v>
      </c>
      <c r="I169" s="312">
        <v>84.535409999999999</v>
      </c>
      <c r="J169" s="313">
        <v>84.535409999999999</v>
      </c>
      <c r="K169" s="323" t="s">
        <v>211</v>
      </c>
    </row>
    <row r="170" spans="1:11" ht="14.4" customHeight="1" thickBot="1" x14ac:dyDescent="0.35">
      <c r="A170" s="334" t="s">
        <v>372</v>
      </c>
      <c r="B170" s="312">
        <v>0</v>
      </c>
      <c r="C170" s="312">
        <v>0.22488</v>
      </c>
      <c r="D170" s="313">
        <v>0.22488</v>
      </c>
      <c r="E170" s="322" t="s">
        <v>211</v>
      </c>
      <c r="F170" s="312">
        <v>0</v>
      </c>
      <c r="G170" s="313">
        <v>0</v>
      </c>
      <c r="H170" s="315">
        <v>-1.866E-2</v>
      </c>
      <c r="I170" s="312">
        <v>0.32726</v>
      </c>
      <c r="J170" s="313">
        <v>0.32726</v>
      </c>
      <c r="K170" s="323" t="s">
        <v>224</v>
      </c>
    </row>
    <row r="171" spans="1:11" ht="14.4" customHeight="1" thickBot="1" x14ac:dyDescent="0.35">
      <c r="A171" s="332" t="s">
        <v>373</v>
      </c>
      <c r="B171" s="312">
        <v>8799.1731498696699</v>
      </c>
      <c r="C171" s="312">
        <v>8546.0683100000006</v>
      </c>
      <c r="D171" s="313">
        <v>-253.10483986966801</v>
      </c>
      <c r="E171" s="314">
        <v>0.97123538364799999</v>
      </c>
      <c r="F171" s="312">
        <v>8840.9997215299209</v>
      </c>
      <c r="G171" s="313">
        <v>8840.9997215299209</v>
      </c>
      <c r="H171" s="315">
        <v>656.55636000000004</v>
      </c>
      <c r="I171" s="312">
        <v>8306.0145100000009</v>
      </c>
      <c r="J171" s="313">
        <v>-534.98521152992396</v>
      </c>
      <c r="K171" s="316">
        <v>0.93948815423800003</v>
      </c>
    </row>
    <row r="172" spans="1:11" ht="14.4" customHeight="1" thickBot="1" x14ac:dyDescent="0.35">
      <c r="A172" s="333" t="s">
        <v>374</v>
      </c>
      <c r="B172" s="317">
        <v>0</v>
      </c>
      <c r="C172" s="317">
        <v>-50.915010000000002</v>
      </c>
      <c r="D172" s="318">
        <v>-50.915010000000002</v>
      </c>
      <c r="E172" s="319" t="s">
        <v>211</v>
      </c>
      <c r="F172" s="317">
        <v>0</v>
      </c>
      <c r="G172" s="318">
        <v>0</v>
      </c>
      <c r="H172" s="320">
        <v>-7.5126900000000001</v>
      </c>
      <c r="I172" s="317">
        <v>-28.74203</v>
      </c>
      <c r="J172" s="318">
        <v>-28.74203</v>
      </c>
      <c r="K172" s="321" t="s">
        <v>211</v>
      </c>
    </row>
    <row r="173" spans="1:11" ht="14.4" customHeight="1" thickBot="1" x14ac:dyDescent="0.35">
      <c r="A173" s="334" t="s">
        <v>375</v>
      </c>
      <c r="B173" s="312">
        <v>0</v>
      </c>
      <c r="C173" s="312">
        <v>-50.915010000000002</v>
      </c>
      <c r="D173" s="313">
        <v>-50.915010000000002</v>
      </c>
      <c r="E173" s="322" t="s">
        <v>211</v>
      </c>
      <c r="F173" s="312">
        <v>0</v>
      </c>
      <c r="G173" s="313">
        <v>0</v>
      </c>
      <c r="H173" s="315">
        <v>-7.5126900000000001</v>
      </c>
      <c r="I173" s="312">
        <v>-28.74203</v>
      </c>
      <c r="J173" s="313">
        <v>-28.74203</v>
      </c>
      <c r="K173" s="323" t="s">
        <v>211</v>
      </c>
    </row>
    <row r="174" spans="1:11" ht="14.4" customHeight="1" thickBot="1" x14ac:dyDescent="0.35">
      <c r="A174" s="333" t="s">
        <v>376</v>
      </c>
      <c r="B174" s="317">
        <v>2328.1731498698</v>
      </c>
      <c r="C174" s="317">
        <v>2262.2443199999998</v>
      </c>
      <c r="D174" s="318">
        <v>-65.928829869801007</v>
      </c>
      <c r="E174" s="324">
        <v>0.971682162096</v>
      </c>
      <c r="F174" s="317">
        <v>2339.9999262956699</v>
      </c>
      <c r="G174" s="318">
        <v>2339.9999262956699</v>
      </c>
      <c r="H174" s="320">
        <v>173.79585</v>
      </c>
      <c r="I174" s="317">
        <v>2198.6426200000001</v>
      </c>
      <c r="J174" s="318">
        <v>-141.35730629567001</v>
      </c>
      <c r="K174" s="325">
        <v>0.93959089284200004</v>
      </c>
    </row>
    <row r="175" spans="1:11" ht="14.4" customHeight="1" thickBot="1" x14ac:dyDescent="0.35">
      <c r="A175" s="334" t="s">
        <v>377</v>
      </c>
      <c r="B175" s="312">
        <v>2328.1731498698</v>
      </c>
      <c r="C175" s="312">
        <v>2262.2443199999998</v>
      </c>
      <c r="D175" s="313">
        <v>-65.928829869801007</v>
      </c>
      <c r="E175" s="314">
        <v>0.971682162096</v>
      </c>
      <c r="F175" s="312">
        <v>2339.9999262956699</v>
      </c>
      <c r="G175" s="313">
        <v>2339.9999262956699</v>
      </c>
      <c r="H175" s="315">
        <v>173.79585</v>
      </c>
      <c r="I175" s="312">
        <v>2198.6426200000001</v>
      </c>
      <c r="J175" s="313">
        <v>-141.35730629567001</v>
      </c>
      <c r="K175" s="316">
        <v>0.93959089284200004</v>
      </c>
    </row>
    <row r="176" spans="1:11" ht="14.4" customHeight="1" thickBot="1" x14ac:dyDescent="0.35">
      <c r="A176" s="333" t="s">
        <v>378</v>
      </c>
      <c r="B176" s="317">
        <v>6470.9999999998699</v>
      </c>
      <c r="C176" s="317">
        <v>6283.8239899999999</v>
      </c>
      <c r="D176" s="318">
        <v>-187.17600999986601</v>
      </c>
      <c r="E176" s="324">
        <v>0.97107463915900005</v>
      </c>
      <c r="F176" s="317">
        <v>6500.9997952342501</v>
      </c>
      <c r="G176" s="318">
        <v>6500.9997952342501</v>
      </c>
      <c r="H176" s="320">
        <v>482.76051000000001</v>
      </c>
      <c r="I176" s="317">
        <v>6107.3718900000003</v>
      </c>
      <c r="J176" s="318">
        <v>-393.627905234254</v>
      </c>
      <c r="K176" s="325">
        <v>0.93945117402900002</v>
      </c>
    </row>
    <row r="177" spans="1:11" ht="14.4" customHeight="1" thickBot="1" x14ac:dyDescent="0.35">
      <c r="A177" s="334" t="s">
        <v>379</v>
      </c>
      <c r="B177" s="312">
        <v>6470.9999999998699</v>
      </c>
      <c r="C177" s="312">
        <v>6283.8239899999999</v>
      </c>
      <c r="D177" s="313">
        <v>-187.17600999986601</v>
      </c>
      <c r="E177" s="314">
        <v>0.97107463915900005</v>
      </c>
      <c r="F177" s="312">
        <v>6500.9997952342501</v>
      </c>
      <c r="G177" s="313">
        <v>6500.9997952342501</v>
      </c>
      <c r="H177" s="315">
        <v>482.76051000000001</v>
      </c>
      <c r="I177" s="312">
        <v>6107.3718900000003</v>
      </c>
      <c r="J177" s="313">
        <v>-393.627905234254</v>
      </c>
      <c r="K177" s="316">
        <v>0.93945117402900002</v>
      </c>
    </row>
    <row r="178" spans="1:11" ht="14.4" customHeight="1" thickBot="1" x14ac:dyDescent="0.35">
      <c r="A178" s="333" t="s">
        <v>380</v>
      </c>
      <c r="B178" s="317">
        <v>0</v>
      </c>
      <c r="C178" s="317">
        <v>50.915010000000002</v>
      </c>
      <c r="D178" s="318">
        <v>50.915010000000002</v>
      </c>
      <c r="E178" s="319" t="s">
        <v>211</v>
      </c>
      <c r="F178" s="317">
        <v>0</v>
      </c>
      <c r="G178" s="318">
        <v>0</v>
      </c>
      <c r="H178" s="320">
        <v>7.5126900000000001</v>
      </c>
      <c r="I178" s="317">
        <v>28.74203</v>
      </c>
      <c r="J178" s="318">
        <v>28.74203</v>
      </c>
      <c r="K178" s="321" t="s">
        <v>211</v>
      </c>
    </row>
    <row r="179" spans="1:11" ht="14.4" customHeight="1" thickBot="1" x14ac:dyDescent="0.35">
      <c r="A179" s="334" t="s">
        <v>381</v>
      </c>
      <c r="B179" s="312">
        <v>0</v>
      </c>
      <c r="C179" s="312">
        <v>13.477679999999999</v>
      </c>
      <c r="D179" s="313">
        <v>13.477679999999999</v>
      </c>
      <c r="E179" s="322" t="s">
        <v>211</v>
      </c>
      <c r="F179" s="312">
        <v>0</v>
      </c>
      <c r="G179" s="313">
        <v>0</v>
      </c>
      <c r="H179" s="315">
        <v>1.9886600000000001</v>
      </c>
      <c r="I179" s="312">
        <v>7.6081599999999998</v>
      </c>
      <c r="J179" s="313">
        <v>7.6081599999999998</v>
      </c>
      <c r="K179" s="323" t="s">
        <v>211</v>
      </c>
    </row>
    <row r="180" spans="1:11" ht="14.4" customHeight="1" thickBot="1" x14ac:dyDescent="0.35">
      <c r="A180" s="334" t="s">
        <v>382</v>
      </c>
      <c r="B180" s="312">
        <v>0</v>
      </c>
      <c r="C180" s="312">
        <v>37.437330000000003</v>
      </c>
      <c r="D180" s="313">
        <v>37.437330000000003</v>
      </c>
      <c r="E180" s="322" t="s">
        <v>211</v>
      </c>
      <c r="F180" s="312">
        <v>0</v>
      </c>
      <c r="G180" s="313">
        <v>0</v>
      </c>
      <c r="H180" s="315">
        <v>5.5240299999999998</v>
      </c>
      <c r="I180" s="312">
        <v>21.133870000000002</v>
      </c>
      <c r="J180" s="313">
        <v>21.133870000000002</v>
      </c>
      <c r="K180" s="323" t="s">
        <v>211</v>
      </c>
    </row>
    <row r="181" spans="1:11" ht="14.4" customHeight="1" thickBot="1" x14ac:dyDescent="0.35">
      <c r="A181" s="332" t="s">
        <v>383</v>
      </c>
      <c r="B181" s="312">
        <v>258.999999999995</v>
      </c>
      <c r="C181" s="312">
        <v>250.77148</v>
      </c>
      <c r="D181" s="313">
        <v>-8.2285199999940009</v>
      </c>
      <c r="E181" s="314">
        <v>0.96822965250899995</v>
      </c>
      <c r="F181" s="312">
        <v>259.99999181062998</v>
      </c>
      <c r="G181" s="313">
        <v>259.99999181062998</v>
      </c>
      <c r="H181" s="315">
        <v>19.21123</v>
      </c>
      <c r="I181" s="312">
        <v>244.08439000000001</v>
      </c>
      <c r="J181" s="313">
        <v>-15.915601810629999</v>
      </c>
      <c r="K181" s="316">
        <v>0.93878614495400003</v>
      </c>
    </row>
    <row r="182" spans="1:11" ht="14.4" customHeight="1" thickBot="1" x14ac:dyDescent="0.35">
      <c r="A182" s="333" t="s">
        <v>384</v>
      </c>
      <c r="B182" s="317">
        <v>0</v>
      </c>
      <c r="C182" s="317">
        <v>-1.5003500000000001</v>
      </c>
      <c r="D182" s="318">
        <v>-1.5003500000000001</v>
      </c>
      <c r="E182" s="319" t="s">
        <v>211</v>
      </c>
      <c r="F182" s="317">
        <v>0</v>
      </c>
      <c r="G182" s="318">
        <v>0</v>
      </c>
      <c r="H182" s="320">
        <v>-0.22076000000000001</v>
      </c>
      <c r="I182" s="317">
        <v>-0.84858999999999996</v>
      </c>
      <c r="J182" s="318">
        <v>-0.84858999999999996</v>
      </c>
      <c r="K182" s="321" t="s">
        <v>211</v>
      </c>
    </row>
    <row r="183" spans="1:11" ht="14.4" customHeight="1" thickBot="1" x14ac:dyDescent="0.35">
      <c r="A183" s="334" t="s">
        <v>385</v>
      </c>
      <c r="B183" s="312">
        <v>0</v>
      </c>
      <c r="C183" s="312">
        <v>-1.5003500000000001</v>
      </c>
      <c r="D183" s="313">
        <v>-1.5003500000000001</v>
      </c>
      <c r="E183" s="322" t="s">
        <v>211</v>
      </c>
      <c r="F183" s="312">
        <v>0</v>
      </c>
      <c r="G183" s="313">
        <v>0</v>
      </c>
      <c r="H183" s="315">
        <v>-0.22076000000000001</v>
      </c>
      <c r="I183" s="312">
        <v>-0.84858999999999996</v>
      </c>
      <c r="J183" s="313">
        <v>-0.84858999999999996</v>
      </c>
      <c r="K183" s="323" t="s">
        <v>211</v>
      </c>
    </row>
    <row r="184" spans="1:11" ht="14.4" customHeight="1" thickBot="1" x14ac:dyDescent="0.35">
      <c r="A184" s="333" t="s">
        <v>386</v>
      </c>
      <c r="B184" s="317">
        <v>258.999999999995</v>
      </c>
      <c r="C184" s="317">
        <v>250.77148</v>
      </c>
      <c r="D184" s="318">
        <v>-8.2285199999940009</v>
      </c>
      <c r="E184" s="324">
        <v>0.96822965250899995</v>
      </c>
      <c r="F184" s="317">
        <v>259.99999181062998</v>
      </c>
      <c r="G184" s="318">
        <v>259.99999181062998</v>
      </c>
      <c r="H184" s="320">
        <v>19.21123</v>
      </c>
      <c r="I184" s="317">
        <v>244.08439000000001</v>
      </c>
      <c r="J184" s="318">
        <v>-15.915601810629999</v>
      </c>
      <c r="K184" s="325">
        <v>0.93878614495400003</v>
      </c>
    </row>
    <row r="185" spans="1:11" ht="14.4" customHeight="1" thickBot="1" x14ac:dyDescent="0.35">
      <c r="A185" s="334" t="s">
        <v>387</v>
      </c>
      <c r="B185" s="312">
        <v>258.999999999995</v>
      </c>
      <c r="C185" s="312">
        <v>250.77148</v>
      </c>
      <c r="D185" s="313">
        <v>-8.2285199999940009</v>
      </c>
      <c r="E185" s="314">
        <v>0.96822965250899995</v>
      </c>
      <c r="F185" s="312">
        <v>259.99999181062998</v>
      </c>
      <c r="G185" s="313">
        <v>259.99999181062998</v>
      </c>
      <c r="H185" s="315">
        <v>19.21123</v>
      </c>
      <c r="I185" s="312">
        <v>244.08439000000001</v>
      </c>
      <c r="J185" s="313">
        <v>-15.915601810629999</v>
      </c>
      <c r="K185" s="316">
        <v>0.93878614495400003</v>
      </c>
    </row>
    <row r="186" spans="1:11" ht="14.4" customHeight="1" thickBot="1" x14ac:dyDescent="0.35">
      <c r="A186" s="333" t="s">
        <v>388</v>
      </c>
      <c r="B186" s="317">
        <v>0</v>
      </c>
      <c r="C186" s="317">
        <v>1.5003500000000001</v>
      </c>
      <c r="D186" s="318">
        <v>1.5003500000000001</v>
      </c>
      <c r="E186" s="319" t="s">
        <v>211</v>
      </c>
      <c r="F186" s="317">
        <v>0</v>
      </c>
      <c r="G186" s="318">
        <v>0</v>
      </c>
      <c r="H186" s="320">
        <v>0.22076000000000001</v>
      </c>
      <c r="I186" s="317">
        <v>0.84858999999999996</v>
      </c>
      <c r="J186" s="318">
        <v>0.84858999999999996</v>
      </c>
      <c r="K186" s="321" t="s">
        <v>211</v>
      </c>
    </row>
    <row r="187" spans="1:11" ht="14.4" customHeight="1" thickBot="1" x14ac:dyDescent="0.35">
      <c r="A187" s="334" t="s">
        <v>389</v>
      </c>
      <c r="B187" s="312">
        <v>0</v>
      </c>
      <c r="C187" s="312">
        <v>1.5003500000000001</v>
      </c>
      <c r="D187" s="313">
        <v>1.5003500000000001</v>
      </c>
      <c r="E187" s="322" t="s">
        <v>211</v>
      </c>
      <c r="F187" s="312">
        <v>0</v>
      </c>
      <c r="G187" s="313">
        <v>0</v>
      </c>
      <c r="H187" s="315">
        <v>0.22076000000000001</v>
      </c>
      <c r="I187" s="312">
        <v>0.84858999999999996</v>
      </c>
      <c r="J187" s="313">
        <v>0.84858999999999996</v>
      </c>
      <c r="K187" s="323" t="s">
        <v>211</v>
      </c>
    </row>
    <row r="188" spans="1:11" ht="14.4" customHeight="1" thickBot="1" x14ac:dyDescent="0.35">
      <c r="A188" s="331" t="s">
        <v>390</v>
      </c>
      <c r="B188" s="312">
        <v>0</v>
      </c>
      <c r="C188" s="312">
        <v>22.1</v>
      </c>
      <c r="D188" s="313">
        <v>22.1</v>
      </c>
      <c r="E188" s="322" t="s">
        <v>224</v>
      </c>
      <c r="F188" s="312">
        <v>0</v>
      </c>
      <c r="G188" s="313">
        <v>0</v>
      </c>
      <c r="H188" s="315">
        <v>0</v>
      </c>
      <c r="I188" s="312">
        <v>1.5</v>
      </c>
      <c r="J188" s="313">
        <v>1.5</v>
      </c>
      <c r="K188" s="323" t="s">
        <v>224</v>
      </c>
    </row>
    <row r="189" spans="1:11" ht="14.4" customHeight="1" thickBot="1" x14ac:dyDescent="0.35">
      <c r="A189" s="332" t="s">
        <v>391</v>
      </c>
      <c r="B189" s="312">
        <v>0</v>
      </c>
      <c r="C189" s="312">
        <v>22.1</v>
      </c>
      <c r="D189" s="313">
        <v>22.1</v>
      </c>
      <c r="E189" s="322" t="s">
        <v>224</v>
      </c>
      <c r="F189" s="312">
        <v>0</v>
      </c>
      <c r="G189" s="313">
        <v>0</v>
      </c>
      <c r="H189" s="315">
        <v>0</v>
      </c>
      <c r="I189" s="312">
        <v>1.5</v>
      </c>
      <c r="J189" s="313">
        <v>1.5</v>
      </c>
      <c r="K189" s="323" t="s">
        <v>224</v>
      </c>
    </row>
    <row r="190" spans="1:11" ht="14.4" customHeight="1" thickBot="1" x14ac:dyDescent="0.35">
      <c r="A190" s="333" t="s">
        <v>392</v>
      </c>
      <c r="B190" s="317">
        <v>0</v>
      </c>
      <c r="C190" s="317">
        <v>22.1</v>
      </c>
      <c r="D190" s="318">
        <v>22.1</v>
      </c>
      <c r="E190" s="319" t="s">
        <v>224</v>
      </c>
      <c r="F190" s="317">
        <v>0</v>
      </c>
      <c r="G190" s="318">
        <v>0</v>
      </c>
      <c r="H190" s="320">
        <v>0</v>
      </c>
      <c r="I190" s="317">
        <v>1.5</v>
      </c>
      <c r="J190" s="318">
        <v>1.5</v>
      </c>
      <c r="K190" s="321" t="s">
        <v>224</v>
      </c>
    </row>
    <row r="191" spans="1:11" ht="14.4" customHeight="1" thickBot="1" x14ac:dyDescent="0.35">
      <c r="A191" s="334" t="s">
        <v>393</v>
      </c>
      <c r="B191" s="312">
        <v>0</v>
      </c>
      <c r="C191" s="312">
        <v>22.1</v>
      </c>
      <c r="D191" s="313">
        <v>22.1</v>
      </c>
      <c r="E191" s="322" t="s">
        <v>224</v>
      </c>
      <c r="F191" s="312">
        <v>0</v>
      </c>
      <c r="G191" s="313">
        <v>0</v>
      </c>
      <c r="H191" s="315">
        <v>0</v>
      </c>
      <c r="I191" s="312">
        <v>1.5</v>
      </c>
      <c r="J191" s="313">
        <v>1.5</v>
      </c>
      <c r="K191" s="323" t="s">
        <v>224</v>
      </c>
    </row>
    <row r="192" spans="1:11" ht="14.4" customHeight="1" thickBot="1" x14ac:dyDescent="0.35">
      <c r="A192" s="331" t="s">
        <v>394</v>
      </c>
      <c r="B192" s="312">
        <v>0</v>
      </c>
      <c r="C192" s="312">
        <v>300.52589</v>
      </c>
      <c r="D192" s="313">
        <v>300.52589</v>
      </c>
      <c r="E192" s="322" t="s">
        <v>211</v>
      </c>
      <c r="F192" s="312">
        <v>0</v>
      </c>
      <c r="G192" s="313">
        <v>0</v>
      </c>
      <c r="H192" s="315">
        <v>18.638950000000001</v>
      </c>
      <c r="I192" s="312">
        <v>358.51292999999998</v>
      </c>
      <c r="J192" s="313">
        <v>358.51292999999998</v>
      </c>
      <c r="K192" s="323" t="s">
        <v>211</v>
      </c>
    </row>
    <row r="193" spans="1:11" ht="14.4" customHeight="1" thickBot="1" x14ac:dyDescent="0.35">
      <c r="A193" s="332" t="s">
        <v>395</v>
      </c>
      <c r="B193" s="312">
        <v>0</v>
      </c>
      <c r="C193" s="312">
        <v>300.52589</v>
      </c>
      <c r="D193" s="313">
        <v>300.52589</v>
      </c>
      <c r="E193" s="322" t="s">
        <v>211</v>
      </c>
      <c r="F193" s="312">
        <v>0</v>
      </c>
      <c r="G193" s="313">
        <v>0</v>
      </c>
      <c r="H193" s="315">
        <v>18.638950000000001</v>
      </c>
      <c r="I193" s="312">
        <v>358.51292999999998</v>
      </c>
      <c r="J193" s="313">
        <v>358.51292999999998</v>
      </c>
      <c r="K193" s="323" t="s">
        <v>211</v>
      </c>
    </row>
    <row r="194" spans="1:11" ht="14.4" customHeight="1" thickBot="1" x14ac:dyDescent="0.35">
      <c r="A194" s="333" t="s">
        <v>396</v>
      </c>
      <c r="B194" s="317">
        <v>0</v>
      </c>
      <c r="C194" s="317">
        <v>-1.8331299999999999</v>
      </c>
      <c r="D194" s="318">
        <v>-1.8331299999999999</v>
      </c>
      <c r="E194" s="319" t="s">
        <v>224</v>
      </c>
      <c r="F194" s="317">
        <v>0</v>
      </c>
      <c r="G194" s="318">
        <v>0</v>
      </c>
      <c r="H194" s="320">
        <v>-0.75692000000000004</v>
      </c>
      <c r="I194" s="317">
        <v>-1.5759399999999999</v>
      </c>
      <c r="J194" s="318">
        <v>-1.5759399999999999</v>
      </c>
      <c r="K194" s="321" t="s">
        <v>211</v>
      </c>
    </row>
    <row r="195" spans="1:11" ht="14.4" customHeight="1" thickBot="1" x14ac:dyDescent="0.35">
      <c r="A195" s="334" t="s">
        <v>397</v>
      </c>
      <c r="B195" s="312">
        <v>0</v>
      </c>
      <c r="C195" s="312">
        <v>-1.8331299999999999</v>
      </c>
      <c r="D195" s="313">
        <v>-1.8331299999999999</v>
      </c>
      <c r="E195" s="322" t="s">
        <v>224</v>
      </c>
      <c r="F195" s="312">
        <v>0</v>
      </c>
      <c r="G195" s="313">
        <v>0</v>
      </c>
      <c r="H195" s="315">
        <v>-0.75692000000000004</v>
      </c>
      <c r="I195" s="312">
        <v>-1.5759399999999999</v>
      </c>
      <c r="J195" s="313">
        <v>-1.5759399999999999</v>
      </c>
      <c r="K195" s="323" t="s">
        <v>211</v>
      </c>
    </row>
    <row r="196" spans="1:11" ht="14.4" customHeight="1" thickBot="1" x14ac:dyDescent="0.35">
      <c r="A196" s="333" t="s">
        <v>398</v>
      </c>
      <c r="B196" s="317">
        <v>0</v>
      </c>
      <c r="C196" s="317">
        <v>300.52589</v>
      </c>
      <c r="D196" s="318">
        <v>300.52589</v>
      </c>
      <c r="E196" s="319" t="s">
        <v>211</v>
      </c>
      <c r="F196" s="317">
        <v>0</v>
      </c>
      <c r="G196" s="318">
        <v>0</v>
      </c>
      <c r="H196" s="320">
        <v>18.638950000000001</v>
      </c>
      <c r="I196" s="317">
        <v>355.08292999999998</v>
      </c>
      <c r="J196" s="318">
        <v>355.08292999999998</v>
      </c>
      <c r="K196" s="321" t="s">
        <v>211</v>
      </c>
    </row>
    <row r="197" spans="1:11" ht="14.4" customHeight="1" thickBot="1" x14ac:dyDescent="0.35">
      <c r="A197" s="334" t="s">
        <v>399</v>
      </c>
      <c r="B197" s="312">
        <v>0</v>
      </c>
      <c r="C197" s="312">
        <v>-0.15831999999999999</v>
      </c>
      <c r="D197" s="313">
        <v>-0.15831999999999999</v>
      </c>
      <c r="E197" s="322" t="s">
        <v>224</v>
      </c>
      <c r="F197" s="312">
        <v>0</v>
      </c>
      <c r="G197" s="313">
        <v>0</v>
      </c>
      <c r="H197" s="315">
        <v>1.0820000000000001</v>
      </c>
      <c r="I197" s="312">
        <v>1.0820000000000001</v>
      </c>
      <c r="J197" s="313">
        <v>1.0820000000000001</v>
      </c>
      <c r="K197" s="323" t="s">
        <v>224</v>
      </c>
    </row>
    <row r="198" spans="1:11" ht="14.4" customHeight="1" thickBot="1" x14ac:dyDescent="0.35">
      <c r="A198" s="334" t="s">
        <v>400</v>
      </c>
      <c r="B198" s="312">
        <v>0</v>
      </c>
      <c r="C198" s="312">
        <v>0.67464999999999997</v>
      </c>
      <c r="D198" s="313">
        <v>0.67464999999999997</v>
      </c>
      <c r="E198" s="322" t="s">
        <v>211</v>
      </c>
      <c r="F198" s="312">
        <v>0</v>
      </c>
      <c r="G198" s="313">
        <v>0</v>
      </c>
      <c r="H198" s="315">
        <v>0</v>
      </c>
      <c r="I198" s="312">
        <v>18.952950000000001</v>
      </c>
      <c r="J198" s="313">
        <v>18.952950000000001</v>
      </c>
      <c r="K198" s="323" t="s">
        <v>211</v>
      </c>
    </row>
    <row r="199" spans="1:11" ht="14.4" customHeight="1" thickBot="1" x14ac:dyDescent="0.35">
      <c r="A199" s="334" t="s">
        <v>401</v>
      </c>
      <c r="B199" s="312">
        <v>0</v>
      </c>
      <c r="C199" s="312">
        <v>284.80065999999999</v>
      </c>
      <c r="D199" s="313">
        <v>284.80065999999999</v>
      </c>
      <c r="E199" s="322" t="s">
        <v>224</v>
      </c>
      <c r="F199" s="312">
        <v>0</v>
      </c>
      <c r="G199" s="313">
        <v>0</v>
      </c>
      <c r="H199" s="315">
        <v>9.19984</v>
      </c>
      <c r="I199" s="312">
        <v>166.05555000000001</v>
      </c>
      <c r="J199" s="313">
        <v>166.05555000000001</v>
      </c>
      <c r="K199" s="323" t="s">
        <v>211</v>
      </c>
    </row>
    <row r="200" spans="1:11" ht="14.4" customHeight="1" thickBot="1" x14ac:dyDescent="0.35">
      <c r="A200" s="334" t="s">
        <v>402</v>
      </c>
      <c r="B200" s="312">
        <v>0</v>
      </c>
      <c r="C200" s="312">
        <v>-22.391100000000002</v>
      </c>
      <c r="D200" s="313">
        <v>-22.391100000000002</v>
      </c>
      <c r="E200" s="322" t="s">
        <v>224</v>
      </c>
      <c r="F200" s="312">
        <v>0</v>
      </c>
      <c r="G200" s="313">
        <v>0</v>
      </c>
      <c r="H200" s="315">
        <v>0</v>
      </c>
      <c r="I200" s="312">
        <v>17.442979999999999</v>
      </c>
      <c r="J200" s="313">
        <v>17.442979999999999</v>
      </c>
      <c r="K200" s="323" t="s">
        <v>211</v>
      </c>
    </row>
    <row r="201" spans="1:11" ht="14.4" customHeight="1" thickBot="1" x14ac:dyDescent="0.35">
      <c r="A201" s="334" t="s">
        <v>403</v>
      </c>
      <c r="B201" s="312">
        <v>0</v>
      </c>
      <c r="C201" s="312">
        <v>0</v>
      </c>
      <c r="D201" s="313">
        <v>0</v>
      </c>
      <c r="E201" s="322" t="s">
        <v>211</v>
      </c>
      <c r="F201" s="312">
        <v>0</v>
      </c>
      <c r="G201" s="313">
        <v>0</v>
      </c>
      <c r="H201" s="315">
        <v>0.5</v>
      </c>
      <c r="I201" s="312">
        <v>4.2</v>
      </c>
      <c r="J201" s="313">
        <v>4.2</v>
      </c>
      <c r="K201" s="323" t="s">
        <v>224</v>
      </c>
    </row>
    <row r="202" spans="1:11" ht="14.4" customHeight="1" thickBot="1" x14ac:dyDescent="0.35">
      <c r="A202" s="334" t="s">
        <v>404</v>
      </c>
      <c r="B202" s="312">
        <v>0</v>
      </c>
      <c r="C202" s="312">
        <v>37.4</v>
      </c>
      <c r="D202" s="313">
        <v>37.4</v>
      </c>
      <c r="E202" s="322" t="s">
        <v>211</v>
      </c>
      <c r="F202" s="312">
        <v>0</v>
      </c>
      <c r="G202" s="313">
        <v>0</v>
      </c>
      <c r="H202" s="315">
        <v>0</v>
      </c>
      <c r="I202" s="312">
        <v>31.84</v>
      </c>
      <c r="J202" s="313">
        <v>31.84</v>
      </c>
      <c r="K202" s="323" t="s">
        <v>211</v>
      </c>
    </row>
    <row r="203" spans="1:11" ht="14.4" customHeight="1" thickBot="1" x14ac:dyDescent="0.35">
      <c r="A203" s="334" t="s">
        <v>405</v>
      </c>
      <c r="B203" s="312">
        <v>0</v>
      </c>
      <c r="C203" s="312">
        <v>0.2</v>
      </c>
      <c r="D203" s="313">
        <v>0.2</v>
      </c>
      <c r="E203" s="322" t="s">
        <v>211</v>
      </c>
      <c r="F203" s="312">
        <v>0</v>
      </c>
      <c r="G203" s="313">
        <v>0</v>
      </c>
      <c r="H203" s="315">
        <v>0</v>
      </c>
      <c r="I203" s="312">
        <v>0.4</v>
      </c>
      <c r="J203" s="313">
        <v>0.4</v>
      </c>
      <c r="K203" s="323" t="s">
        <v>211</v>
      </c>
    </row>
    <row r="204" spans="1:11" ht="14.4" customHeight="1" thickBot="1" x14ac:dyDescent="0.35">
      <c r="A204" s="334" t="s">
        <v>406</v>
      </c>
      <c r="B204" s="312">
        <v>0</v>
      </c>
      <c r="C204" s="312">
        <v>0</v>
      </c>
      <c r="D204" s="313">
        <v>0</v>
      </c>
      <c r="E204" s="314">
        <v>1</v>
      </c>
      <c r="F204" s="312">
        <v>0</v>
      </c>
      <c r="G204" s="313">
        <v>0</v>
      </c>
      <c r="H204" s="315">
        <v>7.8571099999999996</v>
      </c>
      <c r="I204" s="312">
        <v>115.10945</v>
      </c>
      <c r="J204" s="313">
        <v>115.10945</v>
      </c>
      <c r="K204" s="323" t="s">
        <v>224</v>
      </c>
    </row>
    <row r="205" spans="1:11" ht="14.4" customHeight="1" thickBot="1" x14ac:dyDescent="0.35">
      <c r="A205" s="336" t="s">
        <v>407</v>
      </c>
      <c r="B205" s="312">
        <v>0</v>
      </c>
      <c r="C205" s="312">
        <v>0</v>
      </c>
      <c r="D205" s="313">
        <v>0</v>
      </c>
      <c r="E205" s="314">
        <v>1</v>
      </c>
      <c r="F205" s="312">
        <v>0</v>
      </c>
      <c r="G205" s="313">
        <v>0</v>
      </c>
      <c r="H205" s="315">
        <v>0</v>
      </c>
      <c r="I205" s="312">
        <v>0.55000000000000004</v>
      </c>
      <c r="J205" s="313">
        <v>0.55000000000000004</v>
      </c>
      <c r="K205" s="323" t="s">
        <v>224</v>
      </c>
    </row>
    <row r="206" spans="1:11" ht="14.4" customHeight="1" thickBot="1" x14ac:dyDescent="0.35">
      <c r="A206" s="334" t="s">
        <v>408</v>
      </c>
      <c r="B206" s="312">
        <v>0</v>
      </c>
      <c r="C206" s="312">
        <v>0</v>
      </c>
      <c r="D206" s="313">
        <v>0</v>
      </c>
      <c r="E206" s="314">
        <v>1</v>
      </c>
      <c r="F206" s="312">
        <v>0</v>
      </c>
      <c r="G206" s="313">
        <v>0</v>
      </c>
      <c r="H206" s="315">
        <v>0</v>
      </c>
      <c r="I206" s="312">
        <v>0.55000000000000004</v>
      </c>
      <c r="J206" s="313">
        <v>0.55000000000000004</v>
      </c>
      <c r="K206" s="323" t="s">
        <v>224</v>
      </c>
    </row>
    <row r="207" spans="1:11" ht="14.4" customHeight="1" thickBot="1" x14ac:dyDescent="0.35">
      <c r="A207" s="336" t="s">
        <v>409</v>
      </c>
      <c r="B207" s="312">
        <v>0</v>
      </c>
      <c r="C207" s="312">
        <v>0</v>
      </c>
      <c r="D207" s="313">
        <v>0</v>
      </c>
      <c r="E207" s="314">
        <v>1</v>
      </c>
      <c r="F207" s="312">
        <v>0</v>
      </c>
      <c r="G207" s="313">
        <v>0</v>
      </c>
      <c r="H207" s="315">
        <v>0</v>
      </c>
      <c r="I207" s="312">
        <v>2.88</v>
      </c>
      <c r="J207" s="313">
        <v>2.88</v>
      </c>
      <c r="K207" s="323" t="s">
        <v>224</v>
      </c>
    </row>
    <row r="208" spans="1:11" ht="14.4" customHeight="1" thickBot="1" x14ac:dyDescent="0.35">
      <c r="A208" s="334" t="s">
        <v>410</v>
      </c>
      <c r="B208" s="312">
        <v>0</v>
      </c>
      <c r="C208" s="312">
        <v>0</v>
      </c>
      <c r="D208" s="313">
        <v>0</v>
      </c>
      <c r="E208" s="314">
        <v>1</v>
      </c>
      <c r="F208" s="312">
        <v>0</v>
      </c>
      <c r="G208" s="313">
        <v>0</v>
      </c>
      <c r="H208" s="315">
        <v>0</v>
      </c>
      <c r="I208" s="312">
        <v>2.88</v>
      </c>
      <c r="J208" s="313">
        <v>2.88</v>
      </c>
      <c r="K208" s="323" t="s">
        <v>224</v>
      </c>
    </row>
    <row r="209" spans="1:11" ht="14.4" customHeight="1" thickBot="1" x14ac:dyDescent="0.35">
      <c r="A209" s="333" t="s">
        <v>411</v>
      </c>
      <c r="B209" s="317">
        <v>0</v>
      </c>
      <c r="C209" s="317">
        <v>1.8331299999999999</v>
      </c>
      <c r="D209" s="318">
        <v>1.8331299999999999</v>
      </c>
      <c r="E209" s="319" t="s">
        <v>224</v>
      </c>
      <c r="F209" s="317">
        <v>0</v>
      </c>
      <c r="G209" s="318">
        <v>0</v>
      </c>
      <c r="H209" s="320">
        <v>0.75692000000000004</v>
      </c>
      <c r="I209" s="317">
        <v>1.5759399999999999</v>
      </c>
      <c r="J209" s="318">
        <v>1.5759399999999999</v>
      </c>
      <c r="K209" s="321" t="s">
        <v>211</v>
      </c>
    </row>
    <row r="210" spans="1:11" ht="14.4" customHeight="1" thickBot="1" x14ac:dyDescent="0.35">
      <c r="A210" s="334" t="s">
        <v>412</v>
      </c>
      <c r="B210" s="312">
        <v>0</v>
      </c>
      <c r="C210" s="312">
        <v>1.8331299999999999</v>
      </c>
      <c r="D210" s="313">
        <v>1.8331299999999999</v>
      </c>
      <c r="E210" s="322" t="s">
        <v>224</v>
      </c>
      <c r="F210" s="312">
        <v>0</v>
      </c>
      <c r="G210" s="313">
        <v>0</v>
      </c>
      <c r="H210" s="315">
        <v>0.75692000000000004</v>
      </c>
      <c r="I210" s="312">
        <v>1.5759399999999999</v>
      </c>
      <c r="J210" s="313">
        <v>1.5759399999999999</v>
      </c>
      <c r="K210" s="323" t="s">
        <v>211</v>
      </c>
    </row>
    <row r="211" spans="1:11" ht="14.4" customHeight="1" thickBot="1" x14ac:dyDescent="0.35">
      <c r="A211" s="331" t="s">
        <v>413</v>
      </c>
      <c r="B211" s="312">
        <v>3211.1147405955398</v>
      </c>
      <c r="C211" s="312">
        <v>6708.4511199999997</v>
      </c>
      <c r="D211" s="313">
        <v>3497.3363794044699</v>
      </c>
      <c r="E211" s="314">
        <v>2.0891346656629999</v>
      </c>
      <c r="F211" s="312">
        <v>4764.1358148585896</v>
      </c>
      <c r="G211" s="313">
        <v>4764.1358148585896</v>
      </c>
      <c r="H211" s="315">
        <v>922.29600000000096</v>
      </c>
      <c r="I211" s="312">
        <v>5488.5222800000001</v>
      </c>
      <c r="J211" s="313">
        <v>724.38646514140703</v>
      </c>
      <c r="K211" s="316">
        <v>1.1520499190810001</v>
      </c>
    </row>
    <row r="212" spans="1:11" ht="14.4" customHeight="1" thickBot="1" x14ac:dyDescent="0.35">
      <c r="A212" s="332" t="s">
        <v>414</v>
      </c>
      <c r="B212" s="312">
        <v>3037.1147405955398</v>
      </c>
      <c r="C212" s="312">
        <v>1437.5650000000001</v>
      </c>
      <c r="D212" s="313">
        <v>-1599.54974059554</v>
      </c>
      <c r="E212" s="314">
        <v>0.47333246280899999</v>
      </c>
      <c r="F212" s="312">
        <v>4764.1358148585896</v>
      </c>
      <c r="G212" s="313">
        <v>4764.1358148585896</v>
      </c>
      <c r="H212" s="315">
        <v>922.29600000000096</v>
      </c>
      <c r="I212" s="312">
        <v>5411.1779999999999</v>
      </c>
      <c r="J212" s="313">
        <v>647.042185141407</v>
      </c>
      <c r="K212" s="316">
        <v>1.1358152265770001</v>
      </c>
    </row>
    <row r="213" spans="1:11" ht="14.4" customHeight="1" thickBot="1" x14ac:dyDescent="0.35">
      <c r="A213" s="333" t="s">
        <v>415</v>
      </c>
      <c r="B213" s="317">
        <v>0</v>
      </c>
      <c r="C213" s="317">
        <v>-4.4942000000000002</v>
      </c>
      <c r="D213" s="318">
        <v>-4.4942000000000002</v>
      </c>
      <c r="E213" s="319" t="s">
        <v>211</v>
      </c>
      <c r="F213" s="317">
        <v>0</v>
      </c>
      <c r="G213" s="318">
        <v>0</v>
      </c>
      <c r="H213" s="320">
        <v>-0.91549999999999998</v>
      </c>
      <c r="I213" s="317">
        <v>-12.918290000000001</v>
      </c>
      <c r="J213" s="318">
        <v>-12.918290000000001</v>
      </c>
      <c r="K213" s="321" t="s">
        <v>211</v>
      </c>
    </row>
    <row r="214" spans="1:11" ht="14.4" customHeight="1" thickBot="1" x14ac:dyDescent="0.35">
      <c r="A214" s="334" t="s">
        <v>416</v>
      </c>
      <c r="B214" s="312">
        <v>0</v>
      </c>
      <c r="C214" s="312">
        <v>-4.4942000000000002</v>
      </c>
      <c r="D214" s="313">
        <v>-4.4942000000000002</v>
      </c>
      <c r="E214" s="322" t="s">
        <v>211</v>
      </c>
      <c r="F214" s="312">
        <v>0</v>
      </c>
      <c r="G214" s="313">
        <v>0</v>
      </c>
      <c r="H214" s="315">
        <v>-0.91549999999999998</v>
      </c>
      <c r="I214" s="312">
        <v>-12.918290000000001</v>
      </c>
      <c r="J214" s="313">
        <v>-12.918290000000001</v>
      </c>
      <c r="K214" s="323" t="s">
        <v>211</v>
      </c>
    </row>
    <row r="215" spans="1:11" ht="14.4" customHeight="1" thickBot="1" x14ac:dyDescent="0.35">
      <c r="A215" s="333" t="s">
        <v>417</v>
      </c>
      <c r="B215" s="317">
        <v>3037.1147405955398</v>
      </c>
      <c r="C215" s="317">
        <v>1437.5650000000001</v>
      </c>
      <c r="D215" s="318">
        <v>-1599.54974059554</v>
      </c>
      <c r="E215" s="324">
        <v>0.47333246280899999</v>
      </c>
      <c r="F215" s="317">
        <v>4764.1358148585896</v>
      </c>
      <c r="G215" s="318">
        <v>4764.1358148585896</v>
      </c>
      <c r="H215" s="320">
        <v>772.20799999999997</v>
      </c>
      <c r="I215" s="317">
        <v>5161.8059999999996</v>
      </c>
      <c r="J215" s="318">
        <v>397.67018514140699</v>
      </c>
      <c r="K215" s="325">
        <v>1.083471630657</v>
      </c>
    </row>
    <row r="216" spans="1:11" ht="14.4" customHeight="1" thickBot="1" x14ac:dyDescent="0.35">
      <c r="A216" s="334" t="s">
        <v>418</v>
      </c>
      <c r="B216" s="312">
        <v>545.97830754097799</v>
      </c>
      <c r="C216" s="312">
        <v>95.572000000000003</v>
      </c>
      <c r="D216" s="313">
        <v>-450.40630754097799</v>
      </c>
      <c r="E216" s="314">
        <v>0.175047247628</v>
      </c>
      <c r="F216" s="312">
        <v>1373.9999567223001</v>
      </c>
      <c r="G216" s="313">
        <v>1373.9999567223001</v>
      </c>
      <c r="H216" s="315">
        <v>69.739000000000004</v>
      </c>
      <c r="I216" s="312">
        <v>1334.633</v>
      </c>
      <c r="J216" s="313">
        <v>-39.366956722303001</v>
      </c>
      <c r="K216" s="316">
        <v>0.97134864777100005</v>
      </c>
    </row>
    <row r="217" spans="1:11" ht="14.4" customHeight="1" thickBot="1" x14ac:dyDescent="0.35">
      <c r="A217" s="334" t="s">
        <v>419</v>
      </c>
      <c r="B217" s="312">
        <v>1023.99999999998</v>
      </c>
      <c r="C217" s="312">
        <v>137.48699999999999</v>
      </c>
      <c r="D217" s="313">
        <v>-886.51299999998105</v>
      </c>
      <c r="E217" s="314">
        <v>0.13426464843700001</v>
      </c>
      <c r="F217" s="312">
        <v>817.999974234967</v>
      </c>
      <c r="G217" s="313">
        <v>817.999974234967</v>
      </c>
      <c r="H217" s="315">
        <v>84.278999999999996</v>
      </c>
      <c r="I217" s="312">
        <v>846.505</v>
      </c>
      <c r="J217" s="313">
        <v>28.505025765033</v>
      </c>
      <c r="K217" s="316">
        <v>1.034847220859</v>
      </c>
    </row>
    <row r="218" spans="1:11" ht="14.4" customHeight="1" thickBot="1" x14ac:dyDescent="0.35">
      <c r="A218" s="334" t="s">
        <v>420</v>
      </c>
      <c r="B218" s="312">
        <v>477.14134787670599</v>
      </c>
      <c r="C218" s="312">
        <v>214.012</v>
      </c>
      <c r="D218" s="313">
        <v>-263.12934787670599</v>
      </c>
      <c r="E218" s="314">
        <v>0.44852956247100001</v>
      </c>
      <c r="F218" s="312">
        <v>1582.13751640438</v>
      </c>
      <c r="G218" s="313">
        <v>1582.13751640438</v>
      </c>
      <c r="H218" s="315">
        <v>537.22699999999998</v>
      </c>
      <c r="I218" s="312">
        <v>2012.2560000000001</v>
      </c>
      <c r="J218" s="313">
        <v>430.11848359561901</v>
      </c>
      <c r="K218" s="316">
        <v>1.2718591014589999</v>
      </c>
    </row>
    <row r="219" spans="1:11" ht="14.4" customHeight="1" thickBot="1" x14ac:dyDescent="0.35">
      <c r="A219" s="334" t="s">
        <v>421</v>
      </c>
      <c r="B219" s="312">
        <v>398.995085177882</v>
      </c>
      <c r="C219" s="312">
        <v>399.63799999999998</v>
      </c>
      <c r="D219" s="313">
        <v>0.642914822118</v>
      </c>
      <c r="E219" s="314">
        <v>1.0016113351910001</v>
      </c>
      <c r="F219" s="312">
        <v>398.99838611202</v>
      </c>
      <c r="G219" s="313">
        <v>398.99838611202</v>
      </c>
      <c r="H219" s="315">
        <v>34.204999999999998</v>
      </c>
      <c r="I219" s="312">
        <v>402.35599999999999</v>
      </c>
      <c r="J219" s="313">
        <v>3.3576138879789998</v>
      </c>
      <c r="K219" s="316">
        <v>1.008415106438</v>
      </c>
    </row>
    <row r="220" spans="1:11" ht="14.4" customHeight="1" thickBot="1" x14ac:dyDescent="0.35">
      <c r="A220" s="334" t="s">
        <v>422</v>
      </c>
      <c r="B220" s="312">
        <v>29.999999999999002</v>
      </c>
      <c r="C220" s="312">
        <v>29.76</v>
      </c>
      <c r="D220" s="313">
        <v>-0.23999999999900001</v>
      </c>
      <c r="E220" s="314">
        <v>0.99199999999999999</v>
      </c>
      <c r="F220" s="312">
        <v>29.999999055071999</v>
      </c>
      <c r="G220" s="313">
        <v>29.999999055071999</v>
      </c>
      <c r="H220" s="315">
        <v>0</v>
      </c>
      <c r="I220" s="312">
        <v>4.96</v>
      </c>
      <c r="J220" s="313">
        <v>-25.039999055071998</v>
      </c>
      <c r="K220" s="316">
        <v>0.16533333854000001</v>
      </c>
    </row>
    <row r="221" spans="1:11" ht="14.4" customHeight="1" thickBot="1" x14ac:dyDescent="0.35">
      <c r="A221" s="334" t="s">
        <v>423</v>
      </c>
      <c r="B221" s="312">
        <v>560.99999999999</v>
      </c>
      <c r="C221" s="312">
        <v>561.096</v>
      </c>
      <c r="D221" s="313">
        <v>9.6000000010000003E-2</v>
      </c>
      <c r="E221" s="314">
        <v>1.000171122994</v>
      </c>
      <c r="F221" s="312">
        <v>560.99998232984899</v>
      </c>
      <c r="G221" s="313">
        <v>560.99998232984899</v>
      </c>
      <c r="H221" s="315">
        <v>46.758000000000003</v>
      </c>
      <c r="I221" s="312">
        <v>561.096</v>
      </c>
      <c r="J221" s="313">
        <v>9.6017670149999998E-2</v>
      </c>
      <c r="K221" s="316">
        <v>1.000171154497</v>
      </c>
    </row>
    <row r="222" spans="1:11" ht="14.4" customHeight="1" thickBot="1" x14ac:dyDescent="0.35">
      <c r="A222" s="333" t="s">
        <v>424</v>
      </c>
      <c r="B222" s="317">
        <v>0</v>
      </c>
      <c r="C222" s="317">
        <v>0</v>
      </c>
      <c r="D222" s="318">
        <v>0</v>
      </c>
      <c r="E222" s="324">
        <v>1</v>
      </c>
      <c r="F222" s="317">
        <v>0</v>
      </c>
      <c r="G222" s="318">
        <v>0</v>
      </c>
      <c r="H222" s="320">
        <v>150.08799999999999</v>
      </c>
      <c r="I222" s="317">
        <v>249.37200000000001</v>
      </c>
      <c r="J222" s="318">
        <v>249.37200000000001</v>
      </c>
      <c r="K222" s="321" t="s">
        <v>224</v>
      </c>
    </row>
    <row r="223" spans="1:11" ht="14.4" customHeight="1" thickBot="1" x14ac:dyDescent="0.35">
      <c r="A223" s="334" t="s">
        <v>425</v>
      </c>
      <c r="B223" s="312">
        <v>0</v>
      </c>
      <c r="C223" s="312">
        <v>0</v>
      </c>
      <c r="D223" s="313">
        <v>0</v>
      </c>
      <c r="E223" s="314">
        <v>1</v>
      </c>
      <c r="F223" s="312">
        <v>0</v>
      </c>
      <c r="G223" s="313">
        <v>0</v>
      </c>
      <c r="H223" s="315">
        <v>0</v>
      </c>
      <c r="I223" s="312">
        <v>31.120999999999999</v>
      </c>
      <c r="J223" s="313">
        <v>31.120999999999999</v>
      </c>
      <c r="K223" s="323" t="s">
        <v>224</v>
      </c>
    </row>
    <row r="224" spans="1:11" ht="14.4" customHeight="1" thickBot="1" x14ac:dyDescent="0.35">
      <c r="A224" s="334" t="s">
        <v>426</v>
      </c>
      <c r="B224" s="312">
        <v>0</v>
      </c>
      <c r="C224" s="312">
        <v>0</v>
      </c>
      <c r="D224" s="313">
        <v>0</v>
      </c>
      <c r="E224" s="314">
        <v>1</v>
      </c>
      <c r="F224" s="312">
        <v>0</v>
      </c>
      <c r="G224" s="313">
        <v>0</v>
      </c>
      <c r="H224" s="315">
        <v>150.08799999999999</v>
      </c>
      <c r="I224" s="312">
        <v>150.08799999999999</v>
      </c>
      <c r="J224" s="313">
        <v>150.08799999999999</v>
      </c>
      <c r="K224" s="323" t="s">
        <v>224</v>
      </c>
    </row>
    <row r="225" spans="1:11" ht="14.4" customHeight="1" thickBot="1" x14ac:dyDescent="0.35">
      <c r="A225" s="334" t="s">
        <v>427</v>
      </c>
      <c r="B225" s="312">
        <v>0</v>
      </c>
      <c r="C225" s="312">
        <v>0</v>
      </c>
      <c r="D225" s="313">
        <v>0</v>
      </c>
      <c r="E225" s="314">
        <v>1</v>
      </c>
      <c r="F225" s="312">
        <v>0</v>
      </c>
      <c r="G225" s="313">
        <v>0</v>
      </c>
      <c r="H225" s="315">
        <v>0</v>
      </c>
      <c r="I225" s="312">
        <v>68.162999999999997</v>
      </c>
      <c r="J225" s="313">
        <v>68.162999999999997</v>
      </c>
      <c r="K225" s="323" t="s">
        <v>224</v>
      </c>
    </row>
    <row r="226" spans="1:11" ht="14.4" customHeight="1" thickBot="1" x14ac:dyDescent="0.35">
      <c r="A226" s="333" t="s">
        <v>428</v>
      </c>
      <c r="B226" s="317">
        <v>0</v>
      </c>
      <c r="C226" s="317">
        <v>4.4942000000000002</v>
      </c>
      <c r="D226" s="318">
        <v>4.4942000000000002</v>
      </c>
      <c r="E226" s="319" t="s">
        <v>211</v>
      </c>
      <c r="F226" s="317">
        <v>0</v>
      </c>
      <c r="G226" s="318">
        <v>0</v>
      </c>
      <c r="H226" s="320">
        <v>0.915499999999</v>
      </c>
      <c r="I226" s="317">
        <v>12.918290000000001</v>
      </c>
      <c r="J226" s="318">
        <v>12.918290000000001</v>
      </c>
      <c r="K226" s="321" t="s">
        <v>211</v>
      </c>
    </row>
    <row r="227" spans="1:11" ht="14.4" customHeight="1" thickBot="1" x14ac:dyDescent="0.35">
      <c r="A227" s="334" t="s">
        <v>429</v>
      </c>
      <c r="B227" s="312">
        <v>0</v>
      </c>
      <c r="C227" s="312">
        <v>4.4942000000000002</v>
      </c>
      <c r="D227" s="313">
        <v>4.4942000000000002</v>
      </c>
      <c r="E227" s="322" t="s">
        <v>211</v>
      </c>
      <c r="F227" s="312">
        <v>0</v>
      </c>
      <c r="G227" s="313">
        <v>0</v>
      </c>
      <c r="H227" s="315">
        <v>0.84575999999899998</v>
      </c>
      <c r="I227" s="312">
        <v>12.848549999999999</v>
      </c>
      <c r="J227" s="313">
        <v>12.848549999999999</v>
      </c>
      <c r="K227" s="323" t="s">
        <v>211</v>
      </c>
    </row>
    <row r="228" spans="1:11" ht="14.4" customHeight="1" thickBot="1" x14ac:dyDescent="0.35">
      <c r="A228" s="334" t="s">
        <v>430</v>
      </c>
      <c r="B228" s="312">
        <v>0</v>
      </c>
      <c r="C228" s="312">
        <v>0</v>
      </c>
      <c r="D228" s="313">
        <v>0</v>
      </c>
      <c r="E228" s="322" t="s">
        <v>211</v>
      </c>
      <c r="F228" s="312">
        <v>0</v>
      </c>
      <c r="G228" s="313">
        <v>0</v>
      </c>
      <c r="H228" s="315">
        <v>6.9739999999999996E-2</v>
      </c>
      <c r="I228" s="312">
        <v>6.9739999999999996E-2</v>
      </c>
      <c r="J228" s="313">
        <v>6.9739999999999996E-2</v>
      </c>
      <c r="K228" s="323" t="s">
        <v>224</v>
      </c>
    </row>
    <row r="229" spans="1:11" ht="14.4" customHeight="1" thickBot="1" x14ac:dyDescent="0.35">
      <c r="A229" s="332" t="s">
        <v>431</v>
      </c>
      <c r="B229" s="312">
        <v>174</v>
      </c>
      <c r="C229" s="312">
        <v>5270.8861200000001</v>
      </c>
      <c r="D229" s="313">
        <v>5096.8861200000001</v>
      </c>
      <c r="E229" s="314">
        <v>30.292448965517</v>
      </c>
      <c r="F229" s="312">
        <v>0</v>
      </c>
      <c r="G229" s="313">
        <v>0</v>
      </c>
      <c r="H229" s="315">
        <v>0</v>
      </c>
      <c r="I229" s="312">
        <v>77.344279999999998</v>
      </c>
      <c r="J229" s="313">
        <v>77.344279999999998</v>
      </c>
      <c r="K229" s="323" t="s">
        <v>211</v>
      </c>
    </row>
    <row r="230" spans="1:11" ht="14.4" customHeight="1" thickBot="1" x14ac:dyDescent="0.35">
      <c r="A230" s="333" t="s">
        <v>432</v>
      </c>
      <c r="B230" s="317">
        <v>0</v>
      </c>
      <c r="C230" s="317">
        <v>-14.09516</v>
      </c>
      <c r="D230" s="318">
        <v>-14.09516</v>
      </c>
      <c r="E230" s="319" t="s">
        <v>224</v>
      </c>
      <c r="F230" s="317">
        <v>0</v>
      </c>
      <c r="G230" s="318">
        <v>0</v>
      </c>
      <c r="H230" s="320">
        <v>0</v>
      </c>
      <c r="I230" s="317">
        <v>0</v>
      </c>
      <c r="J230" s="318">
        <v>0</v>
      </c>
      <c r="K230" s="325">
        <v>12</v>
      </c>
    </row>
    <row r="231" spans="1:11" ht="14.4" customHeight="1" thickBot="1" x14ac:dyDescent="0.35">
      <c r="A231" s="334" t="s">
        <v>433</v>
      </c>
      <c r="B231" s="312">
        <v>0</v>
      </c>
      <c r="C231" s="312">
        <v>-14.09516</v>
      </c>
      <c r="D231" s="313">
        <v>-14.09516</v>
      </c>
      <c r="E231" s="322" t="s">
        <v>224</v>
      </c>
      <c r="F231" s="312">
        <v>0</v>
      </c>
      <c r="G231" s="313">
        <v>0</v>
      </c>
      <c r="H231" s="315">
        <v>0</v>
      </c>
      <c r="I231" s="312">
        <v>0</v>
      </c>
      <c r="J231" s="313">
        <v>0</v>
      </c>
      <c r="K231" s="316">
        <v>12</v>
      </c>
    </row>
    <row r="232" spans="1:11" ht="14.4" customHeight="1" thickBot="1" x14ac:dyDescent="0.35">
      <c r="A232" s="333" t="s">
        <v>434</v>
      </c>
      <c r="B232" s="317">
        <v>174</v>
      </c>
      <c r="C232" s="317">
        <v>618.06583000000001</v>
      </c>
      <c r="D232" s="318">
        <v>444.06583000000001</v>
      </c>
      <c r="E232" s="324">
        <v>3.5521024712639999</v>
      </c>
      <c r="F232" s="317">
        <v>0</v>
      </c>
      <c r="G232" s="318">
        <v>0</v>
      </c>
      <c r="H232" s="320">
        <v>0</v>
      </c>
      <c r="I232" s="317">
        <v>0</v>
      </c>
      <c r="J232" s="318">
        <v>0</v>
      </c>
      <c r="K232" s="325">
        <v>12</v>
      </c>
    </row>
    <row r="233" spans="1:11" ht="14.4" customHeight="1" thickBot="1" x14ac:dyDescent="0.35">
      <c r="A233" s="334" t="s">
        <v>435</v>
      </c>
      <c r="B233" s="312">
        <v>174</v>
      </c>
      <c r="C233" s="312">
        <v>618.06583000000001</v>
      </c>
      <c r="D233" s="313">
        <v>444.06583000000001</v>
      </c>
      <c r="E233" s="314">
        <v>3.5521024712639999</v>
      </c>
      <c r="F233" s="312">
        <v>0</v>
      </c>
      <c r="G233" s="313">
        <v>0</v>
      </c>
      <c r="H233" s="315">
        <v>0</v>
      </c>
      <c r="I233" s="312">
        <v>0</v>
      </c>
      <c r="J233" s="313">
        <v>0</v>
      </c>
      <c r="K233" s="316">
        <v>12</v>
      </c>
    </row>
    <row r="234" spans="1:11" ht="14.4" customHeight="1" thickBot="1" x14ac:dyDescent="0.35">
      <c r="A234" s="333" t="s">
        <v>436</v>
      </c>
      <c r="B234" s="317">
        <v>0</v>
      </c>
      <c r="C234" s="317">
        <v>103.13878</v>
      </c>
      <c r="D234" s="318">
        <v>103.13878</v>
      </c>
      <c r="E234" s="319" t="s">
        <v>224</v>
      </c>
      <c r="F234" s="317">
        <v>0</v>
      </c>
      <c r="G234" s="318">
        <v>0</v>
      </c>
      <c r="H234" s="320">
        <v>0</v>
      </c>
      <c r="I234" s="317">
        <v>44.098680000000002</v>
      </c>
      <c r="J234" s="318">
        <v>44.098680000000002</v>
      </c>
      <c r="K234" s="321" t="s">
        <v>224</v>
      </c>
    </row>
    <row r="235" spans="1:11" ht="14.4" customHeight="1" thickBot="1" x14ac:dyDescent="0.35">
      <c r="A235" s="334" t="s">
        <v>437</v>
      </c>
      <c r="B235" s="312">
        <v>0</v>
      </c>
      <c r="C235" s="312">
        <v>-5.95472</v>
      </c>
      <c r="D235" s="313">
        <v>-5.95472</v>
      </c>
      <c r="E235" s="322" t="s">
        <v>224</v>
      </c>
      <c r="F235" s="312">
        <v>0</v>
      </c>
      <c r="G235" s="313">
        <v>0</v>
      </c>
      <c r="H235" s="315">
        <v>0</v>
      </c>
      <c r="I235" s="312">
        <v>44.098680000000002</v>
      </c>
      <c r="J235" s="313">
        <v>44.098680000000002</v>
      </c>
      <c r="K235" s="323" t="s">
        <v>224</v>
      </c>
    </row>
    <row r="236" spans="1:11" ht="14.4" customHeight="1" thickBot="1" x14ac:dyDescent="0.35">
      <c r="A236" s="334" t="s">
        <v>438</v>
      </c>
      <c r="B236" s="312">
        <v>0</v>
      </c>
      <c r="C236" s="312">
        <v>109.09350000000001</v>
      </c>
      <c r="D236" s="313">
        <v>109.09350000000001</v>
      </c>
      <c r="E236" s="322" t="s">
        <v>224</v>
      </c>
      <c r="F236" s="312">
        <v>0</v>
      </c>
      <c r="G236" s="313">
        <v>0</v>
      </c>
      <c r="H236" s="315">
        <v>0</v>
      </c>
      <c r="I236" s="312">
        <v>0</v>
      </c>
      <c r="J236" s="313">
        <v>0</v>
      </c>
      <c r="K236" s="316">
        <v>12</v>
      </c>
    </row>
    <row r="237" spans="1:11" ht="14.4" customHeight="1" thickBot="1" x14ac:dyDescent="0.35">
      <c r="A237" s="333" t="s">
        <v>439</v>
      </c>
      <c r="B237" s="317">
        <v>0</v>
      </c>
      <c r="C237" s="317">
        <v>0</v>
      </c>
      <c r="D237" s="318">
        <v>0</v>
      </c>
      <c r="E237" s="324">
        <v>1</v>
      </c>
      <c r="F237" s="317">
        <v>0</v>
      </c>
      <c r="G237" s="318">
        <v>0</v>
      </c>
      <c r="H237" s="320">
        <v>0</v>
      </c>
      <c r="I237" s="317">
        <v>9.2141999999999999</v>
      </c>
      <c r="J237" s="318">
        <v>9.2141999999999999</v>
      </c>
      <c r="K237" s="321" t="s">
        <v>224</v>
      </c>
    </row>
    <row r="238" spans="1:11" ht="14.4" customHeight="1" thickBot="1" x14ac:dyDescent="0.35">
      <c r="A238" s="334" t="s">
        <v>440</v>
      </c>
      <c r="B238" s="312">
        <v>0</v>
      </c>
      <c r="C238" s="312">
        <v>0</v>
      </c>
      <c r="D238" s="313">
        <v>0</v>
      </c>
      <c r="E238" s="314">
        <v>1</v>
      </c>
      <c r="F238" s="312">
        <v>0</v>
      </c>
      <c r="G238" s="313">
        <v>0</v>
      </c>
      <c r="H238" s="315">
        <v>0</v>
      </c>
      <c r="I238" s="312">
        <v>9.2141999999999999</v>
      </c>
      <c r="J238" s="313">
        <v>9.2141999999999999</v>
      </c>
      <c r="K238" s="323" t="s">
        <v>224</v>
      </c>
    </row>
    <row r="239" spans="1:11" ht="14.4" customHeight="1" thickBot="1" x14ac:dyDescent="0.35">
      <c r="A239" s="333" t="s">
        <v>441</v>
      </c>
      <c r="B239" s="317">
        <v>0</v>
      </c>
      <c r="C239" s="317">
        <v>4447.2882099999997</v>
      </c>
      <c r="D239" s="318">
        <v>4447.2882099999997</v>
      </c>
      <c r="E239" s="319" t="s">
        <v>211</v>
      </c>
      <c r="F239" s="317">
        <v>0</v>
      </c>
      <c r="G239" s="318">
        <v>0</v>
      </c>
      <c r="H239" s="320">
        <v>0</v>
      </c>
      <c r="I239" s="317">
        <v>24.031400000000001</v>
      </c>
      <c r="J239" s="318">
        <v>24.031400000000001</v>
      </c>
      <c r="K239" s="321" t="s">
        <v>211</v>
      </c>
    </row>
    <row r="240" spans="1:11" ht="14.4" customHeight="1" thickBot="1" x14ac:dyDescent="0.35">
      <c r="A240" s="334" t="s">
        <v>442</v>
      </c>
      <c r="B240" s="312">
        <v>0</v>
      </c>
      <c r="C240" s="312">
        <v>4447.2882099999997</v>
      </c>
      <c r="D240" s="313">
        <v>4447.2882099999997</v>
      </c>
      <c r="E240" s="322" t="s">
        <v>211</v>
      </c>
      <c r="F240" s="312">
        <v>0</v>
      </c>
      <c r="G240" s="313">
        <v>0</v>
      </c>
      <c r="H240" s="315">
        <v>0</v>
      </c>
      <c r="I240" s="312">
        <v>24.031400000000001</v>
      </c>
      <c r="J240" s="313">
        <v>24.031400000000001</v>
      </c>
      <c r="K240" s="323" t="s">
        <v>211</v>
      </c>
    </row>
    <row r="241" spans="1:11" ht="14.4" customHeight="1" thickBot="1" x14ac:dyDescent="0.35">
      <c r="A241" s="333" t="s">
        <v>443</v>
      </c>
      <c r="B241" s="317">
        <v>0</v>
      </c>
      <c r="C241" s="317">
        <v>102.3933</v>
      </c>
      <c r="D241" s="318">
        <v>102.3933</v>
      </c>
      <c r="E241" s="319" t="s">
        <v>224</v>
      </c>
      <c r="F241" s="317">
        <v>0</v>
      </c>
      <c r="G241" s="318">
        <v>0</v>
      </c>
      <c r="H241" s="320">
        <v>0</v>
      </c>
      <c r="I241" s="317">
        <v>-1.4210854715202001E-14</v>
      </c>
      <c r="J241" s="318">
        <v>-1.4210854715202001E-14</v>
      </c>
      <c r="K241" s="321" t="s">
        <v>211</v>
      </c>
    </row>
    <row r="242" spans="1:11" ht="14.4" customHeight="1" thickBot="1" x14ac:dyDescent="0.35">
      <c r="A242" s="334" t="s">
        <v>444</v>
      </c>
      <c r="B242" s="312">
        <v>0</v>
      </c>
      <c r="C242" s="312">
        <v>102.3933</v>
      </c>
      <c r="D242" s="313">
        <v>102.3933</v>
      </c>
      <c r="E242" s="322" t="s">
        <v>224</v>
      </c>
      <c r="F242" s="312">
        <v>0</v>
      </c>
      <c r="G242" s="313">
        <v>0</v>
      </c>
      <c r="H242" s="315">
        <v>0</v>
      </c>
      <c r="I242" s="312">
        <v>-1.4210854715202001E-14</v>
      </c>
      <c r="J242" s="313">
        <v>-1.4210854715202001E-14</v>
      </c>
      <c r="K242" s="323" t="s">
        <v>211</v>
      </c>
    </row>
    <row r="243" spans="1:11" ht="14.4" customHeight="1" thickBot="1" x14ac:dyDescent="0.35">
      <c r="A243" s="333" t="s">
        <v>445</v>
      </c>
      <c r="B243" s="317">
        <v>0</v>
      </c>
      <c r="C243" s="317">
        <v>14.09516</v>
      </c>
      <c r="D243" s="318">
        <v>14.09516</v>
      </c>
      <c r="E243" s="319" t="s">
        <v>224</v>
      </c>
      <c r="F243" s="317">
        <v>0</v>
      </c>
      <c r="G243" s="318">
        <v>0</v>
      </c>
      <c r="H243" s="320">
        <v>0</v>
      </c>
      <c r="I243" s="317">
        <v>0</v>
      </c>
      <c r="J243" s="318">
        <v>0</v>
      </c>
      <c r="K243" s="325">
        <v>12</v>
      </c>
    </row>
    <row r="244" spans="1:11" ht="14.4" customHeight="1" thickBot="1" x14ac:dyDescent="0.35">
      <c r="A244" s="334" t="s">
        <v>446</v>
      </c>
      <c r="B244" s="312">
        <v>0</v>
      </c>
      <c r="C244" s="312">
        <v>14.09516</v>
      </c>
      <c r="D244" s="313">
        <v>14.09516</v>
      </c>
      <c r="E244" s="322" t="s">
        <v>224</v>
      </c>
      <c r="F244" s="312">
        <v>0</v>
      </c>
      <c r="G244" s="313">
        <v>0</v>
      </c>
      <c r="H244" s="315">
        <v>0</v>
      </c>
      <c r="I244" s="312">
        <v>0</v>
      </c>
      <c r="J244" s="313">
        <v>0</v>
      </c>
      <c r="K244" s="316">
        <v>12</v>
      </c>
    </row>
    <row r="245" spans="1:11" ht="14.4" customHeight="1" thickBot="1" x14ac:dyDescent="0.35">
      <c r="A245" s="331" t="s">
        <v>447</v>
      </c>
      <c r="B245" s="312">
        <v>0</v>
      </c>
      <c r="C245" s="312">
        <v>52.229900000000001</v>
      </c>
      <c r="D245" s="313">
        <v>52.229900000000001</v>
      </c>
      <c r="E245" s="322" t="s">
        <v>211</v>
      </c>
      <c r="F245" s="312">
        <v>0</v>
      </c>
      <c r="G245" s="313">
        <v>0</v>
      </c>
      <c r="H245" s="315">
        <v>0</v>
      </c>
      <c r="I245" s="312">
        <v>28.404640000000001</v>
      </c>
      <c r="J245" s="313">
        <v>28.404640000000001</v>
      </c>
      <c r="K245" s="323" t="s">
        <v>211</v>
      </c>
    </row>
    <row r="246" spans="1:11" ht="14.4" customHeight="1" thickBot="1" x14ac:dyDescent="0.35">
      <c r="A246" s="332" t="s">
        <v>448</v>
      </c>
      <c r="B246" s="312">
        <v>0</v>
      </c>
      <c r="C246" s="312">
        <v>52.229900000000001</v>
      </c>
      <c r="D246" s="313">
        <v>52.229900000000001</v>
      </c>
      <c r="E246" s="322" t="s">
        <v>211</v>
      </c>
      <c r="F246" s="312">
        <v>0</v>
      </c>
      <c r="G246" s="313">
        <v>0</v>
      </c>
      <c r="H246" s="315">
        <v>0</v>
      </c>
      <c r="I246" s="312">
        <v>28.404640000000001</v>
      </c>
      <c r="J246" s="313">
        <v>28.404640000000001</v>
      </c>
      <c r="K246" s="323" t="s">
        <v>211</v>
      </c>
    </row>
    <row r="247" spans="1:11" ht="14.4" customHeight="1" thickBot="1" x14ac:dyDescent="0.35">
      <c r="A247" s="333" t="s">
        <v>449</v>
      </c>
      <c r="B247" s="317">
        <v>0</v>
      </c>
      <c r="C247" s="317">
        <v>52.229900000000001</v>
      </c>
      <c r="D247" s="318">
        <v>52.229900000000001</v>
      </c>
      <c r="E247" s="319" t="s">
        <v>211</v>
      </c>
      <c r="F247" s="317">
        <v>0</v>
      </c>
      <c r="G247" s="318">
        <v>0</v>
      </c>
      <c r="H247" s="320">
        <v>0</v>
      </c>
      <c r="I247" s="317">
        <v>28.404640000000001</v>
      </c>
      <c r="J247" s="318">
        <v>28.404640000000001</v>
      </c>
      <c r="K247" s="321" t="s">
        <v>211</v>
      </c>
    </row>
    <row r="248" spans="1:11" ht="14.4" customHeight="1" thickBot="1" x14ac:dyDescent="0.35">
      <c r="A248" s="334" t="s">
        <v>450</v>
      </c>
      <c r="B248" s="312">
        <v>0</v>
      </c>
      <c r="C248" s="312">
        <v>52.229900000000001</v>
      </c>
      <c r="D248" s="313">
        <v>52.229900000000001</v>
      </c>
      <c r="E248" s="322" t="s">
        <v>211</v>
      </c>
      <c r="F248" s="312">
        <v>0</v>
      </c>
      <c r="G248" s="313">
        <v>0</v>
      </c>
      <c r="H248" s="315">
        <v>0</v>
      </c>
      <c r="I248" s="312">
        <v>28.404640000000001</v>
      </c>
      <c r="J248" s="313">
        <v>28.404640000000001</v>
      </c>
      <c r="K248" s="323" t="s">
        <v>211</v>
      </c>
    </row>
    <row r="249" spans="1:11" ht="14.4" customHeight="1" thickBot="1" x14ac:dyDescent="0.35">
      <c r="A249" s="330" t="s">
        <v>451</v>
      </c>
      <c r="B249" s="312">
        <v>294994.80002627999</v>
      </c>
      <c r="C249" s="312">
        <v>307625.06592000002</v>
      </c>
      <c r="D249" s="313">
        <v>12630.265893720099</v>
      </c>
      <c r="E249" s="314">
        <v>1.042815215361</v>
      </c>
      <c r="F249" s="312">
        <v>295921.32634189102</v>
      </c>
      <c r="G249" s="313">
        <v>295921.32634189102</v>
      </c>
      <c r="H249" s="315">
        <v>36867.812570000002</v>
      </c>
      <c r="I249" s="312">
        <v>346332.12994999997</v>
      </c>
      <c r="J249" s="313">
        <v>50410.8036081092</v>
      </c>
      <c r="K249" s="316">
        <v>1.1703520467120001</v>
      </c>
    </row>
    <row r="250" spans="1:11" ht="14.4" customHeight="1" thickBot="1" x14ac:dyDescent="0.35">
      <c r="A250" s="331" t="s">
        <v>452</v>
      </c>
      <c r="B250" s="312">
        <v>294060</v>
      </c>
      <c r="C250" s="312">
        <v>306231.04210000002</v>
      </c>
      <c r="D250" s="313">
        <v>12171.0420999998</v>
      </c>
      <c r="E250" s="314">
        <v>1.0413896555119999</v>
      </c>
      <c r="F250" s="312">
        <v>294855.000000078</v>
      </c>
      <c r="G250" s="313">
        <v>294855.000000078</v>
      </c>
      <c r="H250" s="315">
        <v>36573.36176</v>
      </c>
      <c r="I250" s="312">
        <v>344863.35421999998</v>
      </c>
      <c r="J250" s="313">
        <v>50008.354219922498</v>
      </c>
      <c r="K250" s="316">
        <v>1.1696032091020001</v>
      </c>
    </row>
    <row r="251" spans="1:11" ht="14.4" customHeight="1" thickBot="1" x14ac:dyDescent="0.35">
      <c r="A251" s="332" t="s">
        <v>453</v>
      </c>
      <c r="B251" s="312">
        <v>6800</v>
      </c>
      <c r="C251" s="312">
        <v>7377.7110000000002</v>
      </c>
      <c r="D251" s="313">
        <v>577.71099999999899</v>
      </c>
      <c r="E251" s="314">
        <v>1.0849575</v>
      </c>
      <c r="F251" s="312">
        <v>7510.00000000198</v>
      </c>
      <c r="G251" s="313">
        <v>7510.00000000198</v>
      </c>
      <c r="H251" s="315">
        <v>498.15195999999997</v>
      </c>
      <c r="I251" s="312">
        <v>8371.3624799999998</v>
      </c>
      <c r="J251" s="313">
        <v>861.36247999802299</v>
      </c>
      <c r="K251" s="316">
        <v>1.1146954034609999</v>
      </c>
    </row>
    <row r="252" spans="1:11" ht="14.4" customHeight="1" thickBot="1" x14ac:dyDescent="0.35">
      <c r="A252" s="333" t="s">
        <v>454</v>
      </c>
      <c r="B252" s="317">
        <v>6800</v>
      </c>
      <c r="C252" s="317">
        <v>7377.7110000000002</v>
      </c>
      <c r="D252" s="318">
        <v>577.71099999999899</v>
      </c>
      <c r="E252" s="324">
        <v>1.0849575</v>
      </c>
      <c r="F252" s="317">
        <v>7510.00000000198</v>
      </c>
      <c r="G252" s="318">
        <v>7510.00000000198</v>
      </c>
      <c r="H252" s="320">
        <v>498.15195999999997</v>
      </c>
      <c r="I252" s="317">
        <v>8371.3624799999998</v>
      </c>
      <c r="J252" s="318">
        <v>861.36247999802299</v>
      </c>
      <c r="K252" s="325">
        <v>1.1146954034609999</v>
      </c>
    </row>
    <row r="253" spans="1:11" ht="14.4" customHeight="1" thickBot="1" x14ac:dyDescent="0.35">
      <c r="A253" s="334" t="s">
        <v>455</v>
      </c>
      <c r="B253" s="312">
        <v>3300</v>
      </c>
      <c r="C253" s="312">
        <v>3453.3310000000001</v>
      </c>
      <c r="D253" s="313">
        <v>153.33099999999999</v>
      </c>
      <c r="E253" s="314">
        <v>1.046463939393</v>
      </c>
      <c r="F253" s="312">
        <v>3490.00000000092</v>
      </c>
      <c r="G253" s="313">
        <v>3490.00000000092</v>
      </c>
      <c r="H253" s="315">
        <v>176.65600000000001</v>
      </c>
      <c r="I253" s="312">
        <v>2943.2240000000002</v>
      </c>
      <c r="J253" s="313">
        <v>-546.776000000919</v>
      </c>
      <c r="K253" s="316">
        <v>0.84333065902500004</v>
      </c>
    </row>
    <row r="254" spans="1:11" ht="14.4" customHeight="1" thickBot="1" x14ac:dyDescent="0.35">
      <c r="A254" s="334" t="s">
        <v>456</v>
      </c>
      <c r="B254" s="312">
        <v>3500</v>
      </c>
      <c r="C254" s="312">
        <v>3924.38</v>
      </c>
      <c r="D254" s="313">
        <v>424.38</v>
      </c>
      <c r="E254" s="314">
        <v>1.121251428571</v>
      </c>
      <c r="F254" s="312">
        <v>4020.00000000106</v>
      </c>
      <c r="G254" s="313">
        <v>4020.00000000106</v>
      </c>
      <c r="H254" s="315">
        <v>176.87700000000001</v>
      </c>
      <c r="I254" s="312">
        <v>3451.761</v>
      </c>
      <c r="J254" s="313">
        <v>-568.239000001058</v>
      </c>
      <c r="K254" s="316">
        <v>0.85864701492499995</v>
      </c>
    </row>
    <row r="255" spans="1:11" ht="14.4" customHeight="1" thickBot="1" x14ac:dyDescent="0.35">
      <c r="A255" s="334" t="s">
        <v>457</v>
      </c>
      <c r="B255" s="312">
        <v>0</v>
      </c>
      <c r="C255" s="312">
        <v>0</v>
      </c>
      <c r="D255" s="313">
        <v>0</v>
      </c>
      <c r="E255" s="314">
        <v>1</v>
      </c>
      <c r="F255" s="312">
        <v>0</v>
      </c>
      <c r="G255" s="313">
        <v>0</v>
      </c>
      <c r="H255" s="315">
        <v>144.61895999999999</v>
      </c>
      <c r="I255" s="312">
        <v>1976.3774800000001</v>
      </c>
      <c r="J255" s="313">
        <v>1976.3774800000001</v>
      </c>
      <c r="K255" s="323" t="s">
        <v>224</v>
      </c>
    </row>
    <row r="256" spans="1:11" ht="14.4" customHeight="1" thickBot="1" x14ac:dyDescent="0.35">
      <c r="A256" s="332" t="s">
        <v>458</v>
      </c>
      <c r="B256" s="312">
        <v>287260</v>
      </c>
      <c r="C256" s="312">
        <v>298853.33110000001</v>
      </c>
      <c r="D256" s="313">
        <v>11593.331099999899</v>
      </c>
      <c r="E256" s="314">
        <v>1.0403583203360001</v>
      </c>
      <c r="F256" s="312">
        <v>287345.00000007602</v>
      </c>
      <c r="G256" s="313">
        <v>287345.00000007602</v>
      </c>
      <c r="H256" s="315">
        <v>36075.209799999997</v>
      </c>
      <c r="I256" s="312">
        <v>336491.99174000003</v>
      </c>
      <c r="J256" s="313">
        <v>49146.9917399244</v>
      </c>
      <c r="K256" s="316">
        <v>1.1710382701619999</v>
      </c>
    </row>
    <row r="257" spans="1:11" ht="14.4" customHeight="1" thickBot="1" x14ac:dyDescent="0.35">
      <c r="A257" s="333" t="s">
        <v>459</v>
      </c>
      <c r="B257" s="317">
        <v>287260</v>
      </c>
      <c r="C257" s="317">
        <v>298853.33110000001</v>
      </c>
      <c r="D257" s="318">
        <v>11593.331099999899</v>
      </c>
      <c r="E257" s="324">
        <v>1.0403583203360001</v>
      </c>
      <c r="F257" s="317">
        <v>287345.00000007602</v>
      </c>
      <c r="G257" s="318">
        <v>287345.00000007602</v>
      </c>
      <c r="H257" s="320">
        <v>36075.209799999997</v>
      </c>
      <c r="I257" s="317">
        <v>336491.99174000003</v>
      </c>
      <c r="J257" s="318">
        <v>49146.9917399244</v>
      </c>
      <c r="K257" s="325">
        <v>1.1710382701619999</v>
      </c>
    </row>
    <row r="258" spans="1:11" ht="14.4" customHeight="1" thickBot="1" x14ac:dyDescent="0.35">
      <c r="A258" s="334" t="s">
        <v>460</v>
      </c>
      <c r="B258" s="312">
        <v>19850</v>
      </c>
      <c r="C258" s="312">
        <v>19378.260279999999</v>
      </c>
      <c r="D258" s="313">
        <v>-471.73972000000902</v>
      </c>
      <c r="E258" s="314">
        <v>0.97623477481099996</v>
      </c>
      <c r="F258" s="312">
        <v>19550.0000000051</v>
      </c>
      <c r="G258" s="313">
        <v>19550.0000000051</v>
      </c>
      <c r="H258" s="315">
        <v>1982.6648499999999</v>
      </c>
      <c r="I258" s="312">
        <v>22950.960200000001</v>
      </c>
      <c r="J258" s="313">
        <v>3400.96019999486</v>
      </c>
      <c r="K258" s="316">
        <v>1.1739621585669999</v>
      </c>
    </row>
    <row r="259" spans="1:11" ht="14.4" customHeight="1" thickBot="1" x14ac:dyDescent="0.35">
      <c r="A259" s="334" t="s">
        <v>461</v>
      </c>
      <c r="B259" s="312">
        <v>2080</v>
      </c>
      <c r="C259" s="312">
        <v>1309.4474700000001</v>
      </c>
      <c r="D259" s="313">
        <v>-770.55253000000005</v>
      </c>
      <c r="E259" s="314">
        <v>0.629542052884</v>
      </c>
      <c r="F259" s="312">
        <v>1320.0000000003499</v>
      </c>
      <c r="G259" s="313">
        <v>1320.0000000003499</v>
      </c>
      <c r="H259" s="315">
        <v>111.94141999999999</v>
      </c>
      <c r="I259" s="312">
        <v>1295.8912600000001</v>
      </c>
      <c r="J259" s="313">
        <v>-24.108740000347002</v>
      </c>
      <c r="K259" s="316">
        <v>0.98173580302999996</v>
      </c>
    </row>
    <row r="260" spans="1:11" ht="14.4" customHeight="1" thickBot="1" x14ac:dyDescent="0.35">
      <c r="A260" s="334" t="s">
        <v>462</v>
      </c>
      <c r="B260" s="312">
        <v>3960</v>
      </c>
      <c r="C260" s="312">
        <v>3457.6935100000001</v>
      </c>
      <c r="D260" s="313">
        <v>-502.30649000000102</v>
      </c>
      <c r="E260" s="314">
        <v>0.87315492676700002</v>
      </c>
      <c r="F260" s="312">
        <v>3320.0000000008699</v>
      </c>
      <c r="G260" s="313">
        <v>3320.0000000008699</v>
      </c>
      <c r="H260" s="315">
        <v>0</v>
      </c>
      <c r="I260" s="312">
        <v>0</v>
      </c>
      <c r="J260" s="313">
        <v>-3320.0000000008699</v>
      </c>
      <c r="K260" s="316">
        <v>0</v>
      </c>
    </row>
    <row r="261" spans="1:11" ht="14.4" customHeight="1" thickBot="1" x14ac:dyDescent="0.35">
      <c r="A261" s="334" t="s">
        <v>463</v>
      </c>
      <c r="B261" s="312">
        <v>3840</v>
      </c>
      <c r="C261" s="312">
        <v>5235.4016199999996</v>
      </c>
      <c r="D261" s="313">
        <v>1395.4016200000001</v>
      </c>
      <c r="E261" s="314">
        <v>1.363385838541</v>
      </c>
      <c r="F261" s="312">
        <v>4800.0000000012597</v>
      </c>
      <c r="G261" s="313">
        <v>4800.0000000012597</v>
      </c>
      <c r="H261" s="315">
        <v>279.14265</v>
      </c>
      <c r="I261" s="312">
        <v>3282.9614499999998</v>
      </c>
      <c r="J261" s="313">
        <v>-1517.0385500012601</v>
      </c>
      <c r="K261" s="316">
        <v>0.68395030208300001</v>
      </c>
    </row>
    <row r="262" spans="1:11" ht="14.4" customHeight="1" thickBot="1" x14ac:dyDescent="0.35">
      <c r="A262" s="334" t="s">
        <v>464</v>
      </c>
      <c r="B262" s="312">
        <v>99900</v>
      </c>
      <c r="C262" s="312">
        <v>101084.46437</v>
      </c>
      <c r="D262" s="313">
        <v>1184.4643699999599</v>
      </c>
      <c r="E262" s="314">
        <v>1.0118565002</v>
      </c>
      <c r="F262" s="312">
        <v>97700.000000025699</v>
      </c>
      <c r="G262" s="313">
        <v>97700.000000025699</v>
      </c>
      <c r="H262" s="315">
        <v>12799.29233</v>
      </c>
      <c r="I262" s="312">
        <v>112011.82231</v>
      </c>
      <c r="J262" s="313">
        <v>14311.822309974399</v>
      </c>
      <c r="K262" s="316">
        <v>1.146487434083</v>
      </c>
    </row>
    <row r="263" spans="1:11" ht="14.4" customHeight="1" thickBot="1" x14ac:dyDescent="0.35">
      <c r="A263" s="334" t="s">
        <v>465</v>
      </c>
      <c r="B263" s="312">
        <v>114600</v>
      </c>
      <c r="C263" s="312">
        <v>120528.06211</v>
      </c>
      <c r="D263" s="313">
        <v>5928.0621099999998</v>
      </c>
      <c r="E263" s="314">
        <v>1.0517282906630001</v>
      </c>
      <c r="F263" s="312">
        <v>116190.000000031</v>
      </c>
      <c r="G263" s="313">
        <v>116190.000000031</v>
      </c>
      <c r="H263" s="315">
        <v>16264.35403</v>
      </c>
      <c r="I263" s="312">
        <v>146046.0226</v>
      </c>
      <c r="J263" s="313">
        <v>29856.022599969401</v>
      </c>
      <c r="K263" s="316">
        <v>1.2569586246660001</v>
      </c>
    </row>
    <row r="264" spans="1:11" ht="14.4" customHeight="1" thickBot="1" x14ac:dyDescent="0.35">
      <c r="A264" s="334" t="s">
        <v>466</v>
      </c>
      <c r="B264" s="312">
        <v>2400</v>
      </c>
      <c r="C264" s="312">
        <v>2406.9231500000001</v>
      </c>
      <c r="D264" s="313">
        <v>6.9231499999989996</v>
      </c>
      <c r="E264" s="314">
        <v>1.0028846458330001</v>
      </c>
      <c r="F264" s="312">
        <v>2440.0000000006398</v>
      </c>
      <c r="G264" s="313">
        <v>2440.0000000006398</v>
      </c>
      <c r="H264" s="315">
        <v>369.48602</v>
      </c>
      <c r="I264" s="312">
        <v>4137.6522400000003</v>
      </c>
      <c r="J264" s="313">
        <v>1697.6522399993601</v>
      </c>
      <c r="K264" s="316">
        <v>1.695759114753</v>
      </c>
    </row>
    <row r="265" spans="1:11" ht="14.4" customHeight="1" thickBot="1" x14ac:dyDescent="0.35">
      <c r="A265" s="334" t="s">
        <v>467</v>
      </c>
      <c r="B265" s="312">
        <v>13070</v>
      </c>
      <c r="C265" s="312">
        <v>13785.385249999999</v>
      </c>
      <c r="D265" s="313">
        <v>715.38524999999902</v>
      </c>
      <c r="E265" s="314">
        <v>1.054734908186</v>
      </c>
      <c r="F265" s="312">
        <v>13830.0000000036</v>
      </c>
      <c r="G265" s="313">
        <v>13830.0000000036</v>
      </c>
      <c r="H265" s="315">
        <v>1304.8771300000001</v>
      </c>
      <c r="I265" s="312">
        <v>14409.22681</v>
      </c>
      <c r="J265" s="313">
        <v>579.22680999635702</v>
      </c>
      <c r="K265" s="316">
        <v>1.0418819096159999</v>
      </c>
    </row>
    <row r="266" spans="1:11" ht="14.4" customHeight="1" thickBot="1" x14ac:dyDescent="0.35">
      <c r="A266" s="334" t="s">
        <v>468</v>
      </c>
      <c r="B266" s="312">
        <v>14300</v>
      </c>
      <c r="C266" s="312">
        <v>17515.9339</v>
      </c>
      <c r="D266" s="313">
        <v>3215.93390000001</v>
      </c>
      <c r="E266" s="314">
        <v>1.2248904825169999</v>
      </c>
      <c r="F266" s="312">
        <v>17560.000000004598</v>
      </c>
      <c r="G266" s="313">
        <v>17560.000000004598</v>
      </c>
      <c r="H266" s="315">
        <v>1738.74569</v>
      </c>
      <c r="I266" s="312">
        <v>18441.2084</v>
      </c>
      <c r="J266" s="313">
        <v>881.20839999538703</v>
      </c>
      <c r="K266" s="316">
        <v>1.0501827107049999</v>
      </c>
    </row>
    <row r="267" spans="1:11" ht="14.4" customHeight="1" thickBot="1" x14ac:dyDescent="0.35">
      <c r="A267" s="334" t="s">
        <v>469</v>
      </c>
      <c r="B267" s="312">
        <v>10</v>
      </c>
      <c r="C267" s="312">
        <v>33.678339999999999</v>
      </c>
      <c r="D267" s="313">
        <v>23.678339999999999</v>
      </c>
      <c r="E267" s="314">
        <v>3.3678340000000002</v>
      </c>
      <c r="F267" s="312">
        <v>0</v>
      </c>
      <c r="G267" s="313">
        <v>0</v>
      </c>
      <c r="H267" s="315">
        <v>0</v>
      </c>
      <c r="I267" s="312">
        <v>0</v>
      </c>
      <c r="J267" s="313">
        <v>0</v>
      </c>
      <c r="K267" s="323" t="s">
        <v>211</v>
      </c>
    </row>
    <row r="268" spans="1:11" ht="14.4" customHeight="1" thickBot="1" x14ac:dyDescent="0.35">
      <c r="A268" s="334" t="s">
        <v>470</v>
      </c>
      <c r="B268" s="312">
        <v>20</v>
      </c>
      <c r="C268" s="312">
        <v>56.161790000000003</v>
      </c>
      <c r="D268" s="313">
        <v>36.161790000000003</v>
      </c>
      <c r="E268" s="314">
        <v>2.8080894999999999</v>
      </c>
      <c r="F268" s="312">
        <v>0</v>
      </c>
      <c r="G268" s="313">
        <v>0</v>
      </c>
      <c r="H268" s="315">
        <v>140.82274000000001</v>
      </c>
      <c r="I268" s="312">
        <v>3012.09087</v>
      </c>
      <c r="J268" s="313">
        <v>3012.09087</v>
      </c>
      <c r="K268" s="323" t="s">
        <v>211</v>
      </c>
    </row>
    <row r="269" spans="1:11" ht="14.4" customHeight="1" thickBot="1" x14ac:dyDescent="0.35">
      <c r="A269" s="334" t="s">
        <v>471</v>
      </c>
      <c r="B269" s="312">
        <v>30</v>
      </c>
      <c r="C269" s="312">
        <v>1.93868</v>
      </c>
      <c r="D269" s="313">
        <v>-28.061319999999998</v>
      </c>
      <c r="E269" s="314">
        <v>6.4622666666E-2</v>
      </c>
      <c r="F269" s="312">
        <v>0</v>
      </c>
      <c r="G269" s="313">
        <v>0</v>
      </c>
      <c r="H269" s="315">
        <v>0</v>
      </c>
      <c r="I269" s="312">
        <v>0</v>
      </c>
      <c r="J269" s="313">
        <v>0</v>
      </c>
      <c r="K269" s="323" t="s">
        <v>211</v>
      </c>
    </row>
    <row r="270" spans="1:11" ht="14.4" customHeight="1" thickBot="1" x14ac:dyDescent="0.35">
      <c r="A270" s="334" t="s">
        <v>472</v>
      </c>
      <c r="B270" s="312">
        <v>0</v>
      </c>
      <c r="C270" s="312">
        <v>461.19567000000001</v>
      </c>
      <c r="D270" s="313">
        <v>461.19567000000001</v>
      </c>
      <c r="E270" s="322" t="s">
        <v>211</v>
      </c>
      <c r="F270" s="312">
        <v>480.00000000012602</v>
      </c>
      <c r="G270" s="313">
        <v>480.00000000012602</v>
      </c>
      <c r="H270" s="315">
        <v>57.451799999999999</v>
      </c>
      <c r="I270" s="312">
        <v>373.82602000000003</v>
      </c>
      <c r="J270" s="313">
        <v>-106.17398000012599</v>
      </c>
      <c r="K270" s="316">
        <v>0.77880420833300001</v>
      </c>
    </row>
    <row r="271" spans="1:11" ht="14.4" customHeight="1" thickBot="1" x14ac:dyDescent="0.35">
      <c r="A271" s="334" t="s">
        <v>473</v>
      </c>
      <c r="B271" s="312">
        <v>0</v>
      </c>
      <c r="C271" s="312">
        <v>94.996049999999997</v>
      </c>
      <c r="D271" s="313">
        <v>94.996049999999997</v>
      </c>
      <c r="E271" s="322" t="s">
        <v>211</v>
      </c>
      <c r="F271" s="312">
        <v>105.000000000028</v>
      </c>
      <c r="G271" s="313">
        <v>105.000000000028</v>
      </c>
      <c r="H271" s="315">
        <v>44.449100000000001</v>
      </c>
      <c r="I271" s="312">
        <v>283.62932999999998</v>
      </c>
      <c r="J271" s="313">
        <v>178.62932999997199</v>
      </c>
      <c r="K271" s="316">
        <v>2.701231714285</v>
      </c>
    </row>
    <row r="272" spans="1:11" ht="14.4" customHeight="1" thickBot="1" x14ac:dyDescent="0.35">
      <c r="A272" s="334" t="s">
        <v>474</v>
      </c>
      <c r="B272" s="312">
        <v>1100</v>
      </c>
      <c r="C272" s="312">
        <v>1061.0514700000001</v>
      </c>
      <c r="D272" s="313">
        <v>-38.948529999999003</v>
      </c>
      <c r="E272" s="314">
        <v>0.96459224545400002</v>
      </c>
      <c r="F272" s="312">
        <v>1090.0000000002899</v>
      </c>
      <c r="G272" s="313">
        <v>1090.0000000002899</v>
      </c>
      <c r="H272" s="315">
        <v>60.886539999999997</v>
      </c>
      <c r="I272" s="312">
        <v>841.03337999999997</v>
      </c>
      <c r="J272" s="313">
        <v>-248.96662000028701</v>
      </c>
      <c r="K272" s="316">
        <v>0.77159025688000005</v>
      </c>
    </row>
    <row r="273" spans="1:11" ht="14.4" customHeight="1" thickBot="1" x14ac:dyDescent="0.35">
      <c r="A273" s="334" t="s">
        <v>475</v>
      </c>
      <c r="B273" s="312">
        <v>700</v>
      </c>
      <c r="C273" s="312">
        <v>721.12157000000002</v>
      </c>
      <c r="D273" s="313">
        <v>21.121569999999</v>
      </c>
      <c r="E273" s="314">
        <v>1.0301736714280001</v>
      </c>
      <c r="F273" s="312">
        <v>750.00000000019702</v>
      </c>
      <c r="G273" s="313">
        <v>750.00000000019702</v>
      </c>
      <c r="H273" s="315">
        <v>43.869570000000003</v>
      </c>
      <c r="I273" s="312">
        <v>655.33402999999998</v>
      </c>
      <c r="J273" s="313">
        <v>-94.665970000197007</v>
      </c>
      <c r="K273" s="316">
        <v>0.87377870666599999</v>
      </c>
    </row>
    <row r="274" spans="1:11" ht="14.4" customHeight="1" thickBot="1" x14ac:dyDescent="0.35">
      <c r="A274" s="334" t="s">
        <v>476</v>
      </c>
      <c r="B274" s="312">
        <v>1700</v>
      </c>
      <c r="C274" s="312">
        <v>1861.5939499999999</v>
      </c>
      <c r="D274" s="313">
        <v>161.59395000000001</v>
      </c>
      <c r="E274" s="314">
        <v>1.095055264705</v>
      </c>
      <c r="F274" s="312">
        <v>1940.00000000051</v>
      </c>
      <c r="G274" s="313">
        <v>1940.00000000051</v>
      </c>
      <c r="H274" s="315">
        <v>98.340140000000005</v>
      </c>
      <c r="I274" s="312">
        <v>1448.53917</v>
      </c>
      <c r="J274" s="313">
        <v>-491.46083000050902</v>
      </c>
      <c r="K274" s="316">
        <v>0.74666967525700001</v>
      </c>
    </row>
    <row r="275" spans="1:11" ht="14.4" customHeight="1" thickBot="1" x14ac:dyDescent="0.35">
      <c r="A275" s="334" t="s">
        <v>477</v>
      </c>
      <c r="B275" s="312">
        <v>3200</v>
      </c>
      <c r="C275" s="312">
        <v>3487.5914899999998</v>
      </c>
      <c r="D275" s="313">
        <v>287.591489999999</v>
      </c>
      <c r="E275" s="314">
        <v>1.0898723406249999</v>
      </c>
      <c r="F275" s="312">
        <v>0</v>
      </c>
      <c r="G275" s="313">
        <v>0</v>
      </c>
      <c r="H275" s="315">
        <v>0</v>
      </c>
      <c r="I275" s="312">
        <v>4.1633363423443401E-17</v>
      </c>
      <c r="J275" s="313">
        <v>4.1633363423443401E-17</v>
      </c>
      <c r="K275" s="323" t="s">
        <v>211</v>
      </c>
    </row>
    <row r="276" spans="1:11" ht="14.4" customHeight="1" thickBot="1" x14ac:dyDescent="0.35">
      <c r="A276" s="334" t="s">
        <v>478</v>
      </c>
      <c r="B276" s="312">
        <v>6500</v>
      </c>
      <c r="C276" s="312">
        <v>6372.4304300000003</v>
      </c>
      <c r="D276" s="313">
        <v>-127.569570000002</v>
      </c>
      <c r="E276" s="314">
        <v>0.980373912307</v>
      </c>
      <c r="F276" s="312">
        <v>6270.0000000016498</v>
      </c>
      <c r="G276" s="313">
        <v>6270.0000000016498</v>
      </c>
      <c r="H276" s="315">
        <v>778.88579000000004</v>
      </c>
      <c r="I276" s="312">
        <v>7301.79367</v>
      </c>
      <c r="J276" s="313">
        <v>1031.79366999835</v>
      </c>
      <c r="K276" s="316">
        <v>1.1645603939389999</v>
      </c>
    </row>
    <row r="277" spans="1:11" ht="14.4" customHeight="1" thickBot="1" x14ac:dyDescent="0.35">
      <c r="A277" s="331" t="s">
        <v>479</v>
      </c>
      <c r="B277" s="312">
        <v>934.80002627971101</v>
      </c>
      <c r="C277" s="312">
        <v>1390.9911099999999</v>
      </c>
      <c r="D277" s="313">
        <v>456.19108372028899</v>
      </c>
      <c r="E277" s="314">
        <v>1.488009275669</v>
      </c>
      <c r="F277" s="312">
        <v>1066.3263418132799</v>
      </c>
      <c r="G277" s="313">
        <v>1066.3263418132799</v>
      </c>
      <c r="H277" s="315">
        <v>294.45080999999999</v>
      </c>
      <c r="I277" s="312">
        <v>1468.7667899999999</v>
      </c>
      <c r="J277" s="313">
        <v>402.44044818672</v>
      </c>
      <c r="K277" s="316">
        <v>1.3774083340209999</v>
      </c>
    </row>
    <row r="278" spans="1:11" ht="14.4" customHeight="1" thickBot="1" x14ac:dyDescent="0.35">
      <c r="A278" s="332" t="s">
        <v>480</v>
      </c>
      <c r="B278" s="312">
        <v>0</v>
      </c>
      <c r="C278" s="312">
        <v>16.097629999999999</v>
      </c>
      <c r="D278" s="313">
        <v>16.097629999999999</v>
      </c>
      <c r="E278" s="322" t="s">
        <v>211</v>
      </c>
      <c r="F278" s="312">
        <v>0</v>
      </c>
      <c r="G278" s="313">
        <v>0</v>
      </c>
      <c r="H278" s="315">
        <v>0</v>
      </c>
      <c r="I278" s="312">
        <v>-2.7217500000000001</v>
      </c>
      <c r="J278" s="313">
        <v>-2.7217500000000001</v>
      </c>
      <c r="K278" s="323" t="s">
        <v>224</v>
      </c>
    </row>
    <row r="279" spans="1:11" ht="14.4" customHeight="1" thickBot="1" x14ac:dyDescent="0.35">
      <c r="A279" s="333" t="s">
        <v>481</v>
      </c>
      <c r="B279" s="317">
        <v>0</v>
      </c>
      <c r="C279" s="317">
        <v>16.097629999999999</v>
      </c>
      <c r="D279" s="318">
        <v>16.097629999999999</v>
      </c>
      <c r="E279" s="319" t="s">
        <v>211</v>
      </c>
      <c r="F279" s="317">
        <v>0</v>
      </c>
      <c r="G279" s="318">
        <v>0</v>
      </c>
      <c r="H279" s="320">
        <v>0</v>
      </c>
      <c r="I279" s="317">
        <v>-2.7217500000000001</v>
      </c>
      <c r="J279" s="318">
        <v>-2.7217500000000001</v>
      </c>
      <c r="K279" s="321" t="s">
        <v>224</v>
      </c>
    </row>
    <row r="280" spans="1:11" ht="14.4" customHeight="1" thickBot="1" x14ac:dyDescent="0.35">
      <c r="A280" s="334" t="s">
        <v>482</v>
      </c>
      <c r="B280" s="312">
        <v>0</v>
      </c>
      <c r="C280" s="312">
        <v>16.097629999999999</v>
      </c>
      <c r="D280" s="313">
        <v>16.097629999999999</v>
      </c>
      <c r="E280" s="322" t="s">
        <v>211</v>
      </c>
      <c r="F280" s="312">
        <v>0</v>
      </c>
      <c r="G280" s="313">
        <v>0</v>
      </c>
      <c r="H280" s="315">
        <v>0</v>
      </c>
      <c r="I280" s="312">
        <v>-2.7217500000000001</v>
      </c>
      <c r="J280" s="313">
        <v>-2.7217500000000001</v>
      </c>
      <c r="K280" s="323" t="s">
        <v>224</v>
      </c>
    </row>
    <row r="281" spans="1:11" ht="14.4" customHeight="1" thickBot="1" x14ac:dyDescent="0.35">
      <c r="A281" s="335" t="s">
        <v>483</v>
      </c>
      <c r="B281" s="317">
        <v>934.80002627971101</v>
      </c>
      <c r="C281" s="317">
        <v>1374.89348</v>
      </c>
      <c r="D281" s="318">
        <v>440.09345372028901</v>
      </c>
      <c r="E281" s="324">
        <v>1.470788876067</v>
      </c>
      <c r="F281" s="317">
        <v>1066.3263418132799</v>
      </c>
      <c r="G281" s="318">
        <v>1066.3263418132799</v>
      </c>
      <c r="H281" s="320">
        <v>294.45080999999999</v>
      </c>
      <c r="I281" s="317">
        <v>1471.4885400000001</v>
      </c>
      <c r="J281" s="318">
        <v>405.16219818672101</v>
      </c>
      <c r="K281" s="325">
        <v>1.3799607890179999</v>
      </c>
    </row>
    <row r="282" spans="1:11" ht="14.4" customHeight="1" thickBot="1" x14ac:dyDescent="0.35">
      <c r="A282" s="333" t="s">
        <v>484</v>
      </c>
      <c r="B282" s="317">
        <v>0</v>
      </c>
      <c r="C282" s="317">
        <v>36.26643</v>
      </c>
      <c r="D282" s="318">
        <v>36.26643</v>
      </c>
      <c r="E282" s="319" t="s">
        <v>211</v>
      </c>
      <c r="F282" s="317">
        <v>0</v>
      </c>
      <c r="G282" s="318">
        <v>0</v>
      </c>
      <c r="H282" s="320">
        <v>2.31E-3</v>
      </c>
      <c r="I282" s="317">
        <v>0.56935999999999998</v>
      </c>
      <c r="J282" s="318">
        <v>0.56935999999999998</v>
      </c>
      <c r="K282" s="321" t="s">
        <v>211</v>
      </c>
    </row>
    <row r="283" spans="1:11" ht="14.4" customHeight="1" thickBot="1" x14ac:dyDescent="0.35">
      <c r="A283" s="334" t="s">
        <v>485</v>
      </c>
      <c r="B283" s="312">
        <v>0</v>
      </c>
      <c r="C283" s="312">
        <v>6.6100000000000004E-3</v>
      </c>
      <c r="D283" s="313">
        <v>6.6100000000000004E-3</v>
      </c>
      <c r="E283" s="322" t="s">
        <v>211</v>
      </c>
      <c r="F283" s="312">
        <v>0</v>
      </c>
      <c r="G283" s="313">
        <v>0</v>
      </c>
      <c r="H283" s="315">
        <v>2.31E-3</v>
      </c>
      <c r="I283" s="312">
        <v>5.8799999999999998E-3</v>
      </c>
      <c r="J283" s="313">
        <v>5.8799999999999998E-3</v>
      </c>
      <c r="K283" s="323" t="s">
        <v>211</v>
      </c>
    </row>
    <row r="284" spans="1:11" ht="14.4" customHeight="1" thickBot="1" x14ac:dyDescent="0.35">
      <c r="A284" s="334" t="s">
        <v>486</v>
      </c>
      <c r="B284" s="312">
        <v>0</v>
      </c>
      <c r="C284" s="312">
        <v>36.259819999999998</v>
      </c>
      <c r="D284" s="313">
        <v>36.259819999999998</v>
      </c>
      <c r="E284" s="322" t="s">
        <v>224</v>
      </c>
      <c r="F284" s="312">
        <v>0</v>
      </c>
      <c r="G284" s="313">
        <v>0</v>
      </c>
      <c r="H284" s="315">
        <v>0</v>
      </c>
      <c r="I284" s="312">
        <v>0.56347999999999998</v>
      </c>
      <c r="J284" s="313">
        <v>0.56347999999999998</v>
      </c>
      <c r="K284" s="323" t="s">
        <v>211</v>
      </c>
    </row>
    <row r="285" spans="1:11" ht="14.4" customHeight="1" thickBot="1" x14ac:dyDescent="0.35">
      <c r="A285" s="333" t="s">
        <v>487</v>
      </c>
      <c r="B285" s="317">
        <v>934.80002627971101</v>
      </c>
      <c r="C285" s="317">
        <v>1338.6270500000001</v>
      </c>
      <c r="D285" s="318">
        <v>403.82702372028899</v>
      </c>
      <c r="E285" s="324">
        <v>1.431992952896</v>
      </c>
      <c r="F285" s="317">
        <v>1066.3263418132799</v>
      </c>
      <c r="G285" s="318">
        <v>1066.3263418132799</v>
      </c>
      <c r="H285" s="320">
        <v>294.44850000000002</v>
      </c>
      <c r="I285" s="317">
        <v>1470.9191800000001</v>
      </c>
      <c r="J285" s="318">
        <v>404.592838186721</v>
      </c>
      <c r="K285" s="325">
        <v>1.3794268436599999</v>
      </c>
    </row>
    <row r="286" spans="1:11" ht="14.4" customHeight="1" thickBot="1" x14ac:dyDescent="0.35">
      <c r="A286" s="334" t="s">
        <v>488</v>
      </c>
      <c r="B286" s="312">
        <v>0</v>
      </c>
      <c r="C286" s="312">
        <v>2.5</v>
      </c>
      <c r="D286" s="313">
        <v>2.5</v>
      </c>
      <c r="E286" s="322" t="s">
        <v>224</v>
      </c>
      <c r="F286" s="312">
        <v>0</v>
      </c>
      <c r="G286" s="313">
        <v>0</v>
      </c>
      <c r="H286" s="315">
        <v>0</v>
      </c>
      <c r="I286" s="312">
        <v>0</v>
      </c>
      <c r="J286" s="313">
        <v>0</v>
      </c>
      <c r="K286" s="323" t="s">
        <v>211</v>
      </c>
    </row>
    <row r="287" spans="1:11" ht="14.4" customHeight="1" thickBot="1" x14ac:dyDescent="0.35">
      <c r="A287" s="334" t="s">
        <v>489</v>
      </c>
      <c r="B287" s="312">
        <v>932.21902944755902</v>
      </c>
      <c r="C287" s="312">
        <v>1334.68075</v>
      </c>
      <c r="D287" s="313">
        <v>402.46172055244102</v>
      </c>
      <c r="E287" s="314">
        <v>1.431724420805</v>
      </c>
      <c r="F287" s="312">
        <v>1065</v>
      </c>
      <c r="G287" s="313">
        <v>1065</v>
      </c>
      <c r="H287" s="315">
        <v>294.44850000000002</v>
      </c>
      <c r="I287" s="312">
        <v>1470.0514000000001</v>
      </c>
      <c r="J287" s="313">
        <v>405.0514</v>
      </c>
      <c r="K287" s="316">
        <v>1.380329953051</v>
      </c>
    </row>
    <row r="288" spans="1:11" ht="14.4" customHeight="1" thickBot="1" x14ac:dyDescent="0.35">
      <c r="A288" s="334" t="s">
        <v>490</v>
      </c>
      <c r="B288" s="312">
        <v>2.580996832151</v>
      </c>
      <c r="C288" s="312">
        <v>1.4462999999999999</v>
      </c>
      <c r="D288" s="313">
        <v>-1.134696832151</v>
      </c>
      <c r="E288" s="314">
        <v>0.56036488769799997</v>
      </c>
      <c r="F288" s="312">
        <v>1.3263418132789999</v>
      </c>
      <c r="G288" s="313">
        <v>1.3263418132789999</v>
      </c>
      <c r="H288" s="315">
        <v>0</v>
      </c>
      <c r="I288" s="312">
        <v>0.86778</v>
      </c>
      <c r="J288" s="313">
        <v>-0.45856181327899997</v>
      </c>
      <c r="K288" s="316">
        <v>0.65426573399900001</v>
      </c>
    </row>
    <row r="289" spans="1:11" ht="14.4" customHeight="1" thickBot="1" x14ac:dyDescent="0.35">
      <c r="A289" s="331" t="s">
        <v>491</v>
      </c>
      <c r="B289" s="312">
        <v>0</v>
      </c>
      <c r="C289" s="312">
        <v>3.0327099999999998</v>
      </c>
      <c r="D289" s="313">
        <v>3.0327099999999998</v>
      </c>
      <c r="E289" s="322" t="s">
        <v>211</v>
      </c>
      <c r="F289" s="312">
        <v>0</v>
      </c>
      <c r="G289" s="313">
        <v>0</v>
      </c>
      <c r="H289" s="315">
        <v>0</v>
      </c>
      <c r="I289" s="312">
        <v>8.94E-3</v>
      </c>
      <c r="J289" s="313">
        <v>8.94E-3</v>
      </c>
      <c r="K289" s="323" t="s">
        <v>211</v>
      </c>
    </row>
    <row r="290" spans="1:11" ht="14.4" customHeight="1" thickBot="1" x14ac:dyDescent="0.35">
      <c r="A290" s="335" t="s">
        <v>492</v>
      </c>
      <c r="B290" s="317">
        <v>0</v>
      </c>
      <c r="C290" s="317">
        <v>3.0327099999999998</v>
      </c>
      <c r="D290" s="318">
        <v>3.0327099999999998</v>
      </c>
      <c r="E290" s="319" t="s">
        <v>211</v>
      </c>
      <c r="F290" s="317">
        <v>0</v>
      </c>
      <c r="G290" s="318">
        <v>0</v>
      </c>
      <c r="H290" s="320">
        <v>0</v>
      </c>
      <c r="I290" s="317">
        <v>8.94E-3</v>
      </c>
      <c r="J290" s="318">
        <v>8.94E-3</v>
      </c>
      <c r="K290" s="321" t="s">
        <v>211</v>
      </c>
    </row>
    <row r="291" spans="1:11" ht="14.4" customHeight="1" thickBot="1" x14ac:dyDescent="0.35">
      <c r="A291" s="333" t="s">
        <v>493</v>
      </c>
      <c r="B291" s="317">
        <v>0</v>
      </c>
      <c r="C291" s="317">
        <v>3.0327099999999998</v>
      </c>
      <c r="D291" s="318">
        <v>3.0327099999999998</v>
      </c>
      <c r="E291" s="319" t="s">
        <v>211</v>
      </c>
      <c r="F291" s="317">
        <v>0</v>
      </c>
      <c r="G291" s="318">
        <v>0</v>
      </c>
      <c r="H291" s="320">
        <v>0</v>
      </c>
      <c r="I291" s="317">
        <v>8.94E-3</v>
      </c>
      <c r="J291" s="318">
        <v>8.94E-3</v>
      </c>
      <c r="K291" s="321" t="s">
        <v>211</v>
      </c>
    </row>
    <row r="292" spans="1:11" ht="14.4" customHeight="1" thickBot="1" x14ac:dyDescent="0.35">
      <c r="A292" s="334" t="s">
        <v>494</v>
      </c>
      <c r="B292" s="312">
        <v>0</v>
      </c>
      <c r="C292" s="312">
        <v>3.0327099999999998</v>
      </c>
      <c r="D292" s="313">
        <v>3.0327099999999998</v>
      </c>
      <c r="E292" s="322" t="s">
        <v>211</v>
      </c>
      <c r="F292" s="312">
        <v>0</v>
      </c>
      <c r="G292" s="313">
        <v>0</v>
      </c>
      <c r="H292" s="315">
        <v>0</v>
      </c>
      <c r="I292" s="312">
        <v>8.94E-3</v>
      </c>
      <c r="J292" s="313">
        <v>8.94E-3</v>
      </c>
      <c r="K292" s="323" t="s">
        <v>211</v>
      </c>
    </row>
    <row r="293" spans="1:11" ht="14.4" customHeight="1" thickBot="1" x14ac:dyDescent="0.35">
      <c r="A293" s="330" t="s">
        <v>495</v>
      </c>
      <c r="B293" s="312">
        <v>6769.2054153671697</v>
      </c>
      <c r="C293" s="312">
        <v>6787.5123599999997</v>
      </c>
      <c r="D293" s="313">
        <v>18.306944632832</v>
      </c>
      <c r="E293" s="314">
        <v>1.0027044451310001</v>
      </c>
      <c r="F293" s="312">
        <v>7537.9784282431701</v>
      </c>
      <c r="G293" s="313">
        <v>7537.9784282431701</v>
      </c>
      <c r="H293" s="315">
        <v>740.55478000000005</v>
      </c>
      <c r="I293" s="312">
        <v>7116.3525200000104</v>
      </c>
      <c r="J293" s="313">
        <v>-421.62590824315902</v>
      </c>
      <c r="K293" s="316">
        <v>0.94406644801899997</v>
      </c>
    </row>
    <row r="294" spans="1:11" ht="14.4" customHeight="1" thickBot="1" x14ac:dyDescent="0.35">
      <c r="A294" s="337" t="s">
        <v>496</v>
      </c>
      <c r="B294" s="317">
        <v>6769.2054153671697</v>
      </c>
      <c r="C294" s="317">
        <v>6787.5123599999997</v>
      </c>
      <c r="D294" s="318">
        <v>18.306944632832</v>
      </c>
      <c r="E294" s="324">
        <v>1.0027044451310001</v>
      </c>
      <c r="F294" s="317">
        <v>7537.9784282431701</v>
      </c>
      <c r="G294" s="318">
        <v>7537.9784282431701</v>
      </c>
      <c r="H294" s="320">
        <v>740.55478000000005</v>
      </c>
      <c r="I294" s="317">
        <v>7116.3525200000104</v>
      </c>
      <c r="J294" s="318">
        <v>-421.62590824315902</v>
      </c>
      <c r="K294" s="325">
        <v>0.94406644801899997</v>
      </c>
    </row>
    <row r="295" spans="1:11" ht="14.4" customHeight="1" thickBot="1" x14ac:dyDescent="0.35">
      <c r="A295" s="335" t="s">
        <v>41</v>
      </c>
      <c r="B295" s="317">
        <v>6769.2054153671697</v>
      </c>
      <c r="C295" s="317">
        <v>6787.5123599999997</v>
      </c>
      <c r="D295" s="318">
        <v>18.306944632832</v>
      </c>
      <c r="E295" s="324">
        <v>1.0027044451310001</v>
      </c>
      <c r="F295" s="317">
        <v>7537.9784282431701</v>
      </c>
      <c r="G295" s="318">
        <v>7537.9784282431701</v>
      </c>
      <c r="H295" s="320">
        <v>740.55478000000005</v>
      </c>
      <c r="I295" s="317">
        <v>7116.3525200000104</v>
      </c>
      <c r="J295" s="318">
        <v>-421.62590824315902</v>
      </c>
      <c r="K295" s="325">
        <v>0.94406644801899997</v>
      </c>
    </row>
    <row r="296" spans="1:11" ht="14.4" customHeight="1" thickBot="1" x14ac:dyDescent="0.35">
      <c r="A296" s="333" t="s">
        <v>497</v>
      </c>
      <c r="B296" s="317">
        <v>0</v>
      </c>
      <c r="C296" s="317">
        <v>-31.005649999999999</v>
      </c>
      <c r="D296" s="318">
        <v>-31.005649999999999</v>
      </c>
      <c r="E296" s="319" t="s">
        <v>224</v>
      </c>
      <c r="F296" s="317">
        <v>0</v>
      </c>
      <c r="G296" s="318">
        <v>0</v>
      </c>
      <c r="H296" s="320">
        <v>-5.0460399999999996</v>
      </c>
      <c r="I296" s="317">
        <v>-19.328520000000001</v>
      </c>
      <c r="J296" s="318">
        <v>-19.328520000000001</v>
      </c>
      <c r="K296" s="321" t="s">
        <v>211</v>
      </c>
    </row>
    <row r="297" spans="1:11" ht="14.4" customHeight="1" thickBot="1" x14ac:dyDescent="0.35">
      <c r="A297" s="334" t="s">
        <v>498</v>
      </c>
      <c r="B297" s="312">
        <v>0</v>
      </c>
      <c r="C297" s="312">
        <v>-31.005649999999999</v>
      </c>
      <c r="D297" s="313">
        <v>-31.005649999999999</v>
      </c>
      <c r="E297" s="322" t="s">
        <v>224</v>
      </c>
      <c r="F297" s="312">
        <v>0</v>
      </c>
      <c r="G297" s="313">
        <v>0</v>
      </c>
      <c r="H297" s="315">
        <v>-5.0460399999999996</v>
      </c>
      <c r="I297" s="312">
        <v>-19.328520000000001</v>
      </c>
      <c r="J297" s="313">
        <v>-19.328520000000001</v>
      </c>
      <c r="K297" s="323" t="s">
        <v>211</v>
      </c>
    </row>
    <row r="298" spans="1:11" ht="14.4" customHeight="1" thickBot="1" x14ac:dyDescent="0.35">
      <c r="A298" s="333" t="s">
        <v>499</v>
      </c>
      <c r="B298" s="317">
        <v>30</v>
      </c>
      <c r="C298" s="317">
        <v>63.69256</v>
      </c>
      <c r="D298" s="318">
        <v>33.69256</v>
      </c>
      <c r="E298" s="324">
        <v>2.123085333333</v>
      </c>
      <c r="F298" s="317">
        <v>68.945232035467001</v>
      </c>
      <c r="G298" s="318">
        <v>68.945232035467001</v>
      </c>
      <c r="H298" s="320">
        <v>5.4420000000000002</v>
      </c>
      <c r="I298" s="317">
        <v>62.436050000000002</v>
      </c>
      <c r="J298" s="318">
        <v>-6.509182035467</v>
      </c>
      <c r="K298" s="325">
        <v>0.90558909088700001</v>
      </c>
    </row>
    <row r="299" spans="1:11" ht="14.4" customHeight="1" thickBot="1" x14ac:dyDescent="0.35">
      <c r="A299" s="334" t="s">
        <v>500</v>
      </c>
      <c r="B299" s="312">
        <v>30</v>
      </c>
      <c r="C299" s="312">
        <v>63.69256</v>
      </c>
      <c r="D299" s="313">
        <v>33.69256</v>
      </c>
      <c r="E299" s="314">
        <v>2.123085333333</v>
      </c>
      <c r="F299" s="312">
        <v>68.945232035467001</v>
      </c>
      <c r="G299" s="313">
        <v>68.945232035467001</v>
      </c>
      <c r="H299" s="315">
        <v>5.4420000000000002</v>
      </c>
      <c r="I299" s="312">
        <v>62.436050000000002</v>
      </c>
      <c r="J299" s="313">
        <v>-6.509182035467</v>
      </c>
      <c r="K299" s="316">
        <v>0.90558909088700001</v>
      </c>
    </row>
    <row r="300" spans="1:11" ht="14.4" customHeight="1" thickBot="1" x14ac:dyDescent="0.35">
      <c r="A300" s="333" t="s">
        <v>501</v>
      </c>
      <c r="B300" s="317">
        <v>1449.20541536717</v>
      </c>
      <c r="C300" s="317">
        <v>1743.4438</v>
      </c>
      <c r="D300" s="318">
        <v>294.238384632833</v>
      </c>
      <c r="E300" s="324">
        <v>1.2030342845199999</v>
      </c>
      <c r="F300" s="317">
        <v>1972.0062515172599</v>
      </c>
      <c r="G300" s="318">
        <v>1972.0062515172599</v>
      </c>
      <c r="H300" s="320">
        <v>153.636</v>
      </c>
      <c r="I300" s="317">
        <v>1868.13804</v>
      </c>
      <c r="J300" s="318">
        <v>-103.868211517257</v>
      </c>
      <c r="K300" s="325">
        <v>0.94732866012000005</v>
      </c>
    </row>
    <row r="301" spans="1:11" ht="14.4" customHeight="1" thickBot="1" x14ac:dyDescent="0.35">
      <c r="A301" s="334" t="s">
        <v>502</v>
      </c>
      <c r="B301" s="312">
        <v>1449.20541536717</v>
      </c>
      <c r="C301" s="312">
        <v>1743.4438</v>
      </c>
      <c r="D301" s="313">
        <v>294.238384632833</v>
      </c>
      <c r="E301" s="314">
        <v>1.2030342845199999</v>
      </c>
      <c r="F301" s="312">
        <v>0</v>
      </c>
      <c r="G301" s="313">
        <v>0</v>
      </c>
      <c r="H301" s="315">
        <v>0</v>
      </c>
      <c r="I301" s="312">
        <v>2.1600499167107001E-12</v>
      </c>
      <c r="J301" s="313">
        <v>2.1600499167107001E-12</v>
      </c>
      <c r="K301" s="323" t="s">
        <v>211</v>
      </c>
    </row>
    <row r="302" spans="1:11" ht="14.4" customHeight="1" thickBot="1" x14ac:dyDescent="0.35">
      <c r="A302" s="334" t="s">
        <v>503</v>
      </c>
      <c r="B302" s="312">
        <v>0</v>
      </c>
      <c r="C302" s="312">
        <v>0</v>
      </c>
      <c r="D302" s="313">
        <v>0</v>
      </c>
      <c r="E302" s="314">
        <v>1</v>
      </c>
      <c r="F302" s="312">
        <v>43.854780733284997</v>
      </c>
      <c r="G302" s="313">
        <v>43.854780733284997</v>
      </c>
      <c r="H302" s="315">
        <v>0.60899999999999999</v>
      </c>
      <c r="I302" s="312">
        <v>43.444699999999997</v>
      </c>
      <c r="J302" s="313">
        <v>-0.410080733285</v>
      </c>
      <c r="K302" s="316">
        <v>0.99064912134000005</v>
      </c>
    </row>
    <row r="303" spans="1:11" ht="14.4" customHeight="1" thickBot="1" x14ac:dyDescent="0.35">
      <c r="A303" s="334" t="s">
        <v>504</v>
      </c>
      <c r="B303" s="312">
        <v>0</v>
      </c>
      <c r="C303" s="312">
        <v>0</v>
      </c>
      <c r="D303" s="313">
        <v>0</v>
      </c>
      <c r="E303" s="314">
        <v>1</v>
      </c>
      <c r="F303" s="312">
        <v>1928.1514707839699</v>
      </c>
      <c r="G303" s="313">
        <v>1928.1514707839699</v>
      </c>
      <c r="H303" s="315">
        <v>153.02699999999999</v>
      </c>
      <c r="I303" s="312">
        <v>1824.69334</v>
      </c>
      <c r="J303" s="313">
        <v>-103.458130783974</v>
      </c>
      <c r="K303" s="316">
        <v>0.94634335924699997</v>
      </c>
    </row>
    <row r="304" spans="1:11" ht="14.4" customHeight="1" thickBot="1" x14ac:dyDescent="0.35">
      <c r="A304" s="333" t="s">
        <v>505</v>
      </c>
      <c r="B304" s="317">
        <v>220</v>
      </c>
      <c r="C304" s="317">
        <v>138.70222999999999</v>
      </c>
      <c r="D304" s="318">
        <v>-81.29777</v>
      </c>
      <c r="E304" s="324">
        <v>0.63046468181799997</v>
      </c>
      <c r="F304" s="317">
        <v>136.652293812555</v>
      </c>
      <c r="G304" s="318">
        <v>136.652293812555</v>
      </c>
      <c r="H304" s="320">
        <v>11.364800000000001</v>
      </c>
      <c r="I304" s="317">
        <v>126.84575</v>
      </c>
      <c r="J304" s="318">
        <v>-9.8065438125540005</v>
      </c>
      <c r="K304" s="325">
        <v>0.92823725428199999</v>
      </c>
    </row>
    <row r="305" spans="1:11" ht="14.4" customHeight="1" thickBot="1" x14ac:dyDescent="0.35">
      <c r="A305" s="334" t="s">
        <v>506</v>
      </c>
      <c r="B305" s="312">
        <v>220</v>
      </c>
      <c r="C305" s="312">
        <v>138.70222999999999</v>
      </c>
      <c r="D305" s="313">
        <v>-81.29777</v>
      </c>
      <c r="E305" s="314">
        <v>0.63046468181799997</v>
      </c>
      <c r="F305" s="312">
        <v>136.652293812555</v>
      </c>
      <c r="G305" s="313">
        <v>136.652293812555</v>
      </c>
      <c r="H305" s="315">
        <v>11.364800000000001</v>
      </c>
      <c r="I305" s="312">
        <v>126.84575</v>
      </c>
      <c r="J305" s="313">
        <v>-9.8065438125540005</v>
      </c>
      <c r="K305" s="316">
        <v>0.92823725428199999</v>
      </c>
    </row>
    <row r="306" spans="1:11" ht="14.4" customHeight="1" thickBot="1" x14ac:dyDescent="0.35">
      <c r="A306" s="333" t="s">
        <v>507</v>
      </c>
      <c r="B306" s="317">
        <v>0</v>
      </c>
      <c r="C306" s="317">
        <v>0</v>
      </c>
      <c r="D306" s="318">
        <v>0</v>
      </c>
      <c r="E306" s="324">
        <v>1</v>
      </c>
      <c r="F306" s="317">
        <v>0</v>
      </c>
      <c r="G306" s="318">
        <v>0</v>
      </c>
      <c r="H306" s="320">
        <v>0</v>
      </c>
      <c r="I306" s="317">
        <v>8.0000000000000002E-3</v>
      </c>
      <c r="J306" s="318">
        <v>8.0000000000000002E-3</v>
      </c>
      <c r="K306" s="321" t="s">
        <v>224</v>
      </c>
    </row>
    <row r="307" spans="1:11" ht="14.4" customHeight="1" thickBot="1" x14ac:dyDescent="0.35">
      <c r="A307" s="334" t="s">
        <v>508</v>
      </c>
      <c r="B307" s="312">
        <v>0</v>
      </c>
      <c r="C307" s="312">
        <v>0</v>
      </c>
      <c r="D307" s="313">
        <v>0</v>
      </c>
      <c r="E307" s="314">
        <v>1</v>
      </c>
      <c r="F307" s="312">
        <v>0</v>
      </c>
      <c r="G307" s="313">
        <v>0</v>
      </c>
      <c r="H307" s="315">
        <v>0</v>
      </c>
      <c r="I307" s="312">
        <v>8.0000000000000002E-3</v>
      </c>
      <c r="J307" s="313">
        <v>8.0000000000000002E-3</v>
      </c>
      <c r="K307" s="323" t="s">
        <v>224</v>
      </c>
    </row>
    <row r="308" spans="1:11" ht="14.4" customHeight="1" thickBot="1" x14ac:dyDescent="0.35">
      <c r="A308" s="333" t="s">
        <v>509</v>
      </c>
      <c r="B308" s="317">
        <v>1109</v>
      </c>
      <c r="C308" s="317">
        <v>971.83379000000002</v>
      </c>
      <c r="D308" s="318">
        <v>-137.16621000000001</v>
      </c>
      <c r="E308" s="324">
        <v>0.87631541027899995</v>
      </c>
      <c r="F308" s="317">
        <v>1751</v>
      </c>
      <c r="G308" s="318">
        <v>1751</v>
      </c>
      <c r="H308" s="320">
        <v>227.44991999999999</v>
      </c>
      <c r="I308" s="317">
        <v>1600.1709499999999</v>
      </c>
      <c r="J308" s="318">
        <v>-150.82904999999801</v>
      </c>
      <c r="K308" s="325">
        <v>0.913861193603</v>
      </c>
    </row>
    <row r="309" spans="1:11" ht="14.4" customHeight="1" thickBot="1" x14ac:dyDescent="0.35">
      <c r="A309" s="334" t="s">
        <v>510</v>
      </c>
      <c r="B309" s="312">
        <v>1109</v>
      </c>
      <c r="C309" s="312">
        <v>971.83379000000002</v>
      </c>
      <c r="D309" s="313">
        <v>-137.16621000000001</v>
      </c>
      <c r="E309" s="314">
        <v>0.87631541027899995</v>
      </c>
      <c r="F309" s="312">
        <v>1751</v>
      </c>
      <c r="G309" s="313">
        <v>1751</v>
      </c>
      <c r="H309" s="315">
        <v>227.44991999999999</v>
      </c>
      <c r="I309" s="312">
        <v>1600.1709499999999</v>
      </c>
      <c r="J309" s="313">
        <v>-150.82904999999801</v>
      </c>
      <c r="K309" s="316">
        <v>0.913861193603</v>
      </c>
    </row>
    <row r="310" spans="1:11" ht="14.4" customHeight="1" thickBot="1" x14ac:dyDescent="0.35">
      <c r="A310" s="333" t="s">
        <v>511</v>
      </c>
      <c r="B310" s="317">
        <v>3961</v>
      </c>
      <c r="C310" s="317">
        <v>3869.8399800000002</v>
      </c>
      <c r="D310" s="318">
        <v>-91.160020000000003</v>
      </c>
      <c r="E310" s="324">
        <v>0.97698560464499995</v>
      </c>
      <c r="F310" s="317">
        <v>3609.37465087788</v>
      </c>
      <c r="G310" s="318">
        <v>3609.37465087788</v>
      </c>
      <c r="H310" s="320">
        <v>342.66206</v>
      </c>
      <c r="I310" s="317">
        <v>3458.7537299999999</v>
      </c>
      <c r="J310" s="318">
        <v>-150.620920877879</v>
      </c>
      <c r="K310" s="325">
        <v>0.95826952437799995</v>
      </c>
    </row>
    <row r="311" spans="1:11" ht="14.4" customHeight="1" thickBot="1" x14ac:dyDescent="0.35">
      <c r="A311" s="334" t="s">
        <v>512</v>
      </c>
      <c r="B311" s="312">
        <v>3961</v>
      </c>
      <c r="C311" s="312">
        <v>3869.8399800000002</v>
      </c>
      <c r="D311" s="313">
        <v>-91.160020000000003</v>
      </c>
      <c r="E311" s="314">
        <v>0.97698560464499995</v>
      </c>
      <c r="F311" s="312">
        <v>3609.37465087788</v>
      </c>
      <c r="G311" s="313">
        <v>3609.37465087788</v>
      </c>
      <c r="H311" s="315">
        <v>342.66206</v>
      </c>
      <c r="I311" s="312">
        <v>3458.7537299999999</v>
      </c>
      <c r="J311" s="313">
        <v>-150.620920877879</v>
      </c>
      <c r="K311" s="316">
        <v>0.95826952437799995</v>
      </c>
    </row>
    <row r="312" spans="1:11" ht="14.4" customHeight="1" thickBot="1" x14ac:dyDescent="0.35">
      <c r="A312" s="333" t="s">
        <v>513</v>
      </c>
      <c r="B312" s="317">
        <v>0</v>
      </c>
      <c r="C312" s="317">
        <v>31.005649999999999</v>
      </c>
      <c r="D312" s="318">
        <v>31.005649999999999</v>
      </c>
      <c r="E312" s="319" t="s">
        <v>224</v>
      </c>
      <c r="F312" s="317">
        <v>0</v>
      </c>
      <c r="G312" s="318">
        <v>0</v>
      </c>
      <c r="H312" s="320">
        <v>5.0460399999999996</v>
      </c>
      <c r="I312" s="317">
        <v>19.328520000000001</v>
      </c>
      <c r="J312" s="318">
        <v>19.328520000000001</v>
      </c>
      <c r="K312" s="321" t="s">
        <v>211</v>
      </c>
    </row>
    <row r="313" spans="1:11" ht="14.4" customHeight="1" thickBot="1" x14ac:dyDescent="0.35">
      <c r="A313" s="334" t="s">
        <v>514</v>
      </c>
      <c r="B313" s="312">
        <v>0</v>
      </c>
      <c r="C313" s="312">
        <v>0.16005</v>
      </c>
      <c r="D313" s="313">
        <v>0.16005</v>
      </c>
      <c r="E313" s="322" t="s">
        <v>224</v>
      </c>
      <c r="F313" s="312">
        <v>0</v>
      </c>
      <c r="G313" s="313">
        <v>0</v>
      </c>
      <c r="H313" s="315">
        <v>5.4359999999999999E-2</v>
      </c>
      <c r="I313" s="312">
        <v>0.24106</v>
      </c>
      <c r="J313" s="313">
        <v>0.24106</v>
      </c>
      <c r="K313" s="323" t="s">
        <v>211</v>
      </c>
    </row>
    <row r="314" spans="1:11" ht="14.4" customHeight="1" thickBot="1" x14ac:dyDescent="0.35">
      <c r="A314" s="334" t="s">
        <v>515</v>
      </c>
      <c r="B314" s="312">
        <v>0</v>
      </c>
      <c r="C314" s="312">
        <v>0</v>
      </c>
      <c r="D314" s="313">
        <v>0</v>
      </c>
      <c r="E314" s="314">
        <v>1</v>
      </c>
      <c r="F314" s="312">
        <v>0</v>
      </c>
      <c r="G314" s="313">
        <v>0</v>
      </c>
      <c r="H314" s="315">
        <v>-4.299E-2</v>
      </c>
      <c r="I314" s="312">
        <v>6.7400000000000003E-3</v>
      </c>
      <c r="J314" s="313">
        <v>6.7400000000000003E-3</v>
      </c>
      <c r="K314" s="323" t="s">
        <v>224</v>
      </c>
    </row>
    <row r="315" spans="1:11" ht="14.4" customHeight="1" thickBot="1" x14ac:dyDescent="0.35">
      <c r="A315" s="334" t="s">
        <v>516</v>
      </c>
      <c r="B315" s="312">
        <v>0</v>
      </c>
      <c r="C315" s="312">
        <v>7.8121299999999998</v>
      </c>
      <c r="D315" s="313">
        <v>7.8121299999999998</v>
      </c>
      <c r="E315" s="322" t="s">
        <v>224</v>
      </c>
      <c r="F315" s="312">
        <v>0</v>
      </c>
      <c r="G315" s="313">
        <v>0</v>
      </c>
      <c r="H315" s="315">
        <v>1.94296</v>
      </c>
      <c r="I315" s="312">
        <v>7.13619</v>
      </c>
      <c r="J315" s="313">
        <v>7.13619</v>
      </c>
      <c r="K315" s="323" t="s">
        <v>211</v>
      </c>
    </row>
    <row r="316" spans="1:11" ht="14.4" customHeight="1" thickBot="1" x14ac:dyDescent="0.35">
      <c r="A316" s="334" t="s">
        <v>517</v>
      </c>
      <c r="B316" s="312">
        <v>0</v>
      </c>
      <c r="C316" s="312">
        <v>23.033470000000001</v>
      </c>
      <c r="D316" s="313">
        <v>23.033470000000001</v>
      </c>
      <c r="E316" s="322" t="s">
        <v>224</v>
      </c>
      <c r="F316" s="312">
        <v>0</v>
      </c>
      <c r="G316" s="313">
        <v>0</v>
      </c>
      <c r="H316" s="315">
        <v>3.09171</v>
      </c>
      <c r="I316" s="312">
        <v>11.94453</v>
      </c>
      <c r="J316" s="313">
        <v>11.94453</v>
      </c>
      <c r="K316" s="323" t="s">
        <v>211</v>
      </c>
    </row>
    <row r="317" spans="1:11" ht="14.4" customHeight="1" thickBot="1" x14ac:dyDescent="0.35">
      <c r="A317" s="338" t="s">
        <v>518</v>
      </c>
      <c r="B317" s="317">
        <v>0</v>
      </c>
      <c r="C317" s="317">
        <v>177.142</v>
      </c>
      <c r="D317" s="318">
        <v>177.142</v>
      </c>
      <c r="E317" s="319" t="s">
        <v>224</v>
      </c>
      <c r="F317" s="317">
        <v>0</v>
      </c>
      <c r="G317" s="318">
        <v>0</v>
      </c>
      <c r="H317" s="320">
        <v>62.344999999999999</v>
      </c>
      <c r="I317" s="317">
        <v>1128.2539999999999</v>
      </c>
      <c r="J317" s="318">
        <v>1128.2539999999999</v>
      </c>
      <c r="K317" s="321" t="s">
        <v>211</v>
      </c>
    </row>
    <row r="318" spans="1:11" ht="14.4" customHeight="1" thickBot="1" x14ac:dyDescent="0.35">
      <c r="A318" s="337" t="s">
        <v>519</v>
      </c>
      <c r="B318" s="317">
        <v>0</v>
      </c>
      <c r="C318" s="317">
        <v>177.142</v>
      </c>
      <c r="D318" s="318">
        <v>177.142</v>
      </c>
      <c r="E318" s="319" t="s">
        <v>224</v>
      </c>
      <c r="F318" s="317">
        <v>0</v>
      </c>
      <c r="G318" s="318">
        <v>0</v>
      </c>
      <c r="H318" s="320">
        <v>62.344999999999999</v>
      </c>
      <c r="I318" s="317">
        <v>1128.2539999999999</v>
      </c>
      <c r="J318" s="318">
        <v>1128.2539999999999</v>
      </c>
      <c r="K318" s="321" t="s">
        <v>211</v>
      </c>
    </row>
    <row r="319" spans="1:11" ht="14.4" customHeight="1" thickBot="1" x14ac:dyDescent="0.35">
      <c r="A319" s="335" t="s">
        <v>520</v>
      </c>
      <c r="B319" s="317">
        <v>0</v>
      </c>
      <c r="C319" s="317">
        <v>177.142</v>
      </c>
      <c r="D319" s="318">
        <v>177.142</v>
      </c>
      <c r="E319" s="319" t="s">
        <v>224</v>
      </c>
      <c r="F319" s="317">
        <v>0</v>
      </c>
      <c r="G319" s="318">
        <v>0</v>
      </c>
      <c r="H319" s="320">
        <v>62.344999999999999</v>
      </c>
      <c r="I319" s="317">
        <v>1128.2539999999999</v>
      </c>
      <c r="J319" s="318">
        <v>1128.2539999999999</v>
      </c>
      <c r="K319" s="321" t="s">
        <v>211</v>
      </c>
    </row>
    <row r="320" spans="1:11" ht="14.4" customHeight="1" thickBot="1" x14ac:dyDescent="0.35">
      <c r="A320" s="333" t="s">
        <v>521</v>
      </c>
      <c r="B320" s="317">
        <v>0</v>
      </c>
      <c r="C320" s="317">
        <v>177.142</v>
      </c>
      <c r="D320" s="318">
        <v>177.142</v>
      </c>
      <c r="E320" s="319" t="s">
        <v>224</v>
      </c>
      <c r="F320" s="317">
        <v>0</v>
      </c>
      <c r="G320" s="318">
        <v>0</v>
      </c>
      <c r="H320" s="320">
        <v>62.344999999999999</v>
      </c>
      <c r="I320" s="317">
        <v>1128.2539999999999</v>
      </c>
      <c r="J320" s="318">
        <v>1128.2539999999999</v>
      </c>
      <c r="K320" s="321" t="s">
        <v>211</v>
      </c>
    </row>
    <row r="321" spans="1:11" ht="14.4" customHeight="1" thickBot="1" x14ac:dyDescent="0.35">
      <c r="A321" s="334" t="s">
        <v>522</v>
      </c>
      <c r="B321" s="312">
        <v>0</v>
      </c>
      <c r="C321" s="312">
        <v>177.142</v>
      </c>
      <c r="D321" s="313">
        <v>177.142</v>
      </c>
      <c r="E321" s="322" t="s">
        <v>224</v>
      </c>
      <c r="F321" s="312">
        <v>0</v>
      </c>
      <c r="G321" s="313">
        <v>0</v>
      </c>
      <c r="H321" s="315">
        <v>62.344999999999999</v>
      </c>
      <c r="I321" s="312">
        <v>1128.2539999999999</v>
      </c>
      <c r="J321" s="313">
        <v>1128.2539999999999</v>
      </c>
      <c r="K321" s="323" t="s">
        <v>211</v>
      </c>
    </row>
    <row r="322" spans="1:11" ht="14.4" customHeight="1" thickBot="1" x14ac:dyDescent="0.35">
      <c r="A322" s="339"/>
      <c r="B322" s="312">
        <v>2616.4363519066801</v>
      </c>
      <c r="C322" s="312">
        <v>2849.0912599999601</v>
      </c>
      <c r="D322" s="313">
        <v>232.654908093275</v>
      </c>
      <c r="E322" s="314">
        <v>1.08892053037</v>
      </c>
      <c r="F322" s="312">
        <v>-2750.73695418955</v>
      </c>
      <c r="G322" s="313">
        <v>-2750.73695418955</v>
      </c>
      <c r="H322" s="315">
        <v>657.62485999999603</v>
      </c>
      <c r="I322" s="312">
        <v>10291.2135</v>
      </c>
      <c r="J322" s="313">
        <v>13041.9504541895</v>
      </c>
      <c r="K322" s="316">
        <v>-3.74125686003</v>
      </c>
    </row>
    <row r="323" spans="1:11" ht="14.4" customHeight="1" thickBot="1" x14ac:dyDescent="0.35">
      <c r="A323" s="340" t="s">
        <v>53</v>
      </c>
      <c r="B323" s="326">
        <v>2616.4363519066801</v>
      </c>
      <c r="C323" s="326">
        <v>2849.0912599999601</v>
      </c>
      <c r="D323" s="327">
        <v>232.65490809329299</v>
      </c>
      <c r="E323" s="328" t="s">
        <v>224</v>
      </c>
      <c r="F323" s="326">
        <v>-2750.73695418955</v>
      </c>
      <c r="G323" s="327">
        <v>-2750.73695418955</v>
      </c>
      <c r="H323" s="326">
        <v>657.62485999999603</v>
      </c>
      <c r="I323" s="326">
        <v>10291.2135</v>
      </c>
      <c r="J323" s="327">
        <v>13041.9504541895</v>
      </c>
      <c r="K323" s="329">
        <v>-3.74125686003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290" t="s">
        <v>87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87" t="s">
        <v>210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50" t="s">
        <v>0</v>
      </c>
      <c r="B4" s="251" t="s">
        <v>186</v>
      </c>
      <c r="C4" s="288" t="s">
        <v>58</v>
      </c>
      <c r="D4" s="289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41" t="s">
        <v>523</v>
      </c>
      <c r="B5" s="342" t="s">
        <v>524</v>
      </c>
      <c r="C5" s="343" t="s">
        <v>525</v>
      </c>
      <c r="D5" s="343" t="s">
        <v>525</v>
      </c>
      <c r="E5" s="343"/>
      <c r="F5" s="343" t="s">
        <v>525</v>
      </c>
      <c r="G5" s="343" t="s">
        <v>525</v>
      </c>
      <c r="H5" s="343" t="s">
        <v>525</v>
      </c>
      <c r="I5" s="344" t="s">
        <v>525</v>
      </c>
      <c r="J5" s="345" t="s">
        <v>56</v>
      </c>
    </row>
    <row r="6" spans="1:10" ht="14.4" customHeight="1" x14ac:dyDescent="0.3">
      <c r="A6" s="341" t="s">
        <v>523</v>
      </c>
      <c r="B6" s="342" t="s">
        <v>221</v>
      </c>
      <c r="C6" s="343">
        <v>440.57683999999801</v>
      </c>
      <c r="D6" s="343">
        <v>92.181709999999995</v>
      </c>
      <c r="E6" s="343"/>
      <c r="F6" s="343">
        <v>74.686839999999989</v>
      </c>
      <c r="G6" s="343">
        <v>76.521910423639</v>
      </c>
      <c r="H6" s="343">
        <v>-1.8350704236390101</v>
      </c>
      <c r="I6" s="344">
        <v>0.97601901973591965</v>
      </c>
      <c r="J6" s="345" t="s">
        <v>1</v>
      </c>
    </row>
    <row r="7" spans="1:10" ht="14.4" customHeight="1" x14ac:dyDescent="0.3">
      <c r="A7" s="341" t="s">
        <v>523</v>
      </c>
      <c r="B7" s="342" t="s">
        <v>222</v>
      </c>
      <c r="C7" s="343">
        <v>4.2093600000000002</v>
      </c>
      <c r="D7" s="343">
        <v>0</v>
      </c>
      <c r="E7" s="343"/>
      <c r="F7" s="343" t="s">
        <v>525</v>
      </c>
      <c r="G7" s="343" t="s">
        <v>525</v>
      </c>
      <c r="H7" s="343" t="s">
        <v>525</v>
      </c>
      <c r="I7" s="344" t="s">
        <v>525</v>
      </c>
      <c r="J7" s="345" t="s">
        <v>1</v>
      </c>
    </row>
    <row r="8" spans="1:10" ht="14.4" customHeight="1" x14ac:dyDescent="0.3">
      <c r="A8" s="341" t="s">
        <v>523</v>
      </c>
      <c r="B8" s="342" t="s">
        <v>223</v>
      </c>
      <c r="C8" s="343" t="s">
        <v>525</v>
      </c>
      <c r="D8" s="343">
        <v>8.9069999999999996E-2</v>
      </c>
      <c r="E8" s="343"/>
      <c r="F8" s="343">
        <v>0</v>
      </c>
      <c r="G8" s="343">
        <v>8.5199056782999993E-2</v>
      </c>
      <c r="H8" s="343">
        <v>-8.5199056782999993E-2</v>
      </c>
      <c r="I8" s="344">
        <v>0</v>
      </c>
      <c r="J8" s="345" t="s">
        <v>1</v>
      </c>
    </row>
    <row r="9" spans="1:10" ht="14.4" customHeight="1" x14ac:dyDescent="0.3">
      <c r="A9" s="341" t="s">
        <v>523</v>
      </c>
      <c r="B9" s="342" t="s">
        <v>526</v>
      </c>
      <c r="C9" s="343">
        <v>4.9335399999990006</v>
      </c>
      <c r="D9" s="343" t="s">
        <v>525</v>
      </c>
      <c r="E9" s="343"/>
      <c r="F9" s="343" t="s">
        <v>525</v>
      </c>
      <c r="G9" s="343" t="s">
        <v>525</v>
      </c>
      <c r="H9" s="343" t="s">
        <v>525</v>
      </c>
      <c r="I9" s="344" t="s">
        <v>525</v>
      </c>
      <c r="J9" s="345" t="s">
        <v>1</v>
      </c>
    </row>
    <row r="10" spans="1:10" ht="14.4" customHeight="1" x14ac:dyDescent="0.3">
      <c r="A10" s="341" t="s">
        <v>523</v>
      </c>
      <c r="B10" s="342" t="s">
        <v>527</v>
      </c>
      <c r="C10" s="343">
        <v>1.46651</v>
      </c>
      <c r="D10" s="343" t="s">
        <v>525</v>
      </c>
      <c r="E10" s="343"/>
      <c r="F10" s="343" t="s">
        <v>525</v>
      </c>
      <c r="G10" s="343" t="s">
        <v>525</v>
      </c>
      <c r="H10" s="343" t="s">
        <v>525</v>
      </c>
      <c r="I10" s="344" t="s">
        <v>525</v>
      </c>
      <c r="J10" s="345" t="s">
        <v>1</v>
      </c>
    </row>
    <row r="11" spans="1:10" ht="14.4" customHeight="1" x14ac:dyDescent="0.3">
      <c r="A11" s="341" t="s">
        <v>523</v>
      </c>
      <c r="B11" s="342" t="s">
        <v>528</v>
      </c>
      <c r="C11" s="343">
        <v>0</v>
      </c>
      <c r="D11" s="343" t="s">
        <v>525</v>
      </c>
      <c r="E11" s="343"/>
      <c r="F11" s="343" t="s">
        <v>525</v>
      </c>
      <c r="G11" s="343" t="s">
        <v>525</v>
      </c>
      <c r="H11" s="343" t="s">
        <v>525</v>
      </c>
      <c r="I11" s="344" t="s">
        <v>525</v>
      </c>
      <c r="J11" s="345" t="s">
        <v>1</v>
      </c>
    </row>
    <row r="12" spans="1:10" ht="14.4" customHeight="1" x14ac:dyDescent="0.3">
      <c r="A12" s="341" t="s">
        <v>523</v>
      </c>
      <c r="B12" s="342" t="s">
        <v>529</v>
      </c>
      <c r="C12" s="343">
        <v>451.18624999999707</v>
      </c>
      <c r="D12" s="343">
        <v>92.270780000000002</v>
      </c>
      <c r="E12" s="343"/>
      <c r="F12" s="343">
        <v>74.686839999999989</v>
      </c>
      <c r="G12" s="343">
        <v>76.607109480421997</v>
      </c>
      <c r="H12" s="343">
        <v>-1.9202694804220073</v>
      </c>
      <c r="I12" s="344">
        <v>0.97493353432278029</v>
      </c>
      <c r="J12" s="345" t="s">
        <v>530</v>
      </c>
    </row>
    <row r="14" spans="1:10" ht="14.4" customHeight="1" x14ac:dyDescent="0.3">
      <c r="A14" s="341" t="s">
        <v>523</v>
      </c>
      <c r="B14" s="342" t="s">
        <v>524</v>
      </c>
      <c r="C14" s="343" t="s">
        <v>525</v>
      </c>
      <c r="D14" s="343" t="s">
        <v>525</v>
      </c>
      <c r="E14" s="343"/>
      <c r="F14" s="343" t="s">
        <v>525</v>
      </c>
      <c r="G14" s="343" t="s">
        <v>525</v>
      </c>
      <c r="H14" s="343" t="s">
        <v>525</v>
      </c>
      <c r="I14" s="344" t="s">
        <v>525</v>
      </c>
      <c r="J14" s="345" t="s">
        <v>56</v>
      </c>
    </row>
    <row r="15" spans="1:10" ht="14.4" customHeight="1" x14ac:dyDescent="0.3">
      <c r="A15" s="341" t="s">
        <v>531</v>
      </c>
      <c r="B15" s="342" t="s">
        <v>532</v>
      </c>
      <c r="C15" s="343" t="s">
        <v>525</v>
      </c>
      <c r="D15" s="343" t="s">
        <v>525</v>
      </c>
      <c r="E15" s="343"/>
      <c r="F15" s="343" t="s">
        <v>525</v>
      </c>
      <c r="G15" s="343" t="s">
        <v>525</v>
      </c>
      <c r="H15" s="343" t="s">
        <v>525</v>
      </c>
      <c r="I15" s="344" t="s">
        <v>525</v>
      </c>
      <c r="J15" s="345" t="s">
        <v>0</v>
      </c>
    </row>
    <row r="16" spans="1:10" ht="14.4" customHeight="1" x14ac:dyDescent="0.3">
      <c r="A16" s="341" t="s">
        <v>531</v>
      </c>
      <c r="B16" s="342" t="s">
        <v>221</v>
      </c>
      <c r="C16" s="343">
        <v>196.40757999999903</v>
      </c>
      <c r="D16" s="343">
        <v>0</v>
      </c>
      <c r="E16" s="343"/>
      <c r="F16" s="343">
        <v>0.22989999999999999</v>
      </c>
      <c r="G16" s="343">
        <v>0</v>
      </c>
      <c r="H16" s="343">
        <v>0.22989999999999999</v>
      </c>
      <c r="I16" s="344" t="s">
        <v>525</v>
      </c>
      <c r="J16" s="345" t="s">
        <v>1</v>
      </c>
    </row>
    <row r="17" spans="1:10" ht="14.4" customHeight="1" x14ac:dyDescent="0.3">
      <c r="A17" s="341" t="s">
        <v>531</v>
      </c>
      <c r="B17" s="342" t="s">
        <v>222</v>
      </c>
      <c r="C17" s="343">
        <v>-1.80094</v>
      </c>
      <c r="D17" s="343">
        <v>0</v>
      </c>
      <c r="E17" s="343"/>
      <c r="F17" s="343" t="s">
        <v>525</v>
      </c>
      <c r="G17" s="343" t="s">
        <v>525</v>
      </c>
      <c r="H17" s="343" t="s">
        <v>525</v>
      </c>
      <c r="I17" s="344" t="s">
        <v>525</v>
      </c>
      <c r="J17" s="345" t="s">
        <v>1</v>
      </c>
    </row>
    <row r="18" spans="1:10" ht="14.4" customHeight="1" x14ac:dyDescent="0.3">
      <c r="A18" s="341" t="s">
        <v>531</v>
      </c>
      <c r="B18" s="342" t="s">
        <v>526</v>
      </c>
      <c r="C18" s="343">
        <v>3.1884100000000002</v>
      </c>
      <c r="D18" s="343" t="s">
        <v>525</v>
      </c>
      <c r="E18" s="343"/>
      <c r="F18" s="343" t="s">
        <v>525</v>
      </c>
      <c r="G18" s="343" t="s">
        <v>525</v>
      </c>
      <c r="H18" s="343" t="s">
        <v>525</v>
      </c>
      <c r="I18" s="344" t="s">
        <v>525</v>
      </c>
      <c r="J18" s="345" t="s">
        <v>1</v>
      </c>
    </row>
    <row r="19" spans="1:10" ht="14.4" customHeight="1" x14ac:dyDescent="0.3">
      <c r="A19" s="341" t="s">
        <v>531</v>
      </c>
      <c r="B19" s="342" t="s">
        <v>527</v>
      </c>
      <c r="C19" s="343">
        <v>0.72654999999999992</v>
      </c>
      <c r="D19" s="343" t="s">
        <v>525</v>
      </c>
      <c r="E19" s="343"/>
      <c r="F19" s="343" t="s">
        <v>525</v>
      </c>
      <c r="G19" s="343" t="s">
        <v>525</v>
      </c>
      <c r="H19" s="343" t="s">
        <v>525</v>
      </c>
      <c r="I19" s="344" t="s">
        <v>525</v>
      </c>
      <c r="J19" s="345" t="s">
        <v>1</v>
      </c>
    </row>
    <row r="20" spans="1:10" ht="14.4" customHeight="1" x14ac:dyDescent="0.3">
      <c r="A20" s="341" t="s">
        <v>531</v>
      </c>
      <c r="B20" s="342" t="s">
        <v>533</v>
      </c>
      <c r="C20" s="343">
        <v>198.52159999999904</v>
      </c>
      <c r="D20" s="343">
        <v>0</v>
      </c>
      <c r="E20" s="343"/>
      <c r="F20" s="343">
        <v>0.22989999999999999</v>
      </c>
      <c r="G20" s="343">
        <v>0</v>
      </c>
      <c r="H20" s="343">
        <v>0.22989999999999999</v>
      </c>
      <c r="I20" s="344" t="s">
        <v>525</v>
      </c>
      <c r="J20" s="345" t="s">
        <v>534</v>
      </c>
    </row>
    <row r="21" spans="1:10" ht="14.4" customHeight="1" x14ac:dyDescent="0.3">
      <c r="A21" s="341" t="s">
        <v>525</v>
      </c>
      <c r="B21" s="342" t="s">
        <v>525</v>
      </c>
      <c r="C21" s="343" t="s">
        <v>525</v>
      </c>
      <c r="D21" s="343" t="s">
        <v>525</v>
      </c>
      <c r="E21" s="343"/>
      <c r="F21" s="343" t="s">
        <v>525</v>
      </c>
      <c r="G21" s="343" t="s">
        <v>525</v>
      </c>
      <c r="H21" s="343" t="s">
        <v>525</v>
      </c>
      <c r="I21" s="344" t="s">
        <v>525</v>
      </c>
      <c r="J21" s="345" t="s">
        <v>535</v>
      </c>
    </row>
    <row r="22" spans="1:10" ht="14.4" customHeight="1" x14ac:dyDescent="0.3">
      <c r="A22" s="341" t="s">
        <v>536</v>
      </c>
      <c r="B22" s="342" t="s">
        <v>537</v>
      </c>
      <c r="C22" s="343" t="s">
        <v>525</v>
      </c>
      <c r="D22" s="343" t="s">
        <v>525</v>
      </c>
      <c r="E22" s="343"/>
      <c r="F22" s="343" t="s">
        <v>525</v>
      </c>
      <c r="G22" s="343" t="s">
        <v>525</v>
      </c>
      <c r="H22" s="343" t="s">
        <v>525</v>
      </c>
      <c r="I22" s="344" t="s">
        <v>525</v>
      </c>
      <c r="J22" s="345" t="s">
        <v>0</v>
      </c>
    </row>
    <row r="23" spans="1:10" ht="14.4" customHeight="1" x14ac:dyDescent="0.3">
      <c r="A23" s="341" t="s">
        <v>536</v>
      </c>
      <c r="B23" s="342" t="s">
        <v>221</v>
      </c>
      <c r="C23" s="343">
        <v>81.190699999998998</v>
      </c>
      <c r="D23" s="343">
        <v>0</v>
      </c>
      <c r="E23" s="343"/>
      <c r="F23" s="343" t="s">
        <v>525</v>
      </c>
      <c r="G23" s="343" t="s">
        <v>525</v>
      </c>
      <c r="H23" s="343" t="s">
        <v>525</v>
      </c>
      <c r="I23" s="344" t="s">
        <v>525</v>
      </c>
      <c r="J23" s="345" t="s">
        <v>1</v>
      </c>
    </row>
    <row r="24" spans="1:10" ht="14.4" customHeight="1" x14ac:dyDescent="0.3">
      <c r="A24" s="341" t="s">
        <v>536</v>
      </c>
      <c r="B24" s="342" t="s">
        <v>222</v>
      </c>
      <c r="C24" s="343">
        <v>0.32257999999999998</v>
      </c>
      <c r="D24" s="343">
        <v>0</v>
      </c>
      <c r="E24" s="343"/>
      <c r="F24" s="343" t="s">
        <v>525</v>
      </c>
      <c r="G24" s="343" t="s">
        <v>525</v>
      </c>
      <c r="H24" s="343" t="s">
        <v>525</v>
      </c>
      <c r="I24" s="344" t="s">
        <v>525</v>
      </c>
      <c r="J24" s="345" t="s">
        <v>1</v>
      </c>
    </row>
    <row r="25" spans="1:10" ht="14.4" customHeight="1" x14ac:dyDescent="0.3">
      <c r="A25" s="341" t="s">
        <v>536</v>
      </c>
      <c r="B25" s="342" t="s">
        <v>526</v>
      </c>
      <c r="C25" s="343">
        <v>1.1853099999999999</v>
      </c>
      <c r="D25" s="343" t="s">
        <v>525</v>
      </c>
      <c r="E25" s="343"/>
      <c r="F25" s="343" t="s">
        <v>525</v>
      </c>
      <c r="G25" s="343" t="s">
        <v>525</v>
      </c>
      <c r="H25" s="343" t="s">
        <v>525</v>
      </c>
      <c r="I25" s="344" t="s">
        <v>525</v>
      </c>
      <c r="J25" s="345" t="s">
        <v>1</v>
      </c>
    </row>
    <row r="26" spans="1:10" ht="14.4" customHeight="1" x14ac:dyDescent="0.3">
      <c r="A26" s="341" t="s">
        <v>536</v>
      </c>
      <c r="B26" s="342" t="s">
        <v>527</v>
      </c>
      <c r="C26" s="343">
        <v>0.28469</v>
      </c>
      <c r="D26" s="343" t="s">
        <v>525</v>
      </c>
      <c r="E26" s="343"/>
      <c r="F26" s="343" t="s">
        <v>525</v>
      </c>
      <c r="G26" s="343" t="s">
        <v>525</v>
      </c>
      <c r="H26" s="343" t="s">
        <v>525</v>
      </c>
      <c r="I26" s="344" t="s">
        <v>525</v>
      </c>
      <c r="J26" s="345" t="s">
        <v>1</v>
      </c>
    </row>
    <row r="27" spans="1:10" ht="14.4" customHeight="1" x14ac:dyDescent="0.3">
      <c r="A27" s="341" t="s">
        <v>536</v>
      </c>
      <c r="B27" s="342" t="s">
        <v>538</v>
      </c>
      <c r="C27" s="343">
        <v>82.983279999998999</v>
      </c>
      <c r="D27" s="343">
        <v>0</v>
      </c>
      <c r="E27" s="343"/>
      <c r="F27" s="343" t="s">
        <v>525</v>
      </c>
      <c r="G27" s="343" t="s">
        <v>525</v>
      </c>
      <c r="H27" s="343" t="s">
        <v>525</v>
      </c>
      <c r="I27" s="344" t="s">
        <v>525</v>
      </c>
      <c r="J27" s="345" t="s">
        <v>534</v>
      </c>
    </row>
    <row r="28" spans="1:10" ht="14.4" customHeight="1" x14ac:dyDescent="0.3">
      <c r="A28" s="341" t="s">
        <v>525</v>
      </c>
      <c r="B28" s="342" t="s">
        <v>525</v>
      </c>
      <c r="C28" s="343" t="s">
        <v>525</v>
      </c>
      <c r="D28" s="343" t="s">
        <v>525</v>
      </c>
      <c r="E28" s="343"/>
      <c r="F28" s="343" t="s">
        <v>525</v>
      </c>
      <c r="G28" s="343" t="s">
        <v>525</v>
      </c>
      <c r="H28" s="343" t="s">
        <v>525</v>
      </c>
      <c r="I28" s="344" t="s">
        <v>525</v>
      </c>
      <c r="J28" s="345" t="s">
        <v>535</v>
      </c>
    </row>
    <row r="29" spans="1:10" ht="14.4" customHeight="1" x14ac:dyDescent="0.3">
      <c r="A29" s="341" t="s">
        <v>539</v>
      </c>
      <c r="B29" s="342" t="s">
        <v>540</v>
      </c>
      <c r="C29" s="343" t="s">
        <v>525</v>
      </c>
      <c r="D29" s="343" t="s">
        <v>525</v>
      </c>
      <c r="E29" s="343"/>
      <c r="F29" s="343" t="s">
        <v>525</v>
      </c>
      <c r="G29" s="343" t="s">
        <v>525</v>
      </c>
      <c r="H29" s="343" t="s">
        <v>525</v>
      </c>
      <c r="I29" s="344" t="s">
        <v>525</v>
      </c>
      <c r="J29" s="345" t="s">
        <v>0</v>
      </c>
    </row>
    <row r="30" spans="1:10" ht="14.4" customHeight="1" x14ac:dyDescent="0.3">
      <c r="A30" s="341" t="s">
        <v>539</v>
      </c>
      <c r="B30" s="342" t="s">
        <v>221</v>
      </c>
      <c r="C30" s="343">
        <v>21.509400000000003</v>
      </c>
      <c r="D30" s="343">
        <v>7.9034400000000007</v>
      </c>
      <c r="E30" s="343"/>
      <c r="F30" s="343">
        <v>-0.15210000000000001</v>
      </c>
      <c r="G30" s="343">
        <v>9.1065796821039999</v>
      </c>
      <c r="H30" s="343">
        <v>-9.2586796821040007</v>
      </c>
      <c r="I30" s="344">
        <v>-1.6702209315633921E-2</v>
      </c>
      <c r="J30" s="345" t="s">
        <v>1</v>
      </c>
    </row>
    <row r="31" spans="1:10" ht="14.4" customHeight="1" x14ac:dyDescent="0.3">
      <c r="A31" s="341" t="s">
        <v>539</v>
      </c>
      <c r="B31" s="342" t="s">
        <v>222</v>
      </c>
      <c r="C31" s="343">
        <v>5.3471099999999998</v>
      </c>
      <c r="D31" s="343">
        <v>0</v>
      </c>
      <c r="E31" s="343"/>
      <c r="F31" s="343" t="s">
        <v>525</v>
      </c>
      <c r="G31" s="343" t="s">
        <v>525</v>
      </c>
      <c r="H31" s="343" t="s">
        <v>525</v>
      </c>
      <c r="I31" s="344" t="s">
        <v>525</v>
      </c>
      <c r="J31" s="345" t="s">
        <v>1</v>
      </c>
    </row>
    <row r="32" spans="1:10" ht="14.4" customHeight="1" x14ac:dyDescent="0.3">
      <c r="A32" s="341" t="s">
        <v>539</v>
      </c>
      <c r="B32" s="342" t="s">
        <v>223</v>
      </c>
      <c r="C32" s="343" t="s">
        <v>525</v>
      </c>
      <c r="D32" s="343">
        <v>8.9069999999999996E-2</v>
      </c>
      <c r="E32" s="343"/>
      <c r="F32" s="343">
        <v>0</v>
      </c>
      <c r="G32" s="343">
        <v>8.5199056782999993E-2</v>
      </c>
      <c r="H32" s="343">
        <v>-8.5199056782999993E-2</v>
      </c>
      <c r="I32" s="344">
        <v>0</v>
      </c>
      <c r="J32" s="345" t="s">
        <v>1</v>
      </c>
    </row>
    <row r="33" spans="1:10" ht="14.4" customHeight="1" x14ac:dyDescent="0.3">
      <c r="A33" s="341" t="s">
        <v>539</v>
      </c>
      <c r="B33" s="342" t="s">
        <v>526</v>
      </c>
      <c r="C33" s="343">
        <v>-0.43640000000000001</v>
      </c>
      <c r="D33" s="343" t="s">
        <v>525</v>
      </c>
      <c r="E33" s="343"/>
      <c r="F33" s="343" t="s">
        <v>525</v>
      </c>
      <c r="G33" s="343" t="s">
        <v>525</v>
      </c>
      <c r="H33" s="343" t="s">
        <v>525</v>
      </c>
      <c r="I33" s="344" t="s">
        <v>525</v>
      </c>
      <c r="J33" s="345" t="s">
        <v>1</v>
      </c>
    </row>
    <row r="34" spans="1:10" ht="14.4" customHeight="1" x14ac:dyDescent="0.3">
      <c r="A34" s="341" t="s">
        <v>539</v>
      </c>
      <c r="B34" s="342" t="s">
        <v>527</v>
      </c>
      <c r="C34" s="343">
        <v>0.45527000000000001</v>
      </c>
      <c r="D34" s="343" t="s">
        <v>525</v>
      </c>
      <c r="E34" s="343"/>
      <c r="F34" s="343" t="s">
        <v>525</v>
      </c>
      <c r="G34" s="343" t="s">
        <v>525</v>
      </c>
      <c r="H34" s="343" t="s">
        <v>525</v>
      </c>
      <c r="I34" s="344" t="s">
        <v>525</v>
      </c>
      <c r="J34" s="345" t="s">
        <v>1</v>
      </c>
    </row>
    <row r="35" spans="1:10" ht="14.4" customHeight="1" x14ac:dyDescent="0.3">
      <c r="A35" s="341" t="s">
        <v>539</v>
      </c>
      <c r="B35" s="342" t="s">
        <v>541</v>
      </c>
      <c r="C35" s="343">
        <v>26.875380000000003</v>
      </c>
      <c r="D35" s="343">
        <v>7.9925100000000011</v>
      </c>
      <c r="E35" s="343"/>
      <c r="F35" s="343">
        <v>-0.15210000000000001</v>
      </c>
      <c r="G35" s="343">
        <v>9.1917787388870007</v>
      </c>
      <c r="H35" s="343">
        <v>-9.3438787388870015</v>
      </c>
      <c r="I35" s="344">
        <v>-1.6547395702261786E-2</v>
      </c>
      <c r="J35" s="345" t="s">
        <v>534</v>
      </c>
    </row>
    <row r="36" spans="1:10" ht="14.4" customHeight="1" x14ac:dyDescent="0.3">
      <c r="A36" s="341" t="s">
        <v>525</v>
      </c>
      <c r="B36" s="342" t="s">
        <v>525</v>
      </c>
      <c r="C36" s="343" t="s">
        <v>525</v>
      </c>
      <c r="D36" s="343" t="s">
        <v>525</v>
      </c>
      <c r="E36" s="343"/>
      <c r="F36" s="343" t="s">
        <v>525</v>
      </c>
      <c r="G36" s="343" t="s">
        <v>525</v>
      </c>
      <c r="H36" s="343" t="s">
        <v>525</v>
      </c>
      <c r="I36" s="344" t="s">
        <v>525</v>
      </c>
      <c r="J36" s="345" t="s">
        <v>535</v>
      </c>
    </row>
    <row r="37" spans="1:10" ht="14.4" customHeight="1" x14ac:dyDescent="0.3">
      <c r="A37" s="341" t="s">
        <v>542</v>
      </c>
      <c r="B37" s="342" t="s">
        <v>543</v>
      </c>
      <c r="C37" s="343" t="s">
        <v>525</v>
      </c>
      <c r="D37" s="343" t="s">
        <v>525</v>
      </c>
      <c r="E37" s="343"/>
      <c r="F37" s="343" t="s">
        <v>525</v>
      </c>
      <c r="G37" s="343" t="s">
        <v>525</v>
      </c>
      <c r="H37" s="343" t="s">
        <v>525</v>
      </c>
      <c r="I37" s="344" t="s">
        <v>525</v>
      </c>
      <c r="J37" s="345" t="s">
        <v>0</v>
      </c>
    </row>
    <row r="38" spans="1:10" ht="14.4" customHeight="1" x14ac:dyDescent="0.3">
      <c r="A38" s="341" t="s">
        <v>542</v>
      </c>
      <c r="B38" s="342" t="s">
        <v>221</v>
      </c>
      <c r="C38" s="343">
        <v>99.844669999999994</v>
      </c>
      <c r="D38" s="343">
        <v>84.209469999999996</v>
      </c>
      <c r="E38" s="343"/>
      <c r="F38" s="343">
        <v>0</v>
      </c>
      <c r="G38" s="343">
        <v>67.355708489736998</v>
      </c>
      <c r="H38" s="343">
        <v>-67.355708489736998</v>
      </c>
      <c r="I38" s="344">
        <v>0</v>
      </c>
      <c r="J38" s="345" t="s">
        <v>1</v>
      </c>
    </row>
    <row r="39" spans="1:10" ht="14.4" customHeight="1" x14ac:dyDescent="0.3">
      <c r="A39" s="341" t="s">
        <v>542</v>
      </c>
      <c r="B39" s="342" t="s">
        <v>528</v>
      </c>
      <c r="C39" s="343">
        <v>0</v>
      </c>
      <c r="D39" s="343" t="s">
        <v>525</v>
      </c>
      <c r="E39" s="343"/>
      <c r="F39" s="343" t="s">
        <v>525</v>
      </c>
      <c r="G39" s="343" t="s">
        <v>525</v>
      </c>
      <c r="H39" s="343" t="s">
        <v>525</v>
      </c>
      <c r="I39" s="344" t="s">
        <v>525</v>
      </c>
      <c r="J39" s="345" t="s">
        <v>1</v>
      </c>
    </row>
    <row r="40" spans="1:10" ht="14.4" customHeight="1" x14ac:dyDescent="0.3">
      <c r="A40" s="341" t="s">
        <v>542</v>
      </c>
      <c r="B40" s="342" t="s">
        <v>544</v>
      </c>
      <c r="C40" s="343">
        <v>99.844669999999994</v>
      </c>
      <c r="D40" s="343">
        <v>84.209469999999996</v>
      </c>
      <c r="E40" s="343"/>
      <c r="F40" s="343">
        <v>0</v>
      </c>
      <c r="G40" s="343">
        <v>67.355708489736998</v>
      </c>
      <c r="H40" s="343">
        <v>-67.355708489736998</v>
      </c>
      <c r="I40" s="344">
        <v>0</v>
      </c>
      <c r="J40" s="345" t="s">
        <v>534</v>
      </c>
    </row>
    <row r="41" spans="1:10" ht="14.4" customHeight="1" x14ac:dyDescent="0.3">
      <c r="A41" s="341" t="s">
        <v>525</v>
      </c>
      <c r="B41" s="342" t="s">
        <v>525</v>
      </c>
      <c r="C41" s="343" t="s">
        <v>525</v>
      </c>
      <c r="D41" s="343" t="s">
        <v>525</v>
      </c>
      <c r="E41" s="343"/>
      <c r="F41" s="343" t="s">
        <v>525</v>
      </c>
      <c r="G41" s="343" t="s">
        <v>525</v>
      </c>
      <c r="H41" s="343" t="s">
        <v>525</v>
      </c>
      <c r="I41" s="344" t="s">
        <v>525</v>
      </c>
      <c r="J41" s="345" t="s">
        <v>535</v>
      </c>
    </row>
    <row r="42" spans="1:10" ht="14.4" customHeight="1" x14ac:dyDescent="0.3">
      <c r="A42" s="341" t="s">
        <v>545</v>
      </c>
      <c r="B42" s="342" t="s">
        <v>546</v>
      </c>
      <c r="C42" s="343" t="s">
        <v>525</v>
      </c>
      <c r="D42" s="343" t="s">
        <v>525</v>
      </c>
      <c r="E42" s="343"/>
      <c r="F42" s="343" t="s">
        <v>525</v>
      </c>
      <c r="G42" s="343" t="s">
        <v>525</v>
      </c>
      <c r="H42" s="343" t="s">
        <v>525</v>
      </c>
      <c r="I42" s="344" t="s">
        <v>525</v>
      </c>
      <c r="J42" s="345" t="s">
        <v>0</v>
      </c>
    </row>
    <row r="43" spans="1:10" ht="14.4" customHeight="1" x14ac:dyDescent="0.3">
      <c r="A43" s="341" t="s">
        <v>545</v>
      </c>
      <c r="B43" s="342" t="s">
        <v>221</v>
      </c>
      <c r="C43" s="343">
        <v>41.322719999999997</v>
      </c>
      <c r="D43" s="343">
        <v>6.88E-2</v>
      </c>
      <c r="E43" s="343"/>
      <c r="F43" s="343">
        <v>0</v>
      </c>
      <c r="G43" s="343">
        <v>5.9622251798000001E-2</v>
      </c>
      <c r="H43" s="343">
        <v>-5.9622251798000001E-2</v>
      </c>
      <c r="I43" s="344">
        <v>0</v>
      </c>
      <c r="J43" s="345" t="s">
        <v>1</v>
      </c>
    </row>
    <row r="44" spans="1:10" ht="14.4" customHeight="1" x14ac:dyDescent="0.3">
      <c r="A44" s="341" t="s">
        <v>545</v>
      </c>
      <c r="B44" s="342" t="s">
        <v>222</v>
      </c>
      <c r="C44" s="343">
        <v>0.34061000000000002</v>
      </c>
      <c r="D44" s="343">
        <v>0</v>
      </c>
      <c r="E44" s="343"/>
      <c r="F44" s="343" t="s">
        <v>525</v>
      </c>
      <c r="G44" s="343" t="s">
        <v>525</v>
      </c>
      <c r="H44" s="343" t="s">
        <v>525</v>
      </c>
      <c r="I44" s="344" t="s">
        <v>525</v>
      </c>
      <c r="J44" s="345" t="s">
        <v>1</v>
      </c>
    </row>
    <row r="45" spans="1:10" ht="14.4" customHeight="1" x14ac:dyDescent="0.3">
      <c r="A45" s="341" t="s">
        <v>545</v>
      </c>
      <c r="B45" s="342" t="s">
        <v>526</v>
      </c>
      <c r="C45" s="343">
        <v>0.99621999999900002</v>
      </c>
      <c r="D45" s="343" t="s">
        <v>525</v>
      </c>
      <c r="E45" s="343"/>
      <c r="F45" s="343" t="s">
        <v>525</v>
      </c>
      <c r="G45" s="343" t="s">
        <v>525</v>
      </c>
      <c r="H45" s="343" t="s">
        <v>525</v>
      </c>
      <c r="I45" s="344" t="s">
        <v>525</v>
      </c>
      <c r="J45" s="345" t="s">
        <v>1</v>
      </c>
    </row>
    <row r="46" spans="1:10" ht="14.4" customHeight="1" x14ac:dyDescent="0.3">
      <c r="A46" s="341" t="s">
        <v>545</v>
      </c>
      <c r="B46" s="342" t="s">
        <v>527</v>
      </c>
      <c r="C46" s="343">
        <v>0</v>
      </c>
      <c r="D46" s="343" t="s">
        <v>525</v>
      </c>
      <c r="E46" s="343"/>
      <c r="F46" s="343" t="s">
        <v>525</v>
      </c>
      <c r="G46" s="343" t="s">
        <v>525</v>
      </c>
      <c r="H46" s="343" t="s">
        <v>525</v>
      </c>
      <c r="I46" s="344" t="s">
        <v>525</v>
      </c>
      <c r="J46" s="345" t="s">
        <v>1</v>
      </c>
    </row>
    <row r="47" spans="1:10" ht="14.4" customHeight="1" x14ac:dyDescent="0.3">
      <c r="A47" s="341" t="s">
        <v>545</v>
      </c>
      <c r="B47" s="342" t="s">
        <v>547</v>
      </c>
      <c r="C47" s="343">
        <v>42.659549999998994</v>
      </c>
      <c r="D47" s="343">
        <v>6.88E-2</v>
      </c>
      <c r="E47" s="343"/>
      <c r="F47" s="343">
        <v>0</v>
      </c>
      <c r="G47" s="343">
        <v>5.9622251798000001E-2</v>
      </c>
      <c r="H47" s="343">
        <v>-5.9622251798000001E-2</v>
      </c>
      <c r="I47" s="344">
        <v>0</v>
      </c>
      <c r="J47" s="345" t="s">
        <v>534</v>
      </c>
    </row>
    <row r="48" spans="1:10" ht="14.4" customHeight="1" x14ac:dyDescent="0.3">
      <c r="A48" s="341" t="s">
        <v>525</v>
      </c>
      <c r="B48" s="342" t="s">
        <v>525</v>
      </c>
      <c r="C48" s="343" t="s">
        <v>525</v>
      </c>
      <c r="D48" s="343" t="s">
        <v>525</v>
      </c>
      <c r="E48" s="343"/>
      <c r="F48" s="343" t="s">
        <v>525</v>
      </c>
      <c r="G48" s="343" t="s">
        <v>525</v>
      </c>
      <c r="H48" s="343" t="s">
        <v>525</v>
      </c>
      <c r="I48" s="344" t="s">
        <v>525</v>
      </c>
      <c r="J48" s="345" t="s">
        <v>535</v>
      </c>
    </row>
    <row r="49" spans="1:10" ht="14.4" customHeight="1" x14ac:dyDescent="0.3">
      <c r="A49" s="341" t="s">
        <v>548</v>
      </c>
      <c r="B49" s="342" t="s">
        <v>543</v>
      </c>
      <c r="C49" s="343" t="s">
        <v>525</v>
      </c>
      <c r="D49" s="343" t="s">
        <v>525</v>
      </c>
      <c r="E49" s="343"/>
      <c r="F49" s="343" t="s">
        <v>525</v>
      </c>
      <c r="G49" s="343" t="s">
        <v>525</v>
      </c>
      <c r="H49" s="343" t="s">
        <v>525</v>
      </c>
      <c r="I49" s="344" t="s">
        <v>525</v>
      </c>
      <c r="J49" s="345" t="s">
        <v>0</v>
      </c>
    </row>
    <row r="50" spans="1:10" ht="14.4" customHeight="1" x14ac:dyDescent="0.3">
      <c r="A50" s="341" t="s">
        <v>548</v>
      </c>
      <c r="B50" s="342" t="s">
        <v>221</v>
      </c>
      <c r="C50" s="343">
        <v>0.30176999999999998</v>
      </c>
      <c r="D50" s="343">
        <v>0</v>
      </c>
      <c r="E50" s="343"/>
      <c r="F50" s="343" t="s">
        <v>525</v>
      </c>
      <c r="G50" s="343" t="s">
        <v>525</v>
      </c>
      <c r="H50" s="343" t="s">
        <v>525</v>
      </c>
      <c r="I50" s="344" t="s">
        <v>525</v>
      </c>
      <c r="J50" s="345" t="s">
        <v>1</v>
      </c>
    </row>
    <row r="51" spans="1:10" ht="14.4" customHeight="1" x14ac:dyDescent="0.3">
      <c r="A51" s="341" t="s">
        <v>548</v>
      </c>
      <c r="B51" s="342" t="s">
        <v>544</v>
      </c>
      <c r="C51" s="343">
        <v>0.30176999999999998</v>
      </c>
      <c r="D51" s="343">
        <v>0</v>
      </c>
      <c r="E51" s="343"/>
      <c r="F51" s="343" t="s">
        <v>525</v>
      </c>
      <c r="G51" s="343" t="s">
        <v>525</v>
      </c>
      <c r="H51" s="343" t="s">
        <v>525</v>
      </c>
      <c r="I51" s="344" t="s">
        <v>525</v>
      </c>
      <c r="J51" s="345" t="s">
        <v>534</v>
      </c>
    </row>
    <row r="52" spans="1:10" ht="14.4" customHeight="1" x14ac:dyDescent="0.3">
      <c r="A52" s="341" t="s">
        <v>525</v>
      </c>
      <c r="B52" s="342" t="s">
        <v>525</v>
      </c>
      <c r="C52" s="343" t="s">
        <v>525</v>
      </c>
      <c r="D52" s="343" t="s">
        <v>525</v>
      </c>
      <c r="E52" s="343"/>
      <c r="F52" s="343" t="s">
        <v>525</v>
      </c>
      <c r="G52" s="343" t="s">
        <v>525</v>
      </c>
      <c r="H52" s="343" t="s">
        <v>525</v>
      </c>
      <c r="I52" s="344" t="s">
        <v>525</v>
      </c>
      <c r="J52" s="345" t="s">
        <v>535</v>
      </c>
    </row>
    <row r="53" spans="1:10" ht="14.4" customHeight="1" x14ac:dyDescent="0.3">
      <c r="A53" s="341" t="s">
        <v>549</v>
      </c>
      <c r="B53" s="342" t="s">
        <v>550</v>
      </c>
      <c r="C53" s="343" t="s">
        <v>525</v>
      </c>
      <c r="D53" s="343" t="s">
        <v>525</v>
      </c>
      <c r="E53" s="343"/>
      <c r="F53" s="343" t="s">
        <v>525</v>
      </c>
      <c r="G53" s="343" t="s">
        <v>525</v>
      </c>
      <c r="H53" s="343" t="s">
        <v>525</v>
      </c>
      <c r="I53" s="344" t="s">
        <v>525</v>
      </c>
      <c r="J53" s="345" t="s">
        <v>0</v>
      </c>
    </row>
    <row r="54" spans="1:10" ht="14.4" customHeight="1" x14ac:dyDescent="0.3">
      <c r="A54" s="341" t="s">
        <v>549</v>
      </c>
      <c r="B54" s="342" t="s">
        <v>221</v>
      </c>
      <c r="C54" s="343" t="s">
        <v>525</v>
      </c>
      <c r="D54" s="343" t="s">
        <v>525</v>
      </c>
      <c r="E54" s="343"/>
      <c r="F54" s="343">
        <v>68.184629999999999</v>
      </c>
      <c r="G54" s="343">
        <v>0</v>
      </c>
      <c r="H54" s="343">
        <v>68.184629999999999</v>
      </c>
      <c r="I54" s="344" t="s">
        <v>525</v>
      </c>
      <c r="J54" s="345" t="s">
        <v>1</v>
      </c>
    </row>
    <row r="55" spans="1:10" ht="14.4" customHeight="1" x14ac:dyDescent="0.3">
      <c r="A55" s="341" t="s">
        <v>549</v>
      </c>
      <c r="B55" s="342" t="s">
        <v>551</v>
      </c>
      <c r="C55" s="343" t="s">
        <v>525</v>
      </c>
      <c r="D55" s="343" t="s">
        <v>525</v>
      </c>
      <c r="E55" s="343"/>
      <c r="F55" s="343">
        <v>68.184629999999999</v>
      </c>
      <c r="G55" s="343">
        <v>0</v>
      </c>
      <c r="H55" s="343">
        <v>68.184629999999999</v>
      </c>
      <c r="I55" s="344" t="s">
        <v>525</v>
      </c>
      <c r="J55" s="345" t="s">
        <v>534</v>
      </c>
    </row>
    <row r="56" spans="1:10" ht="14.4" customHeight="1" x14ac:dyDescent="0.3">
      <c r="A56" s="341" t="s">
        <v>525</v>
      </c>
      <c r="B56" s="342" t="s">
        <v>525</v>
      </c>
      <c r="C56" s="343" t="s">
        <v>525</v>
      </c>
      <c r="D56" s="343" t="s">
        <v>525</v>
      </c>
      <c r="E56" s="343"/>
      <c r="F56" s="343" t="s">
        <v>525</v>
      </c>
      <c r="G56" s="343" t="s">
        <v>525</v>
      </c>
      <c r="H56" s="343" t="s">
        <v>525</v>
      </c>
      <c r="I56" s="344" t="s">
        <v>525</v>
      </c>
      <c r="J56" s="345" t="s">
        <v>535</v>
      </c>
    </row>
    <row r="57" spans="1:10" ht="14.4" customHeight="1" x14ac:dyDescent="0.3">
      <c r="A57" s="341" t="s">
        <v>552</v>
      </c>
      <c r="B57" s="342" t="s">
        <v>553</v>
      </c>
      <c r="C57" s="343" t="s">
        <v>525</v>
      </c>
      <c r="D57" s="343" t="s">
        <v>525</v>
      </c>
      <c r="E57" s="343"/>
      <c r="F57" s="343" t="s">
        <v>525</v>
      </c>
      <c r="G57" s="343" t="s">
        <v>525</v>
      </c>
      <c r="H57" s="343" t="s">
        <v>525</v>
      </c>
      <c r="I57" s="344" t="s">
        <v>525</v>
      </c>
      <c r="J57" s="345" t="s">
        <v>0</v>
      </c>
    </row>
    <row r="58" spans="1:10" ht="14.4" customHeight="1" x14ac:dyDescent="0.3">
      <c r="A58" s="341" t="s">
        <v>552</v>
      </c>
      <c r="B58" s="342" t="s">
        <v>221</v>
      </c>
      <c r="C58" s="343" t="s">
        <v>525</v>
      </c>
      <c r="D58" s="343" t="s">
        <v>525</v>
      </c>
      <c r="E58" s="343"/>
      <c r="F58" s="343">
        <v>1.8928999999999998</v>
      </c>
      <c r="G58" s="343">
        <v>0</v>
      </c>
      <c r="H58" s="343">
        <v>1.8928999999999998</v>
      </c>
      <c r="I58" s="344" t="s">
        <v>525</v>
      </c>
      <c r="J58" s="345" t="s">
        <v>1</v>
      </c>
    </row>
    <row r="59" spans="1:10" ht="14.4" customHeight="1" x14ac:dyDescent="0.3">
      <c r="A59" s="341" t="s">
        <v>552</v>
      </c>
      <c r="B59" s="342" t="s">
        <v>554</v>
      </c>
      <c r="C59" s="343" t="s">
        <v>525</v>
      </c>
      <c r="D59" s="343" t="s">
        <v>525</v>
      </c>
      <c r="E59" s="343"/>
      <c r="F59" s="343">
        <v>1.8928999999999998</v>
      </c>
      <c r="G59" s="343">
        <v>0</v>
      </c>
      <c r="H59" s="343">
        <v>1.8928999999999998</v>
      </c>
      <c r="I59" s="344" t="s">
        <v>525</v>
      </c>
      <c r="J59" s="345" t="s">
        <v>534</v>
      </c>
    </row>
    <row r="60" spans="1:10" ht="14.4" customHeight="1" x14ac:dyDescent="0.3">
      <c r="A60" s="341" t="s">
        <v>525</v>
      </c>
      <c r="B60" s="342" t="s">
        <v>525</v>
      </c>
      <c r="C60" s="343" t="s">
        <v>525</v>
      </c>
      <c r="D60" s="343" t="s">
        <v>525</v>
      </c>
      <c r="E60" s="343"/>
      <c r="F60" s="343" t="s">
        <v>525</v>
      </c>
      <c r="G60" s="343" t="s">
        <v>525</v>
      </c>
      <c r="H60" s="343" t="s">
        <v>525</v>
      </c>
      <c r="I60" s="344" t="s">
        <v>525</v>
      </c>
      <c r="J60" s="345" t="s">
        <v>535</v>
      </c>
    </row>
    <row r="61" spans="1:10" ht="14.4" customHeight="1" x14ac:dyDescent="0.3">
      <c r="A61" s="341" t="s">
        <v>555</v>
      </c>
      <c r="B61" s="342" t="s">
        <v>556</v>
      </c>
      <c r="C61" s="343" t="s">
        <v>525</v>
      </c>
      <c r="D61" s="343" t="s">
        <v>525</v>
      </c>
      <c r="E61" s="343"/>
      <c r="F61" s="343" t="s">
        <v>525</v>
      </c>
      <c r="G61" s="343" t="s">
        <v>525</v>
      </c>
      <c r="H61" s="343" t="s">
        <v>525</v>
      </c>
      <c r="I61" s="344" t="s">
        <v>525</v>
      </c>
      <c r="J61" s="345" t="s">
        <v>0</v>
      </c>
    </row>
    <row r="62" spans="1:10" ht="14.4" customHeight="1" x14ac:dyDescent="0.3">
      <c r="A62" s="341" t="s">
        <v>555</v>
      </c>
      <c r="B62" s="342" t="s">
        <v>221</v>
      </c>
      <c r="C62" s="343" t="s">
        <v>525</v>
      </c>
      <c r="D62" s="343" t="s">
        <v>525</v>
      </c>
      <c r="E62" s="343"/>
      <c r="F62" s="343">
        <v>4.5315099999999999</v>
      </c>
      <c r="G62" s="343">
        <v>0</v>
      </c>
      <c r="H62" s="343">
        <v>4.5315099999999999</v>
      </c>
      <c r="I62" s="344" t="s">
        <v>525</v>
      </c>
      <c r="J62" s="345" t="s">
        <v>1</v>
      </c>
    </row>
    <row r="63" spans="1:10" ht="14.4" customHeight="1" x14ac:dyDescent="0.3">
      <c r="A63" s="341" t="s">
        <v>555</v>
      </c>
      <c r="B63" s="342" t="s">
        <v>557</v>
      </c>
      <c r="C63" s="343" t="s">
        <v>525</v>
      </c>
      <c r="D63" s="343" t="s">
        <v>525</v>
      </c>
      <c r="E63" s="343"/>
      <c r="F63" s="343">
        <v>4.5315099999999999</v>
      </c>
      <c r="G63" s="343">
        <v>0</v>
      </c>
      <c r="H63" s="343">
        <v>4.5315099999999999</v>
      </c>
      <c r="I63" s="344" t="s">
        <v>525</v>
      </c>
      <c r="J63" s="345" t="s">
        <v>534</v>
      </c>
    </row>
    <row r="64" spans="1:10" ht="14.4" customHeight="1" x14ac:dyDescent="0.3">
      <c r="A64" s="341" t="s">
        <v>525</v>
      </c>
      <c r="B64" s="342" t="s">
        <v>525</v>
      </c>
      <c r="C64" s="343" t="s">
        <v>525</v>
      </c>
      <c r="D64" s="343" t="s">
        <v>525</v>
      </c>
      <c r="E64" s="343"/>
      <c r="F64" s="343" t="s">
        <v>525</v>
      </c>
      <c r="G64" s="343" t="s">
        <v>525</v>
      </c>
      <c r="H64" s="343" t="s">
        <v>525</v>
      </c>
      <c r="I64" s="344" t="s">
        <v>525</v>
      </c>
      <c r="J64" s="345" t="s">
        <v>535</v>
      </c>
    </row>
    <row r="65" spans="1:10" ht="14.4" customHeight="1" x14ac:dyDescent="0.3">
      <c r="A65" s="341" t="s">
        <v>523</v>
      </c>
      <c r="B65" s="342" t="s">
        <v>529</v>
      </c>
      <c r="C65" s="343">
        <v>451.18624999999713</v>
      </c>
      <c r="D65" s="343">
        <v>92.270779999999988</v>
      </c>
      <c r="E65" s="343"/>
      <c r="F65" s="343">
        <v>74.686839999999989</v>
      </c>
      <c r="G65" s="343">
        <v>76.607109480421997</v>
      </c>
      <c r="H65" s="343">
        <v>-1.9202694804220073</v>
      </c>
      <c r="I65" s="344">
        <v>0.97493353432278029</v>
      </c>
      <c r="J65" s="345" t="s">
        <v>530</v>
      </c>
    </row>
  </sheetData>
  <mergeCells count="3">
    <mergeCell ref="F3:I3"/>
    <mergeCell ref="C4:D4"/>
    <mergeCell ref="A1:I1"/>
  </mergeCells>
  <conditionalFormatting sqref="F13 F66:F65537">
    <cfRule type="cellIs" dxfId="37" priority="18" stopIfTrue="1" operator="greaterThan">
      <formula>1</formula>
    </cfRule>
  </conditionalFormatting>
  <conditionalFormatting sqref="H5:H12">
    <cfRule type="expression" dxfId="36" priority="14">
      <formula>$H5&gt;0</formula>
    </cfRule>
  </conditionalFormatting>
  <conditionalFormatting sqref="I5:I12">
    <cfRule type="expression" dxfId="35" priority="15">
      <formula>$I5&gt;1</formula>
    </cfRule>
  </conditionalFormatting>
  <conditionalFormatting sqref="B5:B12">
    <cfRule type="expression" dxfId="34" priority="11">
      <formula>OR($J5="NS",$J5="SumaNS",$J5="Účet")</formula>
    </cfRule>
  </conditionalFormatting>
  <conditionalFormatting sqref="B5:D12 F5:I12">
    <cfRule type="expression" dxfId="33" priority="17">
      <formula>AND($J5&lt;&gt;"",$J5&lt;&gt;"mezeraKL")</formula>
    </cfRule>
  </conditionalFormatting>
  <conditionalFormatting sqref="B5:D12 F5:I12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31" priority="13">
      <formula>OR($J5="SumaNS",$J5="NS")</formula>
    </cfRule>
  </conditionalFormatting>
  <conditionalFormatting sqref="A5:A12">
    <cfRule type="expression" dxfId="30" priority="9">
      <formula>AND($J5&lt;&gt;"mezeraKL",$J5&lt;&gt;"")</formula>
    </cfRule>
  </conditionalFormatting>
  <conditionalFormatting sqref="A5:A12">
    <cfRule type="expression" dxfId="29" priority="10">
      <formula>AND($J5&lt;&gt;"",$J5&lt;&gt;"mezeraKL")</formula>
    </cfRule>
  </conditionalFormatting>
  <conditionalFormatting sqref="H14:H65">
    <cfRule type="expression" dxfId="28" priority="5">
      <formula>$H14&gt;0</formula>
    </cfRule>
  </conditionalFormatting>
  <conditionalFormatting sqref="A14:A65">
    <cfRule type="expression" dxfId="27" priority="2">
      <formula>AND($J14&lt;&gt;"mezeraKL",$J14&lt;&gt;"")</formula>
    </cfRule>
  </conditionalFormatting>
  <conditionalFormatting sqref="I14:I65">
    <cfRule type="expression" dxfId="26" priority="6">
      <formula>$I14&gt;1</formula>
    </cfRule>
  </conditionalFormatting>
  <conditionalFormatting sqref="B14:B65">
    <cfRule type="expression" dxfId="25" priority="1">
      <formula>OR($J14="NS",$J14="SumaNS",$J14="Účet")</formula>
    </cfRule>
  </conditionalFormatting>
  <conditionalFormatting sqref="A14:D65 F14:I65">
    <cfRule type="expression" dxfId="24" priority="8">
      <formula>AND($J14&lt;&gt;"",$J14&lt;&gt;"mezeraKL")</formula>
    </cfRule>
  </conditionalFormatting>
  <conditionalFormatting sqref="B14:D65 F14:I65">
    <cfRule type="expression" dxfId="23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65 F14:I65">
    <cfRule type="expression" dxfId="22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5" style="176" customWidth="1"/>
    <col min="8" max="8" width="12.44140625" style="176" hidden="1" customWidth="1" outlineLevel="1"/>
    <col min="9" max="9" width="8.5546875" style="176" hidden="1" customWidth="1" outlineLevel="1"/>
    <col min="10" max="10" width="25.77734375" style="176" customWidth="1" collapsed="1"/>
    <col min="11" max="11" width="8.77734375" style="176" customWidth="1"/>
    <col min="12" max="13" width="7.77734375" style="174" customWidth="1"/>
    <col min="14" max="14" width="11.109375" style="174" customWidth="1"/>
    <col min="15" max="16384" width="8.88671875" style="107"/>
  </cols>
  <sheetData>
    <row r="1" spans="1:14" ht="18.600000000000001" customHeight="1" thickBot="1" x14ac:dyDescent="0.4">
      <c r="A1" s="297" t="s">
        <v>107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87" t="s">
        <v>210</v>
      </c>
      <c r="B2" s="62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62"/>
      <c r="B3" s="62"/>
      <c r="C3" s="293"/>
      <c r="D3" s="294"/>
      <c r="E3" s="294"/>
      <c r="F3" s="294"/>
      <c r="G3" s="294"/>
      <c r="H3" s="294"/>
      <c r="I3" s="294"/>
      <c r="J3" s="295" t="s">
        <v>78</v>
      </c>
      <c r="K3" s="296"/>
      <c r="L3" s="81">
        <f>IF(M3&lt;&gt;0,N3/M3,0)</f>
        <v>7.8245140640033499</v>
      </c>
      <c r="M3" s="81">
        <f>SUBTOTAL(9,M5:M1048576)</f>
        <v>9655.2000000000007</v>
      </c>
      <c r="N3" s="82">
        <f>SUBTOTAL(9,N5:N1048576)</f>
        <v>75547.248190765153</v>
      </c>
    </row>
    <row r="4" spans="1:14" s="175" customFormat="1" ht="14.4" customHeight="1" thickBot="1" x14ac:dyDescent="0.35">
      <c r="A4" s="346" t="s">
        <v>4</v>
      </c>
      <c r="B4" s="347" t="s">
        <v>5</v>
      </c>
      <c r="C4" s="347" t="s">
        <v>0</v>
      </c>
      <c r="D4" s="347" t="s">
        <v>6</v>
      </c>
      <c r="E4" s="347" t="s">
        <v>7</v>
      </c>
      <c r="F4" s="347" t="s">
        <v>1</v>
      </c>
      <c r="G4" s="347" t="s">
        <v>8</v>
      </c>
      <c r="H4" s="347" t="s">
        <v>9</v>
      </c>
      <c r="I4" s="347" t="s">
        <v>10</v>
      </c>
      <c r="J4" s="348" t="s">
        <v>11</v>
      </c>
      <c r="K4" s="348" t="s">
        <v>12</v>
      </c>
      <c r="L4" s="349" t="s">
        <v>91</v>
      </c>
      <c r="M4" s="349" t="s">
        <v>13</v>
      </c>
      <c r="N4" s="350" t="s">
        <v>102</v>
      </c>
    </row>
    <row r="5" spans="1:14" ht="14.4" customHeight="1" x14ac:dyDescent="0.3">
      <c r="A5" s="353" t="s">
        <v>523</v>
      </c>
      <c r="B5" s="354" t="s">
        <v>524</v>
      </c>
      <c r="C5" s="355" t="s">
        <v>531</v>
      </c>
      <c r="D5" s="356" t="s">
        <v>697</v>
      </c>
      <c r="E5" s="355" t="s">
        <v>558</v>
      </c>
      <c r="F5" s="356" t="s">
        <v>702</v>
      </c>
      <c r="G5" s="355" t="s">
        <v>559</v>
      </c>
      <c r="H5" s="355" t="s">
        <v>560</v>
      </c>
      <c r="I5" s="355" t="s">
        <v>110</v>
      </c>
      <c r="J5" s="355" t="s">
        <v>561</v>
      </c>
      <c r="K5" s="355"/>
      <c r="L5" s="357">
        <v>1.1495000969644673</v>
      </c>
      <c r="M5" s="357">
        <v>200</v>
      </c>
      <c r="N5" s="358">
        <v>229.90001939289346</v>
      </c>
    </row>
    <row r="6" spans="1:14" ht="14.4" customHeight="1" x14ac:dyDescent="0.3">
      <c r="A6" s="359" t="s">
        <v>523</v>
      </c>
      <c r="B6" s="360" t="s">
        <v>524</v>
      </c>
      <c r="C6" s="361" t="s">
        <v>539</v>
      </c>
      <c r="D6" s="362" t="s">
        <v>698</v>
      </c>
      <c r="E6" s="361" t="s">
        <v>558</v>
      </c>
      <c r="F6" s="362" t="s">
        <v>702</v>
      </c>
      <c r="G6" s="361" t="s">
        <v>559</v>
      </c>
      <c r="H6" s="361" t="s">
        <v>562</v>
      </c>
      <c r="I6" s="361" t="s">
        <v>563</v>
      </c>
      <c r="J6" s="361" t="s">
        <v>564</v>
      </c>
      <c r="K6" s="361" t="s">
        <v>565</v>
      </c>
      <c r="L6" s="363">
        <v>0</v>
      </c>
      <c r="M6" s="363">
        <v>0</v>
      </c>
      <c r="N6" s="364">
        <v>0</v>
      </c>
    </row>
    <row r="7" spans="1:14" ht="14.4" customHeight="1" x14ac:dyDescent="0.3">
      <c r="A7" s="359" t="s">
        <v>523</v>
      </c>
      <c r="B7" s="360" t="s">
        <v>524</v>
      </c>
      <c r="C7" s="361" t="s">
        <v>539</v>
      </c>
      <c r="D7" s="362" t="s">
        <v>698</v>
      </c>
      <c r="E7" s="361" t="s">
        <v>558</v>
      </c>
      <c r="F7" s="362" t="s">
        <v>702</v>
      </c>
      <c r="G7" s="361" t="s">
        <v>559</v>
      </c>
      <c r="H7" s="361" t="s">
        <v>566</v>
      </c>
      <c r="I7" s="361" t="s">
        <v>566</v>
      </c>
      <c r="J7" s="361" t="s">
        <v>567</v>
      </c>
      <c r="K7" s="361" t="s">
        <v>568</v>
      </c>
      <c r="L7" s="363">
        <v>56.749085926073448</v>
      </c>
      <c r="M7" s="363">
        <v>1</v>
      </c>
      <c r="N7" s="364">
        <v>56.749085926073448</v>
      </c>
    </row>
    <row r="8" spans="1:14" ht="14.4" customHeight="1" x14ac:dyDescent="0.3">
      <c r="A8" s="359" t="s">
        <v>523</v>
      </c>
      <c r="B8" s="360" t="s">
        <v>524</v>
      </c>
      <c r="C8" s="361" t="s">
        <v>549</v>
      </c>
      <c r="D8" s="362" t="s">
        <v>699</v>
      </c>
      <c r="E8" s="361" t="s">
        <v>558</v>
      </c>
      <c r="F8" s="362" t="s">
        <v>702</v>
      </c>
      <c r="G8" s="361" t="s">
        <v>559</v>
      </c>
      <c r="H8" s="361" t="s">
        <v>569</v>
      </c>
      <c r="I8" s="361" t="s">
        <v>570</v>
      </c>
      <c r="J8" s="361" t="s">
        <v>571</v>
      </c>
      <c r="K8" s="361" t="s">
        <v>572</v>
      </c>
      <c r="L8" s="363">
        <v>107.89000000000001</v>
      </c>
      <c r="M8" s="363">
        <v>1</v>
      </c>
      <c r="N8" s="364">
        <v>107.89000000000001</v>
      </c>
    </row>
    <row r="9" spans="1:14" ht="14.4" customHeight="1" x14ac:dyDescent="0.3">
      <c r="A9" s="359" t="s">
        <v>523</v>
      </c>
      <c r="B9" s="360" t="s">
        <v>524</v>
      </c>
      <c r="C9" s="361" t="s">
        <v>549</v>
      </c>
      <c r="D9" s="362" t="s">
        <v>699</v>
      </c>
      <c r="E9" s="361" t="s">
        <v>558</v>
      </c>
      <c r="F9" s="362" t="s">
        <v>702</v>
      </c>
      <c r="G9" s="361" t="s">
        <v>559</v>
      </c>
      <c r="H9" s="361" t="s">
        <v>573</v>
      </c>
      <c r="I9" s="361" t="s">
        <v>110</v>
      </c>
      <c r="J9" s="361" t="s">
        <v>574</v>
      </c>
      <c r="K9" s="361"/>
      <c r="L9" s="363">
        <v>75.165268583876014</v>
      </c>
      <c r="M9" s="363">
        <v>12</v>
      </c>
      <c r="N9" s="364">
        <v>901.98322300651216</v>
      </c>
    </row>
    <row r="10" spans="1:14" ht="14.4" customHeight="1" x14ac:dyDescent="0.3">
      <c r="A10" s="359" t="s">
        <v>523</v>
      </c>
      <c r="B10" s="360" t="s">
        <v>524</v>
      </c>
      <c r="C10" s="361" t="s">
        <v>549</v>
      </c>
      <c r="D10" s="362" t="s">
        <v>699</v>
      </c>
      <c r="E10" s="361" t="s">
        <v>558</v>
      </c>
      <c r="F10" s="362" t="s">
        <v>702</v>
      </c>
      <c r="G10" s="361" t="s">
        <v>559</v>
      </c>
      <c r="H10" s="361" t="s">
        <v>575</v>
      </c>
      <c r="I10" s="361" t="s">
        <v>110</v>
      </c>
      <c r="J10" s="361" t="s">
        <v>576</v>
      </c>
      <c r="K10" s="361"/>
      <c r="L10" s="363">
        <v>505.94845738182204</v>
      </c>
      <c r="M10" s="363">
        <v>120</v>
      </c>
      <c r="N10" s="364">
        <v>60713.814885818647</v>
      </c>
    </row>
    <row r="11" spans="1:14" ht="14.4" customHeight="1" x14ac:dyDescent="0.3">
      <c r="A11" s="359" t="s">
        <v>523</v>
      </c>
      <c r="B11" s="360" t="s">
        <v>524</v>
      </c>
      <c r="C11" s="361" t="s">
        <v>549</v>
      </c>
      <c r="D11" s="362" t="s">
        <v>699</v>
      </c>
      <c r="E11" s="361" t="s">
        <v>558</v>
      </c>
      <c r="F11" s="362" t="s">
        <v>702</v>
      </c>
      <c r="G11" s="361" t="s">
        <v>559</v>
      </c>
      <c r="H11" s="361" t="s">
        <v>577</v>
      </c>
      <c r="I11" s="361" t="s">
        <v>110</v>
      </c>
      <c r="J11" s="361" t="s">
        <v>578</v>
      </c>
      <c r="K11" s="361" t="s">
        <v>579</v>
      </c>
      <c r="L11" s="363">
        <v>5.9299999999999988</v>
      </c>
      <c r="M11" s="363">
        <v>5</v>
      </c>
      <c r="N11" s="364">
        <v>29.649999999999995</v>
      </c>
    </row>
    <row r="12" spans="1:14" ht="14.4" customHeight="1" x14ac:dyDescent="0.3">
      <c r="A12" s="359" t="s">
        <v>523</v>
      </c>
      <c r="B12" s="360" t="s">
        <v>524</v>
      </c>
      <c r="C12" s="361" t="s">
        <v>549</v>
      </c>
      <c r="D12" s="362" t="s">
        <v>699</v>
      </c>
      <c r="E12" s="361" t="s">
        <v>558</v>
      </c>
      <c r="F12" s="362" t="s">
        <v>702</v>
      </c>
      <c r="G12" s="361" t="s">
        <v>559</v>
      </c>
      <c r="H12" s="361" t="s">
        <v>580</v>
      </c>
      <c r="I12" s="361" t="s">
        <v>580</v>
      </c>
      <c r="J12" s="361" t="s">
        <v>581</v>
      </c>
      <c r="K12" s="361" t="s">
        <v>582</v>
      </c>
      <c r="L12" s="363">
        <v>48.430000000000021</v>
      </c>
      <c r="M12" s="363">
        <v>1</v>
      </c>
      <c r="N12" s="364">
        <v>48.430000000000021</v>
      </c>
    </row>
    <row r="13" spans="1:14" ht="14.4" customHeight="1" x14ac:dyDescent="0.3">
      <c r="A13" s="359" t="s">
        <v>523</v>
      </c>
      <c r="B13" s="360" t="s">
        <v>524</v>
      </c>
      <c r="C13" s="361" t="s">
        <v>549</v>
      </c>
      <c r="D13" s="362" t="s">
        <v>699</v>
      </c>
      <c r="E13" s="361" t="s">
        <v>558</v>
      </c>
      <c r="F13" s="362" t="s">
        <v>702</v>
      </c>
      <c r="G13" s="361" t="s">
        <v>559</v>
      </c>
      <c r="H13" s="361" t="s">
        <v>583</v>
      </c>
      <c r="I13" s="361" t="s">
        <v>583</v>
      </c>
      <c r="J13" s="361" t="s">
        <v>584</v>
      </c>
      <c r="K13" s="361" t="s">
        <v>572</v>
      </c>
      <c r="L13" s="363">
        <v>112.56269488603715</v>
      </c>
      <c r="M13" s="363">
        <v>2</v>
      </c>
      <c r="N13" s="364">
        <v>225.1253897720743</v>
      </c>
    </row>
    <row r="14" spans="1:14" ht="14.4" customHeight="1" x14ac:dyDescent="0.3">
      <c r="A14" s="359" t="s">
        <v>523</v>
      </c>
      <c r="B14" s="360" t="s">
        <v>524</v>
      </c>
      <c r="C14" s="361" t="s">
        <v>549</v>
      </c>
      <c r="D14" s="362" t="s">
        <v>699</v>
      </c>
      <c r="E14" s="361" t="s">
        <v>558</v>
      </c>
      <c r="F14" s="362" t="s">
        <v>702</v>
      </c>
      <c r="G14" s="361" t="s">
        <v>559</v>
      </c>
      <c r="H14" s="361" t="s">
        <v>585</v>
      </c>
      <c r="I14" s="361" t="s">
        <v>110</v>
      </c>
      <c r="J14" s="361" t="s">
        <v>586</v>
      </c>
      <c r="K14" s="361"/>
      <c r="L14" s="363">
        <v>18.156131578626972</v>
      </c>
      <c r="M14" s="363">
        <v>20</v>
      </c>
      <c r="N14" s="364">
        <v>363.12263157253943</v>
      </c>
    </row>
    <row r="15" spans="1:14" ht="14.4" customHeight="1" x14ac:dyDescent="0.3">
      <c r="A15" s="359" t="s">
        <v>523</v>
      </c>
      <c r="B15" s="360" t="s">
        <v>524</v>
      </c>
      <c r="C15" s="361" t="s">
        <v>549</v>
      </c>
      <c r="D15" s="362" t="s">
        <v>699</v>
      </c>
      <c r="E15" s="361" t="s">
        <v>558</v>
      </c>
      <c r="F15" s="362" t="s">
        <v>702</v>
      </c>
      <c r="G15" s="361" t="s">
        <v>559</v>
      </c>
      <c r="H15" s="361" t="s">
        <v>587</v>
      </c>
      <c r="I15" s="361" t="s">
        <v>110</v>
      </c>
      <c r="J15" s="361" t="s">
        <v>588</v>
      </c>
      <c r="K15" s="361"/>
      <c r="L15" s="363">
        <v>18.948573345468255</v>
      </c>
      <c r="M15" s="363">
        <v>10</v>
      </c>
      <c r="N15" s="364">
        <v>189.48573345468253</v>
      </c>
    </row>
    <row r="16" spans="1:14" ht="14.4" customHeight="1" x14ac:dyDescent="0.3">
      <c r="A16" s="359" t="s">
        <v>523</v>
      </c>
      <c r="B16" s="360" t="s">
        <v>524</v>
      </c>
      <c r="C16" s="361" t="s">
        <v>549</v>
      </c>
      <c r="D16" s="362" t="s">
        <v>699</v>
      </c>
      <c r="E16" s="361" t="s">
        <v>558</v>
      </c>
      <c r="F16" s="362" t="s">
        <v>702</v>
      </c>
      <c r="G16" s="361" t="s">
        <v>559</v>
      </c>
      <c r="H16" s="361" t="s">
        <v>589</v>
      </c>
      <c r="I16" s="361" t="s">
        <v>110</v>
      </c>
      <c r="J16" s="361" t="s">
        <v>590</v>
      </c>
      <c r="K16" s="361"/>
      <c r="L16" s="363">
        <v>34.185379123745015</v>
      </c>
      <c r="M16" s="363">
        <v>4</v>
      </c>
      <c r="N16" s="364">
        <v>136.74151649498006</v>
      </c>
    </row>
    <row r="17" spans="1:14" ht="14.4" customHeight="1" x14ac:dyDescent="0.3">
      <c r="A17" s="359" t="s">
        <v>523</v>
      </c>
      <c r="B17" s="360" t="s">
        <v>524</v>
      </c>
      <c r="C17" s="361" t="s">
        <v>549</v>
      </c>
      <c r="D17" s="362" t="s">
        <v>699</v>
      </c>
      <c r="E17" s="361" t="s">
        <v>558</v>
      </c>
      <c r="F17" s="362" t="s">
        <v>702</v>
      </c>
      <c r="G17" s="361" t="s">
        <v>559</v>
      </c>
      <c r="H17" s="361" t="s">
        <v>591</v>
      </c>
      <c r="I17" s="361" t="s">
        <v>591</v>
      </c>
      <c r="J17" s="361" t="s">
        <v>592</v>
      </c>
      <c r="K17" s="361" t="s">
        <v>593</v>
      </c>
      <c r="L17" s="363">
        <v>96.284610227925683</v>
      </c>
      <c r="M17" s="363">
        <v>1</v>
      </c>
      <c r="N17" s="364">
        <v>96.284610227925683</v>
      </c>
    </row>
    <row r="18" spans="1:14" ht="14.4" customHeight="1" x14ac:dyDescent="0.3">
      <c r="A18" s="359" t="s">
        <v>523</v>
      </c>
      <c r="B18" s="360" t="s">
        <v>524</v>
      </c>
      <c r="C18" s="361" t="s">
        <v>549</v>
      </c>
      <c r="D18" s="362" t="s">
        <v>699</v>
      </c>
      <c r="E18" s="361" t="s">
        <v>558</v>
      </c>
      <c r="F18" s="362" t="s">
        <v>702</v>
      </c>
      <c r="G18" s="361" t="s">
        <v>559</v>
      </c>
      <c r="H18" s="361" t="s">
        <v>594</v>
      </c>
      <c r="I18" s="361" t="s">
        <v>110</v>
      </c>
      <c r="J18" s="361" t="s">
        <v>595</v>
      </c>
      <c r="K18" s="361" t="s">
        <v>596</v>
      </c>
      <c r="L18" s="363">
        <v>149.13173551496328</v>
      </c>
      <c r="M18" s="363">
        <v>14</v>
      </c>
      <c r="N18" s="364">
        <v>2087.8442972094858</v>
      </c>
    </row>
    <row r="19" spans="1:14" ht="14.4" customHeight="1" x14ac:dyDescent="0.3">
      <c r="A19" s="359" t="s">
        <v>523</v>
      </c>
      <c r="B19" s="360" t="s">
        <v>524</v>
      </c>
      <c r="C19" s="361" t="s">
        <v>549</v>
      </c>
      <c r="D19" s="362" t="s">
        <v>699</v>
      </c>
      <c r="E19" s="361" t="s">
        <v>558</v>
      </c>
      <c r="F19" s="362" t="s">
        <v>702</v>
      </c>
      <c r="G19" s="361" t="s">
        <v>559</v>
      </c>
      <c r="H19" s="361" t="s">
        <v>597</v>
      </c>
      <c r="I19" s="361" t="s">
        <v>110</v>
      </c>
      <c r="J19" s="361" t="s">
        <v>598</v>
      </c>
      <c r="K19" s="361" t="s">
        <v>596</v>
      </c>
      <c r="L19" s="363">
        <v>27.245387246470273</v>
      </c>
      <c r="M19" s="363">
        <v>39</v>
      </c>
      <c r="N19" s="364">
        <v>1062.5701026123406</v>
      </c>
    </row>
    <row r="20" spans="1:14" ht="14.4" customHeight="1" x14ac:dyDescent="0.3">
      <c r="A20" s="359" t="s">
        <v>523</v>
      </c>
      <c r="B20" s="360" t="s">
        <v>524</v>
      </c>
      <c r="C20" s="361" t="s">
        <v>549</v>
      </c>
      <c r="D20" s="362" t="s">
        <v>699</v>
      </c>
      <c r="E20" s="361" t="s">
        <v>558</v>
      </c>
      <c r="F20" s="362" t="s">
        <v>702</v>
      </c>
      <c r="G20" s="361" t="s">
        <v>559</v>
      </c>
      <c r="H20" s="361" t="s">
        <v>599</v>
      </c>
      <c r="I20" s="361" t="s">
        <v>110</v>
      </c>
      <c r="J20" s="361" t="s">
        <v>600</v>
      </c>
      <c r="K20" s="361" t="s">
        <v>596</v>
      </c>
      <c r="L20" s="363">
        <v>16.532172566530313</v>
      </c>
      <c r="M20" s="363">
        <v>135</v>
      </c>
      <c r="N20" s="364">
        <v>2231.8432964815925</v>
      </c>
    </row>
    <row r="21" spans="1:14" ht="14.4" customHeight="1" x14ac:dyDescent="0.3">
      <c r="A21" s="359" t="s">
        <v>523</v>
      </c>
      <c r="B21" s="360" t="s">
        <v>524</v>
      </c>
      <c r="C21" s="361" t="s">
        <v>549</v>
      </c>
      <c r="D21" s="362" t="s">
        <v>699</v>
      </c>
      <c r="E21" s="361" t="s">
        <v>558</v>
      </c>
      <c r="F21" s="362" t="s">
        <v>702</v>
      </c>
      <c r="G21" s="361" t="s">
        <v>559</v>
      </c>
      <c r="H21" s="361" t="s">
        <v>601</v>
      </c>
      <c r="I21" s="361" t="s">
        <v>110</v>
      </c>
      <c r="J21" s="361" t="s">
        <v>602</v>
      </c>
      <c r="K21" s="361"/>
      <c r="L21" s="363">
        <v>36.542499999999997</v>
      </c>
      <c r="M21" s="363">
        <v>4</v>
      </c>
      <c r="N21" s="364">
        <v>146.16999999999999</v>
      </c>
    </row>
    <row r="22" spans="1:14" ht="14.4" customHeight="1" x14ac:dyDescent="0.3">
      <c r="A22" s="359" t="s">
        <v>523</v>
      </c>
      <c r="B22" s="360" t="s">
        <v>524</v>
      </c>
      <c r="C22" s="361" t="s">
        <v>552</v>
      </c>
      <c r="D22" s="362" t="s">
        <v>700</v>
      </c>
      <c r="E22" s="361" t="s">
        <v>558</v>
      </c>
      <c r="F22" s="362" t="s">
        <v>702</v>
      </c>
      <c r="G22" s="361" t="s">
        <v>559</v>
      </c>
      <c r="H22" s="361" t="s">
        <v>603</v>
      </c>
      <c r="I22" s="361" t="s">
        <v>110</v>
      </c>
      <c r="J22" s="361" t="s">
        <v>604</v>
      </c>
      <c r="K22" s="361"/>
      <c r="L22" s="363">
        <v>97.320303877811071</v>
      </c>
      <c r="M22" s="363">
        <v>2</v>
      </c>
      <c r="N22" s="364">
        <v>194.64060775562214</v>
      </c>
    </row>
    <row r="23" spans="1:14" ht="14.4" customHeight="1" x14ac:dyDescent="0.3">
      <c r="A23" s="359" t="s">
        <v>523</v>
      </c>
      <c r="B23" s="360" t="s">
        <v>524</v>
      </c>
      <c r="C23" s="361" t="s">
        <v>552</v>
      </c>
      <c r="D23" s="362" t="s">
        <v>700</v>
      </c>
      <c r="E23" s="361" t="s">
        <v>558</v>
      </c>
      <c r="F23" s="362" t="s">
        <v>702</v>
      </c>
      <c r="G23" s="361" t="s">
        <v>559</v>
      </c>
      <c r="H23" s="361" t="s">
        <v>573</v>
      </c>
      <c r="I23" s="361" t="s">
        <v>110</v>
      </c>
      <c r="J23" s="361" t="s">
        <v>574</v>
      </c>
      <c r="K23" s="361"/>
      <c r="L23" s="363">
        <v>75.165214457814628</v>
      </c>
      <c r="M23" s="363">
        <v>1</v>
      </c>
      <c r="N23" s="364">
        <v>75.165214457814628</v>
      </c>
    </row>
    <row r="24" spans="1:14" ht="14.4" customHeight="1" x14ac:dyDescent="0.3">
      <c r="A24" s="359" t="s">
        <v>523</v>
      </c>
      <c r="B24" s="360" t="s">
        <v>524</v>
      </c>
      <c r="C24" s="361" t="s">
        <v>552</v>
      </c>
      <c r="D24" s="362" t="s">
        <v>700</v>
      </c>
      <c r="E24" s="361" t="s">
        <v>558</v>
      </c>
      <c r="F24" s="362" t="s">
        <v>702</v>
      </c>
      <c r="G24" s="361" t="s">
        <v>559</v>
      </c>
      <c r="H24" s="361" t="s">
        <v>605</v>
      </c>
      <c r="I24" s="361" t="s">
        <v>606</v>
      </c>
      <c r="J24" s="361" t="s">
        <v>607</v>
      </c>
      <c r="K24" s="361" t="s">
        <v>608</v>
      </c>
      <c r="L24" s="363">
        <v>21.88</v>
      </c>
      <c r="M24" s="363">
        <v>10</v>
      </c>
      <c r="N24" s="364">
        <v>218.79999999999998</v>
      </c>
    </row>
    <row r="25" spans="1:14" ht="14.4" customHeight="1" x14ac:dyDescent="0.3">
      <c r="A25" s="359" t="s">
        <v>523</v>
      </c>
      <c r="B25" s="360" t="s">
        <v>524</v>
      </c>
      <c r="C25" s="361" t="s">
        <v>552</v>
      </c>
      <c r="D25" s="362" t="s">
        <v>700</v>
      </c>
      <c r="E25" s="361" t="s">
        <v>558</v>
      </c>
      <c r="F25" s="362" t="s">
        <v>702</v>
      </c>
      <c r="G25" s="361" t="s">
        <v>559</v>
      </c>
      <c r="H25" s="361" t="s">
        <v>609</v>
      </c>
      <c r="I25" s="361" t="s">
        <v>110</v>
      </c>
      <c r="J25" s="361" t="s">
        <v>610</v>
      </c>
      <c r="K25" s="361"/>
      <c r="L25" s="363">
        <v>44.629999999999995</v>
      </c>
      <c r="M25" s="363">
        <v>2</v>
      </c>
      <c r="N25" s="364">
        <v>89.259999999999991</v>
      </c>
    </row>
    <row r="26" spans="1:14" ht="14.4" customHeight="1" x14ac:dyDescent="0.3">
      <c r="A26" s="359" t="s">
        <v>523</v>
      </c>
      <c r="B26" s="360" t="s">
        <v>524</v>
      </c>
      <c r="C26" s="361" t="s">
        <v>552</v>
      </c>
      <c r="D26" s="362" t="s">
        <v>700</v>
      </c>
      <c r="E26" s="361" t="s">
        <v>558</v>
      </c>
      <c r="F26" s="362" t="s">
        <v>702</v>
      </c>
      <c r="G26" s="361" t="s">
        <v>559</v>
      </c>
      <c r="H26" s="361" t="s">
        <v>611</v>
      </c>
      <c r="I26" s="361" t="s">
        <v>612</v>
      </c>
      <c r="J26" s="361" t="s">
        <v>613</v>
      </c>
      <c r="K26" s="361" t="s">
        <v>614</v>
      </c>
      <c r="L26" s="363">
        <v>48.4</v>
      </c>
      <c r="M26" s="363">
        <v>1</v>
      </c>
      <c r="N26" s="364">
        <v>48.4</v>
      </c>
    </row>
    <row r="27" spans="1:14" ht="14.4" customHeight="1" x14ac:dyDescent="0.3">
      <c r="A27" s="359" t="s">
        <v>523</v>
      </c>
      <c r="B27" s="360" t="s">
        <v>524</v>
      </c>
      <c r="C27" s="361" t="s">
        <v>552</v>
      </c>
      <c r="D27" s="362" t="s">
        <v>700</v>
      </c>
      <c r="E27" s="361" t="s">
        <v>558</v>
      </c>
      <c r="F27" s="362" t="s">
        <v>702</v>
      </c>
      <c r="G27" s="361" t="s">
        <v>559</v>
      </c>
      <c r="H27" s="361" t="s">
        <v>615</v>
      </c>
      <c r="I27" s="361" t="s">
        <v>616</v>
      </c>
      <c r="J27" s="361" t="s">
        <v>617</v>
      </c>
      <c r="K27" s="361" t="s">
        <v>618</v>
      </c>
      <c r="L27" s="363">
        <v>47.430620615545159</v>
      </c>
      <c r="M27" s="363">
        <v>1</v>
      </c>
      <c r="N27" s="364">
        <v>47.430620615545159</v>
      </c>
    </row>
    <row r="28" spans="1:14" ht="14.4" customHeight="1" x14ac:dyDescent="0.3">
      <c r="A28" s="359" t="s">
        <v>523</v>
      </c>
      <c r="B28" s="360" t="s">
        <v>524</v>
      </c>
      <c r="C28" s="361" t="s">
        <v>552</v>
      </c>
      <c r="D28" s="362" t="s">
        <v>700</v>
      </c>
      <c r="E28" s="361" t="s">
        <v>558</v>
      </c>
      <c r="F28" s="362" t="s">
        <v>702</v>
      </c>
      <c r="G28" s="361" t="s">
        <v>559</v>
      </c>
      <c r="H28" s="361" t="s">
        <v>619</v>
      </c>
      <c r="I28" s="361" t="s">
        <v>620</v>
      </c>
      <c r="J28" s="361" t="s">
        <v>621</v>
      </c>
      <c r="K28" s="361"/>
      <c r="L28" s="363">
        <v>88.97</v>
      </c>
      <c r="M28" s="363">
        <v>1</v>
      </c>
      <c r="N28" s="364">
        <v>88.97</v>
      </c>
    </row>
    <row r="29" spans="1:14" ht="14.4" customHeight="1" x14ac:dyDescent="0.3">
      <c r="A29" s="359" t="s">
        <v>523</v>
      </c>
      <c r="B29" s="360" t="s">
        <v>524</v>
      </c>
      <c r="C29" s="361" t="s">
        <v>552</v>
      </c>
      <c r="D29" s="362" t="s">
        <v>700</v>
      </c>
      <c r="E29" s="361" t="s">
        <v>558</v>
      </c>
      <c r="F29" s="362" t="s">
        <v>702</v>
      </c>
      <c r="G29" s="361" t="s">
        <v>559</v>
      </c>
      <c r="H29" s="361" t="s">
        <v>622</v>
      </c>
      <c r="I29" s="361" t="s">
        <v>110</v>
      </c>
      <c r="J29" s="361" t="s">
        <v>623</v>
      </c>
      <c r="K29" s="361" t="s">
        <v>624</v>
      </c>
      <c r="L29" s="363">
        <v>0.2016</v>
      </c>
      <c r="M29" s="363">
        <v>4000</v>
      </c>
      <c r="N29" s="364">
        <v>806.4</v>
      </c>
    </row>
    <row r="30" spans="1:14" ht="14.4" customHeight="1" x14ac:dyDescent="0.3">
      <c r="A30" s="359" t="s">
        <v>523</v>
      </c>
      <c r="B30" s="360" t="s">
        <v>524</v>
      </c>
      <c r="C30" s="361" t="s">
        <v>552</v>
      </c>
      <c r="D30" s="362" t="s">
        <v>700</v>
      </c>
      <c r="E30" s="361" t="s">
        <v>558</v>
      </c>
      <c r="F30" s="362" t="s">
        <v>702</v>
      </c>
      <c r="G30" s="361" t="s">
        <v>559</v>
      </c>
      <c r="H30" s="361" t="s">
        <v>625</v>
      </c>
      <c r="I30" s="361" t="s">
        <v>110</v>
      </c>
      <c r="J30" s="361" t="s">
        <v>626</v>
      </c>
      <c r="K30" s="361"/>
      <c r="L30" s="363">
        <v>274.7454812943152</v>
      </c>
      <c r="M30" s="363">
        <v>2</v>
      </c>
      <c r="N30" s="364">
        <v>549.4909625886304</v>
      </c>
    </row>
    <row r="31" spans="1:14" ht="14.4" customHeight="1" x14ac:dyDescent="0.3">
      <c r="A31" s="359" t="s">
        <v>523</v>
      </c>
      <c r="B31" s="360" t="s">
        <v>524</v>
      </c>
      <c r="C31" s="361" t="s">
        <v>552</v>
      </c>
      <c r="D31" s="362" t="s">
        <v>700</v>
      </c>
      <c r="E31" s="361" t="s">
        <v>558</v>
      </c>
      <c r="F31" s="362" t="s">
        <v>702</v>
      </c>
      <c r="G31" s="361" t="s">
        <v>559</v>
      </c>
      <c r="H31" s="361" t="s">
        <v>627</v>
      </c>
      <c r="I31" s="361" t="s">
        <v>627</v>
      </c>
      <c r="J31" s="361" t="s">
        <v>628</v>
      </c>
      <c r="K31" s="361" t="s">
        <v>629</v>
      </c>
      <c r="L31" s="363">
        <v>66.850000000000009</v>
      </c>
      <c r="M31" s="363">
        <v>2</v>
      </c>
      <c r="N31" s="364">
        <v>133.70000000000002</v>
      </c>
    </row>
    <row r="32" spans="1:14" ht="14.4" customHeight="1" x14ac:dyDescent="0.3">
      <c r="A32" s="359" t="s">
        <v>523</v>
      </c>
      <c r="B32" s="360" t="s">
        <v>524</v>
      </c>
      <c r="C32" s="361" t="s">
        <v>555</v>
      </c>
      <c r="D32" s="362" t="s">
        <v>701</v>
      </c>
      <c r="E32" s="361" t="s">
        <v>558</v>
      </c>
      <c r="F32" s="362" t="s">
        <v>702</v>
      </c>
      <c r="G32" s="361" t="s">
        <v>559</v>
      </c>
      <c r="H32" s="361" t="s">
        <v>630</v>
      </c>
      <c r="I32" s="361" t="s">
        <v>631</v>
      </c>
      <c r="J32" s="361" t="s">
        <v>632</v>
      </c>
      <c r="K32" s="361" t="s">
        <v>633</v>
      </c>
      <c r="L32" s="363">
        <v>35.929644836032438</v>
      </c>
      <c r="M32" s="363">
        <v>1</v>
      </c>
      <c r="N32" s="364">
        <v>35.929644836032438</v>
      </c>
    </row>
    <row r="33" spans="1:14" ht="14.4" customHeight="1" x14ac:dyDescent="0.3">
      <c r="A33" s="359" t="s">
        <v>523</v>
      </c>
      <c r="B33" s="360" t="s">
        <v>524</v>
      </c>
      <c r="C33" s="361" t="s">
        <v>555</v>
      </c>
      <c r="D33" s="362" t="s">
        <v>701</v>
      </c>
      <c r="E33" s="361" t="s">
        <v>558</v>
      </c>
      <c r="F33" s="362" t="s">
        <v>702</v>
      </c>
      <c r="G33" s="361" t="s">
        <v>559</v>
      </c>
      <c r="H33" s="361" t="s">
        <v>569</v>
      </c>
      <c r="I33" s="361" t="s">
        <v>570</v>
      </c>
      <c r="J33" s="361" t="s">
        <v>571</v>
      </c>
      <c r="K33" s="361" t="s">
        <v>572</v>
      </c>
      <c r="L33" s="363">
        <v>88.449999999999989</v>
      </c>
      <c r="M33" s="363">
        <v>1</v>
      </c>
      <c r="N33" s="364">
        <v>88.449999999999989</v>
      </c>
    </row>
    <row r="34" spans="1:14" ht="14.4" customHeight="1" x14ac:dyDescent="0.3">
      <c r="A34" s="359" t="s">
        <v>523</v>
      </c>
      <c r="B34" s="360" t="s">
        <v>524</v>
      </c>
      <c r="C34" s="361" t="s">
        <v>555</v>
      </c>
      <c r="D34" s="362" t="s">
        <v>701</v>
      </c>
      <c r="E34" s="361" t="s">
        <v>558</v>
      </c>
      <c r="F34" s="362" t="s">
        <v>702</v>
      </c>
      <c r="G34" s="361" t="s">
        <v>559</v>
      </c>
      <c r="H34" s="361" t="s">
        <v>634</v>
      </c>
      <c r="I34" s="361" t="s">
        <v>635</v>
      </c>
      <c r="J34" s="361" t="s">
        <v>636</v>
      </c>
      <c r="K34" s="361" t="s">
        <v>637</v>
      </c>
      <c r="L34" s="363">
        <v>26.910000000000004</v>
      </c>
      <c r="M34" s="363">
        <v>1</v>
      </c>
      <c r="N34" s="364">
        <v>26.910000000000004</v>
      </c>
    </row>
    <row r="35" spans="1:14" ht="14.4" customHeight="1" x14ac:dyDescent="0.3">
      <c r="A35" s="359" t="s">
        <v>523</v>
      </c>
      <c r="B35" s="360" t="s">
        <v>524</v>
      </c>
      <c r="C35" s="361" t="s">
        <v>555</v>
      </c>
      <c r="D35" s="362" t="s">
        <v>701</v>
      </c>
      <c r="E35" s="361" t="s">
        <v>558</v>
      </c>
      <c r="F35" s="362" t="s">
        <v>702</v>
      </c>
      <c r="G35" s="361" t="s">
        <v>559</v>
      </c>
      <c r="H35" s="361" t="s">
        <v>605</v>
      </c>
      <c r="I35" s="361" t="s">
        <v>606</v>
      </c>
      <c r="J35" s="361" t="s">
        <v>607</v>
      </c>
      <c r="K35" s="361" t="s">
        <v>608</v>
      </c>
      <c r="L35" s="363">
        <v>22.08</v>
      </c>
      <c r="M35" s="363">
        <v>12</v>
      </c>
      <c r="N35" s="364">
        <v>264.95999999999998</v>
      </c>
    </row>
    <row r="36" spans="1:14" ht="14.4" customHeight="1" x14ac:dyDescent="0.3">
      <c r="A36" s="359" t="s">
        <v>523</v>
      </c>
      <c r="B36" s="360" t="s">
        <v>524</v>
      </c>
      <c r="C36" s="361" t="s">
        <v>555</v>
      </c>
      <c r="D36" s="362" t="s">
        <v>701</v>
      </c>
      <c r="E36" s="361" t="s">
        <v>558</v>
      </c>
      <c r="F36" s="362" t="s">
        <v>702</v>
      </c>
      <c r="G36" s="361" t="s">
        <v>559</v>
      </c>
      <c r="H36" s="361" t="s">
        <v>638</v>
      </c>
      <c r="I36" s="361" t="s">
        <v>639</v>
      </c>
      <c r="J36" s="361" t="s">
        <v>640</v>
      </c>
      <c r="K36" s="361"/>
      <c r="L36" s="363">
        <v>252.97775748851265</v>
      </c>
      <c r="M36" s="363">
        <v>1</v>
      </c>
      <c r="N36" s="364">
        <v>252.97775748851265</v>
      </c>
    </row>
    <row r="37" spans="1:14" ht="14.4" customHeight="1" x14ac:dyDescent="0.3">
      <c r="A37" s="359" t="s">
        <v>523</v>
      </c>
      <c r="B37" s="360" t="s">
        <v>524</v>
      </c>
      <c r="C37" s="361" t="s">
        <v>555</v>
      </c>
      <c r="D37" s="362" t="s">
        <v>701</v>
      </c>
      <c r="E37" s="361" t="s">
        <v>558</v>
      </c>
      <c r="F37" s="362" t="s">
        <v>702</v>
      </c>
      <c r="G37" s="361" t="s">
        <v>559</v>
      </c>
      <c r="H37" s="361" t="s">
        <v>641</v>
      </c>
      <c r="I37" s="361" t="s">
        <v>110</v>
      </c>
      <c r="J37" s="361" t="s">
        <v>642</v>
      </c>
      <c r="K37" s="361"/>
      <c r="L37" s="363">
        <v>31.872</v>
      </c>
      <c r="M37" s="363">
        <v>1</v>
      </c>
      <c r="N37" s="364">
        <v>31.872</v>
      </c>
    </row>
    <row r="38" spans="1:14" ht="14.4" customHeight="1" x14ac:dyDescent="0.3">
      <c r="A38" s="359" t="s">
        <v>523</v>
      </c>
      <c r="B38" s="360" t="s">
        <v>524</v>
      </c>
      <c r="C38" s="361" t="s">
        <v>555</v>
      </c>
      <c r="D38" s="362" t="s">
        <v>701</v>
      </c>
      <c r="E38" s="361" t="s">
        <v>558</v>
      </c>
      <c r="F38" s="362" t="s">
        <v>702</v>
      </c>
      <c r="G38" s="361" t="s">
        <v>559</v>
      </c>
      <c r="H38" s="361" t="s">
        <v>643</v>
      </c>
      <c r="I38" s="361" t="s">
        <v>644</v>
      </c>
      <c r="J38" s="361" t="s">
        <v>645</v>
      </c>
      <c r="K38" s="361" t="s">
        <v>646</v>
      </c>
      <c r="L38" s="363">
        <v>136.16999828716783</v>
      </c>
      <c r="M38" s="363">
        <v>2</v>
      </c>
      <c r="N38" s="364">
        <v>272.33999657433566</v>
      </c>
    </row>
    <row r="39" spans="1:14" ht="14.4" customHeight="1" x14ac:dyDescent="0.3">
      <c r="A39" s="359" t="s">
        <v>523</v>
      </c>
      <c r="B39" s="360" t="s">
        <v>524</v>
      </c>
      <c r="C39" s="361" t="s">
        <v>555</v>
      </c>
      <c r="D39" s="362" t="s">
        <v>701</v>
      </c>
      <c r="E39" s="361" t="s">
        <v>558</v>
      </c>
      <c r="F39" s="362" t="s">
        <v>702</v>
      </c>
      <c r="G39" s="361" t="s">
        <v>559</v>
      </c>
      <c r="H39" s="361" t="s">
        <v>647</v>
      </c>
      <c r="I39" s="361" t="s">
        <v>110</v>
      </c>
      <c r="J39" s="361" t="s">
        <v>648</v>
      </c>
      <c r="K39" s="361" t="s">
        <v>649</v>
      </c>
      <c r="L39" s="363">
        <v>527.67930184065972</v>
      </c>
      <c r="M39" s="363">
        <v>1</v>
      </c>
      <c r="N39" s="364">
        <v>527.67930184065972</v>
      </c>
    </row>
    <row r="40" spans="1:14" ht="14.4" customHeight="1" x14ac:dyDescent="0.3">
      <c r="A40" s="359" t="s">
        <v>523</v>
      </c>
      <c r="B40" s="360" t="s">
        <v>524</v>
      </c>
      <c r="C40" s="361" t="s">
        <v>555</v>
      </c>
      <c r="D40" s="362" t="s">
        <v>701</v>
      </c>
      <c r="E40" s="361" t="s">
        <v>558</v>
      </c>
      <c r="F40" s="362" t="s">
        <v>702</v>
      </c>
      <c r="G40" s="361" t="s">
        <v>559</v>
      </c>
      <c r="H40" s="361" t="s">
        <v>650</v>
      </c>
      <c r="I40" s="361" t="s">
        <v>110</v>
      </c>
      <c r="J40" s="361" t="s">
        <v>651</v>
      </c>
      <c r="K40" s="361" t="s">
        <v>649</v>
      </c>
      <c r="L40" s="363">
        <v>0.8570009157558085</v>
      </c>
      <c r="M40" s="363">
        <v>150</v>
      </c>
      <c r="N40" s="364">
        <v>128.55013736337128</v>
      </c>
    </row>
    <row r="41" spans="1:14" ht="14.4" customHeight="1" x14ac:dyDescent="0.3">
      <c r="A41" s="359" t="s">
        <v>523</v>
      </c>
      <c r="B41" s="360" t="s">
        <v>524</v>
      </c>
      <c r="C41" s="361" t="s">
        <v>555</v>
      </c>
      <c r="D41" s="362" t="s">
        <v>701</v>
      </c>
      <c r="E41" s="361" t="s">
        <v>558</v>
      </c>
      <c r="F41" s="362" t="s">
        <v>702</v>
      </c>
      <c r="G41" s="361" t="s">
        <v>559</v>
      </c>
      <c r="H41" s="361" t="s">
        <v>652</v>
      </c>
      <c r="I41" s="361" t="s">
        <v>110</v>
      </c>
      <c r="J41" s="361" t="s">
        <v>653</v>
      </c>
      <c r="K41" s="361"/>
      <c r="L41" s="363">
        <v>31.871406689460862</v>
      </c>
      <c r="M41" s="363">
        <v>1</v>
      </c>
      <c r="N41" s="364">
        <v>31.871406689460862</v>
      </c>
    </row>
    <row r="42" spans="1:14" ht="14.4" customHeight="1" x14ac:dyDescent="0.3">
      <c r="A42" s="359" t="s">
        <v>523</v>
      </c>
      <c r="B42" s="360" t="s">
        <v>524</v>
      </c>
      <c r="C42" s="361" t="s">
        <v>555</v>
      </c>
      <c r="D42" s="362" t="s">
        <v>701</v>
      </c>
      <c r="E42" s="361" t="s">
        <v>558</v>
      </c>
      <c r="F42" s="362" t="s">
        <v>702</v>
      </c>
      <c r="G42" s="361" t="s">
        <v>559</v>
      </c>
      <c r="H42" s="361" t="s">
        <v>580</v>
      </c>
      <c r="I42" s="361" t="s">
        <v>580</v>
      </c>
      <c r="J42" s="361" t="s">
        <v>581</v>
      </c>
      <c r="K42" s="361" t="s">
        <v>582</v>
      </c>
      <c r="L42" s="363">
        <v>49.13</v>
      </c>
      <c r="M42" s="363">
        <v>1</v>
      </c>
      <c r="N42" s="364">
        <v>49.13</v>
      </c>
    </row>
    <row r="43" spans="1:14" ht="14.4" customHeight="1" x14ac:dyDescent="0.3">
      <c r="A43" s="359" t="s">
        <v>523</v>
      </c>
      <c r="B43" s="360" t="s">
        <v>524</v>
      </c>
      <c r="C43" s="361" t="s">
        <v>555</v>
      </c>
      <c r="D43" s="362" t="s">
        <v>701</v>
      </c>
      <c r="E43" s="361" t="s">
        <v>558</v>
      </c>
      <c r="F43" s="362" t="s">
        <v>702</v>
      </c>
      <c r="G43" s="361" t="s">
        <v>559</v>
      </c>
      <c r="H43" s="361" t="s">
        <v>654</v>
      </c>
      <c r="I43" s="361" t="s">
        <v>110</v>
      </c>
      <c r="J43" s="361" t="s">
        <v>655</v>
      </c>
      <c r="K43" s="361" t="s">
        <v>649</v>
      </c>
      <c r="L43" s="363">
        <v>0.10419968156564577</v>
      </c>
      <c r="M43" s="363">
        <v>239</v>
      </c>
      <c r="N43" s="364">
        <v>24.903723894189337</v>
      </c>
    </row>
    <row r="44" spans="1:14" ht="14.4" customHeight="1" x14ac:dyDescent="0.3">
      <c r="A44" s="359" t="s">
        <v>523</v>
      </c>
      <c r="B44" s="360" t="s">
        <v>524</v>
      </c>
      <c r="C44" s="361" t="s">
        <v>555</v>
      </c>
      <c r="D44" s="362" t="s">
        <v>701</v>
      </c>
      <c r="E44" s="361" t="s">
        <v>558</v>
      </c>
      <c r="F44" s="362" t="s">
        <v>702</v>
      </c>
      <c r="G44" s="361" t="s">
        <v>559</v>
      </c>
      <c r="H44" s="361" t="s">
        <v>656</v>
      </c>
      <c r="I44" s="361" t="s">
        <v>110</v>
      </c>
      <c r="J44" s="361" t="s">
        <v>657</v>
      </c>
      <c r="K44" s="361"/>
      <c r="L44" s="363">
        <v>374.85570688378976</v>
      </c>
      <c r="M44" s="363">
        <v>1</v>
      </c>
      <c r="N44" s="364">
        <v>374.85570688378976</v>
      </c>
    </row>
    <row r="45" spans="1:14" ht="14.4" customHeight="1" x14ac:dyDescent="0.3">
      <c r="A45" s="359" t="s">
        <v>523</v>
      </c>
      <c r="B45" s="360" t="s">
        <v>524</v>
      </c>
      <c r="C45" s="361" t="s">
        <v>555</v>
      </c>
      <c r="D45" s="362" t="s">
        <v>701</v>
      </c>
      <c r="E45" s="361" t="s">
        <v>558</v>
      </c>
      <c r="F45" s="362" t="s">
        <v>702</v>
      </c>
      <c r="G45" s="361" t="s">
        <v>559</v>
      </c>
      <c r="H45" s="361" t="s">
        <v>658</v>
      </c>
      <c r="I45" s="361" t="s">
        <v>110</v>
      </c>
      <c r="J45" s="361" t="s">
        <v>659</v>
      </c>
      <c r="K45" s="361"/>
      <c r="L45" s="363">
        <v>6.7461968728448687</v>
      </c>
      <c r="M45" s="363">
        <v>50</v>
      </c>
      <c r="N45" s="364">
        <v>337.30984364224344</v>
      </c>
    </row>
    <row r="46" spans="1:14" ht="14.4" customHeight="1" x14ac:dyDescent="0.3">
      <c r="A46" s="359" t="s">
        <v>523</v>
      </c>
      <c r="B46" s="360" t="s">
        <v>524</v>
      </c>
      <c r="C46" s="361" t="s">
        <v>555</v>
      </c>
      <c r="D46" s="362" t="s">
        <v>701</v>
      </c>
      <c r="E46" s="361" t="s">
        <v>558</v>
      </c>
      <c r="F46" s="362" t="s">
        <v>702</v>
      </c>
      <c r="G46" s="361" t="s">
        <v>559</v>
      </c>
      <c r="H46" s="361" t="s">
        <v>660</v>
      </c>
      <c r="I46" s="361" t="s">
        <v>110</v>
      </c>
      <c r="J46" s="361" t="s">
        <v>661</v>
      </c>
      <c r="K46" s="361"/>
      <c r="L46" s="363">
        <v>4.089803191439553</v>
      </c>
      <c r="M46" s="363">
        <v>50</v>
      </c>
      <c r="N46" s="364">
        <v>204.49015957197764</v>
      </c>
    </row>
    <row r="47" spans="1:14" ht="14.4" customHeight="1" x14ac:dyDescent="0.3">
      <c r="A47" s="359" t="s">
        <v>523</v>
      </c>
      <c r="B47" s="360" t="s">
        <v>524</v>
      </c>
      <c r="C47" s="361" t="s">
        <v>555</v>
      </c>
      <c r="D47" s="362" t="s">
        <v>701</v>
      </c>
      <c r="E47" s="361" t="s">
        <v>558</v>
      </c>
      <c r="F47" s="362" t="s">
        <v>702</v>
      </c>
      <c r="G47" s="361" t="s">
        <v>559</v>
      </c>
      <c r="H47" s="361" t="s">
        <v>662</v>
      </c>
      <c r="I47" s="361" t="s">
        <v>110</v>
      </c>
      <c r="J47" s="361" t="s">
        <v>663</v>
      </c>
      <c r="K47" s="361" t="s">
        <v>664</v>
      </c>
      <c r="L47" s="363">
        <v>19.747185760148149</v>
      </c>
      <c r="M47" s="363">
        <v>10</v>
      </c>
      <c r="N47" s="364">
        <v>197.47185760148147</v>
      </c>
    </row>
    <row r="48" spans="1:14" ht="14.4" customHeight="1" x14ac:dyDescent="0.3">
      <c r="A48" s="359" t="s">
        <v>523</v>
      </c>
      <c r="B48" s="360" t="s">
        <v>524</v>
      </c>
      <c r="C48" s="361" t="s">
        <v>555</v>
      </c>
      <c r="D48" s="362" t="s">
        <v>701</v>
      </c>
      <c r="E48" s="361" t="s">
        <v>558</v>
      </c>
      <c r="F48" s="362" t="s">
        <v>702</v>
      </c>
      <c r="G48" s="361" t="s">
        <v>559</v>
      </c>
      <c r="H48" s="361" t="s">
        <v>665</v>
      </c>
      <c r="I48" s="361" t="s">
        <v>110</v>
      </c>
      <c r="J48" s="361" t="s">
        <v>666</v>
      </c>
      <c r="K48" s="361" t="s">
        <v>667</v>
      </c>
      <c r="L48" s="363">
        <v>0.15196038967959924</v>
      </c>
      <c r="M48" s="363">
        <v>1100</v>
      </c>
      <c r="N48" s="364">
        <v>167.15642864755915</v>
      </c>
    </row>
    <row r="49" spans="1:14" ht="14.4" customHeight="1" x14ac:dyDescent="0.3">
      <c r="A49" s="359" t="s">
        <v>523</v>
      </c>
      <c r="B49" s="360" t="s">
        <v>524</v>
      </c>
      <c r="C49" s="361" t="s">
        <v>555</v>
      </c>
      <c r="D49" s="362" t="s">
        <v>701</v>
      </c>
      <c r="E49" s="361" t="s">
        <v>558</v>
      </c>
      <c r="F49" s="362" t="s">
        <v>702</v>
      </c>
      <c r="G49" s="361" t="s">
        <v>559</v>
      </c>
      <c r="H49" s="361" t="s">
        <v>668</v>
      </c>
      <c r="I49" s="361" t="s">
        <v>110</v>
      </c>
      <c r="J49" s="361" t="s">
        <v>669</v>
      </c>
      <c r="K49" s="361"/>
      <c r="L49" s="363">
        <v>2.3110858623242043</v>
      </c>
      <c r="M49" s="363">
        <v>50</v>
      </c>
      <c r="N49" s="364">
        <v>115.55429311621022</v>
      </c>
    </row>
    <row r="50" spans="1:14" ht="14.4" customHeight="1" x14ac:dyDescent="0.3">
      <c r="A50" s="359" t="s">
        <v>523</v>
      </c>
      <c r="B50" s="360" t="s">
        <v>524</v>
      </c>
      <c r="C50" s="361" t="s">
        <v>555</v>
      </c>
      <c r="D50" s="362" t="s">
        <v>701</v>
      </c>
      <c r="E50" s="361" t="s">
        <v>558</v>
      </c>
      <c r="F50" s="362" t="s">
        <v>702</v>
      </c>
      <c r="G50" s="361" t="s">
        <v>559</v>
      </c>
      <c r="H50" s="361" t="s">
        <v>670</v>
      </c>
      <c r="I50" s="361" t="s">
        <v>110</v>
      </c>
      <c r="J50" s="361" t="s">
        <v>671</v>
      </c>
      <c r="K50" s="361" t="s">
        <v>672</v>
      </c>
      <c r="L50" s="363">
        <v>4.2060024974143255</v>
      </c>
      <c r="M50" s="363">
        <v>10</v>
      </c>
      <c r="N50" s="364">
        <v>42.060024974143253</v>
      </c>
    </row>
    <row r="51" spans="1:14" ht="14.4" customHeight="1" x14ac:dyDescent="0.3">
      <c r="A51" s="359" t="s">
        <v>523</v>
      </c>
      <c r="B51" s="360" t="s">
        <v>524</v>
      </c>
      <c r="C51" s="361" t="s">
        <v>555</v>
      </c>
      <c r="D51" s="362" t="s">
        <v>701</v>
      </c>
      <c r="E51" s="361" t="s">
        <v>558</v>
      </c>
      <c r="F51" s="362" t="s">
        <v>702</v>
      </c>
      <c r="G51" s="361" t="s">
        <v>559</v>
      </c>
      <c r="H51" s="361" t="s">
        <v>673</v>
      </c>
      <c r="I51" s="361" t="s">
        <v>110</v>
      </c>
      <c r="J51" s="361" t="s">
        <v>674</v>
      </c>
      <c r="K51" s="361"/>
      <c r="L51" s="363">
        <v>0.33514316031777142</v>
      </c>
      <c r="M51" s="363">
        <v>1670</v>
      </c>
      <c r="N51" s="364">
        <v>559.68907773067826</v>
      </c>
    </row>
    <row r="52" spans="1:14" ht="14.4" customHeight="1" x14ac:dyDescent="0.3">
      <c r="A52" s="359" t="s">
        <v>523</v>
      </c>
      <c r="B52" s="360" t="s">
        <v>524</v>
      </c>
      <c r="C52" s="361" t="s">
        <v>555</v>
      </c>
      <c r="D52" s="362" t="s">
        <v>701</v>
      </c>
      <c r="E52" s="361" t="s">
        <v>558</v>
      </c>
      <c r="F52" s="362" t="s">
        <v>702</v>
      </c>
      <c r="G52" s="361" t="s">
        <v>559</v>
      </c>
      <c r="H52" s="361" t="s">
        <v>675</v>
      </c>
      <c r="I52" s="361" t="s">
        <v>676</v>
      </c>
      <c r="J52" s="361" t="s">
        <v>677</v>
      </c>
      <c r="K52" s="361" t="s">
        <v>678</v>
      </c>
      <c r="L52" s="363">
        <v>57.01</v>
      </c>
      <c r="M52" s="363">
        <v>1</v>
      </c>
      <c r="N52" s="364">
        <v>57.01</v>
      </c>
    </row>
    <row r="53" spans="1:14" ht="14.4" customHeight="1" x14ac:dyDescent="0.3">
      <c r="A53" s="359" t="s">
        <v>523</v>
      </c>
      <c r="B53" s="360" t="s">
        <v>524</v>
      </c>
      <c r="C53" s="361" t="s">
        <v>555</v>
      </c>
      <c r="D53" s="362" t="s">
        <v>701</v>
      </c>
      <c r="E53" s="361" t="s">
        <v>558</v>
      </c>
      <c r="F53" s="362" t="s">
        <v>702</v>
      </c>
      <c r="G53" s="361" t="s">
        <v>559</v>
      </c>
      <c r="H53" s="361" t="s">
        <v>679</v>
      </c>
      <c r="I53" s="361" t="s">
        <v>110</v>
      </c>
      <c r="J53" s="361" t="s">
        <v>680</v>
      </c>
      <c r="K53" s="361"/>
      <c r="L53" s="363">
        <v>2.5288999999999997</v>
      </c>
      <c r="M53" s="363">
        <v>100</v>
      </c>
      <c r="N53" s="364">
        <v>252.88999999999996</v>
      </c>
    </row>
    <row r="54" spans="1:14" ht="14.4" customHeight="1" x14ac:dyDescent="0.3">
      <c r="A54" s="359" t="s">
        <v>523</v>
      </c>
      <c r="B54" s="360" t="s">
        <v>524</v>
      </c>
      <c r="C54" s="361" t="s">
        <v>555</v>
      </c>
      <c r="D54" s="362" t="s">
        <v>701</v>
      </c>
      <c r="E54" s="361" t="s">
        <v>558</v>
      </c>
      <c r="F54" s="362" t="s">
        <v>702</v>
      </c>
      <c r="G54" s="361" t="s">
        <v>559</v>
      </c>
      <c r="H54" s="361" t="s">
        <v>681</v>
      </c>
      <c r="I54" s="361" t="s">
        <v>110</v>
      </c>
      <c r="J54" s="361" t="s">
        <v>682</v>
      </c>
      <c r="K54" s="361"/>
      <c r="L54" s="363">
        <v>0.43660424469413239</v>
      </c>
      <c r="M54" s="363">
        <v>801</v>
      </c>
      <c r="N54" s="364">
        <v>349.72</v>
      </c>
    </row>
    <row r="55" spans="1:14" ht="14.4" customHeight="1" x14ac:dyDescent="0.3">
      <c r="A55" s="359" t="s">
        <v>523</v>
      </c>
      <c r="B55" s="360" t="s">
        <v>524</v>
      </c>
      <c r="C55" s="361" t="s">
        <v>555</v>
      </c>
      <c r="D55" s="362" t="s">
        <v>701</v>
      </c>
      <c r="E55" s="361" t="s">
        <v>558</v>
      </c>
      <c r="F55" s="362" t="s">
        <v>702</v>
      </c>
      <c r="G55" s="361" t="s">
        <v>559</v>
      </c>
      <c r="H55" s="361" t="s">
        <v>683</v>
      </c>
      <c r="I55" s="361" t="s">
        <v>110</v>
      </c>
      <c r="J55" s="361" t="s">
        <v>684</v>
      </c>
      <c r="K55" s="361"/>
      <c r="L55" s="363">
        <v>201.23509999999999</v>
      </c>
      <c r="M55" s="363">
        <v>0.2</v>
      </c>
      <c r="N55" s="364">
        <v>40.247019999999999</v>
      </c>
    </row>
    <row r="56" spans="1:14" ht="14.4" customHeight="1" x14ac:dyDescent="0.3">
      <c r="A56" s="359" t="s">
        <v>523</v>
      </c>
      <c r="B56" s="360" t="s">
        <v>524</v>
      </c>
      <c r="C56" s="361" t="s">
        <v>555</v>
      </c>
      <c r="D56" s="362" t="s">
        <v>701</v>
      </c>
      <c r="E56" s="361" t="s">
        <v>558</v>
      </c>
      <c r="F56" s="362" t="s">
        <v>702</v>
      </c>
      <c r="G56" s="361" t="s">
        <v>559</v>
      </c>
      <c r="H56" s="361" t="s">
        <v>685</v>
      </c>
      <c r="I56" s="361" t="s">
        <v>110</v>
      </c>
      <c r="J56" s="361" t="s">
        <v>686</v>
      </c>
      <c r="K56" s="361" t="s">
        <v>687</v>
      </c>
      <c r="L56" s="363">
        <v>0.14470043081631803</v>
      </c>
      <c r="M56" s="363">
        <v>808</v>
      </c>
      <c r="N56" s="364">
        <v>116.91794809958498</v>
      </c>
    </row>
    <row r="57" spans="1:14" ht="14.4" customHeight="1" x14ac:dyDescent="0.3">
      <c r="A57" s="359" t="s">
        <v>523</v>
      </c>
      <c r="B57" s="360" t="s">
        <v>524</v>
      </c>
      <c r="C57" s="361" t="s">
        <v>555</v>
      </c>
      <c r="D57" s="362" t="s">
        <v>701</v>
      </c>
      <c r="E57" s="361" t="s">
        <v>558</v>
      </c>
      <c r="F57" s="362" t="s">
        <v>702</v>
      </c>
      <c r="G57" s="361" t="s">
        <v>688</v>
      </c>
      <c r="H57" s="361" t="s">
        <v>689</v>
      </c>
      <c r="I57" s="361" t="s">
        <v>690</v>
      </c>
      <c r="J57" s="361" t="s">
        <v>691</v>
      </c>
      <c r="K57" s="361" t="s">
        <v>692</v>
      </c>
      <c r="L57" s="363">
        <v>57.699664423586611</v>
      </c>
      <c r="M57" s="363">
        <v>1</v>
      </c>
      <c r="N57" s="364">
        <v>57.699664423586611</v>
      </c>
    </row>
    <row r="58" spans="1:14" ht="14.4" customHeight="1" thickBot="1" x14ac:dyDescent="0.35">
      <c r="A58" s="365" t="s">
        <v>523</v>
      </c>
      <c r="B58" s="366" t="s">
        <v>524</v>
      </c>
      <c r="C58" s="367" t="s">
        <v>555</v>
      </c>
      <c r="D58" s="368" t="s">
        <v>701</v>
      </c>
      <c r="E58" s="367" t="s">
        <v>558</v>
      </c>
      <c r="F58" s="368" t="s">
        <v>702</v>
      </c>
      <c r="G58" s="367" t="s">
        <v>688</v>
      </c>
      <c r="H58" s="367" t="s">
        <v>693</v>
      </c>
      <c r="I58" s="367" t="s">
        <v>694</v>
      </c>
      <c r="J58" s="367" t="s">
        <v>695</v>
      </c>
      <c r="K58" s="367" t="s">
        <v>696</v>
      </c>
      <c r="L58" s="369">
        <v>58.740000000000023</v>
      </c>
      <c r="M58" s="369">
        <v>1</v>
      </c>
      <c r="N58" s="370">
        <v>58.740000000000023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4" customWidth="1"/>
    <col min="3" max="3" width="5.5546875" style="177" customWidth="1"/>
    <col min="4" max="4" width="10" style="174" customWidth="1"/>
    <col min="5" max="5" width="5.5546875" style="177" customWidth="1"/>
    <col min="6" max="6" width="10" style="174" customWidth="1"/>
    <col min="7" max="16384" width="8.88671875" style="107"/>
  </cols>
  <sheetData>
    <row r="1" spans="1:6" ht="37.200000000000003" customHeight="1" thickBot="1" x14ac:dyDescent="0.4">
      <c r="A1" s="298" t="s">
        <v>108</v>
      </c>
      <c r="B1" s="299"/>
      <c r="C1" s="299"/>
      <c r="D1" s="299"/>
      <c r="E1" s="299"/>
      <c r="F1" s="299"/>
    </row>
    <row r="2" spans="1:6" ht="14.4" customHeight="1" thickBot="1" x14ac:dyDescent="0.35">
      <c r="A2" s="187" t="s">
        <v>210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00" t="s">
        <v>80</v>
      </c>
      <c r="C3" s="301"/>
      <c r="D3" s="302" t="s">
        <v>79</v>
      </c>
      <c r="E3" s="301"/>
      <c r="F3" s="70" t="s">
        <v>3</v>
      </c>
    </row>
    <row r="4" spans="1:6" ht="14.4" customHeight="1" thickBot="1" x14ac:dyDescent="0.35">
      <c r="A4" s="371" t="s">
        <v>92</v>
      </c>
      <c r="B4" s="372" t="s">
        <v>14</v>
      </c>
      <c r="C4" s="373" t="s">
        <v>2</v>
      </c>
      <c r="D4" s="372" t="s">
        <v>14</v>
      </c>
      <c r="E4" s="373" t="s">
        <v>2</v>
      </c>
      <c r="F4" s="374" t="s">
        <v>14</v>
      </c>
    </row>
    <row r="5" spans="1:6" ht="14.4" customHeight="1" thickBot="1" x14ac:dyDescent="0.35">
      <c r="A5" s="382" t="s">
        <v>703</v>
      </c>
      <c r="B5" s="351"/>
      <c r="C5" s="375">
        <v>0</v>
      </c>
      <c r="D5" s="351">
        <v>116.43966442358663</v>
      </c>
      <c r="E5" s="375">
        <v>1</v>
      </c>
      <c r="F5" s="352">
        <v>116.43966442358663</v>
      </c>
    </row>
    <row r="6" spans="1:6" ht="14.4" customHeight="1" thickBot="1" x14ac:dyDescent="0.35">
      <c r="A6" s="378" t="s">
        <v>3</v>
      </c>
      <c r="B6" s="379"/>
      <c r="C6" s="380">
        <v>0</v>
      </c>
      <c r="D6" s="379">
        <v>116.43966442358663</v>
      </c>
      <c r="E6" s="380">
        <v>1</v>
      </c>
      <c r="F6" s="381">
        <v>116.43966442358663</v>
      </c>
    </row>
    <row r="7" spans="1:6" ht="14.4" customHeight="1" thickBot="1" x14ac:dyDescent="0.35"/>
    <row r="8" spans="1:6" ht="14.4" customHeight="1" x14ac:dyDescent="0.3">
      <c r="A8" s="387" t="s">
        <v>704</v>
      </c>
      <c r="B8" s="357"/>
      <c r="C8" s="376">
        <v>0</v>
      </c>
      <c r="D8" s="357">
        <v>57.699664423586611</v>
      </c>
      <c r="E8" s="376">
        <v>1</v>
      </c>
      <c r="F8" s="358">
        <v>57.699664423586611</v>
      </c>
    </row>
    <row r="9" spans="1:6" ht="14.4" customHeight="1" thickBot="1" x14ac:dyDescent="0.35">
      <c r="A9" s="388" t="s">
        <v>705</v>
      </c>
      <c r="B9" s="384"/>
      <c r="C9" s="385">
        <v>0</v>
      </c>
      <c r="D9" s="384">
        <v>58.740000000000023</v>
      </c>
      <c r="E9" s="385">
        <v>1</v>
      </c>
      <c r="F9" s="386">
        <v>58.740000000000023</v>
      </c>
    </row>
    <row r="10" spans="1:6" ht="14.4" customHeight="1" thickBot="1" x14ac:dyDescent="0.35">
      <c r="A10" s="378" t="s">
        <v>3</v>
      </c>
      <c r="B10" s="379"/>
      <c r="C10" s="380">
        <v>0</v>
      </c>
      <c r="D10" s="379">
        <v>116.43966442358663</v>
      </c>
      <c r="E10" s="380">
        <v>1</v>
      </c>
      <c r="F10" s="381">
        <v>116.43966442358663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4" customWidth="1"/>
    <col min="7" max="7" width="10" style="174" customWidth="1"/>
    <col min="8" max="8" width="6.77734375" style="177" bestFit="1" customWidth="1"/>
    <col min="9" max="9" width="6.6640625" style="174" customWidth="1"/>
    <col min="10" max="10" width="10" style="174" customWidth="1"/>
    <col min="11" max="11" width="6.77734375" style="177" bestFit="1" customWidth="1"/>
    <col min="12" max="12" width="6.6640625" style="174" customWidth="1"/>
    <col min="13" max="13" width="10" style="174" customWidth="1"/>
    <col min="14" max="16384" width="8.88671875" style="107"/>
  </cols>
  <sheetData>
    <row r="1" spans="1:13" ht="18.600000000000001" customHeight="1" thickBot="1" x14ac:dyDescent="0.4">
      <c r="A1" s="299" t="s">
        <v>710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61"/>
      <c r="M1" s="261"/>
    </row>
    <row r="2" spans="1:13" ht="14.4" customHeight="1" thickBot="1" x14ac:dyDescent="0.35">
      <c r="A2" s="187" t="s">
        <v>210</v>
      </c>
      <c r="B2" s="173"/>
      <c r="C2" s="173"/>
      <c r="D2" s="173"/>
      <c r="E2" s="173"/>
      <c r="F2" s="181"/>
      <c r="G2" s="181"/>
      <c r="H2" s="182"/>
      <c r="I2" s="181"/>
      <c r="J2" s="181"/>
      <c r="K2" s="182"/>
      <c r="L2" s="181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116.43966442358663</v>
      </c>
      <c r="K3" s="44">
        <f>IF(M3=0,0,J3/M3)</f>
        <v>1</v>
      </c>
      <c r="L3" s="43">
        <f>SUBTOTAL(9,L6:L1048576)</f>
        <v>2</v>
      </c>
      <c r="M3" s="45">
        <f>SUBTOTAL(9,M6:M1048576)</f>
        <v>116.43966442358663</v>
      </c>
    </row>
    <row r="4" spans="1:13" ht="14.4" customHeight="1" thickBot="1" x14ac:dyDescent="0.35">
      <c r="A4" s="41"/>
      <c r="B4" s="41"/>
      <c r="C4" s="41"/>
      <c r="D4" s="41"/>
      <c r="E4" s="42"/>
      <c r="F4" s="303" t="s">
        <v>80</v>
      </c>
      <c r="G4" s="304"/>
      <c r="H4" s="305"/>
      <c r="I4" s="306" t="s">
        <v>79</v>
      </c>
      <c r="J4" s="304"/>
      <c r="K4" s="305"/>
      <c r="L4" s="307" t="s">
        <v>3</v>
      </c>
      <c r="M4" s="308"/>
    </row>
    <row r="5" spans="1:13" ht="14.4" customHeight="1" thickBot="1" x14ac:dyDescent="0.35">
      <c r="A5" s="371" t="s">
        <v>81</v>
      </c>
      <c r="B5" s="389" t="s">
        <v>82</v>
      </c>
      <c r="C5" s="389" t="s">
        <v>57</v>
      </c>
      <c r="D5" s="389" t="s">
        <v>83</v>
      </c>
      <c r="E5" s="389" t="s">
        <v>84</v>
      </c>
      <c r="F5" s="390" t="s">
        <v>15</v>
      </c>
      <c r="G5" s="390" t="s">
        <v>14</v>
      </c>
      <c r="H5" s="373" t="s">
        <v>85</v>
      </c>
      <c r="I5" s="372" t="s">
        <v>15</v>
      </c>
      <c r="J5" s="390" t="s">
        <v>14</v>
      </c>
      <c r="K5" s="373" t="s">
        <v>85</v>
      </c>
      <c r="L5" s="372" t="s">
        <v>15</v>
      </c>
      <c r="M5" s="391" t="s">
        <v>14</v>
      </c>
    </row>
    <row r="6" spans="1:13" ht="14.4" customHeight="1" x14ac:dyDescent="0.3">
      <c r="A6" s="353" t="s">
        <v>555</v>
      </c>
      <c r="B6" s="354" t="s">
        <v>706</v>
      </c>
      <c r="C6" s="354" t="s">
        <v>694</v>
      </c>
      <c r="D6" s="354" t="s">
        <v>695</v>
      </c>
      <c r="E6" s="354" t="s">
        <v>707</v>
      </c>
      <c r="F6" s="357"/>
      <c r="G6" s="357"/>
      <c r="H6" s="376">
        <v>0</v>
      </c>
      <c r="I6" s="357">
        <v>1</v>
      </c>
      <c r="J6" s="357">
        <v>58.740000000000023</v>
      </c>
      <c r="K6" s="376">
        <v>1</v>
      </c>
      <c r="L6" s="357">
        <v>1</v>
      </c>
      <c r="M6" s="358">
        <v>58.740000000000023</v>
      </c>
    </row>
    <row r="7" spans="1:13" ht="14.4" customHeight="1" thickBot="1" x14ac:dyDescent="0.35">
      <c r="A7" s="365" t="s">
        <v>555</v>
      </c>
      <c r="B7" s="366" t="s">
        <v>708</v>
      </c>
      <c r="C7" s="366" t="s">
        <v>690</v>
      </c>
      <c r="D7" s="366" t="s">
        <v>691</v>
      </c>
      <c r="E7" s="366" t="s">
        <v>709</v>
      </c>
      <c r="F7" s="369"/>
      <c r="G7" s="369"/>
      <c r="H7" s="377">
        <v>0</v>
      </c>
      <c r="I7" s="369">
        <v>1</v>
      </c>
      <c r="J7" s="369">
        <v>57.699664423586611</v>
      </c>
      <c r="K7" s="377">
        <v>1</v>
      </c>
      <c r="L7" s="369">
        <v>1</v>
      </c>
      <c r="M7" s="370">
        <v>57.699664423586611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2016-02-02T09:36:14Z</dcterms:modified>
</cp:coreProperties>
</file>