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H26" i="419" l="1"/>
  <c r="H25" i="419"/>
  <c r="E26" i="419"/>
  <c r="H28" i="419" l="1"/>
  <c r="H27" i="419"/>
  <c r="E25" i="419"/>
  <c r="C25" i="419"/>
  <c r="H20" i="419"/>
  <c r="G20" i="419"/>
  <c r="H19" i="419"/>
  <c r="G19" i="419"/>
  <c r="H17" i="419"/>
  <c r="G17" i="419"/>
  <c r="H16" i="419"/>
  <c r="G16" i="419"/>
  <c r="H14" i="419"/>
  <c r="G14" i="419"/>
  <c r="H13" i="419"/>
  <c r="G13" i="419"/>
  <c r="H12" i="419"/>
  <c r="G12" i="419"/>
  <c r="H11" i="419"/>
  <c r="G11" i="419"/>
  <c r="AW3" i="418"/>
  <c r="AV3" i="418"/>
  <c r="AU3" i="418"/>
  <c r="AT3" i="418"/>
  <c r="AS3" i="418"/>
  <c r="AR3" i="418"/>
  <c r="AQ3" i="418"/>
  <c r="AP3" i="418"/>
  <c r="G18" i="419" l="1"/>
  <c r="H18" i="419"/>
  <c r="B25" i="419"/>
  <c r="E27" i="419" l="1"/>
  <c r="B26" i="419"/>
  <c r="B27" i="419" s="1"/>
  <c r="E28" i="419"/>
  <c r="A7" i="414"/>
  <c r="F21" i="419" l="1"/>
  <c r="F22" i="419" s="1"/>
  <c r="E21" i="419"/>
  <c r="D21" i="419"/>
  <c r="D22" i="419" s="1"/>
  <c r="F20" i="419"/>
  <c r="E20" i="419"/>
  <c r="D20" i="419"/>
  <c r="F19" i="419"/>
  <c r="E19" i="419"/>
  <c r="D19" i="419"/>
  <c r="F17" i="419"/>
  <c r="E17" i="419"/>
  <c r="D17" i="419"/>
  <c r="F16" i="419"/>
  <c r="E16" i="419"/>
  <c r="D16" i="419"/>
  <c r="F14" i="419"/>
  <c r="E14" i="419"/>
  <c r="D14" i="419"/>
  <c r="F13" i="419"/>
  <c r="E13" i="419"/>
  <c r="D13" i="419"/>
  <c r="F12" i="419"/>
  <c r="E12" i="419"/>
  <c r="D12" i="419"/>
  <c r="F11" i="419"/>
  <c r="E11" i="419"/>
  <c r="D11" i="419"/>
  <c r="E18" i="419" l="1"/>
  <c r="E23" i="419"/>
  <c r="F18" i="419"/>
  <c r="D18" i="419"/>
  <c r="F23" i="419"/>
  <c r="D23" i="419"/>
  <c r="E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H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H15" i="339" l="1"/>
  <c r="G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<sst xmlns="http://schemas.openxmlformats.org/spreadsheetml/2006/main" count="2744" uniqueCount="726">
  <si>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</si>
  <si>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</si>
  <si>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</si>
  <si>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</si>
  <si>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</si>
  <si>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</si>
  <si>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</si>
  <si>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</si>
  <si>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</si>
  <si>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</si>
  <si>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</si>
  <si>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</si>
  <si>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</si>
  <si>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</si>
  <si>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</si>
  <si>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</si>
  <si>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</si>
  <si>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</si>
  <si>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</si>
  <si>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</si>
  <si>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</si>
  <si>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</si>
  <si>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</si>
  <si>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</si>
  <si>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</si>
  <si>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</si>
  <si>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</si>
  <si>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</si>
  <si>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</si>
  <si>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</si>
  <si>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</si>
  <si>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</si>
  <si>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</si>
  <si>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</si>
  <si>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</si>
  <si>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</si>
  <si>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</si>
  <si>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</si>
  <si>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</si>
  <si>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</si>
  <si>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</si>
  <si>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</si>
  <si>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</si>
  <si>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</si>
  <si>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</si>
  <si>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</si>
  <si>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</si>
  <si>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</si>
  <si>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</si>
  <si>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</si>
  <si>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</si>
  <si>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</si>
  <si>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</si>
  <si>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</si>
  <si>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</si>
  <si>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</si>
  <si>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</si>
  <si>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</si>
  <si>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</si>
  <si>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</si>
  <si>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</si>
  <si>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</si>
  <si>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</si>
  <si>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</si>
  <si>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</si>
  <si>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</si>
  <si>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</si>
  <si>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</si>
  <si>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</si>
  <si>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</si>
  <si>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</si>
  <si>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</si>
  <si>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</si>
  <si>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</si>
  <si>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</si>
  <si>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</si>
  <si>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</si>
  <si>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</si>
  <si>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</si>
  <si>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</si>
  <si>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</si>
  <si>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</si>
  <si>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</si>
  <si>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</si>
  <si>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</si>
  <si>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</si>
  <si>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</si>
  <si>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</si>
  <si>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</si>
  <si>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</si>
  <si>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</si>
  <si>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</si>
  <si>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</si>
  <si>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</si>
  <si>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</si>
  <si>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</si>
  <si>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</si>
  <si>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</si>
  <si>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</si>
  <si>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</si>
  <si>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</si>
  <si>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</si>
  <si>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</si>
  <si>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</si>
  <si>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</si>
  <si>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</si>
  <si>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</si>
  <si>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</si>
  <si>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</si>
  <si>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</si>
  <si>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</si>
  <si>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</si>
  <si>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</si>
  <si>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</si>
  <si>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</si>
  <si>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</si>
  <si>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</si>
  <si>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</si>
  <si>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</si>
  <si>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</si>
  <si>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</si>
  <si>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</si>
  <si>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</si>
  <si>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</si>
  <si>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</si>
  <si>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</si>
  <si>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</si>
  <si>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</si>
  <si>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</si>
  <si>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</si>
  <si>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</si>
  <si>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</si>
  <si>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</si>
  <si>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</si>
  <si>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</si>
  <si>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farmaceutičtí asistenti</t>
  </si>
  <si>
    <t>sanitáři</t>
  </si>
  <si>
    <t>Pracoviště/účet</t>
  </si>
  <si>
    <t>Ambulance = vykázané výkony (body)</t>
  </si>
  <si>
    <t>ROZDÍL (Sk.do data - Rozp.do data 2015)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</si>
  <si>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</si>
  <si>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</si>
  <si>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</si>
  <si>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</si>
  <si>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</si>
  <si>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</si>
  <si>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</si>
  <si>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</si>
  <si>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</si>
  <si>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</si>
  <si>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</si>
  <si>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</si>
  <si>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</si>
  <si>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</si>
  <si>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</si>
  <si>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</si>
  <si>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</si>
  <si>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</si>
  <si>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</si>
  <si>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</si>
  <si>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</si>
  <si>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</si>
  <si>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</si>
  <si>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</si>
  <si>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</si>
  <si>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</si>
  <si>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</si>
  <si>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</si>
  <si>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</si>
  <si>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</si>
  <si>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</si>
  <si>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</si>
  <si>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</si>
  <si>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</si>
  <si>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</si>
  <si>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</si>
  <si>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</si>
  <si>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</si>
  <si>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50113300     léky - finanční bonusy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</si>
  <si>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</si>
  <si>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</si>
  <si>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</si>
  <si>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</si>
  <si>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</si>
  <si>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</si>
  <si>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</si>
  <si>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</si>
  <si>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</si>
  <si>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</si>
  <si>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</si>
  <si>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</si>
  <si>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</si>
  <si>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</si>
  <si>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</si>
  <si>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</si>
  <si>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</si>
  <si>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</si>
  <si>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</si>
  <si>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</si>
  <si>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</si>
  <si>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</si>
  <si>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</si>
  <si>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</si>
  <si>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</si>
  <si>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</si>
  <si>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</si>
  <si>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</si>
  <si>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</si>
  <si>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</si>
  <si>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</si>
  <si>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</si>
  <si>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</si>
  <si>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</si>
  <si>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</si>
  <si>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</si>
  <si>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</si>
  <si>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</si>
  <si>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</si>
  <si>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</si>
  <si>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</si>
  <si>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</si>
  <si>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</si>
  <si>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</si>
  <si>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</si>
  <si>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</si>
  <si>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</si>
  <si>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</si>
  <si>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</si>
  <si>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</si>
  <si>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</si>
  <si>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</si>
  <si>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</si>
  <si>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</si>
  <si>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</si>
  <si>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</si>
  <si>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</si>
  <si>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</si>
  <si>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</si>
  <si>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</si>
  <si>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</si>
  <si>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</si>
  <si>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</si>
  <si>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</si>
  <si>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</si>
  <si>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</si>
  <si>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</si>
  <si>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</si>
  <si>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</si>
  <si>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</si>
  <si>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</si>
  <si>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</si>
  <si>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</si>
  <si>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</si>
  <si>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</si>
  <si>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</si>
  <si>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</si>
  <si>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</si>
  <si>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</si>
  <si>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</si>
  <si>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</si>
  <si>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</si>
  <si>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</si>
  <si>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</si>
  <si>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</si>
  <si>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</si>
  <si>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</si>
  <si>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</si>
  <si>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</si>
  <si>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</si>
  <si>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</si>
  <si>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</si>
  <si>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</si>
  <si>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</si>
  <si>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</si>
  <si>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</si>
  <si>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</si>
  <si>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</si>
  <si>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</si>
  <si>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</si>
  <si>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</si>
  <si>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</si>
  <si>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</si>
  <si>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</si>
  <si>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</si>
  <si>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</si>
  <si>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</si>
  <si>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</si>
  <si>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</si>
  <si>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</si>
  <si>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</si>
  <si>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</si>
  <si>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</si>
  <si>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</si>
  <si>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</si>
  <si>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</si>
  <si>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</si>
  <si>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</si>
  <si>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</si>
  <si>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</si>
  <si>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</si>
  <si>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</si>
  <si>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</si>
  <si>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</si>
  <si>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</si>
  <si>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</si>
  <si>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</si>
  <si>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</si>
  <si>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</si>
  <si>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</si>
  <si>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</si>
  <si>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</si>
  <si>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</si>
  <si>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</si>
  <si>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</si>
  <si>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</si>
  <si>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</si>
  <si>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</si>
  <si>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</si>
  <si>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</si>
  <si>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</si>
  <si>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</si>
  <si>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</si>
  <si>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</si>
  <si>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</si>
  <si>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</si>
  <si>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</si>
  <si>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</si>
  <si>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</si>
  <si>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</si>
  <si>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</si>
  <si>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</si>
  <si>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</si>
  <si>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</si>
  <si>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</si>
  <si>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</si>
  <si>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</si>
  <si>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</si>
  <si>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</si>
  <si>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</si>
  <si>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</si>
  <si>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</si>
  <si>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</si>
  <si>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</si>
  <si>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</si>
  <si>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</si>
  <si>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</si>
  <si>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</si>
  <si>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</si>
  <si>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</si>
  <si>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</si>
  <si>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</si>
  <si>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</si>
  <si>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</si>
  <si>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</si>
  <si>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</si>
  <si>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</si>
  <si>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</si>
  <si>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</si>
  <si>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</si>
  <si>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</si>
  <si>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</si>
  <si>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</si>
  <si>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</si>
  <si>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</si>
  <si>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</si>
  <si>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</si>
  <si>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</si>
  <si>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</si>
  <si>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</si>
  <si>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</si>
  <si>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</si>
  <si>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</si>
  <si>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</si>
  <si>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</si>
  <si>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</si>
  <si>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</si>
  <si>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</si>
  <si>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</si>
  <si>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</si>
  <si>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55120014     ZC DHM - zdravot.techn. z dotací</t>
  </si>
  <si>
    <t>55190     Převod VČ - odpisy DM</t>
  </si>
  <si>
    <t>55190510     převod VČ - odpisy DM</t>
  </si>
  <si>
    <t>55190520     převod VČ - ZC vyřaz. DM</t>
  </si>
  <si>
    <t>558     Náklady z drobného dlouhodobého majetku</t>
  </si>
  <si>
    <t>55802     DDHM - provozní</t>
  </si>
  <si>
    <t>55802002     DDHM - ostatní provozní technika (sk.V_35)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</si>
  <si>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</si>
  <si>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</si>
  <si>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</si>
  <si>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</si>
  <si>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</si>
  <si>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</si>
  <si>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</si>
  <si>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</si>
  <si>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</si>
  <si>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</si>
  <si>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</si>
  <si>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</si>
  <si>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</si>
  <si>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</si>
  <si>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</si>
  <si>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</si>
  <si>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</si>
  <si>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</si>
  <si>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</si>
  <si>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</si>
  <si>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</si>
  <si>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</si>
  <si>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</si>
  <si>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</si>
  <si>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</si>
  <si>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</si>
  <si>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</si>
  <si>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</si>
  <si>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</si>
  <si>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</si>
  <si>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</si>
  <si>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</si>
  <si>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</si>
  <si>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</si>
  <si>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</si>
  <si>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</si>
  <si>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</si>
  <si>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</si>
  <si>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</si>
  <si>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</si>
  <si>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</si>
  <si>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</si>
  <si>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</si>
  <si>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</si>
  <si>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</si>
  <si>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</si>
  <si>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</si>
  <si>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</si>
  <si>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</si>
  <si>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</si>
  <si>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</si>
  <si>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</si>
  <si>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</si>
  <si>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</si>
  <si>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</si>
  <si>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</si>
  <si>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</si>
  <si>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</si>
  <si>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</si>
  <si>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</si>
  <si>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</si>
  <si>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</si>
  <si>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</si>
  <si>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</si>
  <si>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</si>
  <si>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</si>
  <si>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</si>
  <si>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</si>
  <si>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</si>
  <si>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</si>
  <si>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</si>
  <si>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</si>
  <si>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</si>
  <si>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</si>
  <si>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</si>
  <si>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</si>
  <si>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</si>
  <si>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</si>
  <si>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</si>
  <si>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</si>
  <si>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</si>
  <si>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>Lékárna</t>
  </si>
  <si>
    <t/>
  </si>
  <si>
    <t>50113006     léky - enterální výživa (LEK)</t>
  </si>
  <si>
    <t>Lékárna Celkem</t>
  </si>
  <si>
    <t>SumaKL</t>
  </si>
  <si>
    <t>4802</t>
  </si>
  <si>
    <t>lékárna -výdejna Z (hlavní lékárna)</t>
  </si>
  <si>
    <t>lékárna -výdejna Z (hlavní lékárna) Celkem</t>
  </si>
  <si>
    <t>SumaNS</t>
  </si>
  <si>
    <t>mezeraNS</t>
  </si>
  <si>
    <t>4804</t>
  </si>
  <si>
    <t>lékárna - výdejna A (monoblok)</t>
  </si>
  <si>
    <t>lékárna - výdejna A (monoblok) Celkem</t>
  </si>
  <si>
    <t>4806</t>
  </si>
  <si>
    <t>lékárna - výdej HVLP</t>
  </si>
  <si>
    <t>lékárna - výdej HVLP Celkem</t>
  </si>
  <si>
    <t>4807</t>
  </si>
  <si>
    <t>(prázdné)</t>
  </si>
  <si>
    <t>(prázdné) Celkem</t>
  </si>
  <si>
    <t>4809</t>
  </si>
  <si>
    <t>4808</t>
  </si>
  <si>
    <t>4841</t>
  </si>
  <si>
    <t>lékárna - oddělení ředění cytostatik</t>
  </si>
  <si>
    <t>lékárna - oddělení ředění cytostatik Celkem</t>
  </si>
  <si>
    <t>4842</t>
  </si>
  <si>
    <t>lékárna - oddělení přípravy sterilních léčiv</t>
  </si>
  <si>
    <t>lékárna - oddělení přípravy sterilních léčiv Celkem</t>
  </si>
  <si>
    <t>4843</t>
  </si>
  <si>
    <t>lékárna - oddělení přípravy léčiv</t>
  </si>
  <si>
    <t>lékárna - oddělení přípravy léčiv Celkem</t>
  </si>
  <si>
    <t>50113001</t>
  </si>
  <si>
    <t>O</t>
  </si>
  <si>
    <t>930043</t>
  </si>
  <si>
    <t>0</t>
  </si>
  <si>
    <t>DZ TRIXO LIND 100 ml</t>
  </si>
  <si>
    <t>920056</t>
  </si>
  <si>
    <t>KL ETHANOLUM 70% 800 g</t>
  </si>
  <si>
    <t>900051</t>
  </si>
  <si>
    <t>KL BENZINUM 65g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</si>
  <si>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</si>
  <si>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</si>
  <si>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</si>
  <si>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</si>
  <si>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</si>
  <si>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</si>
  <si>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</si>
  <si>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397737</t>
  </si>
  <si>
    <t>Páska fixační Omitape</t>
  </si>
  <si>
    <t>2cmx10m</t>
  </si>
  <si>
    <t>100308</t>
  </si>
  <si>
    <t>HIRUDOID</t>
  </si>
  <si>
    <t>DRM CRM 1X40GM</t>
  </si>
  <si>
    <t>921331</t>
  </si>
  <si>
    <t>KL ETHANOLUM 70% 400G</t>
  </si>
  <si>
    <t>900441</t>
  </si>
  <si>
    <t>KL ETHER  LÉKOPISNÝ 1000 ml Fagron, Kulich</t>
  </si>
  <si>
    <t>jednotka 1 ks   UN 1155</t>
  </si>
  <si>
    <t>176501</t>
  </si>
  <si>
    <t>IBALGIN DUO EFFECT</t>
  </si>
  <si>
    <t>DRM CRM 1X50GM</t>
  </si>
  <si>
    <t>846346</t>
  </si>
  <si>
    <t>119672</t>
  </si>
  <si>
    <t>DICLOFENAC DUO PHARMASWISS 75 MG</t>
  </si>
  <si>
    <t>POR CPS RDR 30X75MG</t>
  </si>
  <si>
    <t>169789</t>
  </si>
  <si>
    <t>69789</t>
  </si>
  <si>
    <t>AQUA PRO INJECTIONE ARDEAPHARMA</t>
  </si>
  <si>
    <t>INF 1X500ML</t>
  </si>
  <si>
    <t>166503</t>
  </si>
  <si>
    <t>66503</t>
  </si>
  <si>
    <t>SEPTONEX</t>
  </si>
  <si>
    <t>DRM SPR SOL 1X30ML</t>
  </si>
  <si>
    <t>920072</t>
  </si>
  <si>
    <t>MS ETHANOLUM BENZ.DENAT. ZASOB.</t>
  </si>
  <si>
    <t>UN 1170</t>
  </si>
  <si>
    <t>930308</t>
  </si>
  <si>
    <t>KL GLYCEROLUM 85% 1200G</t>
  </si>
  <si>
    <t>900267</t>
  </si>
  <si>
    <t>MS AC.BORICUM ZASOBNI</t>
  </si>
  <si>
    <t>900354</t>
  </si>
  <si>
    <t>MS ARGENTI NITRAS ZASOBNI</t>
  </si>
  <si>
    <t>UN 1493</t>
  </si>
  <si>
    <t>900409</t>
  </si>
  <si>
    <t>MS BENZINUM ZASOBNI</t>
  </si>
  <si>
    <t>UN 3295</t>
  </si>
  <si>
    <t>200863</t>
  </si>
  <si>
    <t>OPHTHALMO-SEPTONEX</t>
  </si>
  <si>
    <t>OPH GTT SOL 1X10ML PLAST</t>
  </si>
  <si>
    <t>900283</t>
  </si>
  <si>
    <t>MS KALII IODIDUM ZASOBNI</t>
  </si>
  <si>
    <t>202362</t>
  </si>
  <si>
    <t>IBALGIN 400</t>
  </si>
  <si>
    <t>POR TBL FLM 48X400MG</t>
  </si>
  <si>
    <t>Lékárna, oddělení ředění cytostatik</t>
  </si>
  <si>
    <t>Lékárna, oddělení přípravy sterilních léčiv</t>
  </si>
  <si>
    <t>Lékárna, oddělení přípravy léčiv</t>
  </si>
  <si>
    <t>Lékárna - léčiva</t>
  </si>
  <si>
    <t>50115001     kardiostimulátory (sk.Z517)</t>
  </si>
  <si>
    <t>4805</t>
  </si>
  <si>
    <t>lékárna - PZT-FONI</t>
  </si>
  <si>
    <t>lékárna - PZT-FONI Celkem</t>
  </si>
  <si>
    <t>4881</t>
  </si>
  <si>
    <t>4801</t>
  </si>
  <si>
    <t>lékárna - vedení klinického pracoviště</t>
  </si>
  <si>
    <t>lékárna - vedení klinického pracoviště Celkem</t>
  </si>
  <si>
    <t>4822</t>
  </si>
  <si>
    <t>4897</t>
  </si>
  <si>
    <t>4844</t>
  </si>
  <si>
    <t>lékárna - oddělení diagnostik</t>
  </si>
  <si>
    <t>lékárna - oddělení diagnostik Celkem</t>
  </si>
  <si>
    <t>ZM292</t>
  </si>
  <si>
    <t>Rukavice nitril sempercare bez p. M bal. á 200 ks 30803</t>
  </si>
  <si>
    <t>ZB404</t>
  </si>
  <si>
    <t>Náplast cosmos 8 cm x 1 m 5403353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</si>
  <si>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</si>
  <si>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</si>
  <si>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</si>
  <si>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</si>
  <si>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</si>
  <si>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</si>
  <si>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</si>
  <si>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</si>
  <si>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</si>
  <si>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</si>
  <si>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ZN475</t>
  </si>
  <si>
    <t>Obinadlo elastické universal   8 cm x 5 m 1323100312</t>
  </si>
  <si>
    <t>ZA751</t>
  </si>
  <si>
    <t>Papír filtrační archy 50 x 50 cm bal. 12,5 kg PPER2R/80G/50X50</t>
  </si>
  <si>
    <t>ZM964</t>
  </si>
  <si>
    <t>Baňka erlenmeyera kuželová úzkohrdlá 250 ml Z1636823120206</t>
  </si>
  <si>
    <t>ZC043</t>
  </si>
  <si>
    <t>Kádinka vysoká s výlevkou 400 ml KAVA632417012400_U</t>
  </si>
  <si>
    <t>ZN551</t>
  </si>
  <si>
    <t>Lžička oboustranná chemická 150 mm nerezová SCNG232</t>
  </si>
  <si>
    <t>ZN713</t>
  </si>
  <si>
    <t>Baňka titrační s plochým dnem širokohrdlá s vyhnutým okrajem 636823520204</t>
  </si>
  <si>
    <t>ZN715</t>
  </si>
  <si>
    <t>Pipeta skleněná dělená 10 ml, třída AS, úplný výtok, cejchovaná 632434116910</t>
  </si>
  <si>
    <t>ZC689</t>
  </si>
  <si>
    <t>Kádinka vysoká sklo 100 ml KAVA632417012100_U</t>
  </si>
  <si>
    <t>ZN210</t>
  </si>
  <si>
    <t>Kopist nerezová 200 mm,lopatka 5 x 45 mm, mikrolžička 5 x 9 mm SCNG254</t>
  </si>
  <si>
    <t>DG146</t>
  </si>
  <si>
    <t>kyselina OCTOVA 99,8%  P.A. - ledova</t>
  </si>
  <si>
    <t>DD670</t>
  </si>
  <si>
    <t>NORM.CHELATON III 0,05M</t>
  </si>
  <si>
    <t>DE421</t>
  </si>
  <si>
    <t>NORM.THIOSÍRAN SODNÝ 0,1M</t>
  </si>
  <si>
    <t>DD137</t>
  </si>
  <si>
    <t>NORM.HYDROXID SODNÝ N/10</t>
  </si>
  <si>
    <t>DA093</t>
  </si>
  <si>
    <t>desinfekční roztok SOLU37637</t>
  </si>
  <si>
    <t>DD586</t>
  </si>
  <si>
    <t>Škrob rozpustný p.a.</t>
  </si>
  <si>
    <t>DC753</t>
  </si>
  <si>
    <t>ANHYDRID KYS.OCTOVE P.A.</t>
  </si>
  <si>
    <t>DA134</t>
  </si>
  <si>
    <t>NORM.BROMIČNAN DRASELNÝ 1/60</t>
  </si>
  <si>
    <t>DC348</t>
  </si>
  <si>
    <t>DICHROMAN DRASELNY P.A.</t>
  </si>
  <si>
    <t>ZA444</t>
  </si>
  <si>
    <t>Tampon nesterilní stáčený 20 x 19 cm bez RTG nití bal. á 100 ks 1320300404</t>
  </si>
  <si>
    <t>ZA737</t>
  </si>
  <si>
    <t>Filtr mini spike modrý 4550234</t>
  </si>
  <si>
    <t>ZA749</t>
  </si>
  <si>
    <t>Stříkačka injekční 3-dílná 50 ml LL Omnifix Solo 4617509F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</si>
  <si>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</si>
  <si>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</si>
  <si>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</si>
  <si>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</si>
  <si>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</si>
  <si>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</si>
  <si>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</si>
  <si>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</si>
  <si>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</si>
  <si>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</si>
  <si>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</si>
  <si>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se závitem 4617053V</t>
  </si>
  <si>
    <t>ZF159</t>
  </si>
  <si>
    <t>Nádoba na kontaminovaný odpad 1 l 15-0002</t>
  </si>
  <si>
    <t>ZK335</t>
  </si>
  <si>
    <t>Filtr sterifix 0,2um infúzní 4099303</t>
  </si>
  <si>
    <t>ZK799</t>
  </si>
  <si>
    <t>Zátka combi červená 4495101</t>
  </si>
  <si>
    <t>ZC986</t>
  </si>
  <si>
    <t>Infusor LV 5 2 denní á 12 ks 240 ml 2C1009KP</t>
  </si>
  <si>
    <t>ZK504</t>
  </si>
  <si>
    <t>Filtr mini spike červený 4550340</t>
  </si>
  <si>
    <t>ZK505</t>
  </si>
  <si>
    <t>Pumpa infuzní Infusor LV 2 5 denní 240 ml bal. á 12 ks 2C1008KP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</si>
  <si>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</si>
  <si>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</si>
  <si>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</si>
  <si>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</si>
  <si>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</si>
  <si>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</si>
  <si>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ZB436</t>
  </si>
  <si>
    <t>Jehla eco flac mix, bal.250 ks, 16401</t>
  </si>
  <si>
    <t>ZB556</t>
  </si>
  <si>
    <t>Jehla injekční 1,2 x 40 mm růžová 4665120</t>
  </si>
  <si>
    <t>ZC737</t>
  </si>
  <si>
    <t>Rukavice Glads nepud. Moelnl. vel. S 612600-20</t>
  </si>
  <si>
    <t>ZE993</t>
  </si>
  <si>
    <t>Rukavice operační ansell sensi - touch vel. 6,5 bal. á 40 párů 8050152</t>
  </si>
  <si>
    <t>ZB157</t>
  </si>
  <si>
    <t>Rukavice Glads nepud. Moelnl. vel. M 612700</t>
  </si>
  <si>
    <t>ZJ718</t>
  </si>
  <si>
    <t>Rukavice operační gammex PF sensitive vel. 6,5 bal. á 50 párů 330051060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</si>
  <si>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</si>
  <si>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</si>
  <si>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</si>
  <si>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</si>
  <si>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ZM291</t>
  </si>
  <si>
    <t>Rukavice nitril sempercare bez p. S bal. á 200 ks 30802</t>
  </si>
  <si>
    <t>ZN041</t>
  </si>
  <si>
    <t>Rukavice operační gammex ansell PF bez pudru 6,5 330048065</t>
  </si>
  <si>
    <t>ZN126</t>
  </si>
  <si>
    <t>Rukavice operační gammex ansell PF bez pudru 7,0 330048070</t>
  </si>
  <si>
    <t>ZD239</t>
  </si>
  <si>
    <t>Papír filtrační 24 cm kruhový skládaný bal. á 500 ks PPER2R/80G/S240</t>
  </si>
  <si>
    <t>ZA789</t>
  </si>
  <si>
    <t>Stříkačka injekční 2-dílná 2 ml L Inject Solo 4606027V</t>
  </si>
  <si>
    <t>ZN270</t>
  </si>
  <si>
    <t>Vak TPN EVA 250 ml bal á 50 ks E1302OD</t>
  </si>
  <si>
    <t>ZN271</t>
  </si>
  <si>
    <t>Vak TPN EVA 125 ml bal á 50 ks E1301OD</t>
  </si>
  <si>
    <t>ZN274</t>
  </si>
  <si>
    <t>Vak TPN EVA 3000 ml bal á 35 ks E1330OD</t>
  </si>
  <si>
    <t>ZN276</t>
  </si>
  <si>
    <t>Set hadicový EXACTA vysokoobjemový s ovzdušněním bal. á 25 ks H938174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</si>
  <si>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</si>
  <si>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</si>
  <si>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</si>
  <si>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</si>
  <si>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</si>
  <si>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</si>
  <si>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ZN795</t>
  </si>
  <si>
    <t>Těšnění GUKO vel. 5 průměr 33/55 výška 34 cm 2205.3353</t>
  </si>
  <si>
    <t>ZN108</t>
  </si>
  <si>
    <t>Rukavice operační gammex ansell PF bez pudru 8,0 330048080</t>
  </si>
  <si>
    <t>Lékárna, výdej HVLP</t>
  </si>
  <si>
    <t>50115067</t>
  </si>
  <si>
    <t>532 SZM Rukavice (112 02 108)</t>
  </si>
  <si>
    <t>Lékárna, výdejna Z (hlavní lékárna)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</si>
  <si>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</si>
  <si>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</si>
  <si>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</si>
  <si>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</si>
  <si>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</si>
  <si>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</si>
  <si>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</si>
  <si>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</si>
  <si>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</si>
  <si>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</si>
  <si>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</si>
  <si>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</si>
  <si>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Lékárna, oddělení diagnostik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</si>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</sst>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6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3" fontId="53" fillId="2" borderId="57" xfId="0" applyNumberFormat="1" applyFont="1" applyFill="1" applyBorder="1" applyAlignment="1">
      <alignment horizontal="center" vertical="center" wrapText="1"/>
    </xf>
    <xf numFmtId="0" fontId="53" fillId="2" borderId="58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3" fontId="39" fillId="4" borderId="61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0" borderId="63" xfId="0" applyNumberFormat="1" applyFont="1" applyBorder="1"/>
    <xf numFmtId="173" fontId="32" fillId="0" borderId="67" xfId="0" applyNumberFormat="1" applyFont="1" applyBorder="1"/>
    <xf numFmtId="173" fontId="32" fillId="0" borderId="65" xfId="0" applyNumberFormat="1" applyFont="1" applyBorder="1"/>
    <xf numFmtId="173" fontId="39" fillId="0" borderId="73" xfId="0" applyNumberFormat="1" applyFont="1" applyBorder="1"/>
    <xf numFmtId="173" fontId="32" fillId="0" borderId="74" xfId="0" applyNumberFormat="1" applyFont="1" applyBorder="1"/>
    <xf numFmtId="173" fontId="32" fillId="0" borderId="58" xfId="0" applyNumberFormat="1" applyFont="1" applyBorder="1"/>
    <xf numFmtId="173" fontId="39" fillId="2" borderId="75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0" borderId="69" xfId="0" applyNumberFormat="1" applyFont="1" applyBorder="1"/>
    <xf numFmtId="173" fontId="32" fillId="0" borderId="70" xfId="0" applyNumberFormat="1" applyFont="1" applyBorder="1"/>
    <xf numFmtId="173" fontId="32" fillId="0" borderId="71" xfId="0" applyNumberFormat="1" applyFont="1" applyBorder="1"/>
    <xf numFmtId="173" fontId="39" fillId="0" borderId="61" xfId="0" applyNumberFormat="1" applyFont="1" applyBorder="1"/>
    <xf numFmtId="173" fontId="32" fillId="0" borderId="76" xfId="0" applyNumberFormat="1" applyFont="1" applyBorder="1"/>
    <xf numFmtId="173" fontId="32" fillId="0" borderId="55" xfId="0" applyNumberFormat="1" applyFont="1" applyBorder="1"/>
    <xf numFmtId="174" fontId="39" fillId="2" borderId="61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9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2" fillId="0" borderId="67" xfId="0" applyNumberFormat="1" applyFont="1" applyBorder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1" xfId="0" applyNumberFormat="1" applyFont="1" applyFill="1" applyBorder="1" applyAlignment="1">
      <alignment horizontal="center"/>
    </xf>
    <xf numFmtId="175" fontId="39" fillId="0" borderId="69" xfId="0" applyNumberFormat="1" applyFont="1" applyBorder="1"/>
    <xf numFmtId="0" fontId="31" fillId="2" borderId="83" xfId="74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3" xfId="0" applyNumberFormat="1" applyFont="1" applyBorder="1"/>
    <xf numFmtId="9" fontId="32" fillId="0" borderId="67" xfId="0" applyNumberFormat="1" applyFont="1" applyBorder="1"/>
    <xf numFmtId="9" fontId="32" fillId="0" borderId="65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83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2" xfId="53" applyNumberFormat="1" applyFont="1" applyFill="1" applyBorder="1" applyAlignment="1">
      <alignment horizontal="right"/>
    </xf>
    <xf numFmtId="164" fontId="29" fillId="2" borderId="27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166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5" xfId="0" applyNumberFormat="1" applyFont="1" applyFill="1" applyBorder="1" applyAlignment="1">
      <alignment horizontal="right" vertical="top"/>
    </xf>
    <xf numFmtId="3" fontId="33" fillId="9" borderId="86" xfId="0" applyNumberFormat="1" applyFont="1" applyFill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3" fillId="0" borderId="85" xfId="0" applyNumberFormat="1" applyFont="1" applyBorder="1" applyAlignment="1">
      <alignment horizontal="right" vertical="top"/>
    </xf>
    <xf numFmtId="176" fontId="33" fillId="9" borderId="88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176" fontId="35" fillId="9" borderId="93" xfId="0" applyNumberFormat="1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0" borderId="96" xfId="0" applyFont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7" fillId="10" borderId="84" xfId="0" applyFont="1" applyFill="1" applyBorder="1" applyAlignment="1">
      <alignment vertical="top"/>
    </xf>
    <xf numFmtId="0" fontId="37" fillId="10" borderId="84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 indent="6"/>
    </xf>
    <xf numFmtId="0" fontId="37" fillId="10" borderId="84" xfId="0" applyFont="1" applyFill="1" applyBorder="1" applyAlignment="1">
      <alignment vertical="top" indent="8"/>
    </xf>
    <xf numFmtId="0" fontId="38" fillId="10" borderId="89" xfId="0" applyFont="1" applyFill="1" applyBorder="1" applyAlignment="1">
      <alignment vertical="top" indent="4"/>
    </xf>
    <xf numFmtId="0" fontId="37" fillId="10" borderId="84" xfId="0" applyFont="1" applyFill="1" applyBorder="1" applyAlignment="1">
      <alignment vertical="top" indent="6"/>
    </xf>
    <xf numFmtId="0" fontId="38" fillId="10" borderId="89" xfId="0" applyFont="1" applyFill="1" applyBorder="1" applyAlignment="1">
      <alignment vertical="top" indent="2"/>
    </xf>
    <xf numFmtId="0" fontId="38" fillId="10" borderId="89" xfId="0" applyFont="1" applyFill="1" applyBorder="1" applyAlignment="1">
      <alignment vertical="top"/>
    </xf>
    <xf numFmtId="0" fontId="32" fillId="10" borderId="84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8" xfId="53" applyNumberFormat="1" applyFont="1" applyFill="1" applyBorder="1" applyAlignment="1">
      <alignment horizontal="left"/>
    </xf>
    <xf numFmtId="164" fontId="31" fillId="2" borderId="99" xfId="53" applyNumberFormat="1" applyFont="1" applyFill="1" applyBorder="1" applyAlignment="1">
      <alignment horizontal="left"/>
    </xf>
    <xf numFmtId="164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4" fontId="32" fillId="0" borderId="55" xfId="0" applyNumberFormat="1" applyFont="1" applyFill="1" applyBorder="1"/>
    <xf numFmtId="164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0" xfId="0" applyFont="1" applyFill="1" applyBorder="1" applyAlignment="1">
      <alignment horizontal="center" vertical="center"/>
    </xf>
    <xf numFmtId="0" fontId="53" fillId="2" borderId="79" xfId="0" applyFont="1" applyFill="1" applyBorder="1" applyAlignment="1">
      <alignment horizontal="center" vertical="center" wrapText="1"/>
    </xf>
    <xf numFmtId="174" fontId="32" fillId="2" borderId="80" xfId="0" applyNumberFormat="1" applyFont="1" applyFill="1" applyBorder="1" applyAlignment="1"/>
    <xf numFmtId="174" fontId="32" fillId="0" borderId="78" xfId="0" applyNumberFormat="1" applyFont="1" applyBorder="1"/>
    <xf numFmtId="174" fontId="32" fillId="0" borderId="107" xfId="0" applyNumberFormat="1" applyFont="1" applyBorder="1"/>
    <xf numFmtId="173" fontId="39" fillId="4" borderId="80" xfId="0" applyNumberFormat="1" applyFont="1" applyFill="1" applyBorder="1" applyAlignment="1"/>
    <xf numFmtId="173" fontId="32" fillId="0" borderId="78" xfId="0" applyNumberFormat="1" applyFont="1" applyBorder="1"/>
    <xf numFmtId="173" fontId="32" fillId="0" borderId="79" xfId="0" applyNumberFormat="1" applyFont="1" applyBorder="1"/>
    <xf numFmtId="173" fontId="39" fillId="2" borderId="80" xfId="0" applyNumberFormat="1" applyFont="1" applyFill="1" applyBorder="1" applyAlignment="1"/>
    <xf numFmtId="173" fontId="32" fillId="0" borderId="107" xfId="0" applyNumberFormat="1" applyFont="1" applyBorder="1"/>
    <xf numFmtId="173" fontId="32" fillId="0" borderId="80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60" xfId="0" applyNumberFormat="1" applyFont="1" applyFill="1" applyBorder="1" applyAlignment="1">
      <alignment horizontal="center"/>
    </xf>
    <xf numFmtId="173" fontId="32" fillId="0" borderId="62" xfId="0" applyNumberFormat="1" applyFont="1" applyBorder="1" applyAlignment="1">
      <alignment horizontal="right"/>
    </xf>
    <xf numFmtId="175" fontId="32" fillId="0" borderId="62" xfId="0" applyNumberFormat="1" applyFont="1" applyBorder="1" applyAlignment="1">
      <alignment horizontal="right"/>
    </xf>
    <xf numFmtId="173" fontId="32" fillId="0" borderId="72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7" t="s">
        <v>63</v>
      </c>
      <c r="B1" s="247"/>
    </row>
    <row r="2" spans="1:3" ht="14.4" customHeight="1" thickBot="1" x14ac:dyDescent="0.35">
      <c r="A2" s="173" t="s">
        <v>165</v>
      </c>
      <c r="B2" s="41"/>
    </row>
    <row r="3" spans="1:3" ht="14.4" customHeight="1" thickBot="1" x14ac:dyDescent="0.35">
      <c r="A3" s="243" t="s">
        <v>79</v>
      </c>
      <c r="B3" s="244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167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5" t="s">
        <v>64</v>
      </c>
      <c r="B9" s="244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724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6" t="s">
        <v>65</v>
      </c>
      <c r="B16" s="244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286" t="s">
        <v>61</v>
      </c>
      <c r="B1" s="278"/>
      <c r="C1" s="278"/>
      <c r="D1" s="278"/>
      <c r="E1" s="278"/>
      <c r="F1" s="278"/>
      <c r="G1" s="278"/>
      <c r="H1" s="278"/>
    </row>
    <row r="2" spans="1:9" ht="15" thickBot="1" x14ac:dyDescent="0.35">
      <c r="A2" s="173" t="s">
        <v>165</v>
      </c>
      <c r="B2" s="174"/>
      <c r="C2" s="174"/>
      <c r="D2" s="174"/>
      <c r="E2" s="174"/>
      <c r="F2" s="174"/>
    </row>
    <row r="3" spans="1:9" x14ac:dyDescent="0.3">
      <c r="A3" s="192" t="s">
        <v>126</v>
      </c>
      <c r="B3" s="284" t="s">
        <v>108</v>
      </c>
      <c r="C3" s="175">
        <v>0</v>
      </c>
      <c r="D3" s="195">
        <v>203</v>
      </c>
      <c r="E3" s="195">
        <v>302</v>
      </c>
      <c r="F3" s="195">
        <v>419</v>
      </c>
      <c r="G3" s="176">
        <v>642</v>
      </c>
      <c r="H3" s="356">
        <v>930</v>
      </c>
      <c r="I3" s="371"/>
    </row>
    <row r="4" spans="1:9" ht="24.6" outlineLevel="1" thickBot="1" x14ac:dyDescent="0.35">
      <c r="A4" s="193">
        <v>2016</v>
      </c>
      <c r="B4" s="285"/>
      <c r="C4" s="177" t="s">
        <v>109</v>
      </c>
      <c r="D4" s="196" t="s">
        <v>110</v>
      </c>
      <c r="E4" s="196" t="s">
        <v>140</v>
      </c>
      <c r="F4" s="196" t="s">
        <v>135</v>
      </c>
      <c r="G4" s="178" t="s">
        <v>136</v>
      </c>
      <c r="H4" s="357" t="s">
        <v>128</v>
      </c>
      <c r="I4" s="371"/>
    </row>
    <row r="5" spans="1:9" x14ac:dyDescent="0.3">
      <c r="A5" s="179" t="s">
        <v>111</v>
      </c>
      <c r="B5" s="215"/>
      <c r="C5" s="216"/>
      <c r="D5" s="217"/>
      <c r="E5" s="217"/>
      <c r="F5" s="217"/>
      <c r="G5" s="217"/>
      <c r="H5" s="358"/>
      <c r="I5" s="371"/>
    </row>
    <row r="6" spans="1:9" ht="15" collapsed="1" thickBot="1" x14ac:dyDescent="0.35">
      <c r="A6" s="180" t="s">
        <v>55</v>
      </c>
      <c r="B6" s="218">
        <f xml:space="preserve">
TRUNC(IF($A$4&lt;=12,SUMIFS('ON Data'!F:F,'ON Data'!$D:$D,$A$4,'ON Data'!$E:$E,1),SUMIFS('ON Data'!F:F,'ON Data'!$E:$E,1)/'ON Data'!$D$3),1)</f>
        <v>70.400000000000006</v>
      </c>
      <c r="C6" s="219">
        <f xml:space="preserve">
TRUNC(IF($A$4&lt;=12,SUMIFS('ON Data'!G:G,'ON Data'!$D:$D,$A$4,'ON Data'!$E:$E,1),SUMIFS('ON Data'!G:G,'ON Data'!$E:$E,1)/'ON Data'!$D$3),1)</f>
        <v>0</v>
      </c>
      <c r="D6" s="220">
        <f xml:space="preserve">
TRUNC(IF($A$4&lt;=12,SUMIFS('ON Data'!N:N,'ON Data'!$D:$D,$A$4,'ON Data'!$E:$E,1),SUMIFS('ON Data'!N:N,'ON Data'!$E:$E,1)/'ON Data'!$D$3),1)</f>
        <v>20.399999999999999</v>
      </c>
      <c r="E6" s="220">
        <f xml:space="preserve">
TRUNC(IF($A$4&lt;=12,SUMIFS('ON Data'!O:O,'ON Data'!$D:$D,$A$4,'ON Data'!$E:$E,1),SUMIFS('ON Data'!O:O,'ON Data'!$E:$E,1)/'ON Data'!$D$3),1)</f>
        <v>0</v>
      </c>
      <c r="F6" s="220">
        <f xml:space="preserve">
TRUNC(IF($A$4&lt;=12,SUMIFS('ON Data'!AA:AA,'ON Data'!$D:$D,$A$4,'ON Data'!$E:$E,1),SUMIFS('ON Data'!AA:AA,'ON Data'!$E:$E,1)/'ON Data'!$D$3),1)</f>
        <v>25</v>
      </c>
      <c r="G6" s="220">
        <f xml:space="preserve">
TRUNC(IF($A$4&lt;=12,SUMIFS('ON Data'!AR:AR,'ON Data'!$D:$D,$A$4,'ON Data'!$E:$E,1),SUMIFS('ON Data'!AR:AR,'ON Data'!$E:$E,1)/'ON Data'!$D$3),1)</f>
        <v>23.9</v>
      </c>
      <c r="H6" s="359">
        <f xml:space="preserve">
TRUNC(IF($A$4&lt;=12,SUMIFS('ON Data'!AW:AW,'ON Data'!$D:$D,$A$4,'ON Data'!$E:$E,1),SUMIFS('ON Data'!AW:AW,'ON Data'!$E:$E,1)/'ON Data'!$D$3),1)</f>
        <v>1</v>
      </c>
      <c r="I6" s="371"/>
    </row>
    <row r="7" spans="1:9" ht="15" hidden="1" outlineLevel="1" thickBot="1" x14ac:dyDescent="0.35">
      <c r="A7" s="180" t="s">
        <v>62</v>
      </c>
      <c r="B7" s="218"/>
      <c r="C7" s="221"/>
      <c r="D7" s="220"/>
      <c r="E7" s="220"/>
      <c r="F7" s="220"/>
      <c r="G7" s="220"/>
      <c r="H7" s="359"/>
      <c r="I7" s="371"/>
    </row>
    <row r="8" spans="1:9" ht="15" hidden="1" outlineLevel="1" thickBot="1" x14ac:dyDescent="0.35">
      <c r="A8" s="180" t="s">
        <v>57</v>
      </c>
      <c r="B8" s="218"/>
      <c r="C8" s="221"/>
      <c r="D8" s="220"/>
      <c r="E8" s="220"/>
      <c r="F8" s="220"/>
      <c r="G8" s="220"/>
      <c r="H8" s="359"/>
      <c r="I8" s="371"/>
    </row>
    <row r="9" spans="1:9" ht="15" hidden="1" outlineLevel="1" thickBot="1" x14ac:dyDescent="0.35">
      <c r="A9" s="181" t="s">
        <v>52</v>
      </c>
      <c r="B9" s="222"/>
      <c r="C9" s="223"/>
      <c r="D9" s="224"/>
      <c r="E9" s="224"/>
      <c r="F9" s="224"/>
      <c r="G9" s="224"/>
      <c r="H9" s="360"/>
      <c r="I9" s="371"/>
    </row>
    <row r="10" spans="1:9" x14ac:dyDescent="0.3">
      <c r="A10" s="182" t="s">
        <v>112</v>
      </c>
      <c r="B10" s="197"/>
      <c r="C10" s="198"/>
      <c r="D10" s="199"/>
      <c r="E10" s="199"/>
      <c r="F10" s="199"/>
      <c r="G10" s="199"/>
      <c r="H10" s="361"/>
      <c r="I10" s="371"/>
    </row>
    <row r="11" spans="1:9" x14ac:dyDescent="0.3">
      <c r="A11" s="183" t="s">
        <v>113</v>
      </c>
      <c r="B11" s="200">
        <f xml:space="preserve">
IF($A$4&lt;=12,SUMIFS('ON Data'!F:F,'ON Data'!$D:$D,$A$4,'ON Data'!$E:$E,2),SUMIFS('ON Data'!F:F,'ON Data'!$E:$E,2))</f>
        <v>33708.759999999995</v>
      </c>
      <c r="C11" s="201">
        <f xml:space="preserve">
IF($A$4&lt;=12,SUMIFS('ON Data'!G:G,'ON Data'!$D:$D,$A$4,'ON Data'!$E:$E,2),SUMIFS('ON Data'!G:G,'ON Data'!$E:$E,2))</f>
        <v>0</v>
      </c>
      <c r="D11" s="202">
        <f xml:space="preserve">
IF($A$4&lt;=12,SUMIFS('ON Data'!N:N,'ON Data'!$D:$D,$A$4,'ON Data'!$E:$E,2),SUMIFS('ON Data'!N:N,'ON Data'!$E:$E,2))</f>
        <v>9849.16</v>
      </c>
      <c r="E11" s="202">
        <f xml:space="preserve">
IF($A$4&lt;=12,SUMIFS('ON Data'!O:O,'ON Data'!$D:$D,$A$4,'ON Data'!$E:$E,2),SUMIFS('ON Data'!O:O,'ON Data'!$E:$E,2))</f>
        <v>0</v>
      </c>
      <c r="F11" s="202">
        <f xml:space="preserve">
IF($A$4&lt;=12,SUMIFS('ON Data'!AA:AA,'ON Data'!$D:$D,$A$4,'ON Data'!$E:$E,2),SUMIFS('ON Data'!AA:AA,'ON Data'!$E:$E,2))</f>
        <v>11996</v>
      </c>
      <c r="G11" s="202">
        <f xml:space="preserve">
IF($A$4&lt;=12,SUMIFS('ON Data'!AR:AR,'ON Data'!$D:$D,$A$4,'ON Data'!$E:$E,2),SUMIFS('ON Data'!AR:AR,'ON Data'!$E:$E,2))</f>
        <v>11375.6</v>
      </c>
      <c r="H11" s="362">
        <f xml:space="preserve">
IF($A$4&lt;=12,SUMIFS('ON Data'!AW:AW,'ON Data'!$D:$D,$A$4,'ON Data'!$E:$E,2),SUMIFS('ON Data'!AW:AW,'ON Data'!$E:$E,2))</f>
        <v>488</v>
      </c>
      <c r="I11" s="371"/>
    </row>
    <row r="12" spans="1:9" x14ac:dyDescent="0.3">
      <c r="A12" s="183" t="s">
        <v>114</v>
      </c>
      <c r="B12" s="200">
        <f xml:space="preserve">
IF($A$4&lt;=12,SUMIFS('ON Data'!F:F,'ON Data'!$D:$D,$A$4,'ON Data'!$E:$E,3),SUMIFS('ON Data'!F:F,'ON Data'!$E:$E,3))</f>
        <v>4</v>
      </c>
      <c r="C12" s="201">
        <f xml:space="preserve">
IF($A$4&lt;=12,SUMIFS('ON Data'!G:G,'ON Data'!$D:$D,$A$4,'ON Data'!$E:$E,3),SUMIFS('ON Data'!G:G,'ON Data'!$E:$E,3))</f>
        <v>0</v>
      </c>
      <c r="D12" s="202">
        <f xml:space="preserve">
IF($A$4&lt;=12,SUMIFS('ON Data'!N:N,'ON Data'!$D:$D,$A$4,'ON Data'!$E:$E,3),SUMIFS('ON Data'!N:N,'ON Data'!$E:$E,3))</f>
        <v>4</v>
      </c>
      <c r="E12" s="202">
        <f xml:space="preserve">
IF($A$4&lt;=12,SUMIFS('ON Data'!O:O,'ON Data'!$D:$D,$A$4,'ON Data'!$E:$E,3),SUMIFS('ON Data'!O:O,'ON Data'!$E:$E,3))</f>
        <v>0</v>
      </c>
      <c r="F12" s="202">
        <f xml:space="preserve">
IF($A$4&lt;=12,SUMIFS('ON Data'!AA:AA,'ON Data'!$D:$D,$A$4,'ON Data'!$E:$E,3),SUMIFS('ON Data'!AA:AA,'ON Data'!$E:$E,3))</f>
        <v>0</v>
      </c>
      <c r="G12" s="202">
        <f xml:space="preserve">
IF($A$4&lt;=12,SUMIFS('ON Data'!AR:AR,'ON Data'!$D:$D,$A$4,'ON Data'!$E:$E,3),SUMIFS('ON Data'!AR:AR,'ON Data'!$E:$E,3))</f>
        <v>0</v>
      </c>
      <c r="H12" s="362">
        <f xml:space="preserve">
IF($A$4&lt;=12,SUMIFS('ON Data'!AW:AW,'ON Data'!$D:$D,$A$4,'ON Data'!$E:$E,3),SUMIFS('ON Data'!AW:AW,'ON Data'!$E:$E,3))</f>
        <v>0</v>
      </c>
      <c r="I12" s="371"/>
    </row>
    <row r="13" spans="1:9" x14ac:dyDescent="0.3">
      <c r="A13" s="183" t="s">
        <v>121</v>
      </c>
      <c r="B13" s="200">
        <f xml:space="preserve">
IF($A$4&lt;=12,SUMIFS('ON Data'!F:F,'ON Data'!$D:$D,$A$4,'ON Data'!$E:$E,4),SUMIFS('ON Data'!F:F,'ON Data'!$E:$E,4))</f>
        <v>309.5</v>
      </c>
      <c r="C13" s="201">
        <f xml:space="preserve">
IF($A$4&lt;=12,SUMIFS('ON Data'!G:G,'ON Data'!$D:$D,$A$4,'ON Data'!$E:$E,4),SUMIFS('ON Data'!G:G,'ON Data'!$E:$E,4))</f>
        <v>0</v>
      </c>
      <c r="D13" s="202">
        <f xml:space="preserve">
IF($A$4&lt;=12,SUMIFS('ON Data'!N:N,'ON Data'!$D:$D,$A$4,'ON Data'!$E:$E,4),SUMIFS('ON Data'!N:N,'ON Data'!$E:$E,4))</f>
        <v>127</v>
      </c>
      <c r="E13" s="202">
        <f xml:space="preserve">
IF($A$4&lt;=12,SUMIFS('ON Data'!O:O,'ON Data'!$D:$D,$A$4,'ON Data'!$E:$E,4),SUMIFS('ON Data'!O:O,'ON Data'!$E:$E,4))</f>
        <v>0</v>
      </c>
      <c r="F13" s="202">
        <f xml:space="preserve">
IF($A$4&lt;=12,SUMIFS('ON Data'!AA:AA,'ON Data'!$D:$D,$A$4,'ON Data'!$E:$E,4),SUMIFS('ON Data'!AA:AA,'ON Data'!$E:$E,4))</f>
        <v>167</v>
      </c>
      <c r="G13" s="202">
        <f xml:space="preserve">
IF($A$4&lt;=12,SUMIFS('ON Data'!AR:AR,'ON Data'!$D:$D,$A$4,'ON Data'!$E:$E,4),SUMIFS('ON Data'!AR:AR,'ON Data'!$E:$E,4))</f>
        <v>15.5</v>
      </c>
      <c r="H13" s="362">
        <f xml:space="preserve">
IF($A$4&lt;=12,SUMIFS('ON Data'!AW:AW,'ON Data'!$D:$D,$A$4,'ON Data'!$E:$E,4),SUMIFS('ON Data'!AW:AW,'ON Data'!$E:$E,4))</f>
        <v>0</v>
      </c>
      <c r="I13" s="371"/>
    </row>
    <row r="14" spans="1:9" ht="15" thickBot="1" x14ac:dyDescent="0.35">
      <c r="A14" s="184" t="s">
        <v>115</v>
      </c>
      <c r="B14" s="203">
        <f xml:space="preserve">
IF($A$4&lt;=12,SUMIFS('ON Data'!F:F,'ON Data'!$D:$D,$A$4,'ON Data'!$E:$E,5),SUMIFS('ON Data'!F:F,'ON Data'!$E:$E,5))</f>
        <v>165</v>
      </c>
      <c r="C14" s="204">
        <f xml:space="preserve">
IF($A$4&lt;=12,SUMIFS('ON Data'!G:G,'ON Data'!$D:$D,$A$4,'ON Data'!$E:$E,5),SUMIFS('ON Data'!G:G,'ON Data'!$E:$E,5))</f>
        <v>165</v>
      </c>
      <c r="D14" s="205">
        <f xml:space="preserve">
IF($A$4&lt;=12,SUMIFS('ON Data'!N:N,'ON Data'!$D:$D,$A$4,'ON Data'!$E:$E,5),SUMIFS('ON Data'!N:N,'ON Data'!$E:$E,5))</f>
        <v>0</v>
      </c>
      <c r="E14" s="205">
        <f xml:space="preserve">
IF($A$4&lt;=12,SUMIFS('ON Data'!O:O,'ON Data'!$D:$D,$A$4,'ON Data'!$E:$E,5),SUMIFS('ON Data'!O:O,'ON Data'!$E:$E,5))</f>
        <v>0</v>
      </c>
      <c r="F14" s="205">
        <f xml:space="preserve">
IF($A$4&lt;=12,SUMIFS('ON Data'!AA:AA,'ON Data'!$D:$D,$A$4,'ON Data'!$E:$E,5),SUMIFS('ON Data'!AA:AA,'ON Data'!$E:$E,5))</f>
        <v>0</v>
      </c>
      <c r="G14" s="205">
        <f xml:space="preserve">
IF($A$4&lt;=12,SUMIFS('ON Data'!AR:AR,'ON Data'!$D:$D,$A$4,'ON Data'!$E:$E,5),SUMIFS('ON Data'!AR:AR,'ON Data'!$E:$E,5))</f>
        <v>0</v>
      </c>
      <c r="H14" s="363">
        <f xml:space="preserve">
IF($A$4&lt;=12,SUMIFS('ON Data'!AW:AW,'ON Data'!$D:$D,$A$4,'ON Data'!$E:$E,5),SUMIFS('ON Data'!AW:AW,'ON Data'!$E:$E,5))</f>
        <v>0</v>
      </c>
      <c r="I14" s="371"/>
    </row>
    <row r="15" spans="1:9" x14ac:dyDescent="0.3">
      <c r="A15" s="126" t="s">
        <v>125</v>
      </c>
      <c r="B15" s="206"/>
      <c r="C15" s="207"/>
      <c r="D15" s="208"/>
      <c r="E15" s="208"/>
      <c r="F15" s="208"/>
      <c r="G15" s="208"/>
      <c r="H15" s="364"/>
      <c r="I15" s="371"/>
    </row>
    <row r="16" spans="1:9" x14ac:dyDescent="0.3">
      <c r="A16" s="185" t="s">
        <v>116</v>
      </c>
      <c r="B16" s="200">
        <f xml:space="preserve">
IF($A$4&lt;=12,SUMIFS('ON Data'!F:F,'ON Data'!$D:$D,$A$4,'ON Data'!$E:$E,7),SUMIFS('ON Data'!F:F,'ON Data'!$E:$E,7))</f>
        <v>106353</v>
      </c>
      <c r="C16" s="201">
        <f xml:space="preserve">
IF($A$4&lt;=12,SUMIFS('ON Data'!G:G,'ON Data'!$D:$D,$A$4,'ON Data'!$E:$E,7),SUMIFS('ON Data'!G:G,'ON Data'!$E:$E,7))</f>
        <v>0</v>
      </c>
      <c r="D16" s="202">
        <f xml:space="preserve">
IF($A$4&lt;=12,SUMIFS('ON Data'!N:N,'ON Data'!$D:$D,$A$4,'ON Data'!$E:$E,7),SUMIFS('ON Data'!N:N,'ON Data'!$E:$E,7))</f>
        <v>85353</v>
      </c>
      <c r="E16" s="202">
        <f xml:space="preserve">
IF($A$4&lt;=12,SUMIFS('ON Data'!O:O,'ON Data'!$D:$D,$A$4,'ON Data'!$E:$E,7),SUMIFS('ON Data'!O:O,'ON Data'!$E:$E,7))</f>
        <v>0</v>
      </c>
      <c r="F16" s="202">
        <f xml:space="preserve">
IF($A$4&lt;=12,SUMIFS('ON Data'!AA:AA,'ON Data'!$D:$D,$A$4,'ON Data'!$E:$E,7),SUMIFS('ON Data'!AA:AA,'ON Data'!$E:$E,7))</f>
        <v>21000</v>
      </c>
      <c r="G16" s="202">
        <f xml:space="preserve">
IF($A$4&lt;=12,SUMIFS('ON Data'!AR:AR,'ON Data'!$D:$D,$A$4,'ON Data'!$E:$E,7),SUMIFS('ON Data'!AR:AR,'ON Data'!$E:$E,7))</f>
        <v>0</v>
      </c>
      <c r="H16" s="362">
        <f xml:space="preserve">
IF($A$4&lt;=12,SUMIFS('ON Data'!AW:AW,'ON Data'!$D:$D,$A$4,'ON Data'!$E:$E,7),SUMIFS('ON Data'!AW:AW,'ON Data'!$E:$E,7))</f>
        <v>0</v>
      </c>
      <c r="I16" s="371"/>
    </row>
    <row r="17" spans="1:9" x14ac:dyDescent="0.3">
      <c r="A17" s="185" t="s">
        <v>117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Data'!G:G,'ON Data'!$D:$D,$A$4,'ON Data'!$E:$E,8),SUMIFS('ON Data'!G:G,'ON Data'!$E:$E,8))</f>
        <v>0</v>
      </c>
      <c r="D17" s="202">
        <f xml:space="preserve">
IF($A$4&lt;=12,SUMIFS('ON Data'!N:N,'ON Data'!$D:$D,$A$4,'ON Data'!$E:$E,8),SUMIFS('ON Data'!N:N,'ON Data'!$E:$E,8))</f>
        <v>0</v>
      </c>
      <c r="E17" s="202">
        <f xml:space="preserve">
IF($A$4&lt;=12,SUMIFS('ON Data'!O:O,'ON Data'!$D:$D,$A$4,'ON Data'!$E:$E,8),SUMIFS('ON Data'!O:O,'ON Data'!$E:$E,8))</f>
        <v>0</v>
      </c>
      <c r="F17" s="202">
        <f xml:space="preserve">
IF($A$4&lt;=12,SUMIFS('ON Data'!AA:AA,'ON Data'!$D:$D,$A$4,'ON Data'!$E:$E,8),SUMIFS('ON Data'!AA:AA,'ON Data'!$E:$E,8))</f>
        <v>0</v>
      </c>
      <c r="G17" s="202">
        <f xml:space="preserve">
IF($A$4&lt;=12,SUMIFS('ON Data'!AR:AR,'ON Data'!$D:$D,$A$4,'ON Data'!$E:$E,8),SUMIFS('ON Data'!AR:AR,'ON Data'!$E:$E,8))</f>
        <v>0</v>
      </c>
      <c r="H17" s="362">
        <f xml:space="preserve">
IF($A$4&lt;=12,SUMIFS('ON Data'!AW:AW,'ON Data'!$D:$D,$A$4,'ON Data'!$E:$E,8),SUMIFS('ON Data'!AW:AW,'ON Data'!$E:$E,8))</f>
        <v>0</v>
      </c>
      <c r="I17" s="371"/>
    </row>
    <row r="18" spans="1:9" x14ac:dyDescent="0.3">
      <c r="A18" s="185" t="s">
        <v>118</v>
      </c>
      <c r="B18" s="200">
        <f xml:space="preserve">
B19-B16-B17</f>
        <v>22088</v>
      </c>
      <c r="C18" s="201">
        <f t="shared" ref="C18" si="0" xml:space="preserve">
C19-C16-C17</f>
        <v>0</v>
      </c>
      <c r="D18" s="202">
        <f t="shared" ref="D18:F18" si="1" xml:space="preserve">
D19-D16-D17</f>
        <v>0</v>
      </c>
      <c r="E18" s="202">
        <f t="shared" si="1"/>
        <v>0</v>
      </c>
      <c r="F18" s="202">
        <f t="shared" si="1"/>
        <v>10000</v>
      </c>
      <c r="G18" s="202">
        <f t="shared" ref="G18:H18" si="2" xml:space="preserve">
G19-G16-G17</f>
        <v>12088</v>
      </c>
      <c r="H18" s="362">
        <f t="shared" si="2"/>
        <v>0</v>
      </c>
      <c r="I18" s="371"/>
    </row>
    <row r="19" spans="1:9" ht="15" thickBot="1" x14ac:dyDescent="0.35">
      <c r="A19" s="186" t="s">
        <v>119</v>
      </c>
      <c r="B19" s="209">
        <f xml:space="preserve">
IF($A$4&lt;=12,SUMIFS('ON Data'!F:F,'ON Data'!$D:$D,$A$4,'ON Data'!$E:$E,9),SUMIFS('ON Data'!F:F,'ON Data'!$E:$E,9))</f>
        <v>128441</v>
      </c>
      <c r="C19" s="210">
        <f xml:space="preserve">
IF($A$4&lt;=12,SUMIFS('ON Data'!G:G,'ON Data'!$D:$D,$A$4,'ON Data'!$E:$E,9),SUMIFS('ON Data'!G:G,'ON Data'!$E:$E,9))</f>
        <v>0</v>
      </c>
      <c r="D19" s="211">
        <f xml:space="preserve">
IF($A$4&lt;=12,SUMIFS('ON Data'!N:N,'ON Data'!$D:$D,$A$4,'ON Data'!$E:$E,9),SUMIFS('ON Data'!N:N,'ON Data'!$E:$E,9))</f>
        <v>85353</v>
      </c>
      <c r="E19" s="211">
        <f xml:space="preserve">
IF($A$4&lt;=12,SUMIFS('ON Data'!O:O,'ON Data'!$D:$D,$A$4,'ON Data'!$E:$E,9),SUMIFS('ON Data'!O:O,'ON Data'!$E:$E,9))</f>
        <v>0</v>
      </c>
      <c r="F19" s="211">
        <f xml:space="preserve">
IF($A$4&lt;=12,SUMIFS('ON Data'!AA:AA,'ON Data'!$D:$D,$A$4,'ON Data'!$E:$E,9),SUMIFS('ON Data'!AA:AA,'ON Data'!$E:$E,9))</f>
        <v>31000</v>
      </c>
      <c r="G19" s="211">
        <f xml:space="preserve">
IF($A$4&lt;=12,SUMIFS('ON Data'!AR:AR,'ON Data'!$D:$D,$A$4,'ON Data'!$E:$E,9),SUMIFS('ON Data'!AR:AR,'ON Data'!$E:$E,9))</f>
        <v>12088</v>
      </c>
      <c r="H19" s="365">
        <f xml:space="preserve">
IF($A$4&lt;=12,SUMIFS('ON Data'!AW:AW,'ON Data'!$D:$D,$A$4,'ON Data'!$E:$E,9),SUMIFS('ON Data'!AW:AW,'ON Data'!$E:$E,9))</f>
        <v>0</v>
      </c>
      <c r="I19" s="371"/>
    </row>
    <row r="20" spans="1:9" ht="15" collapsed="1" thickBot="1" x14ac:dyDescent="0.35">
      <c r="A20" s="187" t="s">
        <v>55</v>
      </c>
      <c r="B20" s="212">
        <f xml:space="preserve">
IF($A$4&lt;=12,SUMIFS('ON Data'!F:F,'ON Data'!$D:$D,$A$4,'ON Data'!$E:$E,6),SUMIFS('ON Data'!F:F,'ON Data'!$E:$E,6))</f>
        <v>5860800</v>
      </c>
      <c r="C20" s="213">
        <f xml:space="preserve">
IF($A$4&lt;=12,SUMIFS('ON Data'!G:G,'ON Data'!$D:$D,$A$4,'ON Data'!$E:$E,6),SUMIFS('ON Data'!G:G,'ON Data'!$E:$E,6))</f>
        <v>33000</v>
      </c>
      <c r="D20" s="214">
        <f xml:space="preserve">
IF($A$4&lt;=12,SUMIFS('ON Data'!N:N,'ON Data'!$D:$D,$A$4,'ON Data'!$E:$E,6),SUMIFS('ON Data'!N:N,'ON Data'!$E:$E,6))</f>
        <v>2576134</v>
      </c>
      <c r="E20" s="214">
        <f xml:space="preserve">
IF($A$4&lt;=12,SUMIFS('ON Data'!O:O,'ON Data'!$D:$D,$A$4,'ON Data'!$E:$E,6),SUMIFS('ON Data'!O:O,'ON Data'!$E:$E,6))</f>
        <v>0</v>
      </c>
      <c r="F20" s="214">
        <f xml:space="preserve">
IF($A$4&lt;=12,SUMIFS('ON Data'!AA:AA,'ON Data'!$D:$D,$A$4,'ON Data'!$E:$E,6),SUMIFS('ON Data'!AA:AA,'ON Data'!$E:$E,6))</f>
        <v>2031425</v>
      </c>
      <c r="G20" s="214">
        <f xml:space="preserve">
IF($A$4&lt;=12,SUMIFS('ON Data'!AR:AR,'ON Data'!$D:$D,$A$4,'ON Data'!$E:$E,6),SUMIFS('ON Data'!AR:AR,'ON Data'!$E:$E,6))</f>
        <v>1139646</v>
      </c>
      <c r="H20" s="366">
        <f xml:space="preserve">
IF($A$4&lt;=12,SUMIFS('ON Data'!AW:AW,'ON Data'!$D:$D,$A$4,'ON Data'!$E:$E,6),SUMIFS('ON Data'!AW:AW,'ON Data'!$E:$E,6))</f>
        <v>80595</v>
      </c>
      <c r="I20" s="371"/>
    </row>
    <row r="21" spans="1:9" ht="15" hidden="1" outlineLevel="1" thickBot="1" x14ac:dyDescent="0.35">
      <c r="A21" s="180" t="s">
        <v>62</v>
      </c>
      <c r="B21" s="200">
        <f xml:space="preserve">
IF($A$4&lt;=12,SUMIFS('ON Data'!F:F,'ON Data'!$D:$D,$A$4,'ON Data'!$E:$E,12),SUMIFS('ON Data'!F:F,'ON Data'!$E:$E,12))</f>
        <v>0</v>
      </c>
      <c r="C21" s="201">
        <f xml:space="preserve">
IF($A$4&lt;=12,SUMIFS('ON Data'!G:G,'ON Data'!$D:$D,$A$4,'ON Data'!$E:$E,12),SUMIFS('ON Data'!G:G,'ON Data'!$E:$E,12))</f>
        <v>0</v>
      </c>
      <c r="D21" s="202">
        <f xml:space="preserve">
IF($A$4&lt;=12,SUMIFS('ON Data'!N:N,'ON Data'!$D:$D,$A$4,'ON Data'!$E:$E,12),SUMIFS('ON Data'!N:N,'ON Data'!$E:$E,12))</f>
        <v>0</v>
      </c>
      <c r="E21" s="202">
        <f xml:space="preserve">
IF($A$4&lt;=12,SUMIFS('ON Data'!O:O,'ON Data'!$D:$D,$A$4,'ON Data'!$E:$E,12),SUMIFS('ON Data'!O:O,'ON Data'!$E:$E,12))</f>
        <v>0</v>
      </c>
      <c r="F21" s="202">
        <f xml:space="preserve">
IF($A$4&lt;=12,SUMIFS('ON Data'!AA:AA,'ON Data'!$D:$D,$A$4,'ON Data'!$E:$E,12),SUMIFS('ON Data'!AA:AA,'ON Data'!$E:$E,12))</f>
        <v>0</v>
      </c>
      <c r="I21" s="371"/>
    </row>
    <row r="22" spans="1:9" ht="15" hidden="1" outlineLevel="1" thickBot="1" x14ac:dyDescent="0.35">
      <c r="A22" s="180" t="s">
        <v>57</v>
      </c>
      <c r="B22" s="240" t="str">
        <f xml:space="preserve">
IF(OR(B21="",B21=0),"",B20/B21)</f>
        <v/>
      </c>
      <c r="C22" s="241" t="str">
        <f t="shared" ref="C22" si="3" xml:space="preserve">
IF(OR(C21="",C21=0),"",C20/C21)</f>
        <v/>
      </c>
      <c r="D22" s="242" t="str">
        <f t="shared" ref="D22:F22" si="4" xml:space="preserve">
IF(OR(D21="",D21=0),"",D20/D21)</f>
        <v/>
      </c>
      <c r="E22" s="242" t="str">
        <f t="shared" si="4"/>
        <v/>
      </c>
      <c r="F22" s="242" t="str">
        <f t="shared" si="4"/>
        <v/>
      </c>
      <c r="I22" s="371"/>
    </row>
    <row r="23" spans="1:9" ht="15" hidden="1" outlineLevel="1" thickBot="1" x14ac:dyDescent="0.35">
      <c r="A23" s="188" t="s">
        <v>52</v>
      </c>
      <c r="B23" s="203">
        <f xml:space="preserve">
IF(B21="","",B20-B21)</f>
        <v>5860800</v>
      </c>
      <c r="C23" s="204">
        <f t="shared" ref="C23" si="5" xml:space="preserve">
IF(C21="","",C20-C21)</f>
        <v>33000</v>
      </c>
      <c r="D23" s="205">
        <f t="shared" ref="D23:F23" si="6" xml:space="preserve">
IF(D21="","",D20-D21)</f>
        <v>2576134</v>
      </c>
      <c r="E23" s="205">
        <f t="shared" si="6"/>
        <v>0</v>
      </c>
      <c r="F23" s="205">
        <f t="shared" si="6"/>
        <v>2031425</v>
      </c>
      <c r="I23" s="371"/>
    </row>
    <row r="24" spans="1:9" x14ac:dyDescent="0.3">
      <c r="A24" s="182" t="s">
        <v>120</v>
      </c>
      <c r="B24" s="229" t="s">
        <v>2</v>
      </c>
      <c r="C24" s="372" t="s">
        <v>131</v>
      </c>
      <c r="D24" s="344"/>
      <c r="E24" s="345" t="s">
        <v>132</v>
      </c>
      <c r="F24" s="346"/>
      <c r="G24" s="346"/>
      <c r="H24" s="367" t="s">
        <v>133</v>
      </c>
      <c r="I24" s="371"/>
    </row>
    <row r="25" spans="1:9" x14ac:dyDescent="0.3">
      <c r="A25" s="183" t="s">
        <v>55</v>
      </c>
      <c r="B25" s="200">
        <f xml:space="preserve">
SUM(C25:H25)</f>
        <v>6640</v>
      </c>
      <c r="C25" s="373">
        <f xml:space="preserve">
IF($A$4&lt;=12,SUMIFS('ON Data'!J:J,'ON Data'!$D:$D,$A$4,'ON Data'!$E:$E,10),SUMIFS('ON Data'!J:J,'ON Data'!$E:$E,10))</f>
        <v>2540</v>
      </c>
      <c r="D25" s="347"/>
      <c r="E25" s="348">
        <f xml:space="preserve">
IF($A$4&lt;=12,SUMIFS('ON Data'!O:O,'ON Data'!$D:$D,$A$4,'ON Data'!$E:$E,10),SUMIFS('ON Data'!O:O,'ON Data'!$E:$E,10))</f>
        <v>4100</v>
      </c>
      <c r="F25" s="349"/>
      <c r="G25" s="349"/>
      <c r="H25" s="368">
        <f xml:space="preserve">
IF($A$4&lt;=12,SUMIFS('ON Data'!AW:AW,'ON Data'!$D:$D,$A$4,'ON Data'!$E:$E,10),SUMIFS('ON Data'!AW:AW,'ON Data'!$E:$E,10))</f>
        <v>0</v>
      </c>
      <c r="I25" s="371"/>
    </row>
    <row r="26" spans="1:9" x14ac:dyDescent="0.3">
      <c r="A26" s="189" t="s">
        <v>130</v>
      </c>
      <c r="B26" s="209">
        <f xml:space="preserve">
SUM(C26:H26)</f>
        <v>17022.900763358779</v>
      </c>
      <c r="C26" s="373">
        <f xml:space="preserve">
IF($A$4&lt;=12,SUMIFS('ON Data'!J:J,'ON Data'!$D:$D,$A$4,'ON Data'!$E:$E,11),SUMIFS('ON Data'!J:J,'ON Data'!$E:$E,11))</f>
        <v>12022.900763358779</v>
      </c>
      <c r="D26" s="347"/>
      <c r="E26" s="350">
        <f xml:space="preserve">
IF($A$4&lt;=12,SUMIFS('ON Data'!O:O,'ON Data'!$D:$D,$A$4,'ON Data'!$E:$E,11),SUMIFS('ON Data'!O:O,'ON Data'!$E:$E,11))</f>
        <v>5000</v>
      </c>
      <c r="F26" s="351"/>
      <c r="G26" s="351"/>
      <c r="H26" s="368">
        <f xml:space="preserve">
IF($A$4&lt;=12,SUMIFS('ON Data'!AW:AW,'ON Data'!$D:$D,$A$4,'ON Data'!$E:$E,11),SUMIFS('ON Data'!AW:AW,'ON Data'!$E:$E,11))</f>
        <v>0</v>
      </c>
      <c r="I26" s="371"/>
    </row>
    <row r="27" spans="1:9" x14ac:dyDescent="0.3">
      <c r="A27" s="189" t="s">
        <v>57</v>
      </c>
      <c r="B27" s="230">
        <f xml:space="preserve">
IF(B26=0,0,B25/B26)</f>
        <v>0.39006278026905827</v>
      </c>
      <c r="C27" s="374">
        <f xml:space="preserve">
IF(C26=0,0,C25/C26)</f>
        <v>0.21126349206349207</v>
      </c>
      <c r="D27" s="347"/>
      <c r="E27" s="352">
        <f xml:space="preserve">
IF(E26=0,0,E25/E26)</f>
        <v>0.82</v>
      </c>
      <c r="F27" s="349"/>
      <c r="G27" s="349"/>
      <c r="H27" s="369">
        <f xml:space="preserve">
IF(H26=0,0,H25/H26)</f>
        <v>0</v>
      </c>
      <c r="I27" s="371"/>
    </row>
    <row r="28" spans="1:9" ht="15" thickBot="1" x14ac:dyDescent="0.35">
      <c r="A28" s="189" t="s">
        <v>129</v>
      </c>
      <c r="B28" s="209">
        <f xml:space="preserve">
SUM(C28:H28)</f>
        <v>10382.900763358779</v>
      </c>
      <c r="C28" s="375">
        <f xml:space="preserve">
C26-C25</f>
        <v>9482.9007633587789</v>
      </c>
      <c r="D28" s="353"/>
      <c r="E28" s="354">
        <f xml:space="preserve">
E26-E25</f>
        <v>900</v>
      </c>
      <c r="F28" s="355"/>
      <c r="G28" s="355"/>
      <c r="H28" s="370">
        <f xml:space="preserve">
H26-H25</f>
        <v>0</v>
      </c>
      <c r="I28" s="371"/>
    </row>
    <row r="29" spans="1:9" x14ac:dyDescent="0.3">
      <c r="A29" s="190"/>
      <c r="B29" s="190"/>
      <c r="C29" s="191"/>
      <c r="D29" s="191"/>
      <c r="E29" s="191"/>
      <c r="F29" s="191"/>
    </row>
    <row r="30" spans="1:9" x14ac:dyDescent="0.3">
      <c r="A30" s="79" t="s">
        <v>90</v>
      </c>
      <c r="B30" s="96"/>
      <c r="C30" s="96"/>
      <c r="D30" s="96"/>
      <c r="E30" s="96"/>
      <c r="F30" s="96"/>
    </row>
    <row r="31" spans="1:9" x14ac:dyDescent="0.3">
      <c r="A31" s="80" t="s">
        <v>127</v>
      </c>
      <c r="B31" s="96"/>
      <c r="C31" s="96"/>
      <c r="D31" s="96"/>
      <c r="E31" s="96"/>
      <c r="F31" s="96"/>
    </row>
    <row r="32" spans="1:9" ht="14.4" customHeight="1" x14ac:dyDescent="0.3">
      <c r="A32" s="226" t="s">
        <v>124</v>
      </c>
      <c r="B32" s="227"/>
      <c r="C32" s="227"/>
      <c r="D32" s="227"/>
      <c r="E32" s="227"/>
      <c r="F32" s="227"/>
    </row>
    <row r="33" spans="1:1" x14ac:dyDescent="0.3">
      <c r="A33" s="228" t="s">
        <v>141</v>
      </c>
    </row>
    <row r="34" spans="1:1" x14ac:dyDescent="0.3">
      <c r="A34" s="228" t="s">
        <v>142</v>
      </c>
    </row>
    <row r="35" spans="1:1" x14ac:dyDescent="0.3">
      <c r="A35" s="228" t="s">
        <v>143</v>
      </c>
    </row>
    <row r="36" spans="1:1" x14ac:dyDescent="0.3">
      <c r="A36" s="228" t="s">
        <v>134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F22">
    <cfRule type="cellIs" dxfId="5" priority="6" operator="greaterThan">
      <formula>1</formula>
    </cfRule>
  </conditionalFormatting>
  <conditionalFormatting sqref="B23:F23">
    <cfRule type="cellIs" dxfId="4" priority="5" operator="greaterThan">
      <formula>0</formula>
    </cfRule>
  </conditionalFormatting>
  <conditionalFormatting sqref="H27">
    <cfRule type="cellIs" dxfId="3" priority="4" operator="greaterThan">
      <formula>1</formula>
    </cfRule>
  </conditionalFormatting>
  <conditionalFormatting sqref="H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725</v>
      </c>
    </row>
    <row r="2" spans="1:49" x14ac:dyDescent="0.3">
      <c r="A2" s="173" t="s">
        <v>165</v>
      </c>
    </row>
    <row r="3" spans="1:49" x14ac:dyDescent="0.3">
      <c r="A3" s="169" t="s">
        <v>95</v>
      </c>
      <c r="B3" s="194">
        <v>2016</v>
      </c>
      <c r="D3" s="170">
        <f>MAX(D5:D1048576)</f>
        <v>3</v>
      </c>
      <c r="F3" s="170">
        <f>SUMIF($E5:$E1048576,"&lt;10",F5:F1048576)</f>
        <v>6129992.5199999996</v>
      </c>
      <c r="G3" s="170">
        <f t="shared" ref="G3:AW3" si="0">SUMIF($E5:$E1048576,"&lt;10",G5:G1048576)</f>
        <v>33165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2756881.57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2095663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1163196.95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81086</v>
      </c>
    </row>
    <row r="4" spans="1:49" x14ac:dyDescent="0.3">
      <c r="A4" s="169" t="s">
        <v>96</v>
      </c>
      <c r="B4" s="194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99</v>
      </c>
      <c r="J4" s="172">
        <v>100</v>
      </c>
      <c r="K4" s="172">
        <v>101</v>
      </c>
      <c r="L4" s="172">
        <v>102</v>
      </c>
      <c r="M4" s="172">
        <v>103</v>
      </c>
      <c r="N4" s="172">
        <v>203</v>
      </c>
      <c r="O4" s="172">
        <v>302</v>
      </c>
      <c r="P4" s="172">
        <v>303</v>
      </c>
      <c r="Q4" s="172">
        <v>304</v>
      </c>
      <c r="R4" s="172">
        <v>305</v>
      </c>
      <c r="S4" s="172">
        <v>306</v>
      </c>
      <c r="T4" s="172">
        <v>407</v>
      </c>
      <c r="U4" s="172">
        <v>408</v>
      </c>
      <c r="V4" s="172">
        <v>409</v>
      </c>
      <c r="W4" s="172">
        <v>410</v>
      </c>
      <c r="X4" s="172">
        <v>415</v>
      </c>
      <c r="Y4" s="172">
        <v>416</v>
      </c>
      <c r="Z4" s="172">
        <v>418</v>
      </c>
      <c r="AA4" s="172">
        <v>419</v>
      </c>
      <c r="AB4" s="172">
        <v>420</v>
      </c>
      <c r="AC4" s="172">
        <v>421</v>
      </c>
      <c r="AD4" s="172">
        <v>520</v>
      </c>
      <c r="AE4" s="172">
        <v>521</v>
      </c>
      <c r="AF4" s="172">
        <v>522</v>
      </c>
      <c r="AG4" s="172">
        <v>523</v>
      </c>
      <c r="AH4" s="172">
        <v>524</v>
      </c>
      <c r="AI4" s="172">
        <v>525</v>
      </c>
      <c r="AJ4" s="172">
        <v>526</v>
      </c>
      <c r="AK4" s="172">
        <v>527</v>
      </c>
      <c r="AL4" s="172">
        <v>528</v>
      </c>
      <c r="AM4" s="172">
        <v>629</v>
      </c>
      <c r="AN4" s="172">
        <v>630</v>
      </c>
      <c r="AO4" s="172">
        <v>636</v>
      </c>
      <c r="AP4" s="172">
        <v>637</v>
      </c>
      <c r="AQ4" s="172">
        <v>640</v>
      </c>
      <c r="AR4" s="172">
        <v>642</v>
      </c>
      <c r="AS4" s="172">
        <v>743</v>
      </c>
      <c r="AT4" s="172">
        <v>745</v>
      </c>
      <c r="AU4" s="172">
        <v>746</v>
      </c>
      <c r="AV4" s="172">
        <v>747</v>
      </c>
      <c r="AW4" s="172">
        <v>930</v>
      </c>
    </row>
    <row r="5" spans="1:49" x14ac:dyDescent="0.3">
      <c r="A5" s="169" t="s">
        <v>97</v>
      </c>
      <c r="B5" s="194">
        <v>2</v>
      </c>
      <c r="C5" s="169">
        <v>48</v>
      </c>
      <c r="D5" s="169">
        <v>1</v>
      </c>
      <c r="E5" s="169">
        <v>1</v>
      </c>
      <c r="F5" s="169">
        <v>71.42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20.47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26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  <c r="AP5" s="169">
        <v>0</v>
      </c>
      <c r="AQ5" s="169">
        <v>0</v>
      </c>
      <c r="AR5" s="169">
        <v>23.95</v>
      </c>
      <c r="AS5" s="169">
        <v>0</v>
      </c>
      <c r="AT5" s="169">
        <v>0</v>
      </c>
      <c r="AU5" s="169">
        <v>0</v>
      </c>
      <c r="AV5" s="169">
        <v>0</v>
      </c>
      <c r="AW5" s="169">
        <v>1</v>
      </c>
    </row>
    <row r="6" spans="1:49" x14ac:dyDescent="0.3">
      <c r="A6" s="169" t="s">
        <v>98</v>
      </c>
      <c r="B6" s="194">
        <v>3</v>
      </c>
      <c r="C6" s="169">
        <v>48</v>
      </c>
      <c r="D6" s="169">
        <v>1</v>
      </c>
      <c r="E6" s="169">
        <v>2</v>
      </c>
      <c r="F6" s="169">
        <v>11040.16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3216.56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3944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  <c r="AP6" s="169">
        <v>0</v>
      </c>
      <c r="AQ6" s="169">
        <v>0</v>
      </c>
      <c r="AR6" s="169">
        <v>3719.6</v>
      </c>
      <c r="AS6" s="169">
        <v>0</v>
      </c>
      <c r="AT6" s="169">
        <v>0</v>
      </c>
      <c r="AU6" s="169">
        <v>0</v>
      </c>
      <c r="AV6" s="169">
        <v>0</v>
      </c>
      <c r="AW6" s="169">
        <v>160</v>
      </c>
    </row>
    <row r="7" spans="1:49" x14ac:dyDescent="0.3">
      <c r="A7" s="169" t="s">
        <v>99</v>
      </c>
      <c r="B7" s="194">
        <v>4</v>
      </c>
      <c r="C7" s="169">
        <v>48</v>
      </c>
      <c r="D7" s="169">
        <v>1</v>
      </c>
      <c r="E7" s="169">
        <v>4</v>
      </c>
      <c r="F7" s="169">
        <v>87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41.5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45.5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4">
        <v>5</v>
      </c>
      <c r="C8" s="169">
        <v>48</v>
      </c>
      <c r="D8" s="169">
        <v>1</v>
      </c>
      <c r="E8" s="169">
        <v>5</v>
      </c>
      <c r="F8" s="169">
        <v>57</v>
      </c>
      <c r="G8" s="169">
        <v>57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4">
        <v>6</v>
      </c>
      <c r="C9" s="169">
        <v>48</v>
      </c>
      <c r="D9" s="169">
        <v>1</v>
      </c>
      <c r="E9" s="169">
        <v>6</v>
      </c>
      <c r="F9" s="169">
        <v>1957364</v>
      </c>
      <c r="G9" s="169">
        <v>11400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839213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697432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382537</v>
      </c>
      <c r="AS9" s="169">
        <v>0</v>
      </c>
      <c r="AT9" s="169">
        <v>0</v>
      </c>
      <c r="AU9" s="169">
        <v>0</v>
      </c>
      <c r="AV9" s="169">
        <v>0</v>
      </c>
      <c r="AW9" s="169">
        <v>26782</v>
      </c>
    </row>
    <row r="10" spans="1:49" x14ac:dyDescent="0.3">
      <c r="A10" s="169" t="s">
        <v>102</v>
      </c>
      <c r="B10" s="194">
        <v>7</v>
      </c>
      <c r="C10" s="169">
        <v>48</v>
      </c>
      <c r="D10" s="169">
        <v>1</v>
      </c>
      <c r="E10" s="169">
        <v>9</v>
      </c>
      <c r="F10" s="169">
        <v>6044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6044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4">
        <v>8</v>
      </c>
      <c r="C11" s="169">
        <v>48</v>
      </c>
      <c r="D11" s="169">
        <v>1</v>
      </c>
      <c r="E11" s="169">
        <v>10</v>
      </c>
      <c r="F11" s="169">
        <v>3350</v>
      </c>
      <c r="G11" s="169">
        <v>0</v>
      </c>
      <c r="H11" s="169">
        <v>0</v>
      </c>
      <c r="I11" s="169">
        <v>0</v>
      </c>
      <c r="J11" s="169">
        <v>1200</v>
      </c>
      <c r="K11" s="169">
        <v>0</v>
      </c>
      <c r="L11" s="169">
        <v>0</v>
      </c>
      <c r="M11" s="169">
        <v>0</v>
      </c>
      <c r="N11" s="169">
        <v>0</v>
      </c>
      <c r="O11" s="169">
        <v>2150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4">
        <v>9</v>
      </c>
      <c r="C12" s="169">
        <v>48</v>
      </c>
      <c r="D12" s="169">
        <v>1</v>
      </c>
      <c r="E12" s="169">
        <v>11</v>
      </c>
      <c r="F12" s="169">
        <v>5674.3002544529263</v>
      </c>
      <c r="G12" s="169">
        <v>0</v>
      </c>
      <c r="H12" s="169">
        <v>0</v>
      </c>
      <c r="I12" s="169">
        <v>0</v>
      </c>
      <c r="J12" s="169">
        <v>4007.6335877862598</v>
      </c>
      <c r="K12" s="169">
        <v>0</v>
      </c>
      <c r="L12" s="169">
        <v>0</v>
      </c>
      <c r="M12" s="169">
        <v>0</v>
      </c>
      <c r="N12" s="169">
        <v>0</v>
      </c>
      <c r="O12" s="169">
        <v>1666.6666666666667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4">
        <v>10</v>
      </c>
      <c r="C13" s="169">
        <v>48</v>
      </c>
      <c r="D13" s="169">
        <v>2</v>
      </c>
      <c r="E13" s="169">
        <v>1</v>
      </c>
      <c r="F13" s="169">
        <v>70.42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20.47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25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23.95</v>
      </c>
      <c r="AS13" s="169">
        <v>0</v>
      </c>
      <c r="AT13" s="169">
        <v>0</v>
      </c>
      <c r="AU13" s="169">
        <v>0</v>
      </c>
      <c r="AV13" s="169">
        <v>0</v>
      </c>
      <c r="AW13" s="169">
        <v>1</v>
      </c>
    </row>
    <row r="14" spans="1:49" x14ac:dyDescent="0.3">
      <c r="A14" s="169" t="s">
        <v>106</v>
      </c>
      <c r="B14" s="194">
        <v>11</v>
      </c>
      <c r="C14" s="169">
        <v>48</v>
      </c>
      <c r="D14" s="169">
        <v>2</v>
      </c>
      <c r="E14" s="169">
        <v>2</v>
      </c>
      <c r="F14" s="169">
        <v>10697.4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3161.4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3888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  <c r="AP14" s="169">
        <v>0</v>
      </c>
      <c r="AQ14" s="169">
        <v>0</v>
      </c>
      <c r="AR14" s="169">
        <v>3488</v>
      </c>
      <c r="AS14" s="169">
        <v>0</v>
      </c>
      <c r="AT14" s="169">
        <v>0</v>
      </c>
      <c r="AU14" s="169">
        <v>0</v>
      </c>
      <c r="AV14" s="169">
        <v>0</v>
      </c>
      <c r="AW14" s="169">
        <v>160</v>
      </c>
    </row>
    <row r="15" spans="1:49" x14ac:dyDescent="0.3">
      <c r="A15" s="169" t="s">
        <v>107</v>
      </c>
      <c r="B15" s="194">
        <v>12</v>
      </c>
      <c r="C15" s="169">
        <v>48</v>
      </c>
      <c r="D15" s="169">
        <v>2</v>
      </c>
      <c r="E15" s="169">
        <v>3</v>
      </c>
      <c r="F15" s="169">
        <v>4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4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4">
        <v>2016</v>
      </c>
      <c r="C16" s="169">
        <v>48</v>
      </c>
      <c r="D16" s="169">
        <v>2</v>
      </c>
      <c r="E16" s="169">
        <v>4</v>
      </c>
      <c r="F16" s="169">
        <v>148.5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51.5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81.5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15.5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48</v>
      </c>
      <c r="D17" s="169">
        <v>2</v>
      </c>
      <c r="E17" s="169">
        <v>5</v>
      </c>
      <c r="F17" s="169">
        <v>54</v>
      </c>
      <c r="G17" s="169">
        <v>54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48</v>
      </c>
      <c r="D18" s="169">
        <v>2</v>
      </c>
      <c r="E18" s="169">
        <v>6</v>
      </c>
      <c r="F18" s="169">
        <v>1971453</v>
      </c>
      <c r="G18" s="169">
        <v>10800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875627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691098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  <c r="AP18" s="169">
        <v>0</v>
      </c>
      <c r="AQ18" s="169">
        <v>0</v>
      </c>
      <c r="AR18" s="169">
        <v>367146</v>
      </c>
      <c r="AS18" s="169">
        <v>0</v>
      </c>
      <c r="AT18" s="169">
        <v>0</v>
      </c>
      <c r="AU18" s="169">
        <v>0</v>
      </c>
      <c r="AV18" s="169">
        <v>0</v>
      </c>
      <c r="AW18" s="169">
        <v>26782</v>
      </c>
    </row>
    <row r="19" spans="3:49" x14ac:dyDescent="0.3">
      <c r="C19" s="169">
        <v>48</v>
      </c>
      <c r="D19" s="169">
        <v>2</v>
      </c>
      <c r="E19" s="169">
        <v>7</v>
      </c>
      <c r="F19" s="169">
        <v>6895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6895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48</v>
      </c>
      <c r="D20" s="169">
        <v>2</v>
      </c>
      <c r="E20" s="169">
        <v>9</v>
      </c>
      <c r="F20" s="169">
        <v>16895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6895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10000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0</v>
      </c>
    </row>
    <row r="21" spans="3:49" x14ac:dyDescent="0.3">
      <c r="C21" s="169">
        <v>48</v>
      </c>
      <c r="D21" s="169">
        <v>2</v>
      </c>
      <c r="E21" s="169">
        <v>10</v>
      </c>
      <c r="F21" s="169">
        <v>900</v>
      </c>
      <c r="G21" s="169">
        <v>0</v>
      </c>
      <c r="H21" s="169">
        <v>0</v>
      </c>
      <c r="I21" s="169">
        <v>0</v>
      </c>
      <c r="J21" s="169">
        <v>300</v>
      </c>
      <c r="K21" s="169">
        <v>0</v>
      </c>
      <c r="L21" s="169">
        <v>0</v>
      </c>
      <c r="M21" s="169">
        <v>0</v>
      </c>
      <c r="N21" s="169">
        <v>0</v>
      </c>
      <c r="O21" s="169">
        <v>600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48</v>
      </c>
      <c r="D22" s="169">
        <v>2</v>
      </c>
      <c r="E22" s="169">
        <v>11</v>
      </c>
      <c r="F22" s="169">
        <v>5674.3002544529263</v>
      </c>
      <c r="G22" s="169">
        <v>0</v>
      </c>
      <c r="H22" s="169">
        <v>0</v>
      </c>
      <c r="I22" s="169">
        <v>0</v>
      </c>
      <c r="J22" s="169">
        <v>4007.6335877862598</v>
      </c>
      <c r="K22" s="169">
        <v>0</v>
      </c>
      <c r="L22" s="169">
        <v>0</v>
      </c>
      <c r="M22" s="169">
        <v>0</v>
      </c>
      <c r="N22" s="169">
        <v>0</v>
      </c>
      <c r="O22" s="169">
        <v>1666.6666666666667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48</v>
      </c>
      <c r="D23" s="169">
        <v>3</v>
      </c>
      <c r="E23" s="169">
        <v>1</v>
      </c>
      <c r="F23" s="169">
        <v>69.42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20.47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24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23.95</v>
      </c>
      <c r="AS23" s="169">
        <v>0</v>
      </c>
      <c r="AT23" s="169">
        <v>0</v>
      </c>
      <c r="AU23" s="169">
        <v>0</v>
      </c>
      <c r="AV23" s="169">
        <v>0</v>
      </c>
      <c r="AW23" s="169">
        <v>1</v>
      </c>
    </row>
    <row r="24" spans="3:49" x14ac:dyDescent="0.3">
      <c r="C24" s="169">
        <v>48</v>
      </c>
      <c r="D24" s="169">
        <v>3</v>
      </c>
      <c r="E24" s="169">
        <v>2</v>
      </c>
      <c r="F24" s="169">
        <v>11971.2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3471.2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4164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  <c r="AQ24" s="169">
        <v>0</v>
      </c>
      <c r="AR24" s="169">
        <v>4168</v>
      </c>
      <c r="AS24" s="169">
        <v>0</v>
      </c>
      <c r="AT24" s="169">
        <v>0</v>
      </c>
      <c r="AU24" s="169">
        <v>0</v>
      </c>
      <c r="AV24" s="169">
        <v>0</v>
      </c>
      <c r="AW24" s="169">
        <v>168</v>
      </c>
    </row>
    <row r="25" spans="3:49" x14ac:dyDescent="0.3">
      <c r="C25" s="169">
        <v>48</v>
      </c>
      <c r="D25" s="169">
        <v>3</v>
      </c>
      <c r="E25" s="169">
        <v>4</v>
      </c>
      <c r="F25" s="169">
        <v>74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34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40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0</v>
      </c>
      <c r="AP25" s="169">
        <v>0</v>
      </c>
      <c r="AQ25" s="169">
        <v>0</v>
      </c>
      <c r="AR25" s="169">
        <v>0</v>
      </c>
      <c r="AS25" s="169">
        <v>0</v>
      </c>
      <c r="AT25" s="169">
        <v>0</v>
      </c>
      <c r="AU25" s="169">
        <v>0</v>
      </c>
      <c r="AV25" s="169">
        <v>0</v>
      </c>
      <c r="AW25" s="169">
        <v>0</v>
      </c>
    </row>
    <row r="26" spans="3:49" x14ac:dyDescent="0.3">
      <c r="C26" s="169">
        <v>48</v>
      </c>
      <c r="D26" s="169">
        <v>3</v>
      </c>
      <c r="E26" s="169">
        <v>5</v>
      </c>
      <c r="F26" s="169">
        <v>54</v>
      </c>
      <c r="G26" s="169">
        <v>54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  <c r="AP26" s="169">
        <v>0</v>
      </c>
      <c r="AQ26" s="169">
        <v>0</v>
      </c>
      <c r="AR26" s="169">
        <v>0</v>
      </c>
      <c r="AS26" s="169">
        <v>0</v>
      </c>
      <c r="AT26" s="169">
        <v>0</v>
      </c>
      <c r="AU26" s="169">
        <v>0</v>
      </c>
      <c r="AV26" s="169">
        <v>0</v>
      </c>
      <c r="AW26" s="169">
        <v>0</v>
      </c>
    </row>
    <row r="27" spans="3:49" x14ac:dyDescent="0.3">
      <c r="C27" s="169">
        <v>48</v>
      </c>
      <c r="D27" s="169">
        <v>3</v>
      </c>
      <c r="E27" s="169">
        <v>6</v>
      </c>
      <c r="F27" s="169">
        <v>1931983</v>
      </c>
      <c r="G27" s="169">
        <v>10800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861294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642895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0</v>
      </c>
      <c r="AP27" s="169">
        <v>0</v>
      </c>
      <c r="AQ27" s="169">
        <v>0</v>
      </c>
      <c r="AR27" s="169">
        <v>389963</v>
      </c>
      <c r="AS27" s="169">
        <v>0</v>
      </c>
      <c r="AT27" s="169">
        <v>0</v>
      </c>
      <c r="AU27" s="169">
        <v>0</v>
      </c>
      <c r="AV27" s="169">
        <v>0</v>
      </c>
      <c r="AW27" s="169">
        <v>27031</v>
      </c>
    </row>
    <row r="28" spans="3:49" x14ac:dyDescent="0.3">
      <c r="C28" s="169">
        <v>48</v>
      </c>
      <c r="D28" s="169">
        <v>3</v>
      </c>
      <c r="E28" s="169">
        <v>7</v>
      </c>
      <c r="F28" s="169">
        <v>99458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78458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21000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0</v>
      </c>
      <c r="AO28" s="169">
        <v>0</v>
      </c>
      <c r="AP28" s="169">
        <v>0</v>
      </c>
      <c r="AQ28" s="169">
        <v>0</v>
      </c>
      <c r="AR28" s="169">
        <v>0</v>
      </c>
      <c r="AS28" s="169">
        <v>0</v>
      </c>
      <c r="AT28" s="169">
        <v>0</v>
      </c>
      <c r="AU28" s="169">
        <v>0</v>
      </c>
      <c r="AV28" s="169">
        <v>0</v>
      </c>
      <c r="AW28" s="169">
        <v>0</v>
      </c>
    </row>
    <row r="29" spans="3:49" x14ac:dyDescent="0.3">
      <c r="C29" s="169">
        <v>48</v>
      </c>
      <c r="D29" s="169">
        <v>3</v>
      </c>
      <c r="E29" s="169">
        <v>9</v>
      </c>
      <c r="F29" s="169">
        <v>105502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78458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21000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0</v>
      </c>
      <c r="AO29" s="169">
        <v>0</v>
      </c>
      <c r="AP29" s="169">
        <v>0</v>
      </c>
      <c r="AQ29" s="169">
        <v>0</v>
      </c>
      <c r="AR29" s="169">
        <v>6044</v>
      </c>
      <c r="AS29" s="169">
        <v>0</v>
      </c>
      <c r="AT29" s="169">
        <v>0</v>
      </c>
      <c r="AU29" s="169">
        <v>0</v>
      </c>
      <c r="AV29" s="169">
        <v>0</v>
      </c>
      <c r="AW29" s="169">
        <v>0</v>
      </c>
    </row>
    <row r="30" spans="3:49" x14ac:dyDescent="0.3">
      <c r="C30" s="169">
        <v>48</v>
      </c>
      <c r="D30" s="169">
        <v>3</v>
      </c>
      <c r="E30" s="169">
        <v>10</v>
      </c>
      <c r="F30" s="169">
        <v>2390</v>
      </c>
      <c r="G30" s="169">
        <v>0</v>
      </c>
      <c r="H30" s="169">
        <v>0</v>
      </c>
      <c r="I30" s="169">
        <v>0</v>
      </c>
      <c r="J30" s="169">
        <v>1040</v>
      </c>
      <c r="K30" s="169">
        <v>0</v>
      </c>
      <c r="L30" s="169">
        <v>0</v>
      </c>
      <c r="M30" s="169">
        <v>0</v>
      </c>
      <c r="N30" s="169">
        <v>0</v>
      </c>
      <c r="O30" s="169">
        <v>1350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0</v>
      </c>
      <c r="AO30" s="169">
        <v>0</v>
      </c>
      <c r="AP30" s="169">
        <v>0</v>
      </c>
      <c r="AQ30" s="169">
        <v>0</v>
      </c>
      <c r="AR30" s="169">
        <v>0</v>
      </c>
      <c r="AS30" s="169">
        <v>0</v>
      </c>
      <c r="AT30" s="169">
        <v>0</v>
      </c>
      <c r="AU30" s="169">
        <v>0</v>
      </c>
      <c r="AV30" s="169">
        <v>0</v>
      </c>
      <c r="AW30" s="169">
        <v>0</v>
      </c>
    </row>
    <row r="31" spans="3:49" x14ac:dyDescent="0.3">
      <c r="C31" s="169">
        <v>48</v>
      </c>
      <c r="D31" s="169">
        <v>3</v>
      </c>
      <c r="E31" s="169">
        <v>11</v>
      </c>
      <c r="F31" s="169">
        <v>5674.3002544529263</v>
      </c>
      <c r="G31" s="169">
        <v>0</v>
      </c>
      <c r="H31" s="169">
        <v>0</v>
      </c>
      <c r="I31" s="169">
        <v>0</v>
      </c>
      <c r="J31" s="169">
        <v>4007.6335877862598</v>
      </c>
      <c r="K31" s="169">
        <v>0</v>
      </c>
      <c r="L31" s="169">
        <v>0</v>
      </c>
      <c r="M31" s="169">
        <v>0</v>
      </c>
      <c r="N31" s="169">
        <v>0</v>
      </c>
      <c r="O31" s="169">
        <v>1666.6666666666667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0</v>
      </c>
      <c r="AO31" s="169">
        <v>0</v>
      </c>
      <c r="AP31" s="169">
        <v>0</v>
      </c>
      <c r="AQ31" s="169">
        <v>0</v>
      </c>
      <c r="AR31" s="169">
        <v>0</v>
      </c>
      <c r="AS31" s="169">
        <v>0</v>
      </c>
      <c r="AT31" s="169">
        <v>0</v>
      </c>
      <c r="AU31" s="169">
        <v>0</v>
      </c>
      <c r="AV31" s="169">
        <v>0</v>
      </c>
      <c r="AW31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7" t="s">
        <v>73</v>
      </c>
      <c r="B1" s="247"/>
      <c r="C1" s="248"/>
      <c r="D1" s="248"/>
      <c r="E1" s="248"/>
    </row>
    <row r="2" spans="1:5" ht="14.4" customHeight="1" thickBot="1" x14ac:dyDescent="0.35">
      <c r="A2" s="173" t="s">
        <v>165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81112.865612626905</v>
      </c>
      <c r="D4" s="124">
        <f ca="1">IF(ISERROR(VLOOKUP("Náklady celkem",INDIRECT("HI!$A:$G"),5,0)),0,VLOOKUP("Náklady celkem",INDIRECT("HI!$A:$G"),5,0))</f>
        <v>82633.313910000026</v>
      </c>
      <c r="E4" s="125">
        <f ca="1">IF(C4=0,0,D4/C4)</f>
        <v>1.0187448475145038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19.2500049099345</v>
      </c>
      <c r="D7" s="132">
        <f>IF(ISERROR(HI!E5),"",HI!E5)</f>
        <v>14.693760000000001</v>
      </c>
      <c r="E7" s="129">
        <f t="shared" ref="E7:E11" si="0">IF(C7=0,0,D7/C7)</f>
        <v>0.76331201310067609</v>
      </c>
    </row>
    <row r="8" spans="1:5" ht="14.4" customHeight="1" x14ac:dyDescent="0.3">
      <c r="A8" s="133" t="s">
        <v>83</v>
      </c>
      <c r="B8" s="131"/>
      <c r="C8" s="132"/>
      <c r="D8" s="132"/>
      <c r="E8" s="129"/>
    </row>
    <row r="9" spans="1:5" ht="14.4" customHeight="1" x14ac:dyDescent="0.3">
      <c r="A9" s="133" t="s">
        <v>84</v>
      </c>
      <c r="B9" s="131"/>
      <c r="C9" s="132"/>
      <c r="D9" s="132"/>
      <c r="E9" s="129"/>
    </row>
    <row r="10" spans="1:5" ht="14.4" customHeight="1" x14ac:dyDescent="0.3">
      <c r="A10" s="134" t="s">
        <v>88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805.96131671361093</v>
      </c>
      <c r="D11" s="132">
        <f>IF(ISERROR(HI!E6),"",HI!E6)</f>
        <v>622.74715000000003</v>
      </c>
      <c r="E11" s="129">
        <f t="shared" si="0"/>
        <v>0.77267622786080448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8476.7435968326645</v>
      </c>
      <c r="D12" s="128">
        <f ca="1">IF(ISERROR(VLOOKUP("Osobní náklady (Kč) *",INDIRECT("HI!$A:$G"),5,0)),0,VLOOKUP("Osobní náklady (Kč) *",INDIRECT("HI!$A:$G"),5,0))</f>
        <v>7937.4842899999994</v>
      </c>
      <c r="E12" s="129">
        <f ca="1">IF(C12=0,0,D12/C12)</f>
        <v>0.93638367131522537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85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86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7" t="s">
        <v>76</v>
      </c>
      <c r="B1" s="247"/>
      <c r="C1" s="247"/>
      <c r="D1" s="247"/>
      <c r="E1" s="247"/>
      <c r="F1" s="247"/>
      <c r="G1" s="248"/>
      <c r="H1" s="248"/>
    </row>
    <row r="2" spans="1:8" ht="14.4" customHeight="1" thickBot="1" x14ac:dyDescent="0.35">
      <c r="A2" s="173" t="s">
        <v>165</v>
      </c>
      <c r="B2" s="77"/>
      <c r="C2" s="77"/>
      <c r="D2" s="77"/>
      <c r="E2" s="77"/>
      <c r="F2" s="77"/>
    </row>
    <row r="3" spans="1:8" ht="14.4" customHeight="1" x14ac:dyDescent="0.3">
      <c r="A3" s="249"/>
      <c r="B3" s="73">
        <v>2014</v>
      </c>
      <c r="C3" s="40">
        <v>2015</v>
      </c>
      <c r="D3" s="7"/>
      <c r="E3" s="253">
        <v>2016</v>
      </c>
      <c r="F3" s="254"/>
      <c r="G3" s="254"/>
      <c r="H3" s="255"/>
    </row>
    <row r="4" spans="1:8" ht="14.4" customHeight="1" thickBot="1" x14ac:dyDescent="0.35">
      <c r="A4" s="250"/>
      <c r="B4" s="251" t="s">
        <v>55</v>
      </c>
      <c r="C4" s="252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23.144150000000081</v>
      </c>
      <c r="C5" s="29">
        <v>18.856439999999996</v>
      </c>
      <c r="D5" s="8"/>
      <c r="E5" s="83">
        <v>14.693760000000001</v>
      </c>
      <c r="F5" s="28">
        <v>19.2500049099345</v>
      </c>
      <c r="G5" s="82">
        <f>E5-F5</f>
        <v>-4.5562449099344988</v>
      </c>
      <c r="H5" s="88">
        <f>IF(F5&lt;0.00000001,"",E5/F5)</f>
        <v>0.76331201310067609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836.31990000000212</v>
      </c>
      <c r="C6" s="31">
        <v>683.40914000000112</v>
      </c>
      <c r="D6" s="8"/>
      <c r="E6" s="84">
        <v>622.74715000000003</v>
      </c>
      <c r="F6" s="30">
        <v>805.96131671361093</v>
      </c>
      <c r="G6" s="85">
        <f>E6-F6</f>
        <v>-183.21416671361089</v>
      </c>
      <c r="H6" s="89">
        <f>IF(F6&lt;0.00000001,"",E6/F6)</f>
        <v>0.77267622786080448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7833.3364400000173</v>
      </c>
      <c r="C7" s="31">
        <v>7786.747820000006</v>
      </c>
      <c r="D7" s="8"/>
      <c r="E7" s="84">
        <v>7937.4842899999994</v>
      </c>
      <c r="F7" s="30">
        <v>8476.7435968326645</v>
      </c>
      <c r="G7" s="85">
        <f>E7-F7</f>
        <v>-539.25930683266506</v>
      </c>
      <c r="H7" s="89">
        <f>IF(F7&lt;0.00000001,"",E7/F7)</f>
        <v>0.93638367131522537</v>
      </c>
    </row>
    <row r="8" spans="1:8" ht="14.4" customHeight="1" thickBot="1" x14ac:dyDescent="0.35">
      <c r="A8" s="1" t="s">
        <v>58</v>
      </c>
      <c r="B8" s="11">
        <v>59641.698130000106</v>
      </c>
      <c r="C8" s="33">
        <v>68086.191590000002</v>
      </c>
      <c r="D8" s="8"/>
      <c r="E8" s="86">
        <v>74058.388710000028</v>
      </c>
      <c r="F8" s="32">
        <v>71810.9106941707</v>
      </c>
      <c r="G8" s="87">
        <f>E8-F8</f>
        <v>2247.4780158293288</v>
      </c>
      <c r="H8" s="90">
        <f>IF(F8&lt;0.00000001,"",E8/F8)</f>
        <v>1.0312971663233867</v>
      </c>
    </row>
    <row r="9" spans="1:8" ht="14.4" customHeight="1" thickBot="1" x14ac:dyDescent="0.35">
      <c r="A9" s="2" t="s">
        <v>59</v>
      </c>
      <c r="B9" s="3">
        <v>68334.498620000129</v>
      </c>
      <c r="C9" s="35">
        <v>76575.204990000013</v>
      </c>
      <c r="D9" s="8"/>
      <c r="E9" s="3">
        <v>82633.313910000026</v>
      </c>
      <c r="F9" s="34">
        <v>81112.865612626905</v>
      </c>
      <c r="G9" s="34">
        <f>E9-F9</f>
        <v>1520.448297373121</v>
      </c>
      <c r="H9" s="91">
        <f>IF(F9&lt;0.00000001,"",E9/F9)</f>
        <v>1.0187448475145038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123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122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138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164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6" t="s">
        <v>167</v>
      </c>
      <c r="B1" s="256"/>
      <c r="C1" s="256"/>
      <c r="D1" s="256"/>
      <c r="E1" s="256"/>
      <c r="F1" s="256"/>
      <c r="G1" s="256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s="159" customFormat="1" ht="14.4" customHeight="1" thickBot="1" x14ac:dyDescent="0.3">
      <c r="A2" s="173" t="s">
        <v>165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144</v>
      </c>
      <c r="E4" s="95" t="s">
        <v>145</v>
      </c>
      <c r="F4" s="95" t="s">
        <v>146</v>
      </c>
      <c r="G4" s="95" t="s">
        <v>147</v>
      </c>
      <c r="H4" s="95" t="s">
        <v>148</v>
      </c>
      <c r="I4" s="95" t="s">
        <v>149</v>
      </c>
      <c r="J4" s="95" t="s">
        <v>150</v>
      </c>
      <c r="K4" s="95" t="s">
        <v>151</v>
      </c>
      <c r="L4" s="95" t="s">
        <v>152</v>
      </c>
      <c r="M4" s="95" t="s">
        <v>153</v>
      </c>
      <c r="N4" s="95" t="s">
        <v>154</v>
      </c>
      <c r="O4" s="95" t="s">
        <v>155</v>
      </c>
      <c r="P4" s="259" t="s">
        <v>2</v>
      </c>
      <c r="Q4" s="26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166</v>
      </c>
    </row>
    <row r="7" spans="1:17" ht="14.4" customHeight="1" x14ac:dyDescent="0.3">
      <c r="A7" s="15" t="s">
        <v>19</v>
      </c>
      <c r="B7" s="46">
        <v>77.000019639738994</v>
      </c>
      <c r="C7" s="47">
        <v>6.4166683033109999</v>
      </c>
      <c r="D7" s="47">
        <v>6.7626999999999997</v>
      </c>
      <c r="E7" s="47">
        <v>1.44703</v>
      </c>
      <c r="F7" s="47">
        <v>6.4840299999999997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14.693759999999999</v>
      </c>
      <c r="Q7" s="68">
        <v>0.76331201309999996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166</v>
      </c>
    </row>
    <row r="9" spans="1:17" ht="14.4" customHeight="1" x14ac:dyDescent="0.3">
      <c r="A9" s="15" t="s">
        <v>21</v>
      </c>
      <c r="B9" s="46">
        <v>3223.8452668544501</v>
      </c>
      <c r="C9" s="47">
        <v>268.65377223787101</v>
      </c>
      <c r="D9" s="47">
        <v>202.1549</v>
      </c>
      <c r="E9" s="47">
        <v>218.77338</v>
      </c>
      <c r="F9" s="47">
        <v>201.81887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622.74715000000003</v>
      </c>
      <c r="Q9" s="68">
        <v>0.77267622786000001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166</v>
      </c>
    </row>
    <row r="11" spans="1:17" ht="14.4" customHeight="1" x14ac:dyDescent="0.3">
      <c r="A11" s="15" t="s">
        <v>23</v>
      </c>
      <c r="B11" s="46">
        <v>918.06394768433097</v>
      </c>
      <c r="C11" s="47">
        <v>76.505328973694006</v>
      </c>
      <c r="D11" s="47">
        <v>103.21850000000001</v>
      </c>
      <c r="E11" s="47">
        <v>48.733870000000003</v>
      </c>
      <c r="F11" s="47">
        <v>28.769549999999999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180.72192000000001</v>
      </c>
      <c r="Q11" s="68">
        <v>0.78740449597499995</v>
      </c>
    </row>
    <row r="12" spans="1:17" ht="14.4" customHeight="1" x14ac:dyDescent="0.3">
      <c r="A12" s="15" t="s">
        <v>24</v>
      </c>
      <c r="B12" s="46">
        <v>145.32322519311899</v>
      </c>
      <c r="C12" s="47">
        <v>12.110268766093</v>
      </c>
      <c r="D12" s="47">
        <v>6.4734999999999996</v>
      </c>
      <c r="E12" s="47">
        <v>1.07643</v>
      </c>
      <c r="F12" s="47">
        <v>0.15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7.6999300000000002</v>
      </c>
      <c r="Q12" s="68">
        <v>0.21193941958699999</v>
      </c>
    </row>
    <row r="13" spans="1:17" ht="14.4" customHeight="1" x14ac:dyDescent="0.3">
      <c r="A13" s="15" t="s">
        <v>25</v>
      </c>
      <c r="B13" s="46">
        <v>125.680742140039</v>
      </c>
      <c r="C13" s="47">
        <v>10.473395178336</v>
      </c>
      <c r="D13" s="47">
        <v>15.67065</v>
      </c>
      <c r="E13" s="47">
        <v>3.9056199999999999</v>
      </c>
      <c r="F13" s="47">
        <v>9.1211000000000002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28.697369999999999</v>
      </c>
      <c r="Q13" s="68">
        <v>0.91334183778199995</v>
      </c>
    </row>
    <row r="14" spans="1:17" ht="14.4" customHeight="1" x14ac:dyDescent="0.3">
      <c r="A14" s="15" t="s">
        <v>26</v>
      </c>
      <c r="B14" s="46">
        <v>2046.85496214611</v>
      </c>
      <c r="C14" s="47">
        <v>170.57124684550899</v>
      </c>
      <c r="D14" s="47">
        <v>243.172</v>
      </c>
      <c r="E14" s="47">
        <v>187.434</v>
      </c>
      <c r="F14" s="47">
        <v>172.54252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603.14851999999996</v>
      </c>
      <c r="Q14" s="68">
        <v>1.178683455651</v>
      </c>
    </row>
    <row r="15" spans="1:17" ht="14.4" customHeight="1" x14ac:dyDescent="0.3">
      <c r="A15" s="15" t="s">
        <v>27</v>
      </c>
      <c r="B15" s="46">
        <v>280789.94547804003</v>
      </c>
      <c r="C15" s="47">
        <v>23399.162123170001</v>
      </c>
      <c r="D15" s="47">
        <v>21150.292890000001</v>
      </c>
      <c r="E15" s="47">
        <v>23196.153419999999</v>
      </c>
      <c r="F15" s="47">
        <v>28686.02781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73032.474119999999</v>
      </c>
      <c r="Q15" s="68">
        <v>1.040385886975</v>
      </c>
    </row>
    <row r="16" spans="1:17" ht="14.4" customHeight="1" x14ac:dyDescent="0.3">
      <c r="A16" s="15" t="s">
        <v>28</v>
      </c>
      <c r="B16" s="46">
        <v>-4890.0566032284096</v>
      </c>
      <c r="C16" s="47">
        <v>-407.50471693570103</v>
      </c>
      <c r="D16" s="47">
        <v>-519.47279000000003</v>
      </c>
      <c r="E16" s="47">
        <v>-562.12874999999997</v>
      </c>
      <c r="F16" s="47">
        <v>-508.46703000000002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-1590.0685699999999</v>
      </c>
      <c r="Q16" s="68">
        <v>1.3006545314419999</v>
      </c>
    </row>
    <row r="17" spans="1:17" ht="14.4" customHeight="1" x14ac:dyDescent="0.3">
      <c r="A17" s="15" t="s">
        <v>29</v>
      </c>
      <c r="B17" s="46">
        <v>999.65983310442004</v>
      </c>
      <c r="C17" s="47">
        <v>83.304986092034994</v>
      </c>
      <c r="D17" s="47">
        <v>10.99513</v>
      </c>
      <c r="E17" s="47">
        <v>9.0141899999999993</v>
      </c>
      <c r="F17" s="47">
        <v>4.7231399999999999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24.73246</v>
      </c>
      <c r="Q17" s="68">
        <v>9.8963504107E-2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3.7490000000000001</v>
      </c>
      <c r="E18" s="47">
        <v>1.2869999999999999</v>
      </c>
      <c r="F18" s="47">
        <v>-0.2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4.8360000000000003</v>
      </c>
      <c r="Q18" s="68" t="s">
        <v>166</v>
      </c>
    </row>
    <row r="19" spans="1:17" ht="14.4" customHeight="1" x14ac:dyDescent="0.3">
      <c r="A19" s="15" t="s">
        <v>31</v>
      </c>
      <c r="B19" s="46">
        <v>1801.2418431915</v>
      </c>
      <c r="C19" s="47">
        <v>150.103486932625</v>
      </c>
      <c r="D19" s="47">
        <v>230.70311000000001</v>
      </c>
      <c r="E19" s="47">
        <v>282.55536999999998</v>
      </c>
      <c r="F19" s="47">
        <v>-137.41431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375.84417000000002</v>
      </c>
      <c r="Q19" s="68">
        <v>0.83463344230100001</v>
      </c>
    </row>
    <row r="20" spans="1:17" ht="14.4" customHeight="1" x14ac:dyDescent="0.3">
      <c r="A20" s="15" t="s">
        <v>32</v>
      </c>
      <c r="B20" s="46">
        <v>33906.974387330702</v>
      </c>
      <c r="C20" s="47">
        <v>2825.58119894422</v>
      </c>
      <c r="D20" s="47">
        <v>2648.8866400000002</v>
      </c>
      <c r="E20" s="47">
        <v>2670.9222399999999</v>
      </c>
      <c r="F20" s="47">
        <v>2617.6754099999998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7937.4842900000003</v>
      </c>
      <c r="Q20" s="68">
        <v>0.936383671315</v>
      </c>
    </row>
    <row r="21" spans="1:17" ht="14.4" customHeight="1" x14ac:dyDescent="0.3">
      <c r="A21" s="16" t="s">
        <v>33</v>
      </c>
      <c r="B21" s="46">
        <v>5250.0066780644902</v>
      </c>
      <c r="C21" s="47">
        <v>437.50055650537502</v>
      </c>
      <c r="D21" s="47">
        <v>440.22899999999998</v>
      </c>
      <c r="E21" s="47">
        <v>440.22399999999999</v>
      </c>
      <c r="F21" s="47">
        <v>440.20800000000003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1320.6610000000001</v>
      </c>
      <c r="Q21" s="68">
        <v>1.0062166248419999</v>
      </c>
    </row>
    <row r="22" spans="1:17" ht="14.4" customHeight="1" x14ac:dyDescent="0.3">
      <c r="A22" s="15" t="s">
        <v>34</v>
      </c>
      <c r="B22" s="46">
        <v>11.544092033227001</v>
      </c>
      <c r="C22" s="47">
        <v>0.96200766943500005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>
        <v>0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166</v>
      </c>
    </row>
    <row r="24" spans="1:17" ht="14.4" customHeight="1" x14ac:dyDescent="0.3">
      <c r="A24" s="16" t="s">
        <v>36</v>
      </c>
      <c r="B24" s="46">
        <v>40.338399929750999</v>
      </c>
      <c r="C24" s="47">
        <v>3.361533327479</v>
      </c>
      <c r="D24" s="47">
        <v>20.269699999996998</v>
      </c>
      <c r="E24" s="47">
        <v>17.424630000004999</v>
      </c>
      <c r="F24" s="47">
        <v>31.947460000003002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69.641790000005003</v>
      </c>
      <c r="Q24" s="68">
        <v>6.9057563137139999</v>
      </c>
    </row>
    <row r="25" spans="1:17" ht="14.4" customHeight="1" x14ac:dyDescent="0.3">
      <c r="A25" s="17" t="s">
        <v>37</v>
      </c>
      <c r="B25" s="49">
        <v>324446.42227212299</v>
      </c>
      <c r="C25" s="50">
        <v>27037.201856010299</v>
      </c>
      <c r="D25" s="50">
        <v>24563.104930000001</v>
      </c>
      <c r="E25" s="50">
        <v>26516.82243</v>
      </c>
      <c r="F25" s="50">
        <v>31553.386549999999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82633.313909999997</v>
      </c>
      <c r="Q25" s="69">
        <v>1.018760673411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557.15156000000002</v>
      </c>
      <c r="E26" s="47">
        <v>514.62913000000003</v>
      </c>
      <c r="F26" s="47">
        <v>553.02112999999997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1624.8018199999999</v>
      </c>
      <c r="Q26" s="68" t="s">
        <v>166</v>
      </c>
    </row>
    <row r="27" spans="1:17" ht="14.4" customHeight="1" x14ac:dyDescent="0.3">
      <c r="A27" s="18" t="s">
        <v>39</v>
      </c>
      <c r="B27" s="49">
        <v>324446.42227212299</v>
      </c>
      <c r="C27" s="50">
        <v>27037.201856010299</v>
      </c>
      <c r="D27" s="50">
        <v>25120.25649</v>
      </c>
      <c r="E27" s="50">
        <v>27031.451560000001</v>
      </c>
      <c r="F27" s="50">
        <v>32106.40768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84258.115730000005</v>
      </c>
      <c r="Q27" s="69">
        <v>1.038792354558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6420.0006437247803</v>
      </c>
      <c r="C29" s="47">
        <v>535.00005364373203</v>
      </c>
      <c r="D29" s="47">
        <v>484.05599999999998</v>
      </c>
      <c r="E29" s="47">
        <v>2036.4380000000001</v>
      </c>
      <c r="F29" s="47">
        <v>481.346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3001.84</v>
      </c>
      <c r="Q29" s="68">
        <v>1.8703051084169999</v>
      </c>
    </row>
    <row r="30" spans="1:17" ht="14.4" customHeight="1" x14ac:dyDescent="0.3">
      <c r="A30" s="16" t="s">
        <v>42</v>
      </c>
      <c r="B30" s="46">
        <v>327189.41686398</v>
      </c>
      <c r="C30" s="47">
        <v>27265.784738664999</v>
      </c>
      <c r="D30" s="47">
        <v>25433.490979999999</v>
      </c>
      <c r="E30" s="47">
        <v>27321.5995</v>
      </c>
      <c r="F30" s="47">
        <v>33435.744310000002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86190.834789999994</v>
      </c>
      <c r="Q30" s="68">
        <v>1.0537117687490001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5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</v>
      </c>
      <c r="Q31" s="70" t="s">
        <v>166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156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73" t="s">
        <v>165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161</v>
      </c>
      <c r="G4" s="268" t="s">
        <v>48</v>
      </c>
      <c r="H4" s="107" t="s">
        <v>80</v>
      </c>
      <c r="I4" s="266" t="s">
        <v>49</v>
      </c>
      <c r="J4" s="268" t="s">
        <v>139</v>
      </c>
      <c r="K4" s="269" t="s">
        <v>163</v>
      </c>
    </row>
    <row r="5" spans="1:11" ht="42" thickBot="1" x14ac:dyDescent="0.35">
      <c r="A5" s="60"/>
      <c r="B5" s="24" t="s">
        <v>157</v>
      </c>
      <c r="C5" s="25" t="s">
        <v>158</v>
      </c>
      <c r="D5" s="26" t="s">
        <v>159</v>
      </c>
      <c r="E5" s="26" t="s">
        <v>160</v>
      </c>
      <c r="F5" s="267"/>
      <c r="G5" s="267"/>
      <c r="H5" s="25" t="s">
        <v>162</v>
      </c>
      <c r="I5" s="267"/>
      <c r="J5" s="267"/>
      <c r="K5" s="270"/>
    </row>
    <row r="6" spans="1:11" ht="14.4" customHeight="1" thickBot="1" x14ac:dyDescent="0.35">
      <c r="A6" s="305" t="s">
        <v>168</v>
      </c>
      <c r="B6" s="287">
        <v>291134.08486783702</v>
      </c>
      <c r="C6" s="287">
        <v>330052.81793000002</v>
      </c>
      <c r="D6" s="288">
        <v>38918.733062162901</v>
      </c>
      <c r="E6" s="289">
        <v>1.133679754741</v>
      </c>
      <c r="F6" s="287">
        <v>324446.42227212299</v>
      </c>
      <c r="G6" s="288">
        <v>81111.605568030805</v>
      </c>
      <c r="H6" s="290">
        <v>31553.386549999999</v>
      </c>
      <c r="I6" s="287">
        <v>82633.313909999997</v>
      </c>
      <c r="J6" s="288">
        <v>1521.7083419692201</v>
      </c>
      <c r="K6" s="291">
        <v>0.25469016835199998</v>
      </c>
    </row>
    <row r="7" spans="1:11" ht="14.4" customHeight="1" thickBot="1" x14ac:dyDescent="0.35">
      <c r="A7" s="306" t="s">
        <v>169</v>
      </c>
      <c r="B7" s="287">
        <v>248947.38026552601</v>
      </c>
      <c r="C7" s="287">
        <v>288566.55296</v>
      </c>
      <c r="D7" s="288">
        <v>39619.172694474</v>
      </c>
      <c r="E7" s="289">
        <v>1.159146774921</v>
      </c>
      <c r="F7" s="287">
        <v>282436.65703846898</v>
      </c>
      <c r="G7" s="288">
        <v>70609.164259617202</v>
      </c>
      <c r="H7" s="290">
        <v>28596.341540000001</v>
      </c>
      <c r="I7" s="287">
        <v>72899.831130000006</v>
      </c>
      <c r="J7" s="288">
        <v>2290.66687038276</v>
      </c>
      <c r="K7" s="291">
        <v>0.25811037382399998</v>
      </c>
    </row>
    <row r="8" spans="1:11" ht="14.4" customHeight="1" thickBot="1" x14ac:dyDescent="0.35">
      <c r="A8" s="307" t="s">
        <v>170</v>
      </c>
      <c r="B8" s="287">
        <v>4996.78687559843</v>
      </c>
      <c r="C8" s="287">
        <v>3565.2702199999999</v>
      </c>
      <c r="D8" s="288">
        <v>-1431.5166555984299</v>
      </c>
      <c r="E8" s="289">
        <v>0.71351256492600001</v>
      </c>
      <c r="F8" s="287">
        <v>4489.9132015116802</v>
      </c>
      <c r="G8" s="288">
        <v>1122.47830037792</v>
      </c>
      <c r="H8" s="290">
        <v>246.23823999999999</v>
      </c>
      <c r="I8" s="287">
        <v>854.27706000000001</v>
      </c>
      <c r="J8" s="288">
        <v>-268.20124037791999</v>
      </c>
      <c r="K8" s="291">
        <v>0.19026582957300001</v>
      </c>
    </row>
    <row r="9" spans="1:11" ht="14.4" customHeight="1" thickBot="1" x14ac:dyDescent="0.35">
      <c r="A9" s="308" t="s">
        <v>171</v>
      </c>
      <c r="B9" s="292">
        <v>0</v>
      </c>
      <c r="C9" s="292">
        <v>-3.2337400000000001</v>
      </c>
      <c r="D9" s="293">
        <v>-3.2337400000000001</v>
      </c>
      <c r="E9" s="294" t="s">
        <v>166</v>
      </c>
      <c r="F9" s="292">
        <v>0</v>
      </c>
      <c r="G9" s="293">
        <v>0</v>
      </c>
      <c r="H9" s="295">
        <v>-0.32318000000000002</v>
      </c>
      <c r="I9" s="292">
        <v>-0.32318000000000002</v>
      </c>
      <c r="J9" s="293">
        <v>-0.32318000000000002</v>
      </c>
      <c r="K9" s="296" t="s">
        <v>166</v>
      </c>
    </row>
    <row r="10" spans="1:11" ht="14.4" customHeight="1" thickBot="1" x14ac:dyDescent="0.35">
      <c r="A10" s="309" t="s">
        <v>172</v>
      </c>
      <c r="B10" s="287">
        <v>0</v>
      </c>
      <c r="C10" s="287">
        <v>-3.2337400000000001</v>
      </c>
      <c r="D10" s="288">
        <v>-3.2337400000000001</v>
      </c>
      <c r="E10" s="297" t="s">
        <v>166</v>
      </c>
      <c r="F10" s="287">
        <v>0</v>
      </c>
      <c r="G10" s="288">
        <v>0</v>
      </c>
      <c r="H10" s="290">
        <v>-0.32318000000000002</v>
      </c>
      <c r="I10" s="287">
        <v>-0.32318000000000002</v>
      </c>
      <c r="J10" s="288">
        <v>-0.32318000000000002</v>
      </c>
      <c r="K10" s="298" t="s">
        <v>166</v>
      </c>
    </row>
    <row r="11" spans="1:11" ht="14.4" customHeight="1" thickBot="1" x14ac:dyDescent="0.35">
      <c r="A11" s="308" t="s">
        <v>173</v>
      </c>
      <c r="B11" s="292">
        <v>0</v>
      </c>
      <c r="C11" s="292">
        <v>-1.84015</v>
      </c>
      <c r="D11" s="293">
        <v>-1.84015</v>
      </c>
      <c r="E11" s="294" t="s">
        <v>166</v>
      </c>
      <c r="F11" s="292">
        <v>0</v>
      </c>
      <c r="G11" s="293">
        <v>0</v>
      </c>
      <c r="H11" s="295">
        <v>-0.10531</v>
      </c>
      <c r="I11" s="292">
        <v>-0.28306999999999999</v>
      </c>
      <c r="J11" s="293">
        <v>-0.28306999999999999</v>
      </c>
      <c r="K11" s="296" t="s">
        <v>166</v>
      </c>
    </row>
    <row r="12" spans="1:11" ht="14.4" customHeight="1" thickBot="1" x14ac:dyDescent="0.35">
      <c r="A12" s="309" t="s">
        <v>174</v>
      </c>
      <c r="B12" s="287">
        <v>0</v>
      </c>
      <c r="C12" s="287">
        <v>-1.84015</v>
      </c>
      <c r="D12" s="288">
        <v>-1.84015</v>
      </c>
      <c r="E12" s="297" t="s">
        <v>166</v>
      </c>
      <c r="F12" s="287">
        <v>0</v>
      </c>
      <c r="G12" s="288">
        <v>0</v>
      </c>
      <c r="H12" s="290">
        <v>-0.10531</v>
      </c>
      <c r="I12" s="287">
        <v>-0.28306999999999999</v>
      </c>
      <c r="J12" s="288">
        <v>-0.28306999999999999</v>
      </c>
      <c r="K12" s="298" t="s">
        <v>166</v>
      </c>
    </row>
    <row r="13" spans="1:11" ht="14.4" customHeight="1" thickBot="1" x14ac:dyDescent="0.35">
      <c r="A13" s="308" t="s">
        <v>175</v>
      </c>
      <c r="B13" s="292">
        <v>76.607109480423006</v>
      </c>
      <c r="C13" s="292">
        <v>-663.77142999999899</v>
      </c>
      <c r="D13" s="293">
        <v>-740.378539480423</v>
      </c>
      <c r="E13" s="299">
        <v>-8.6646191783230009</v>
      </c>
      <c r="F13" s="292">
        <v>77.000019639738994</v>
      </c>
      <c r="G13" s="293">
        <v>19.250004909933999</v>
      </c>
      <c r="H13" s="295">
        <v>6.4840299999999997</v>
      </c>
      <c r="I13" s="292">
        <v>14.693759999999999</v>
      </c>
      <c r="J13" s="293">
        <v>-4.5562449099339997</v>
      </c>
      <c r="K13" s="300">
        <v>0.19082800327499999</v>
      </c>
    </row>
    <row r="14" spans="1:11" ht="14.4" customHeight="1" thickBot="1" x14ac:dyDescent="0.35">
      <c r="A14" s="309" t="s">
        <v>176</v>
      </c>
      <c r="B14" s="287">
        <v>76.521910423639994</v>
      </c>
      <c r="C14" s="287">
        <v>74.686840000000004</v>
      </c>
      <c r="D14" s="288">
        <v>-1.8350704236399999</v>
      </c>
      <c r="E14" s="289">
        <v>0.97601901973500005</v>
      </c>
      <c r="F14" s="287">
        <v>77.000019639738994</v>
      </c>
      <c r="G14" s="288">
        <v>19.250004909933999</v>
      </c>
      <c r="H14" s="290">
        <v>6.4840299999999997</v>
      </c>
      <c r="I14" s="287">
        <v>14.693759999999999</v>
      </c>
      <c r="J14" s="288">
        <v>-4.5562449099339997</v>
      </c>
      <c r="K14" s="291">
        <v>0.19082800327499999</v>
      </c>
    </row>
    <row r="15" spans="1:11" ht="14.4" customHeight="1" thickBot="1" x14ac:dyDescent="0.35">
      <c r="A15" s="309" t="s">
        <v>177</v>
      </c>
      <c r="B15" s="287">
        <v>8.5199056782999993E-2</v>
      </c>
      <c r="C15" s="287">
        <v>0</v>
      </c>
      <c r="D15" s="288">
        <v>-8.5199056782999993E-2</v>
      </c>
      <c r="E15" s="289">
        <v>0</v>
      </c>
      <c r="F15" s="287">
        <v>0</v>
      </c>
      <c r="G15" s="288">
        <v>0</v>
      </c>
      <c r="H15" s="290">
        <v>0</v>
      </c>
      <c r="I15" s="287">
        <v>0</v>
      </c>
      <c r="J15" s="288">
        <v>0</v>
      </c>
      <c r="K15" s="291">
        <v>3</v>
      </c>
    </row>
    <row r="16" spans="1:11" ht="14.4" customHeight="1" thickBot="1" x14ac:dyDescent="0.35">
      <c r="A16" s="309" t="s">
        <v>178</v>
      </c>
      <c r="B16" s="287">
        <v>0</v>
      </c>
      <c r="C16" s="287">
        <v>-738.45826999999997</v>
      </c>
      <c r="D16" s="288">
        <v>-738.45826999999997</v>
      </c>
      <c r="E16" s="297" t="s">
        <v>166</v>
      </c>
      <c r="F16" s="287">
        <v>0</v>
      </c>
      <c r="G16" s="288">
        <v>0</v>
      </c>
      <c r="H16" s="290">
        <v>0</v>
      </c>
      <c r="I16" s="287">
        <v>0</v>
      </c>
      <c r="J16" s="288">
        <v>0</v>
      </c>
      <c r="K16" s="298" t="s">
        <v>166</v>
      </c>
    </row>
    <row r="17" spans="1:11" ht="14.4" customHeight="1" thickBot="1" x14ac:dyDescent="0.35">
      <c r="A17" s="308" t="s">
        <v>179</v>
      </c>
      <c r="B17" s="292">
        <v>3760.9772306514301</v>
      </c>
      <c r="C17" s="292">
        <v>3044.3996000000002</v>
      </c>
      <c r="D17" s="293">
        <v>-716.57763065142501</v>
      </c>
      <c r="E17" s="299">
        <v>0.80947036190099997</v>
      </c>
      <c r="F17" s="292">
        <v>3223.8452668544501</v>
      </c>
      <c r="G17" s="293">
        <v>805.96131671361195</v>
      </c>
      <c r="H17" s="295">
        <v>201.81887</v>
      </c>
      <c r="I17" s="292">
        <v>622.74715000000003</v>
      </c>
      <c r="J17" s="293">
        <v>-183.214166713612</v>
      </c>
      <c r="K17" s="300">
        <v>0.193169056965</v>
      </c>
    </row>
    <row r="18" spans="1:11" ht="14.4" customHeight="1" thickBot="1" x14ac:dyDescent="0.35">
      <c r="A18" s="309" t="s">
        <v>180</v>
      </c>
      <c r="B18" s="287">
        <v>54.999998267633003</v>
      </c>
      <c r="C18" s="287">
        <v>16.168800000000001</v>
      </c>
      <c r="D18" s="288">
        <v>-38.831198267632999</v>
      </c>
      <c r="E18" s="289">
        <v>0.29397819107700002</v>
      </c>
      <c r="F18" s="287">
        <v>40.466938716792001</v>
      </c>
      <c r="G18" s="288">
        <v>10.116734679198</v>
      </c>
      <c r="H18" s="290">
        <v>1.2221</v>
      </c>
      <c r="I18" s="287">
        <v>5.5802399999999999</v>
      </c>
      <c r="J18" s="288">
        <v>-4.5364946791980003</v>
      </c>
      <c r="K18" s="291">
        <v>0.137896272289</v>
      </c>
    </row>
    <row r="19" spans="1:11" ht="14.4" customHeight="1" thickBot="1" x14ac:dyDescent="0.35">
      <c r="A19" s="309" t="s">
        <v>181</v>
      </c>
      <c r="B19" s="287">
        <v>7.9999997480190004</v>
      </c>
      <c r="C19" s="287">
        <v>9.7145700000000001</v>
      </c>
      <c r="D19" s="288">
        <v>1.7145702519799999</v>
      </c>
      <c r="E19" s="289">
        <v>1.2143212882479999</v>
      </c>
      <c r="F19" s="287">
        <v>13.975384403966</v>
      </c>
      <c r="G19" s="288">
        <v>3.493846100991</v>
      </c>
      <c r="H19" s="290">
        <v>0.79642000000000002</v>
      </c>
      <c r="I19" s="287">
        <v>1.6600600000000001</v>
      </c>
      <c r="J19" s="288">
        <v>-1.8337861009909999</v>
      </c>
      <c r="K19" s="291">
        <v>0.118784568067</v>
      </c>
    </row>
    <row r="20" spans="1:11" ht="14.4" customHeight="1" thickBot="1" x14ac:dyDescent="0.35">
      <c r="A20" s="309" t="s">
        <v>182</v>
      </c>
      <c r="B20" s="287">
        <v>27.697307207306999</v>
      </c>
      <c r="C20" s="287">
        <v>24.955380000000002</v>
      </c>
      <c r="D20" s="288">
        <v>-2.741927207307</v>
      </c>
      <c r="E20" s="289">
        <v>0.90100383453199995</v>
      </c>
      <c r="F20" s="287">
        <v>26.981295797702</v>
      </c>
      <c r="G20" s="288">
        <v>6.7453239494249999</v>
      </c>
      <c r="H20" s="290">
        <v>1.06504</v>
      </c>
      <c r="I20" s="287">
        <v>3.1650399999999999</v>
      </c>
      <c r="J20" s="288">
        <v>-3.5802839494250001</v>
      </c>
      <c r="K20" s="291">
        <v>0.11730496651199999</v>
      </c>
    </row>
    <row r="21" spans="1:11" ht="14.4" customHeight="1" thickBot="1" x14ac:dyDescent="0.35">
      <c r="A21" s="309" t="s">
        <v>183</v>
      </c>
      <c r="B21" s="287">
        <v>2096.3875206213202</v>
      </c>
      <c r="C21" s="287">
        <v>1470.07259</v>
      </c>
      <c r="D21" s="288">
        <v>-626.31493062131403</v>
      </c>
      <c r="E21" s="289">
        <v>0.70124086102299998</v>
      </c>
      <c r="F21" s="287">
        <v>1580.00041263301</v>
      </c>
      <c r="G21" s="288">
        <v>395.00010315825398</v>
      </c>
      <c r="H21" s="290">
        <v>120.7163</v>
      </c>
      <c r="I21" s="287">
        <v>310.52165000000002</v>
      </c>
      <c r="J21" s="288">
        <v>-84.478453158253004</v>
      </c>
      <c r="K21" s="291">
        <v>0.196532638546</v>
      </c>
    </row>
    <row r="22" spans="1:11" ht="14.4" customHeight="1" thickBot="1" x14ac:dyDescent="0.35">
      <c r="A22" s="309" t="s">
        <v>184</v>
      </c>
      <c r="B22" s="287">
        <v>1304.99996406126</v>
      </c>
      <c r="C22" s="287">
        <v>1254.9087</v>
      </c>
      <c r="D22" s="288">
        <v>-50.091264061263999</v>
      </c>
      <c r="E22" s="289">
        <v>0.961615888551</v>
      </c>
      <c r="F22" s="287">
        <v>1277.00035201229</v>
      </c>
      <c r="G22" s="288">
        <v>319.25008800307302</v>
      </c>
      <c r="H22" s="290">
        <v>75.092759999999998</v>
      </c>
      <c r="I22" s="287">
        <v>231.72792999999999</v>
      </c>
      <c r="J22" s="288">
        <v>-87.522158003073002</v>
      </c>
      <c r="K22" s="291">
        <v>0.18146269860799999</v>
      </c>
    </row>
    <row r="23" spans="1:11" ht="14.4" customHeight="1" thickBot="1" x14ac:dyDescent="0.35">
      <c r="A23" s="309" t="s">
        <v>185</v>
      </c>
      <c r="B23" s="287">
        <v>59.150938165446</v>
      </c>
      <c r="C23" s="287">
        <v>50.972749999999998</v>
      </c>
      <c r="D23" s="288">
        <v>-8.1781881654460005</v>
      </c>
      <c r="E23" s="289">
        <v>0.86174034733600002</v>
      </c>
      <c r="F23" s="287">
        <v>57.000015712372999</v>
      </c>
      <c r="G23" s="288">
        <v>14.250003928092999</v>
      </c>
      <c r="H23" s="290">
        <v>2.92625</v>
      </c>
      <c r="I23" s="287">
        <v>9.2787500000000005</v>
      </c>
      <c r="J23" s="288">
        <v>-4.9712539280929997</v>
      </c>
      <c r="K23" s="291">
        <v>0.16278504284600001</v>
      </c>
    </row>
    <row r="24" spans="1:11" ht="14.4" customHeight="1" thickBot="1" x14ac:dyDescent="0.35">
      <c r="A24" s="309" t="s">
        <v>186</v>
      </c>
      <c r="B24" s="287">
        <v>209.741502580439</v>
      </c>
      <c r="C24" s="287">
        <v>217.60681</v>
      </c>
      <c r="D24" s="288">
        <v>7.8653074195609998</v>
      </c>
      <c r="E24" s="289">
        <v>1.037500005114</v>
      </c>
      <c r="F24" s="287">
        <v>228.42086757830899</v>
      </c>
      <c r="G24" s="288">
        <v>57.105216894576998</v>
      </c>
      <c r="H24" s="290">
        <v>0</v>
      </c>
      <c r="I24" s="287">
        <v>60.813479999999998</v>
      </c>
      <c r="J24" s="288">
        <v>3.7082631054220001</v>
      </c>
      <c r="K24" s="291">
        <v>0.26623434471899998</v>
      </c>
    </row>
    <row r="25" spans="1:11" ht="14.4" customHeight="1" thickBot="1" x14ac:dyDescent="0.35">
      <c r="A25" s="308" t="s">
        <v>187</v>
      </c>
      <c r="B25" s="292">
        <v>5.008461476051</v>
      </c>
      <c r="C25" s="292">
        <v>0</v>
      </c>
      <c r="D25" s="293">
        <v>-5.008461476051</v>
      </c>
      <c r="E25" s="299">
        <v>0</v>
      </c>
      <c r="F25" s="292">
        <v>0</v>
      </c>
      <c r="G25" s="293">
        <v>0</v>
      </c>
      <c r="H25" s="295">
        <v>0</v>
      </c>
      <c r="I25" s="292">
        <v>0</v>
      </c>
      <c r="J25" s="293">
        <v>0</v>
      </c>
      <c r="K25" s="300">
        <v>3</v>
      </c>
    </row>
    <row r="26" spans="1:11" ht="14.4" customHeight="1" thickBot="1" x14ac:dyDescent="0.35">
      <c r="A26" s="309" t="s">
        <v>188</v>
      </c>
      <c r="B26" s="287">
        <v>5.008461476051</v>
      </c>
      <c r="C26" s="287">
        <v>0</v>
      </c>
      <c r="D26" s="288">
        <v>-5.008461476051</v>
      </c>
      <c r="E26" s="289">
        <v>0</v>
      </c>
      <c r="F26" s="287">
        <v>0</v>
      </c>
      <c r="G26" s="288">
        <v>0</v>
      </c>
      <c r="H26" s="290">
        <v>0</v>
      </c>
      <c r="I26" s="287">
        <v>0</v>
      </c>
      <c r="J26" s="288">
        <v>0</v>
      </c>
      <c r="K26" s="291">
        <v>3</v>
      </c>
    </row>
    <row r="27" spans="1:11" ht="14.4" customHeight="1" thickBot="1" x14ac:dyDescent="0.35">
      <c r="A27" s="308" t="s">
        <v>189</v>
      </c>
      <c r="B27" s="292">
        <v>964.29919346799102</v>
      </c>
      <c r="C27" s="292">
        <v>880.52322000000004</v>
      </c>
      <c r="D27" s="293">
        <v>-83.775973467989999</v>
      </c>
      <c r="E27" s="299">
        <v>0.91312242711000002</v>
      </c>
      <c r="F27" s="292">
        <v>918.06394768433097</v>
      </c>
      <c r="G27" s="293">
        <v>229.515986921083</v>
      </c>
      <c r="H27" s="295">
        <v>28.769549999999999</v>
      </c>
      <c r="I27" s="292">
        <v>180.72192000000001</v>
      </c>
      <c r="J27" s="293">
        <v>-48.794066921081999</v>
      </c>
      <c r="K27" s="300">
        <v>0.196851123993</v>
      </c>
    </row>
    <row r="28" spans="1:11" ht="14.4" customHeight="1" thickBot="1" x14ac:dyDescent="0.35">
      <c r="A28" s="309" t="s">
        <v>190</v>
      </c>
      <c r="B28" s="287">
        <v>216.06464015885601</v>
      </c>
      <c r="C28" s="287">
        <v>77.557360000000003</v>
      </c>
      <c r="D28" s="288">
        <v>-138.50728015885599</v>
      </c>
      <c r="E28" s="289">
        <v>0.35895443114999998</v>
      </c>
      <c r="F28" s="287">
        <v>71.984309187129995</v>
      </c>
      <c r="G28" s="288">
        <v>17.996077296782001</v>
      </c>
      <c r="H28" s="290">
        <v>0</v>
      </c>
      <c r="I28" s="287">
        <v>0</v>
      </c>
      <c r="J28" s="288">
        <v>-17.996077296782001</v>
      </c>
      <c r="K28" s="291">
        <v>0</v>
      </c>
    </row>
    <row r="29" spans="1:11" ht="14.4" customHeight="1" thickBot="1" x14ac:dyDescent="0.35">
      <c r="A29" s="309" t="s">
        <v>191</v>
      </c>
      <c r="B29" s="287">
        <v>40.999998771594001</v>
      </c>
      <c r="C29" s="287">
        <v>24.172429999999999</v>
      </c>
      <c r="D29" s="288">
        <v>-16.827568771593999</v>
      </c>
      <c r="E29" s="289">
        <v>0.58957148107799995</v>
      </c>
      <c r="F29" s="287">
        <v>25.669370735872999</v>
      </c>
      <c r="G29" s="288">
        <v>6.4173426839680001</v>
      </c>
      <c r="H29" s="290">
        <v>1.7411300000000001</v>
      </c>
      <c r="I29" s="287">
        <v>8.2450299999999999</v>
      </c>
      <c r="J29" s="288">
        <v>1.8276873160310001</v>
      </c>
      <c r="K29" s="291">
        <v>0.321201095454</v>
      </c>
    </row>
    <row r="30" spans="1:11" ht="14.4" customHeight="1" thickBot="1" x14ac:dyDescent="0.35">
      <c r="A30" s="309" t="s">
        <v>192</v>
      </c>
      <c r="B30" s="287">
        <v>63.686772302236001</v>
      </c>
      <c r="C30" s="287">
        <v>91.705609999999993</v>
      </c>
      <c r="D30" s="288">
        <v>28.018837697763001</v>
      </c>
      <c r="E30" s="289">
        <v>1.439947522615</v>
      </c>
      <c r="F30" s="287">
        <v>96.977353781684997</v>
      </c>
      <c r="G30" s="288">
        <v>24.244338445421</v>
      </c>
      <c r="H30" s="290">
        <v>7.1823600000000001</v>
      </c>
      <c r="I30" s="287">
        <v>22.790400000000002</v>
      </c>
      <c r="J30" s="288">
        <v>-1.453938445421</v>
      </c>
      <c r="K30" s="291">
        <v>0.23500744360600001</v>
      </c>
    </row>
    <row r="31" spans="1:11" ht="14.4" customHeight="1" thickBot="1" x14ac:dyDescent="0.35">
      <c r="A31" s="309" t="s">
        <v>193</v>
      </c>
      <c r="B31" s="287">
        <v>193.99999473990499</v>
      </c>
      <c r="C31" s="287">
        <v>153.29349999999999</v>
      </c>
      <c r="D31" s="288">
        <v>-40.706494739904002</v>
      </c>
      <c r="E31" s="289">
        <v>0.79017270183699995</v>
      </c>
      <c r="F31" s="287">
        <v>193.065270427088</v>
      </c>
      <c r="G31" s="288">
        <v>48.266317606771999</v>
      </c>
      <c r="H31" s="290">
        <v>1.20488</v>
      </c>
      <c r="I31" s="287">
        <v>48.855229999999999</v>
      </c>
      <c r="J31" s="288">
        <v>0.58891239322699995</v>
      </c>
      <c r="K31" s="291">
        <v>0.25305032796299998</v>
      </c>
    </row>
    <row r="32" spans="1:11" ht="14.4" customHeight="1" thickBot="1" x14ac:dyDescent="0.35">
      <c r="A32" s="309" t="s">
        <v>194</v>
      </c>
      <c r="B32" s="287">
        <v>8.9999997165209997</v>
      </c>
      <c r="C32" s="287">
        <v>5.3993399999999996</v>
      </c>
      <c r="D32" s="288">
        <v>-3.6006597165210001</v>
      </c>
      <c r="E32" s="289">
        <v>0.59992668556200002</v>
      </c>
      <c r="F32" s="287">
        <v>5.6204854723229998</v>
      </c>
      <c r="G32" s="288">
        <v>1.4051213680800001</v>
      </c>
      <c r="H32" s="290">
        <v>0</v>
      </c>
      <c r="I32" s="287">
        <v>1.1306799999999999</v>
      </c>
      <c r="J32" s="288">
        <v>-0.27444136808000003</v>
      </c>
      <c r="K32" s="291">
        <v>0.201171234329</v>
      </c>
    </row>
    <row r="33" spans="1:11" ht="14.4" customHeight="1" thickBot="1" x14ac:dyDescent="0.35">
      <c r="A33" s="309" t="s">
        <v>195</v>
      </c>
      <c r="B33" s="287">
        <v>0</v>
      </c>
      <c r="C33" s="287">
        <v>1.1459999999999999</v>
      </c>
      <c r="D33" s="288">
        <v>1.1459999999999999</v>
      </c>
      <c r="E33" s="297" t="s">
        <v>196</v>
      </c>
      <c r="F33" s="287">
        <v>0</v>
      </c>
      <c r="G33" s="288">
        <v>0</v>
      </c>
      <c r="H33" s="290">
        <v>0.255</v>
      </c>
      <c r="I33" s="287">
        <v>0.53400000000000003</v>
      </c>
      <c r="J33" s="288">
        <v>0.53400000000000003</v>
      </c>
      <c r="K33" s="298" t="s">
        <v>166</v>
      </c>
    </row>
    <row r="34" spans="1:11" ht="14.4" customHeight="1" thickBot="1" x14ac:dyDescent="0.35">
      <c r="A34" s="309" t="s">
        <v>197</v>
      </c>
      <c r="B34" s="287">
        <v>25.901951250408001</v>
      </c>
      <c r="C34" s="287">
        <v>24.780799999999999</v>
      </c>
      <c r="D34" s="288">
        <v>-1.1211512504079999</v>
      </c>
      <c r="E34" s="289">
        <v>0.95671556789000001</v>
      </c>
      <c r="F34" s="287">
        <v>46.527565973617001</v>
      </c>
      <c r="G34" s="288">
        <v>11.631891493404</v>
      </c>
      <c r="H34" s="290">
        <v>0</v>
      </c>
      <c r="I34" s="287">
        <v>0</v>
      </c>
      <c r="J34" s="288">
        <v>-11.631891493404</v>
      </c>
      <c r="K34" s="291">
        <v>0</v>
      </c>
    </row>
    <row r="35" spans="1:11" ht="14.4" customHeight="1" thickBot="1" x14ac:dyDescent="0.35">
      <c r="A35" s="309" t="s">
        <v>198</v>
      </c>
      <c r="B35" s="287">
        <v>0</v>
      </c>
      <c r="C35" s="287">
        <v>0.88761000000000001</v>
      </c>
      <c r="D35" s="288">
        <v>0.88761000000000001</v>
      </c>
      <c r="E35" s="297" t="s">
        <v>166</v>
      </c>
      <c r="F35" s="287">
        <v>0.69025261298399998</v>
      </c>
      <c r="G35" s="288">
        <v>0.172563153246</v>
      </c>
      <c r="H35" s="290">
        <v>0</v>
      </c>
      <c r="I35" s="287">
        <v>0</v>
      </c>
      <c r="J35" s="288">
        <v>-0.172563153246</v>
      </c>
      <c r="K35" s="291">
        <v>0</v>
      </c>
    </row>
    <row r="36" spans="1:11" ht="14.4" customHeight="1" thickBot="1" x14ac:dyDescent="0.35">
      <c r="A36" s="309" t="s">
        <v>199</v>
      </c>
      <c r="B36" s="287">
        <v>17.999999811014</v>
      </c>
      <c r="C36" s="287">
        <v>17.8474</v>
      </c>
      <c r="D36" s="288">
        <v>-0.152599811014</v>
      </c>
      <c r="E36" s="289">
        <v>0.99152223263200001</v>
      </c>
      <c r="F36" s="287">
        <v>19.637619274647001</v>
      </c>
      <c r="G36" s="288">
        <v>4.9094048186609998</v>
      </c>
      <c r="H36" s="290">
        <v>0</v>
      </c>
      <c r="I36" s="287">
        <v>7.7923999999999998</v>
      </c>
      <c r="J36" s="288">
        <v>2.8829951813379999</v>
      </c>
      <c r="K36" s="291">
        <v>0.39680981136299998</v>
      </c>
    </row>
    <row r="37" spans="1:11" ht="14.4" customHeight="1" thickBot="1" x14ac:dyDescent="0.35">
      <c r="A37" s="309" t="s">
        <v>200</v>
      </c>
      <c r="B37" s="287">
        <v>38.645839583733</v>
      </c>
      <c r="C37" s="287">
        <v>52.578000000000003</v>
      </c>
      <c r="D37" s="288">
        <v>13.932160416266001</v>
      </c>
      <c r="E37" s="289">
        <v>1.360508674836</v>
      </c>
      <c r="F37" s="287">
        <v>69.861647257220994</v>
      </c>
      <c r="G37" s="288">
        <v>17.465411814305</v>
      </c>
      <c r="H37" s="290">
        <v>5.4950000000000001</v>
      </c>
      <c r="I37" s="287">
        <v>7.7737100000000003</v>
      </c>
      <c r="J37" s="288">
        <v>-9.6917018143050004</v>
      </c>
      <c r="K37" s="291">
        <v>0.11127292735200001</v>
      </c>
    </row>
    <row r="38" spans="1:11" ht="14.4" customHeight="1" thickBot="1" x14ac:dyDescent="0.35">
      <c r="A38" s="309" t="s">
        <v>201</v>
      </c>
      <c r="B38" s="287">
        <v>0</v>
      </c>
      <c r="C38" s="287">
        <v>9.7815999999999992</v>
      </c>
      <c r="D38" s="288">
        <v>9.7815999999999992</v>
      </c>
      <c r="E38" s="297" t="s">
        <v>196</v>
      </c>
      <c r="F38" s="287">
        <v>0</v>
      </c>
      <c r="G38" s="288">
        <v>0</v>
      </c>
      <c r="H38" s="290">
        <v>0</v>
      </c>
      <c r="I38" s="287">
        <v>0</v>
      </c>
      <c r="J38" s="288">
        <v>0</v>
      </c>
      <c r="K38" s="298" t="s">
        <v>166</v>
      </c>
    </row>
    <row r="39" spans="1:11" ht="14.4" customHeight="1" thickBot="1" x14ac:dyDescent="0.35">
      <c r="A39" s="309" t="s">
        <v>202</v>
      </c>
      <c r="B39" s="287">
        <v>0</v>
      </c>
      <c r="C39" s="287">
        <v>0.89</v>
      </c>
      <c r="D39" s="288">
        <v>0.89</v>
      </c>
      <c r="E39" s="297" t="s">
        <v>196</v>
      </c>
      <c r="F39" s="287">
        <v>0</v>
      </c>
      <c r="G39" s="288">
        <v>0</v>
      </c>
      <c r="H39" s="290">
        <v>0</v>
      </c>
      <c r="I39" s="287">
        <v>0</v>
      </c>
      <c r="J39" s="288">
        <v>0</v>
      </c>
      <c r="K39" s="298" t="s">
        <v>166</v>
      </c>
    </row>
    <row r="40" spans="1:11" ht="14.4" customHeight="1" thickBot="1" x14ac:dyDescent="0.35">
      <c r="A40" s="309" t="s">
        <v>203</v>
      </c>
      <c r="B40" s="287">
        <v>357.99999713372</v>
      </c>
      <c r="C40" s="287">
        <v>420.45357000000001</v>
      </c>
      <c r="D40" s="288">
        <v>62.453572866279004</v>
      </c>
      <c r="E40" s="289">
        <v>1.1744513222520001</v>
      </c>
      <c r="F40" s="287">
        <v>388.030072961759</v>
      </c>
      <c r="G40" s="288">
        <v>97.007518240438998</v>
      </c>
      <c r="H40" s="290">
        <v>12.89118</v>
      </c>
      <c r="I40" s="287">
        <v>83.600470000000001</v>
      </c>
      <c r="J40" s="288">
        <v>-13.407048240439</v>
      </c>
      <c r="K40" s="291">
        <v>0.21544842996800001</v>
      </c>
    </row>
    <row r="41" spans="1:11" ht="14.4" customHeight="1" thickBot="1" x14ac:dyDescent="0.35">
      <c r="A41" s="309" t="s">
        <v>204</v>
      </c>
      <c r="B41" s="287">
        <v>0</v>
      </c>
      <c r="C41" s="287">
        <v>0.03</v>
      </c>
      <c r="D41" s="288">
        <v>0.03</v>
      </c>
      <c r="E41" s="297" t="s">
        <v>196</v>
      </c>
      <c r="F41" s="287">
        <v>0</v>
      </c>
      <c r="G41" s="288">
        <v>0</v>
      </c>
      <c r="H41" s="290">
        <v>0</v>
      </c>
      <c r="I41" s="287">
        <v>0</v>
      </c>
      <c r="J41" s="288">
        <v>0</v>
      </c>
      <c r="K41" s="298" t="s">
        <v>166</v>
      </c>
    </row>
    <row r="42" spans="1:11" ht="14.4" customHeight="1" thickBot="1" x14ac:dyDescent="0.35">
      <c r="A42" s="308" t="s">
        <v>205</v>
      </c>
      <c r="B42" s="292">
        <v>25.894882601382999</v>
      </c>
      <c r="C42" s="292">
        <v>163.94435999999999</v>
      </c>
      <c r="D42" s="293">
        <v>138.049477398617</v>
      </c>
      <c r="E42" s="299">
        <v>6.3311489966450001</v>
      </c>
      <c r="F42" s="292">
        <v>145.32322519311899</v>
      </c>
      <c r="G42" s="293">
        <v>36.330806298279001</v>
      </c>
      <c r="H42" s="295">
        <v>0.15</v>
      </c>
      <c r="I42" s="292">
        <v>7.6999300000000002</v>
      </c>
      <c r="J42" s="293">
        <v>-28.630876298278999</v>
      </c>
      <c r="K42" s="300">
        <v>5.2984854896000001E-2</v>
      </c>
    </row>
    <row r="43" spans="1:11" ht="14.4" customHeight="1" thickBot="1" x14ac:dyDescent="0.35">
      <c r="A43" s="309" t="s">
        <v>206</v>
      </c>
      <c r="B43" s="287">
        <v>0</v>
      </c>
      <c r="C43" s="287">
        <v>19.966999999999999</v>
      </c>
      <c r="D43" s="288">
        <v>19.966999999999999</v>
      </c>
      <c r="E43" s="297" t="s">
        <v>166</v>
      </c>
      <c r="F43" s="287">
        <v>0</v>
      </c>
      <c r="G43" s="288">
        <v>0</v>
      </c>
      <c r="H43" s="290">
        <v>0</v>
      </c>
      <c r="I43" s="287">
        <v>0</v>
      </c>
      <c r="J43" s="288">
        <v>0</v>
      </c>
      <c r="K43" s="298" t="s">
        <v>166</v>
      </c>
    </row>
    <row r="44" spans="1:11" ht="14.4" customHeight="1" thickBot="1" x14ac:dyDescent="0.35">
      <c r="A44" s="309" t="s">
        <v>207</v>
      </c>
      <c r="B44" s="287">
        <v>0</v>
      </c>
      <c r="C44" s="287">
        <v>2.73665</v>
      </c>
      <c r="D44" s="288">
        <v>2.73665</v>
      </c>
      <c r="E44" s="297" t="s">
        <v>166</v>
      </c>
      <c r="F44" s="287">
        <v>2.2663124777750001</v>
      </c>
      <c r="G44" s="288">
        <v>0.56657811944299996</v>
      </c>
      <c r="H44" s="290">
        <v>0</v>
      </c>
      <c r="I44" s="287">
        <v>0</v>
      </c>
      <c r="J44" s="288">
        <v>-0.56657811944299996</v>
      </c>
      <c r="K44" s="291">
        <v>0</v>
      </c>
    </row>
    <row r="45" spans="1:11" ht="14.4" customHeight="1" thickBot="1" x14ac:dyDescent="0.35">
      <c r="A45" s="309" t="s">
        <v>208</v>
      </c>
      <c r="B45" s="287">
        <v>9.7976681854520002</v>
      </c>
      <c r="C45" s="287">
        <v>33.649000000000001</v>
      </c>
      <c r="D45" s="288">
        <v>23.851331814546999</v>
      </c>
      <c r="E45" s="289">
        <v>3.4343886078889998</v>
      </c>
      <c r="F45" s="287">
        <v>29.284527945034998</v>
      </c>
      <c r="G45" s="288">
        <v>7.321131986258</v>
      </c>
      <c r="H45" s="290">
        <v>0</v>
      </c>
      <c r="I45" s="287">
        <v>6.0742000000000003</v>
      </c>
      <c r="J45" s="288">
        <v>-1.2469319862579999</v>
      </c>
      <c r="K45" s="291">
        <v>0.20742010973800001</v>
      </c>
    </row>
    <row r="46" spans="1:11" ht="14.4" customHeight="1" thickBot="1" x14ac:dyDescent="0.35">
      <c r="A46" s="309" t="s">
        <v>209</v>
      </c>
      <c r="B46" s="287">
        <v>11.097214573418</v>
      </c>
      <c r="C46" s="287">
        <v>98.358000000000004</v>
      </c>
      <c r="D46" s="288">
        <v>87.260785426580995</v>
      </c>
      <c r="E46" s="289">
        <v>8.8633052329719995</v>
      </c>
      <c r="F46" s="287">
        <v>100.83763389388599</v>
      </c>
      <c r="G46" s="288">
        <v>25.209408473471001</v>
      </c>
      <c r="H46" s="290">
        <v>0.15</v>
      </c>
      <c r="I46" s="287">
        <v>0.15</v>
      </c>
      <c r="J46" s="288">
        <v>-25.059408473470999</v>
      </c>
      <c r="K46" s="291">
        <v>1.487539861E-3</v>
      </c>
    </row>
    <row r="47" spans="1:11" ht="14.4" customHeight="1" thickBot="1" x14ac:dyDescent="0.35">
      <c r="A47" s="309" t="s">
        <v>210</v>
      </c>
      <c r="B47" s="287">
        <v>0</v>
      </c>
      <c r="C47" s="287">
        <v>1.8815999999999999</v>
      </c>
      <c r="D47" s="288">
        <v>1.8815999999999999</v>
      </c>
      <c r="E47" s="297" t="s">
        <v>166</v>
      </c>
      <c r="F47" s="287">
        <v>4.4270274484650001</v>
      </c>
      <c r="G47" s="288">
        <v>1.106756862116</v>
      </c>
      <c r="H47" s="290">
        <v>0</v>
      </c>
      <c r="I47" s="287">
        <v>1.1431</v>
      </c>
      <c r="J47" s="288">
        <v>3.6343137882999997E-2</v>
      </c>
      <c r="K47" s="291">
        <v>0.25820937712800002</v>
      </c>
    </row>
    <row r="48" spans="1:11" ht="14.4" customHeight="1" thickBot="1" x14ac:dyDescent="0.35">
      <c r="A48" s="309" t="s">
        <v>211</v>
      </c>
      <c r="B48" s="287">
        <v>4.9999998425119996</v>
      </c>
      <c r="C48" s="287">
        <v>7.3521099999999997</v>
      </c>
      <c r="D48" s="288">
        <v>2.352110157487</v>
      </c>
      <c r="E48" s="289">
        <v>1.4704220463140001</v>
      </c>
      <c r="F48" s="287">
        <v>8.5077234279559999</v>
      </c>
      <c r="G48" s="288">
        <v>2.126930856989</v>
      </c>
      <c r="H48" s="290">
        <v>0</v>
      </c>
      <c r="I48" s="287">
        <v>0.33262999999999998</v>
      </c>
      <c r="J48" s="288">
        <v>-1.794300856989</v>
      </c>
      <c r="K48" s="291">
        <v>3.9097415756000002E-2</v>
      </c>
    </row>
    <row r="49" spans="1:11" ht="14.4" customHeight="1" thickBot="1" x14ac:dyDescent="0.35">
      <c r="A49" s="308" t="s">
        <v>212</v>
      </c>
      <c r="B49" s="292">
        <v>163.99999792116</v>
      </c>
      <c r="C49" s="292">
        <v>142.01462000000001</v>
      </c>
      <c r="D49" s="293">
        <v>-21.985377921158999</v>
      </c>
      <c r="E49" s="299">
        <v>0.86594281585400001</v>
      </c>
      <c r="F49" s="292">
        <v>125.680742140039</v>
      </c>
      <c r="G49" s="293">
        <v>31.420185535009001</v>
      </c>
      <c r="H49" s="295">
        <v>9.1211000000000002</v>
      </c>
      <c r="I49" s="292">
        <v>28.697369999999999</v>
      </c>
      <c r="J49" s="293">
        <v>-2.722815535009</v>
      </c>
      <c r="K49" s="300">
        <v>0.228335459445</v>
      </c>
    </row>
    <row r="50" spans="1:11" ht="14.4" customHeight="1" thickBot="1" x14ac:dyDescent="0.35">
      <c r="A50" s="309" t="s">
        <v>213</v>
      </c>
      <c r="B50" s="287">
        <v>32.999999055072003</v>
      </c>
      <c r="C50" s="287">
        <v>44.961069999999999</v>
      </c>
      <c r="D50" s="288">
        <v>11.961070944927</v>
      </c>
      <c r="E50" s="289">
        <v>1.362456705679</v>
      </c>
      <c r="F50" s="287">
        <v>0</v>
      </c>
      <c r="G50" s="288">
        <v>0</v>
      </c>
      <c r="H50" s="290">
        <v>3.72682</v>
      </c>
      <c r="I50" s="287">
        <v>8.1577999999999999</v>
      </c>
      <c r="J50" s="288">
        <v>8.1577999999999999</v>
      </c>
      <c r="K50" s="298" t="s">
        <v>166</v>
      </c>
    </row>
    <row r="51" spans="1:11" ht="14.4" customHeight="1" thickBot="1" x14ac:dyDescent="0.35">
      <c r="A51" s="309" t="s">
        <v>214</v>
      </c>
      <c r="B51" s="287">
        <v>1.999999937004</v>
      </c>
      <c r="C51" s="287">
        <v>1.645</v>
      </c>
      <c r="D51" s="288">
        <v>-0.35499993700400001</v>
      </c>
      <c r="E51" s="289">
        <v>0.82250002590600002</v>
      </c>
      <c r="F51" s="287">
        <v>0</v>
      </c>
      <c r="G51" s="288">
        <v>0</v>
      </c>
      <c r="H51" s="290">
        <v>0</v>
      </c>
      <c r="I51" s="287">
        <v>0</v>
      </c>
      <c r="J51" s="288">
        <v>0</v>
      </c>
      <c r="K51" s="298" t="s">
        <v>166</v>
      </c>
    </row>
    <row r="52" spans="1:11" ht="14.4" customHeight="1" thickBot="1" x14ac:dyDescent="0.35">
      <c r="A52" s="309" t="s">
        <v>215</v>
      </c>
      <c r="B52" s="287">
        <v>0</v>
      </c>
      <c r="C52" s="287">
        <v>0</v>
      </c>
      <c r="D52" s="288">
        <v>0</v>
      </c>
      <c r="E52" s="289">
        <v>1</v>
      </c>
      <c r="F52" s="287">
        <v>0</v>
      </c>
      <c r="G52" s="288">
        <v>0</v>
      </c>
      <c r="H52" s="290">
        <v>0</v>
      </c>
      <c r="I52" s="287">
        <v>-0.3</v>
      </c>
      <c r="J52" s="288">
        <v>-0.3</v>
      </c>
      <c r="K52" s="298" t="s">
        <v>196</v>
      </c>
    </row>
    <row r="53" spans="1:11" ht="14.4" customHeight="1" thickBot="1" x14ac:dyDescent="0.35">
      <c r="A53" s="309" t="s">
        <v>216</v>
      </c>
      <c r="B53" s="287">
        <v>93.999999968501996</v>
      </c>
      <c r="C53" s="287">
        <v>71.114660000000001</v>
      </c>
      <c r="D53" s="288">
        <v>-22.885339968501999</v>
      </c>
      <c r="E53" s="289">
        <v>0.75653893642299996</v>
      </c>
      <c r="F53" s="287">
        <v>83.511387426230002</v>
      </c>
      <c r="G53" s="288">
        <v>20.877846856556999</v>
      </c>
      <c r="H53" s="290">
        <v>2.0131000000000001</v>
      </c>
      <c r="I53" s="287">
        <v>10.55968</v>
      </c>
      <c r="J53" s="288">
        <v>-10.318166856556999</v>
      </c>
      <c r="K53" s="291">
        <v>0.12644598928799999</v>
      </c>
    </row>
    <row r="54" spans="1:11" ht="14.4" customHeight="1" thickBot="1" x14ac:dyDescent="0.35">
      <c r="A54" s="309" t="s">
        <v>217</v>
      </c>
      <c r="B54" s="287">
        <v>9.9999996850239992</v>
      </c>
      <c r="C54" s="287">
        <v>10.33536</v>
      </c>
      <c r="D54" s="288">
        <v>0.33536031497500002</v>
      </c>
      <c r="E54" s="289">
        <v>1.0335360325530001</v>
      </c>
      <c r="F54" s="287">
        <v>19.646699356222999</v>
      </c>
      <c r="G54" s="288">
        <v>4.9116748390550002</v>
      </c>
      <c r="H54" s="290">
        <v>1.15818</v>
      </c>
      <c r="I54" s="287">
        <v>4.2468899999999996</v>
      </c>
      <c r="J54" s="288">
        <v>-0.66478483905499997</v>
      </c>
      <c r="K54" s="291">
        <v>0.216163026826</v>
      </c>
    </row>
    <row r="55" spans="1:11" ht="14.4" customHeight="1" thickBot="1" x14ac:dyDescent="0.35">
      <c r="A55" s="309" t="s">
        <v>218</v>
      </c>
      <c r="B55" s="287">
        <v>24.999999275554998</v>
      </c>
      <c r="C55" s="287">
        <v>13.95853</v>
      </c>
      <c r="D55" s="288">
        <v>-11.041469275555</v>
      </c>
      <c r="E55" s="289">
        <v>0.55834121617900001</v>
      </c>
      <c r="F55" s="287">
        <v>22.522655357584998</v>
      </c>
      <c r="G55" s="288">
        <v>5.630663839396</v>
      </c>
      <c r="H55" s="290">
        <v>2.2229999999999999</v>
      </c>
      <c r="I55" s="287">
        <v>6.0330000000000004</v>
      </c>
      <c r="J55" s="288">
        <v>0.40233616060299998</v>
      </c>
      <c r="K55" s="291">
        <v>0.26786362017300003</v>
      </c>
    </row>
    <row r="56" spans="1:11" ht="14.4" customHeight="1" thickBot="1" x14ac:dyDescent="0.35">
      <c r="A56" s="308" t="s">
        <v>219</v>
      </c>
      <c r="B56" s="292">
        <v>0</v>
      </c>
      <c r="C56" s="292">
        <v>2.4118900000000001</v>
      </c>
      <c r="D56" s="293">
        <v>2.4118900000000001</v>
      </c>
      <c r="E56" s="294" t="s">
        <v>166</v>
      </c>
      <c r="F56" s="292">
        <v>0</v>
      </c>
      <c r="G56" s="293">
        <v>0</v>
      </c>
      <c r="H56" s="295">
        <v>0.26227</v>
      </c>
      <c r="I56" s="292">
        <v>0.26227</v>
      </c>
      <c r="J56" s="293">
        <v>0.26227</v>
      </c>
      <c r="K56" s="296" t="s">
        <v>166</v>
      </c>
    </row>
    <row r="57" spans="1:11" ht="14.4" customHeight="1" thickBot="1" x14ac:dyDescent="0.35">
      <c r="A57" s="309" t="s">
        <v>220</v>
      </c>
      <c r="B57" s="287">
        <v>0</v>
      </c>
      <c r="C57" s="287">
        <v>1.5513300000000001</v>
      </c>
      <c r="D57" s="288">
        <v>1.5513300000000001</v>
      </c>
      <c r="E57" s="297" t="s">
        <v>166</v>
      </c>
      <c r="F57" s="287">
        <v>0</v>
      </c>
      <c r="G57" s="288">
        <v>0</v>
      </c>
      <c r="H57" s="290">
        <v>0.24110000000000001</v>
      </c>
      <c r="I57" s="287">
        <v>0.24110000000000001</v>
      </c>
      <c r="J57" s="288">
        <v>0.24110000000000001</v>
      </c>
      <c r="K57" s="298" t="s">
        <v>166</v>
      </c>
    </row>
    <row r="58" spans="1:11" ht="14.4" customHeight="1" thickBot="1" x14ac:dyDescent="0.35">
      <c r="A58" s="309" t="s">
        <v>221</v>
      </c>
      <c r="B58" s="287">
        <v>0</v>
      </c>
      <c r="C58" s="287">
        <v>8.5070000000000007E-2</v>
      </c>
      <c r="D58" s="288">
        <v>8.5070000000000007E-2</v>
      </c>
      <c r="E58" s="297" t="s">
        <v>166</v>
      </c>
      <c r="F58" s="287">
        <v>0</v>
      </c>
      <c r="G58" s="288">
        <v>0</v>
      </c>
      <c r="H58" s="290">
        <v>9.0600000000000003E-3</v>
      </c>
      <c r="I58" s="287">
        <v>9.0600000000000003E-3</v>
      </c>
      <c r="J58" s="288">
        <v>9.0600000000000003E-3</v>
      </c>
      <c r="K58" s="298" t="s">
        <v>166</v>
      </c>
    </row>
    <row r="59" spans="1:11" ht="14.4" customHeight="1" thickBot="1" x14ac:dyDescent="0.35">
      <c r="A59" s="309" t="s">
        <v>222</v>
      </c>
      <c r="B59" s="287">
        <v>0</v>
      </c>
      <c r="C59" s="287">
        <v>0.77549000000000001</v>
      </c>
      <c r="D59" s="288">
        <v>0.77549000000000001</v>
      </c>
      <c r="E59" s="297" t="s">
        <v>166</v>
      </c>
      <c r="F59" s="287">
        <v>0</v>
      </c>
      <c r="G59" s="288">
        <v>0</v>
      </c>
      <c r="H59" s="290">
        <v>8.6099999999999996E-3</v>
      </c>
      <c r="I59" s="287">
        <v>8.6099999999999996E-3</v>
      </c>
      <c r="J59" s="288">
        <v>8.6099999999999996E-3</v>
      </c>
      <c r="K59" s="298" t="s">
        <v>166</v>
      </c>
    </row>
    <row r="60" spans="1:11" ht="14.4" customHeight="1" thickBot="1" x14ac:dyDescent="0.35">
      <c r="A60" s="309" t="s">
        <v>223</v>
      </c>
      <c r="B60" s="287">
        <v>0</v>
      </c>
      <c r="C60" s="287">
        <v>0</v>
      </c>
      <c r="D60" s="288">
        <v>0</v>
      </c>
      <c r="E60" s="297" t="s">
        <v>166</v>
      </c>
      <c r="F60" s="287">
        <v>0</v>
      </c>
      <c r="G60" s="288">
        <v>0</v>
      </c>
      <c r="H60" s="290">
        <v>3.5000000000000001E-3</v>
      </c>
      <c r="I60" s="287">
        <v>3.5000000000000001E-3</v>
      </c>
      <c r="J60" s="288">
        <v>3.5000000000000001E-3</v>
      </c>
      <c r="K60" s="298" t="s">
        <v>196</v>
      </c>
    </row>
    <row r="61" spans="1:11" ht="14.4" customHeight="1" thickBot="1" x14ac:dyDescent="0.35">
      <c r="A61" s="308" t="s">
        <v>224</v>
      </c>
      <c r="B61" s="292">
        <v>0</v>
      </c>
      <c r="C61" s="292">
        <v>0.59723000000000004</v>
      </c>
      <c r="D61" s="293">
        <v>0.59723000000000004</v>
      </c>
      <c r="E61" s="294" t="s">
        <v>166</v>
      </c>
      <c r="F61" s="292">
        <v>0</v>
      </c>
      <c r="G61" s="293">
        <v>0</v>
      </c>
      <c r="H61" s="295">
        <v>0</v>
      </c>
      <c r="I61" s="292">
        <v>0</v>
      </c>
      <c r="J61" s="293">
        <v>0</v>
      </c>
      <c r="K61" s="296" t="s">
        <v>166</v>
      </c>
    </row>
    <row r="62" spans="1:11" ht="14.4" customHeight="1" thickBot="1" x14ac:dyDescent="0.35">
      <c r="A62" s="309" t="s">
        <v>225</v>
      </c>
      <c r="B62" s="287">
        <v>0</v>
      </c>
      <c r="C62" s="287">
        <v>0.59723000000000004</v>
      </c>
      <c r="D62" s="288">
        <v>0.59723000000000004</v>
      </c>
      <c r="E62" s="297" t="s">
        <v>166</v>
      </c>
      <c r="F62" s="287">
        <v>0</v>
      </c>
      <c r="G62" s="288">
        <v>0</v>
      </c>
      <c r="H62" s="290">
        <v>0</v>
      </c>
      <c r="I62" s="287">
        <v>0</v>
      </c>
      <c r="J62" s="288">
        <v>0</v>
      </c>
      <c r="K62" s="298" t="s">
        <v>166</v>
      </c>
    </row>
    <row r="63" spans="1:11" ht="14.4" customHeight="1" thickBot="1" x14ac:dyDescent="0.35">
      <c r="A63" s="308" t="s">
        <v>226</v>
      </c>
      <c r="B63" s="292">
        <v>0</v>
      </c>
      <c r="C63" s="292">
        <v>0.22461999999999999</v>
      </c>
      <c r="D63" s="293">
        <v>0.22461999999999999</v>
      </c>
      <c r="E63" s="294" t="s">
        <v>166</v>
      </c>
      <c r="F63" s="292">
        <v>0</v>
      </c>
      <c r="G63" s="293">
        <v>0</v>
      </c>
      <c r="H63" s="295">
        <v>6.0909999999999999E-2</v>
      </c>
      <c r="I63" s="292">
        <v>6.0909999999999999E-2</v>
      </c>
      <c r="J63" s="293">
        <v>6.0909999999999999E-2</v>
      </c>
      <c r="K63" s="296" t="s">
        <v>166</v>
      </c>
    </row>
    <row r="64" spans="1:11" ht="14.4" customHeight="1" thickBot="1" x14ac:dyDescent="0.35">
      <c r="A64" s="309" t="s">
        <v>227</v>
      </c>
      <c r="B64" s="287">
        <v>0</v>
      </c>
      <c r="C64" s="287">
        <v>0.22461999999999999</v>
      </c>
      <c r="D64" s="288">
        <v>0.22461999999999999</v>
      </c>
      <c r="E64" s="297" t="s">
        <v>166</v>
      </c>
      <c r="F64" s="287">
        <v>0</v>
      </c>
      <c r="G64" s="288">
        <v>0</v>
      </c>
      <c r="H64" s="290">
        <v>6.0909999999999999E-2</v>
      </c>
      <c r="I64" s="287">
        <v>6.0909999999999999E-2</v>
      </c>
      <c r="J64" s="288">
        <v>6.0909999999999999E-2</v>
      </c>
      <c r="K64" s="298" t="s">
        <v>166</v>
      </c>
    </row>
    <row r="65" spans="1:11" ht="14.4" customHeight="1" thickBot="1" x14ac:dyDescent="0.35">
      <c r="A65" s="307" t="s">
        <v>26</v>
      </c>
      <c r="B65" s="287">
        <v>1430.4888587232799</v>
      </c>
      <c r="C65" s="287">
        <v>1913.40192</v>
      </c>
      <c r="D65" s="288">
        <v>482.91306127671902</v>
      </c>
      <c r="E65" s="289">
        <v>1.337586034544</v>
      </c>
      <c r="F65" s="287">
        <v>2046.85496214611</v>
      </c>
      <c r="G65" s="288">
        <v>511.71374053652801</v>
      </c>
      <c r="H65" s="290">
        <v>172.54252</v>
      </c>
      <c r="I65" s="287">
        <v>603.14851999999996</v>
      </c>
      <c r="J65" s="288">
        <v>91.434779463471997</v>
      </c>
      <c r="K65" s="291">
        <v>0.29467086391199998</v>
      </c>
    </row>
    <row r="66" spans="1:11" ht="14.4" customHeight="1" thickBot="1" x14ac:dyDescent="0.35">
      <c r="A66" s="308" t="s">
        <v>228</v>
      </c>
      <c r="B66" s="292">
        <v>0</v>
      </c>
      <c r="C66" s="292">
        <v>-7.2615999999999996</v>
      </c>
      <c r="D66" s="293">
        <v>-7.2615999999999996</v>
      </c>
      <c r="E66" s="294" t="s">
        <v>166</v>
      </c>
      <c r="F66" s="292">
        <v>0</v>
      </c>
      <c r="G66" s="293">
        <v>0</v>
      </c>
      <c r="H66" s="295">
        <v>-2.5788199999999999</v>
      </c>
      <c r="I66" s="292">
        <v>-2.5788199999999999</v>
      </c>
      <c r="J66" s="293">
        <v>-2.5788199999999999</v>
      </c>
      <c r="K66" s="296" t="s">
        <v>166</v>
      </c>
    </row>
    <row r="67" spans="1:11" ht="14.4" customHeight="1" thickBot="1" x14ac:dyDescent="0.35">
      <c r="A67" s="309" t="s">
        <v>229</v>
      </c>
      <c r="B67" s="287">
        <v>0</v>
      </c>
      <c r="C67" s="287">
        <v>-7.2615999999999996</v>
      </c>
      <c r="D67" s="288">
        <v>-7.2615999999999996</v>
      </c>
      <c r="E67" s="297" t="s">
        <v>166</v>
      </c>
      <c r="F67" s="287">
        <v>0</v>
      </c>
      <c r="G67" s="288">
        <v>0</v>
      </c>
      <c r="H67" s="290">
        <v>-2.5788199999999999</v>
      </c>
      <c r="I67" s="287">
        <v>-2.5788199999999999</v>
      </c>
      <c r="J67" s="288">
        <v>-2.5788199999999999</v>
      </c>
      <c r="K67" s="298" t="s">
        <v>166</v>
      </c>
    </row>
    <row r="68" spans="1:11" ht="14.4" customHeight="1" thickBot="1" x14ac:dyDescent="0.35">
      <c r="A68" s="308" t="s">
        <v>230</v>
      </c>
      <c r="B68" s="292">
        <v>1430.4888587232799</v>
      </c>
      <c r="C68" s="292">
        <v>1913.40192</v>
      </c>
      <c r="D68" s="293">
        <v>482.91306127671902</v>
      </c>
      <c r="E68" s="299">
        <v>1.337586034544</v>
      </c>
      <c r="F68" s="292">
        <v>2046.85496214611</v>
      </c>
      <c r="G68" s="293">
        <v>511.71374053652801</v>
      </c>
      <c r="H68" s="295">
        <v>172.54252</v>
      </c>
      <c r="I68" s="292">
        <v>603.14851999999996</v>
      </c>
      <c r="J68" s="293">
        <v>91.434779463471997</v>
      </c>
      <c r="K68" s="300">
        <v>0.29467086391199998</v>
      </c>
    </row>
    <row r="69" spans="1:11" ht="14.4" customHeight="1" thickBot="1" x14ac:dyDescent="0.35">
      <c r="A69" s="309" t="s">
        <v>231</v>
      </c>
      <c r="B69" s="287">
        <v>399.550717446747</v>
      </c>
      <c r="C69" s="287">
        <v>644.48599999999999</v>
      </c>
      <c r="D69" s="288">
        <v>244.93528255325299</v>
      </c>
      <c r="E69" s="289">
        <v>1.6130267619550001</v>
      </c>
      <c r="F69" s="287">
        <v>660.79300191311199</v>
      </c>
      <c r="G69" s="288">
        <v>165.198250478278</v>
      </c>
      <c r="H69" s="290">
        <v>47.822000000000003</v>
      </c>
      <c r="I69" s="287">
        <v>144.44499999999999</v>
      </c>
      <c r="J69" s="288">
        <v>-20.753250478278002</v>
      </c>
      <c r="K69" s="291">
        <v>0.21859341667000001</v>
      </c>
    </row>
    <row r="70" spans="1:11" ht="14.4" customHeight="1" thickBot="1" x14ac:dyDescent="0.35">
      <c r="A70" s="309" t="s">
        <v>232</v>
      </c>
      <c r="B70" s="287">
        <v>381.99998796792602</v>
      </c>
      <c r="C70" s="287">
        <v>203.00299999999999</v>
      </c>
      <c r="D70" s="288">
        <v>-178.996987967926</v>
      </c>
      <c r="E70" s="289">
        <v>0.53142148270699996</v>
      </c>
      <c r="F70" s="287">
        <v>332.34249480936001</v>
      </c>
      <c r="G70" s="288">
        <v>83.085623702340001</v>
      </c>
      <c r="H70" s="290">
        <v>18.178999999999998</v>
      </c>
      <c r="I70" s="287">
        <v>52.908000000000001</v>
      </c>
      <c r="J70" s="288">
        <v>-30.17762370234</v>
      </c>
      <c r="K70" s="291">
        <v>0.15919721620400001</v>
      </c>
    </row>
    <row r="71" spans="1:11" ht="14.4" customHeight="1" thickBot="1" x14ac:dyDescent="0.35">
      <c r="A71" s="309" t="s">
        <v>233</v>
      </c>
      <c r="B71" s="287">
        <v>643.999979715564</v>
      </c>
      <c r="C71" s="287">
        <v>1053.2070000000001</v>
      </c>
      <c r="D71" s="288">
        <v>409.207020284436</v>
      </c>
      <c r="E71" s="289">
        <v>1.6354146477839999</v>
      </c>
      <c r="F71" s="287">
        <v>1039.4267372275001</v>
      </c>
      <c r="G71" s="288">
        <v>259.85668430687502</v>
      </c>
      <c r="H71" s="290">
        <v>118.41500000000001</v>
      </c>
      <c r="I71" s="287">
        <v>417.16899999999998</v>
      </c>
      <c r="J71" s="288">
        <v>157.31231569312499</v>
      </c>
      <c r="K71" s="291">
        <v>0.40134526567200002</v>
      </c>
    </row>
    <row r="72" spans="1:11" ht="14.4" customHeight="1" thickBot="1" x14ac:dyDescent="0.35">
      <c r="A72" s="309" t="s">
        <v>234</v>
      </c>
      <c r="B72" s="287">
        <v>4.9381735930449997</v>
      </c>
      <c r="C72" s="287">
        <v>12.705920000000001</v>
      </c>
      <c r="D72" s="288">
        <v>7.7677464069540001</v>
      </c>
      <c r="E72" s="289">
        <v>2.572999867379</v>
      </c>
      <c r="F72" s="287">
        <v>14.292728196137</v>
      </c>
      <c r="G72" s="288">
        <v>3.5731820490340001</v>
      </c>
      <c r="H72" s="290">
        <v>-11.873480000000001</v>
      </c>
      <c r="I72" s="287">
        <v>-11.373480000000001</v>
      </c>
      <c r="J72" s="288">
        <v>-14.946662049034</v>
      </c>
      <c r="K72" s="291">
        <v>-0.79575290622700001</v>
      </c>
    </row>
    <row r="73" spans="1:11" ht="14.4" customHeight="1" thickBot="1" x14ac:dyDescent="0.35">
      <c r="A73" s="308" t="s">
        <v>235</v>
      </c>
      <c r="B73" s="292">
        <v>0</v>
      </c>
      <c r="C73" s="292">
        <v>7.2615999999999996</v>
      </c>
      <c r="D73" s="293">
        <v>7.2615999999999996</v>
      </c>
      <c r="E73" s="294" t="s">
        <v>166</v>
      </c>
      <c r="F73" s="292">
        <v>0</v>
      </c>
      <c r="G73" s="293">
        <v>0</v>
      </c>
      <c r="H73" s="295">
        <v>2.5788199999999999</v>
      </c>
      <c r="I73" s="292">
        <v>2.5788199999999999</v>
      </c>
      <c r="J73" s="293">
        <v>2.5788199999999999</v>
      </c>
      <c r="K73" s="296" t="s">
        <v>166</v>
      </c>
    </row>
    <row r="74" spans="1:11" ht="14.4" customHeight="1" thickBot="1" x14ac:dyDescent="0.35">
      <c r="A74" s="309" t="s">
        <v>236</v>
      </c>
      <c r="B74" s="287">
        <v>0</v>
      </c>
      <c r="C74" s="287">
        <v>2.41703</v>
      </c>
      <c r="D74" s="288">
        <v>2.41703</v>
      </c>
      <c r="E74" s="297" t="s">
        <v>166</v>
      </c>
      <c r="F74" s="287">
        <v>0</v>
      </c>
      <c r="G74" s="288">
        <v>0</v>
      </c>
      <c r="H74" s="290">
        <v>0.63173000000000001</v>
      </c>
      <c r="I74" s="287">
        <v>0.63173000000000001</v>
      </c>
      <c r="J74" s="288">
        <v>0.63173000000000001</v>
      </c>
      <c r="K74" s="298" t="s">
        <v>166</v>
      </c>
    </row>
    <row r="75" spans="1:11" ht="14.4" customHeight="1" thickBot="1" x14ac:dyDescent="0.35">
      <c r="A75" s="309" t="s">
        <v>237</v>
      </c>
      <c r="B75" s="287">
        <v>0</v>
      </c>
      <c r="C75" s="287">
        <v>0.46348</v>
      </c>
      <c r="D75" s="288">
        <v>0.46348</v>
      </c>
      <c r="E75" s="297" t="s">
        <v>166</v>
      </c>
      <c r="F75" s="287">
        <v>0</v>
      </c>
      <c r="G75" s="288">
        <v>0</v>
      </c>
      <c r="H75" s="290">
        <v>0.15604999999999999</v>
      </c>
      <c r="I75" s="287">
        <v>0.15604999999999999</v>
      </c>
      <c r="J75" s="288">
        <v>0.15604999999999999</v>
      </c>
      <c r="K75" s="298" t="s">
        <v>166</v>
      </c>
    </row>
    <row r="76" spans="1:11" ht="14.4" customHeight="1" thickBot="1" x14ac:dyDescent="0.35">
      <c r="A76" s="309" t="s">
        <v>238</v>
      </c>
      <c r="B76" s="287">
        <v>0</v>
      </c>
      <c r="C76" s="287">
        <v>4.3792499999999999</v>
      </c>
      <c r="D76" s="288">
        <v>4.3792499999999999</v>
      </c>
      <c r="E76" s="297" t="s">
        <v>166</v>
      </c>
      <c r="F76" s="287">
        <v>0</v>
      </c>
      <c r="G76" s="288">
        <v>0</v>
      </c>
      <c r="H76" s="290">
        <v>1.79104</v>
      </c>
      <c r="I76" s="287">
        <v>1.79104</v>
      </c>
      <c r="J76" s="288">
        <v>1.79104</v>
      </c>
      <c r="K76" s="298" t="s">
        <v>166</v>
      </c>
    </row>
    <row r="77" spans="1:11" ht="14.4" customHeight="1" thickBot="1" x14ac:dyDescent="0.35">
      <c r="A77" s="309" t="s">
        <v>239</v>
      </c>
      <c r="B77" s="287">
        <v>0</v>
      </c>
      <c r="C77" s="287">
        <v>1.8400000000000001E-3</v>
      </c>
      <c r="D77" s="288">
        <v>1.8400000000000001E-3</v>
      </c>
      <c r="E77" s="297" t="s">
        <v>166</v>
      </c>
      <c r="F77" s="287">
        <v>0</v>
      </c>
      <c r="G77" s="288">
        <v>0</v>
      </c>
      <c r="H77" s="290">
        <v>0</v>
      </c>
      <c r="I77" s="287">
        <v>0</v>
      </c>
      <c r="J77" s="288">
        <v>0</v>
      </c>
      <c r="K77" s="298" t="s">
        <v>166</v>
      </c>
    </row>
    <row r="78" spans="1:11" ht="14.4" customHeight="1" thickBot="1" x14ac:dyDescent="0.35">
      <c r="A78" s="307" t="s">
        <v>27</v>
      </c>
      <c r="B78" s="287">
        <v>247650.10436962199</v>
      </c>
      <c r="C78" s="287">
        <v>288118.85561000003</v>
      </c>
      <c r="D78" s="288">
        <v>40468.751240378399</v>
      </c>
      <c r="E78" s="289">
        <v>1.1634110001419999</v>
      </c>
      <c r="F78" s="287">
        <v>280789.94547804003</v>
      </c>
      <c r="G78" s="288">
        <v>70197.486369509905</v>
      </c>
      <c r="H78" s="290">
        <v>28686.02781</v>
      </c>
      <c r="I78" s="287">
        <v>73032.474119999999</v>
      </c>
      <c r="J78" s="288">
        <v>2834.9877504900801</v>
      </c>
      <c r="K78" s="291">
        <v>0.26009647174299999</v>
      </c>
    </row>
    <row r="79" spans="1:11" ht="14.4" customHeight="1" thickBot="1" x14ac:dyDescent="0.35">
      <c r="A79" s="308" t="s">
        <v>240</v>
      </c>
      <c r="B79" s="292">
        <v>0</v>
      </c>
      <c r="C79" s="292">
        <v>-5.70662</v>
      </c>
      <c r="D79" s="293">
        <v>-5.70662</v>
      </c>
      <c r="E79" s="294" t="s">
        <v>166</v>
      </c>
      <c r="F79" s="292">
        <v>-5.0401783842089998</v>
      </c>
      <c r="G79" s="293">
        <v>-1.2600445960519999</v>
      </c>
      <c r="H79" s="295">
        <v>0</v>
      </c>
      <c r="I79" s="292">
        <v>0</v>
      </c>
      <c r="J79" s="293">
        <v>1.2600445960519999</v>
      </c>
      <c r="K79" s="300">
        <v>0</v>
      </c>
    </row>
    <row r="80" spans="1:11" ht="14.4" customHeight="1" thickBot="1" x14ac:dyDescent="0.35">
      <c r="A80" s="309" t="s">
        <v>241</v>
      </c>
      <c r="B80" s="287">
        <v>0</v>
      </c>
      <c r="C80" s="287">
        <v>-5.70662</v>
      </c>
      <c r="D80" s="288">
        <v>-5.70662</v>
      </c>
      <c r="E80" s="297" t="s">
        <v>166</v>
      </c>
      <c r="F80" s="287">
        <v>-5.0401783842089998</v>
      </c>
      <c r="G80" s="288">
        <v>-1.2600445960519999</v>
      </c>
      <c r="H80" s="290">
        <v>0</v>
      </c>
      <c r="I80" s="287">
        <v>0</v>
      </c>
      <c r="J80" s="288">
        <v>1.2600445960519999</v>
      </c>
      <c r="K80" s="291">
        <v>0</v>
      </c>
    </row>
    <row r="81" spans="1:11" ht="14.4" customHeight="1" thickBot="1" x14ac:dyDescent="0.35">
      <c r="A81" s="308" t="s">
        <v>242</v>
      </c>
      <c r="B81" s="292">
        <v>247650.10436962199</v>
      </c>
      <c r="C81" s="292">
        <v>288124.56222999998</v>
      </c>
      <c r="D81" s="293">
        <v>40474.457860378301</v>
      </c>
      <c r="E81" s="299">
        <v>1.1634340432170001</v>
      </c>
      <c r="F81" s="292">
        <v>280794.98565642402</v>
      </c>
      <c r="G81" s="293">
        <v>70198.746414106005</v>
      </c>
      <c r="H81" s="295">
        <v>28686.02781</v>
      </c>
      <c r="I81" s="292">
        <v>73032.474119999999</v>
      </c>
      <c r="J81" s="293">
        <v>2833.7277058940199</v>
      </c>
      <c r="K81" s="300">
        <v>0.26009180309699997</v>
      </c>
    </row>
    <row r="82" spans="1:11" ht="14.4" customHeight="1" thickBot="1" x14ac:dyDescent="0.35">
      <c r="A82" s="309" t="s">
        <v>243</v>
      </c>
      <c r="B82" s="287">
        <v>18489.999417609801</v>
      </c>
      <c r="C82" s="287">
        <v>20402.663779999999</v>
      </c>
      <c r="D82" s="288">
        <v>1912.66436239019</v>
      </c>
      <c r="E82" s="289">
        <v>1.1034431813209999</v>
      </c>
      <c r="F82" s="287">
        <v>20400.1375882723</v>
      </c>
      <c r="G82" s="288">
        <v>5100.0343970680697</v>
      </c>
      <c r="H82" s="290">
        <v>2058.0973800000002</v>
      </c>
      <c r="I82" s="287">
        <v>5746.72991</v>
      </c>
      <c r="J82" s="288">
        <v>646.69551293192706</v>
      </c>
      <c r="K82" s="291">
        <v>0.281700546632</v>
      </c>
    </row>
    <row r="83" spans="1:11" ht="14.4" customHeight="1" thickBot="1" x14ac:dyDescent="0.35">
      <c r="A83" s="309" t="s">
        <v>244</v>
      </c>
      <c r="B83" s="287">
        <v>1239.9999609430099</v>
      </c>
      <c r="C83" s="287">
        <v>1225.65336</v>
      </c>
      <c r="D83" s="288">
        <v>-14.346600943005001</v>
      </c>
      <c r="E83" s="289">
        <v>0.98843016016499996</v>
      </c>
      <c r="F83" s="287">
        <v>1163.00032058755</v>
      </c>
      <c r="G83" s="288">
        <v>290.75008014688598</v>
      </c>
      <c r="H83" s="290">
        <v>45.8</v>
      </c>
      <c r="I83" s="287">
        <v>228.26057</v>
      </c>
      <c r="J83" s="288">
        <v>-62.489510146885998</v>
      </c>
      <c r="K83" s="291">
        <v>0.19626870771999999</v>
      </c>
    </row>
    <row r="84" spans="1:11" ht="14.4" customHeight="1" thickBot="1" x14ac:dyDescent="0.35">
      <c r="A84" s="309" t="s">
        <v>245</v>
      </c>
      <c r="B84" s="287">
        <v>4409.99986109569</v>
      </c>
      <c r="C84" s="287">
        <v>2966.1262099999999</v>
      </c>
      <c r="D84" s="288">
        <v>-1443.8736510956901</v>
      </c>
      <c r="E84" s="289">
        <v>0.67259099850899995</v>
      </c>
      <c r="F84" s="287">
        <v>3192.99154009312</v>
      </c>
      <c r="G84" s="288">
        <v>798.24788502327897</v>
      </c>
      <c r="H84" s="290">
        <v>308.06295</v>
      </c>
      <c r="I84" s="287">
        <v>527.27264000000002</v>
      </c>
      <c r="J84" s="288">
        <v>-270.975245023279</v>
      </c>
      <c r="K84" s="291">
        <v>0.165134367999</v>
      </c>
    </row>
    <row r="85" spans="1:11" ht="14.4" customHeight="1" thickBot="1" x14ac:dyDescent="0.35">
      <c r="A85" s="309" t="s">
        <v>246</v>
      </c>
      <c r="B85" s="287">
        <v>84279.997345384196</v>
      </c>
      <c r="C85" s="287">
        <v>96320.200140000001</v>
      </c>
      <c r="D85" s="288">
        <v>12040.2027946158</v>
      </c>
      <c r="E85" s="289">
        <v>1.1428595535570001</v>
      </c>
      <c r="F85" s="287">
        <v>94349.539747169503</v>
      </c>
      <c r="G85" s="288">
        <v>23587.384936792401</v>
      </c>
      <c r="H85" s="290">
        <v>9901.3103300000002</v>
      </c>
      <c r="I85" s="287">
        <v>24105.37098</v>
      </c>
      <c r="J85" s="288">
        <v>517.98604320760899</v>
      </c>
      <c r="K85" s="291">
        <v>0.255490074934</v>
      </c>
    </row>
    <row r="86" spans="1:11" ht="14.4" customHeight="1" thickBot="1" x14ac:dyDescent="0.35">
      <c r="A86" s="309" t="s">
        <v>247</v>
      </c>
      <c r="B86" s="287">
        <v>98429.996899693506</v>
      </c>
      <c r="C86" s="287">
        <v>124310.15681</v>
      </c>
      <c r="D86" s="288">
        <v>25880.159910306498</v>
      </c>
      <c r="E86" s="289">
        <v>1.2629296020059999</v>
      </c>
      <c r="F86" s="287">
        <v>119699.803274923</v>
      </c>
      <c r="G86" s="288">
        <v>29924.950818730798</v>
      </c>
      <c r="H86" s="290">
        <v>12719.935600000001</v>
      </c>
      <c r="I86" s="287">
        <v>31742.872960000001</v>
      </c>
      <c r="J86" s="288">
        <v>1817.92214126921</v>
      </c>
      <c r="K86" s="291">
        <v>0.26518734443600001</v>
      </c>
    </row>
    <row r="87" spans="1:11" ht="14.4" customHeight="1" thickBot="1" x14ac:dyDescent="0.35">
      <c r="A87" s="309" t="s">
        <v>248</v>
      </c>
      <c r="B87" s="287">
        <v>1979.9999376348001</v>
      </c>
      <c r="C87" s="287">
        <v>3419.8506600000001</v>
      </c>
      <c r="D87" s="288">
        <v>1439.8507223652</v>
      </c>
      <c r="E87" s="289">
        <v>1.7271973574320001</v>
      </c>
      <c r="F87" s="287">
        <v>2900.16347453863</v>
      </c>
      <c r="G87" s="288">
        <v>725.04086863465795</v>
      </c>
      <c r="H87" s="290">
        <v>324.26145000000002</v>
      </c>
      <c r="I87" s="287">
        <v>899.27886999999998</v>
      </c>
      <c r="J87" s="288">
        <v>174.238001365342</v>
      </c>
      <c r="K87" s="291">
        <v>0.31007868276900002</v>
      </c>
    </row>
    <row r="88" spans="1:11" ht="14.4" customHeight="1" thickBot="1" x14ac:dyDescent="0.35">
      <c r="A88" s="309" t="s">
        <v>249</v>
      </c>
      <c r="B88" s="287">
        <v>11549.999636203</v>
      </c>
      <c r="C88" s="287">
        <v>11989.22148</v>
      </c>
      <c r="D88" s="288">
        <v>439.22184379700798</v>
      </c>
      <c r="E88" s="289">
        <v>1.0380278664610001</v>
      </c>
      <c r="F88" s="287">
        <v>11699.933271789499</v>
      </c>
      <c r="G88" s="288">
        <v>2924.9833179473799</v>
      </c>
      <c r="H88" s="290">
        <v>1135.6156699999999</v>
      </c>
      <c r="I88" s="287">
        <v>3127.53224</v>
      </c>
      <c r="J88" s="288">
        <v>202.54892205262101</v>
      </c>
      <c r="K88" s="291">
        <v>0.26731197241400001</v>
      </c>
    </row>
    <row r="89" spans="1:11" ht="14.4" customHeight="1" thickBot="1" x14ac:dyDescent="0.35">
      <c r="A89" s="309" t="s">
        <v>250</v>
      </c>
      <c r="B89" s="287">
        <v>14719.999536355699</v>
      </c>
      <c r="C89" s="287">
        <v>15377.88011</v>
      </c>
      <c r="D89" s="288">
        <v>657.88057364433405</v>
      </c>
      <c r="E89" s="289">
        <v>1.04469297516</v>
      </c>
      <c r="F89" s="287">
        <v>15000.340889253799</v>
      </c>
      <c r="G89" s="288">
        <v>3750.0852223134498</v>
      </c>
      <c r="H89" s="290">
        <v>1302.61421</v>
      </c>
      <c r="I89" s="287">
        <v>4000.8636700000002</v>
      </c>
      <c r="J89" s="288">
        <v>250.77844768655299</v>
      </c>
      <c r="K89" s="291">
        <v>0.26671818324199997</v>
      </c>
    </row>
    <row r="90" spans="1:11" ht="14.4" customHeight="1" thickBot="1" x14ac:dyDescent="0.35">
      <c r="A90" s="309" t="s">
        <v>251</v>
      </c>
      <c r="B90" s="287">
        <v>3059.9999036174199</v>
      </c>
      <c r="C90" s="287">
        <v>2725.7028100000002</v>
      </c>
      <c r="D90" s="288">
        <v>-334.29709361741698</v>
      </c>
      <c r="E90" s="289">
        <v>0.89075258034399996</v>
      </c>
      <c r="F90" s="287">
        <v>2856.9953384259802</v>
      </c>
      <c r="G90" s="288">
        <v>714.24883460649505</v>
      </c>
      <c r="H90" s="290">
        <v>10.80176</v>
      </c>
      <c r="I90" s="287">
        <v>105.20235</v>
      </c>
      <c r="J90" s="288">
        <v>-609.04648460649503</v>
      </c>
      <c r="K90" s="291">
        <v>3.6822723714E-2</v>
      </c>
    </row>
    <row r="91" spans="1:11" ht="14.4" customHeight="1" thickBot="1" x14ac:dyDescent="0.35">
      <c r="A91" s="309" t="s">
        <v>252</v>
      </c>
      <c r="B91" s="287">
        <v>429.999986456042</v>
      </c>
      <c r="C91" s="287">
        <v>297.16298999999998</v>
      </c>
      <c r="D91" s="288">
        <v>-132.83699645604199</v>
      </c>
      <c r="E91" s="289">
        <v>0.69107674269700003</v>
      </c>
      <c r="F91" s="287">
        <v>289.60328966054902</v>
      </c>
      <c r="G91" s="288">
        <v>72.400822415137</v>
      </c>
      <c r="H91" s="290">
        <v>10.61795</v>
      </c>
      <c r="I91" s="287">
        <v>44.690689999999996</v>
      </c>
      <c r="J91" s="288">
        <v>-27.710132415137</v>
      </c>
      <c r="K91" s="291">
        <v>0.15431692800300001</v>
      </c>
    </row>
    <row r="92" spans="1:11" ht="14.4" customHeight="1" thickBot="1" x14ac:dyDescent="0.35">
      <c r="A92" s="309" t="s">
        <v>253</v>
      </c>
      <c r="B92" s="287">
        <v>50.112168421588002</v>
      </c>
      <c r="C92" s="287">
        <v>212.68865</v>
      </c>
      <c r="D92" s="288">
        <v>162.576481578412</v>
      </c>
      <c r="E92" s="289">
        <v>4.2442515799890002</v>
      </c>
      <c r="F92" s="287">
        <v>229.99857578051399</v>
      </c>
      <c r="G92" s="288">
        <v>57.499643945128</v>
      </c>
      <c r="H92" s="290">
        <v>38.730269999999997</v>
      </c>
      <c r="I92" s="287">
        <v>58.719000000000001</v>
      </c>
      <c r="J92" s="288">
        <v>1.2193560548710001</v>
      </c>
      <c r="K92" s="291">
        <v>0.25530158089299998</v>
      </c>
    </row>
    <row r="93" spans="1:11" ht="14.4" customHeight="1" thickBot="1" x14ac:dyDescent="0.35">
      <c r="A93" s="309" t="s">
        <v>254</v>
      </c>
      <c r="B93" s="287">
        <v>1059.99996661257</v>
      </c>
      <c r="C93" s="287">
        <v>805.24226999999996</v>
      </c>
      <c r="D93" s="288">
        <v>-254.75769661256899</v>
      </c>
      <c r="E93" s="289">
        <v>0.75966254279500001</v>
      </c>
      <c r="F93" s="287">
        <v>778.00021446011203</v>
      </c>
      <c r="G93" s="288">
        <v>194.50005361502801</v>
      </c>
      <c r="H93" s="290">
        <v>43.824089999999998</v>
      </c>
      <c r="I93" s="287">
        <v>162.92227</v>
      </c>
      <c r="J93" s="288">
        <v>-31.577783615028</v>
      </c>
      <c r="K93" s="291">
        <v>0.20941160037199999</v>
      </c>
    </row>
    <row r="94" spans="1:11" ht="14.4" customHeight="1" thickBot="1" x14ac:dyDescent="0.35">
      <c r="A94" s="309" t="s">
        <v>255</v>
      </c>
      <c r="B94" s="287">
        <v>739.99997669179299</v>
      </c>
      <c r="C94" s="287">
        <v>633.80224999999996</v>
      </c>
      <c r="D94" s="288">
        <v>-106.19772669179299</v>
      </c>
      <c r="E94" s="289">
        <v>0.85648955400399995</v>
      </c>
      <c r="F94" s="287">
        <v>637.00017559266303</v>
      </c>
      <c r="G94" s="288">
        <v>159.25004389816601</v>
      </c>
      <c r="H94" s="290">
        <v>74.518680000000003</v>
      </c>
      <c r="I94" s="287">
        <v>215.69019</v>
      </c>
      <c r="J94" s="288">
        <v>56.440146101834003</v>
      </c>
      <c r="K94" s="291">
        <v>0.33860303067999997</v>
      </c>
    </row>
    <row r="95" spans="1:11" ht="14.4" customHeight="1" thickBot="1" x14ac:dyDescent="0.35">
      <c r="A95" s="309" t="s">
        <v>256</v>
      </c>
      <c r="B95" s="287">
        <v>1909.9999398396301</v>
      </c>
      <c r="C95" s="287">
        <v>1389.13023</v>
      </c>
      <c r="D95" s="288">
        <v>-520.86970983962897</v>
      </c>
      <c r="E95" s="289">
        <v>0.72729333704400001</v>
      </c>
      <c r="F95" s="287">
        <v>1398.0003853666301</v>
      </c>
      <c r="G95" s="288">
        <v>349.50009634165701</v>
      </c>
      <c r="H95" s="290">
        <v>101.48142</v>
      </c>
      <c r="I95" s="287">
        <v>311.09748000000002</v>
      </c>
      <c r="J95" s="288">
        <v>-38.402616341657001</v>
      </c>
      <c r="K95" s="291">
        <v>0.22253032492399999</v>
      </c>
    </row>
    <row r="96" spans="1:11" ht="14.4" customHeight="1" thickBot="1" x14ac:dyDescent="0.35">
      <c r="A96" s="309" t="s">
        <v>257</v>
      </c>
      <c r="B96" s="287">
        <v>5299.9998330628396</v>
      </c>
      <c r="C96" s="287">
        <v>6049.0804799999996</v>
      </c>
      <c r="D96" s="288">
        <v>749.08064693715596</v>
      </c>
      <c r="E96" s="289">
        <v>1.141335975571</v>
      </c>
      <c r="F96" s="287">
        <v>6199.4775705097099</v>
      </c>
      <c r="G96" s="288">
        <v>1549.86939262743</v>
      </c>
      <c r="H96" s="290">
        <v>610.35604999999998</v>
      </c>
      <c r="I96" s="287">
        <v>1755.9703</v>
      </c>
      <c r="J96" s="288">
        <v>206.10090737257201</v>
      </c>
      <c r="K96" s="291">
        <v>0.28324488314099999</v>
      </c>
    </row>
    <row r="97" spans="1:11" ht="14.4" customHeight="1" thickBot="1" x14ac:dyDescent="0.35">
      <c r="A97" s="310" t="s">
        <v>258</v>
      </c>
      <c r="B97" s="292">
        <v>-5129.9998384174296</v>
      </c>
      <c r="C97" s="292">
        <v>-5030.9747900000002</v>
      </c>
      <c r="D97" s="293">
        <v>99.025048417430995</v>
      </c>
      <c r="E97" s="299">
        <v>0.98069687104500003</v>
      </c>
      <c r="F97" s="292">
        <v>-4890.0566032284096</v>
      </c>
      <c r="G97" s="293">
        <v>-1222.5141508070999</v>
      </c>
      <c r="H97" s="295">
        <v>-508.46703000000002</v>
      </c>
      <c r="I97" s="292">
        <v>-1590.0685699999999</v>
      </c>
      <c r="J97" s="293">
        <v>-367.554419192897</v>
      </c>
      <c r="K97" s="300">
        <v>0.32516363286</v>
      </c>
    </row>
    <row r="98" spans="1:11" ht="14.4" customHeight="1" thickBot="1" x14ac:dyDescent="0.35">
      <c r="A98" s="308" t="s">
        <v>259</v>
      </c>
      <c r="B98" s="292">
        <v>0</v>
      </c>
      <c r="C98" s="292">
        <v>48.054519999999997</v>
      </c>
      <c r="D98" s="293">
        <v>48.054519999999997</v>
      </c>
      <c r="E98" s="294" t="s">
        <v>166</v>
      </c>
      <c r="F98" s="292">
        <v>0</v>
      </c>
      <c r="G98" s="293">
        <v>0</v>
      </c>
      <c r="H98" s="295">
        <v>17.94624</v>
      </c>
      <c r="I98" s="292">
        <v>17.94624</v>
      </c>
      <c r="J98" s="293">
        <v>17.94624</v>
      </c>
      <c r="K98" s="296" t="s">
        <v>166</v>
      </c>
    </row>
    <row r="99" spans="1:11" ht="14.4" customHeight="1" thickBot="1" x14ac:dyDescent="0.35">
      <c r="A99" s="309" t="s">
        <v>260</v>
      </c>
      <c r="B99" s="287">
        <v>0</v>
      </c>
      <c r="C99" s="287">
        <v>48.054519999999997</v>
      </c>
      <c r="D99" s="288">
        <v>48.054519999999997</v>
      </c>
      <c r="E99" s="297" t="s">
        <v>166</v>
      </c>
      <c r="F99" s="287">
        <v>0</v>
      </c>
      <c r="G99" s="288">
        <v>0</v>
      </c>
      <c r="H99" s="290">
        <v>17.94624</v>
      </c>
      <c r="I99" s="287">
        <v>17.94624</v>
      </c>
      <c r="J99" s="288">
        <v>17.94624</v>
      </c>
      <c r="K99" s="298" t="s">
        <v>166</v>
      </c>
    </row>
    <row r="100" spans="1:11" ht="14.4" customHeight="1" thickBot="1" x14ac:dyDescent="0.35">
      <c r="A100" s="308" t="s">
        <v>261</v>
      </c>
      <c r="B100" s="292">
        <v>-5129.9998384174296</v>
      </c>
      <c r="C100" s="292">
        <v>-5030.9747900000002</v>
      </c>
      <c r="D100" s="293">
        <v>99.025048417430995</v>
      </c>
      <c r="E100" s="299">
        <v>0.98069687104500003</v>
      </c>
      <c r="F100" s="292">
        <v>-4890.0566032284096</v>
      </c>
      <c r="G100" s="293">
        <v>-1222.5141508070999</v>
      </c>
      <c r="H100" s="295">
        <v>-508.46703000000002</v>
      </c>
      <c r="I100" s="292">
        <v>-1590.0685699999999</v>
      </c>
      <c r="J100" s="293">
        <v>-367.554419192897</v>
      </c>
      <c r="K100" s="300">
        <v>0.32516363286</v>
      </c>
    </row>
    <row r="101" spans="1:11" ht="14.4" customHeight="1" thickBot="1" x14ac:dyDescent="0.35">
      <c r="A101" s="309" t="s">
        <v>262</v>
      </c>
      <c r="B101" s="287">
        <v>-499.99998425121203</v>
      </c>
      <c r="C101" s="287">
        <v>-175.87388000000001</v>
      </c>
      <c r="D101" s="288">
        <v>324.12610425121198</v>
      </c>
      <c r="E101" s="289">
        <v>0.35174777107900002</v>
      </c>
      <c r="F101" s="287">
        <v>-190.000816313271</v>
      </c>
      <c r="G101" s="288">
        <v>-47.500204078316997</v>
      </c>
      <c r="H101" s="290">
        <v>0</v>
      </c>
      <c r="I101" s="287">
        <v>-59</v>
      </c>
      <c r="J101" s="288">
        <v>-11.499795921682001</v>
      </c>
      <c r="K101" s="291">
        <v>0.310524981654</v>
      </c>
    </row>
    <row r="102" spans="1:11" ht="14.4" customHeight="1" thickBot="1" x14ac:dyDescent="0.35">
      <c r="A102" s="309" t="s">
        <v>263</v>
      </c>
      <c r="B102" s="287">
        <v>-4629.9998541662198</v>
      </c>
      <c r="C102" s="287">
        <v>-4746.8929099999996</v>
      </c>
      <c r="D102" s="288">
        <v>-116.89305583378</v>
      </c>
      <c r="E102" s="289">
        <v>1.0252468811040001</v>
      </c>
      <c r="F102" s="287">
        <v>-4700.0557869151398</v>
      </c>
      <c r="G102" s="288">
        <v>-1175.01394672878</v>
      </c>
      <c r="H102" s="290">
        <v>-488.51303000000001</v>
      </c>
      <c r="I102" s="287">
        <v>-1459.46857</v>
      </c>
      <c r="J102" s="288">
        <v>-284.45462327121498</v>
      </c>
      <c r="K102" s="291">
        <v>0.31052154190600001</v>
      </c>
    </row>
    <row r="103" spans="1:11" ht="14.4" customHeight="1" thickBot="1" x14ac:dyDescent="0.35">
      <c r="A103" s="309" t="s">
        <v>264</v>
      </c>
      <c r="B103" s="287">
        <v>0</v>
      </c>
      <c r="C103" s="287">
        <v>-108.208</v>
      </c>
      <c r="D103" s="288">
        <v>-108.208</v>
      </c>
      <c r="E103" s="297" t="s">
        <v>196</v>
      </c>
      <c r="F103" s="287">
        <v>0</v>
      </c>
      <c r="G103" s="288">
        <v>0</v>
      </c>
      <c r="H103" s="290">
        <v>-19.954000000000001</v>
      </c>
      <c r="I103" s="287">
        <v>-71.599999999999994</v>
      </c>
      <c r="J103" s="288">
        <v>-71.599999999999994</v>
      </c>
      <c r="K103" s="298" t="s">
        <v>166</v>
      </c>
    </row>
    <row r="104" spans="1:11" ht="14.4" customHeight="1" thickBot="1" x14ac:dyDescent="0.35">
      <c r="A104" s="311" t="s">
        <v>265</v>
      </c>
      <c r="B104" s="287">
        <v>0</v>
      </c>
      <c r="C104" s="287">
        <v>-48.054519999999997</v>
      </c>
      <c r="D104" s="288">
        <v>-48.054519999999997</v>
      </c>
      <c r="E104" s="297" t="s">
        <v>166</v>
      </c>
      <c r="F104" s="287">
        <v>0</v>
      </c>
      <c r="G104" s="288">
        <v>0</v>
      </c>
      <c r="H104" s="290">
        <v>-17.94624</v>
      </c>
      <c r="I104" s="287">
        <v>-17.94624</v>
      </c>
      <c r="J104" s="288">
        <v>-17.94624</v>
      </c>
      <c r="K104" s="298" t="s">
        <v>166</v>
      </c>
    </row>
    <row r="105" spans="1:11" ht="14.4" customHeight="1" thickBot="1" x14ac:dyDescent="0.35">
      <c r="A105" s="309" t="s">
        <v>266</v>
      </c>
      <c r="B105" s="287">
        <v>0</v>
      </c>
      <c r="C105" s="287">
        <v>-48.054519999999997</v>
      </c>
      <c r="D105" s="288">
        <v>-48.054519999999997</v>
      </c>
      <c r="E105" s="297" t="s">
        <v>166</v>
      </c>
      <c r="F105" s="287">
        <v>0</v>
      </c>
      <c r="G105" s="288">
        <v>0</v>
      </c>
      <c r="H105" s="290">
        <v>-17.94624</v>
      </c>
      <c r="I105" s="287">
        <v>-17.94624</v>
      </c>
      <c r="J105" s="288">
        <v>-17.94624</v>
      </c>
      <c r="K105" s="298" t="s">
        <v>166</v>
      </c>
    </row>
    <row r="106" spans="1:11" ht="14.4" customHeight="1" thickBot="1" x14ac:dyDescent="0.35">
      <c r="A106" s="312" t="s">
        <v>267</v>
      </c>
      <c r="B106" s="292">
        <v>2132.5698990020901</v>
      </c>
      <c r="C106" s="292">
        <v>2557.24622</v>
      </c>
      <c r="D106" s="293">
        <v>424.67632099791001</v>
      </c>
      <c r="E106" s="299">
        <v>1.1991382890640001</v>
      </c>
      <c r="F106" s="292">
        <v>2800.90167629592</v>
      </c>
      <c r="G106" s="293">
        <v>700.22541907398102</v>
      </c>
      <c r="H106" s="295">
        <v>-132.89116999999999</v>
      </c>
      <c r="I106" s="292">
        <v>405.41262999999998</v>
      </c>
      <c r="J106" s="293">
        <v>-294.81278907398098</v>
      </c>
      <c r="K106" s="300">
        <v>0.144743613612</v>
      </c>
    </row>
    <row r="107" spans="1:11" ht="14.4" customHeight="1" thickBot="1" x14ac:dyDescent="0.35">
      <c r="A107" s="307" t="s">
        <v>29</v>
      </c>
      <c r="B107" s="287">
        <v>516.03323138090605</v>
      </c>
      <c r="C107" s="287">
        <v>910.68124</v>
      </c>
      <c r="D107" s="288">
        <v>394.64800861909401</v>
      </c>
      <c r="E107" s="289">
        <v>1.7647724693289999</v>
      </c>
      <c r="F107" s="287">
        <v>999.65983310442004</v>
      </c>
      <c r="G107" s="288">
        <v>249.91495827610501</v>
      </c>
      <c r="H107" s="290">
        <v>4.7231399999999999</v>
      </c>
      <c r="I107" s="287">
        <v>24.73246</v>
      </c>
      <c r="J107" s="288">
        <v>-225.18249827610501</v>
      </c>
      <c r="K107" s="291">
        <v>2.4740876025999999E-2</v>
      </c>
    </row>
    <row r="108" spans="1:11" ht="14.4" customHeight="1" thickBot="1" x14ac:dyDescent="0.35">
      <c r="A108" s="311" t="s">
        <v>268</v>
      </c>
      <c r="B108" s="287">
        <v>0</v>
      </c>
      <c r="C108" s="287">
        <v>-1.56799</v>
      </c>
      <c r="D108" s="288">
        <v>-1.56799</v>
      </c>
      <c r="E108" s="297" t="s">
        <v>166</v>
      </c>
      <c r="F108" s="287">
        <v>0</v>
      </c>
      <c r="G108" s="288">
        <v>0</v>
      </c>
      <c r="H108" s="290">
        <v>0</v>
      </c>
      <c r="I108" s="287">
        <v>0</v>
      </c>
      <c r="J108" s="288">
        <v>0</v>
      </c>
      <c r="K108" s="298" t="s">
        <v>166</v>
      </c>
    </row>
    <row r="109" spans="1:11" ht="14.4" customHeight="1" thickBot="1" x14ac:dyDescent="0.35">
      <c r="A109" s="309" t="s">
        <v>269</v>
      </c>
      <c r="B109" s="287">
        <v>0</v>
      </c>
      <c r="C109" s="287">
        <v>-1.56799</v>
      </c>
      <c r="D109" s="288">
        <v>-1.56799</v>
      </c>
      <c r="E109" s="297" t="s">
        <v>166</v>
      </c>
      <c r="F109" s="287">
        <v>0</v>
      </c>
      <c r="G109" s="288">
        <v>0</v>
      </c>
      <c r="H109" s="290">
        <v>0</v>
      </c>
      <c r="I109" s="287">
        <v>0</v>
      </c>
      <c r="J109" s="288">
        <v>0</v>
      </c>
      <c r="K109" s="298" t="s">
        <v>166</v>
      </c>
    </row>
    <row r="110" spans="1:11" ht="14.4" customHeight="1" thickBot="1" x14ac:dyDescent="0.35">
      <c r="A110" s="311" t="s">
        <v>270</v>
      </c>
      <c r="B110" s="287">
        <v>516.03323138090605</v>
      </c>
      <c r="C110" s="287">
        <v>910.68124</v>
      </c>
      <c r="D110" s="288">
        <v>394.64800861909401</v>
      </c>
      <c r="E110" s="289">
        <v>1.7647724693289999</v>
      </c>
      <c r="F110" s="287">
        <v>999.65983310442004</v>
      </c>
      <c r="G110" s="288">
        <v>249.91495827610501</v>
      </c>
      <c r="H110" s="290">
        <v>4.7231399999999999</v>
      </c>
      <c r="I110" s="287">
        <v>24.73246</v>
      </c>
      <c r="J110" s="288">
        <v>-225.18249827610501</v>
      </c>
      <c r="K110" s="291">
        <v>2.4740876025999999E-2</v>
      </c>
    </row>
    <row r="111" spans="1:11" ht="14.4" customHeight="1" thickBot="1" x14ac:dyDescent="0.35">
      <c r="A111" s="309" t="s">
        <v>271</v>
      </c>
      <c r="B111" s="287">
        <v>336.87757458238099</v>
      </c>
      <c r="C111" s="287">
        <v>581.63774999999998</v>
      </c>
      <c r="D111" s="288">
        <v>244.760175417619</v>
      </c>
      <c r="E111" s="289">
        <v>1.7265552648339999</v>
      </c>
      <c r="F111" s="287">
        <v>628.54542050261205</v>
      </c>
      <c r="G111" s="288">
        <v>157.13635512565301</v>
      </c>
      <c r="H111" s="290">
        <v>0</v>
      </c>
      <c r="I111" s="287">
        <v>9.8309999999999995</v>
      </c>
      <c r="J111" s="288">
        <v>-147.30535512565299</v>
      </c>
      <c r="K111" s="291">
        <v>1.5640874435999999E-2</v>
      </c>
    </row>
    <row r="112" spans="1:11" ht="14.4" customHeight="1" thickBot="1" x14ac:dyDescent="0.35">
      <c r="A112" s="309" t="s">
        <v>272</v>
      </c>
      <c r="B112" s="287">
        <v>0</v>
      </c>
      <c r="C112" s="287">
        <v>4.8650000000000002</v>
      </c>
      <c r="D112" s="288">
        <v>4.8650000000000002</v>
      </c>
      <c r="E112" s="297" t="s">
        <v>196</v>
      </c>
      <c r="F112" s="287">
        <v>0</v>
      </c>
      <c r="G112" s="288">
        <v>0</v>
      </c>
      <c r="H112" s="290">
        <v>0</v>
      </c>
      <c r="I112" s="287">
        <v>0.67100000000000004</v>
      </c>
      <c r="J112" s="288">
        <v>0.67100000000000004</v>
      </c>
      <c r="K112" s="298" t="s">
        <v>196</v>
      </c>
    </row>
    <row r="113" spans="1:11" ht="14.4" customHeight="1" thickBot="1" x14ac:dyDescent="0.35">
      <c r="A113" s="309" t="s">
        <v>273</v>
      </c>
      <c r="B113" s="287">
        <v>38.261960786460001</v>
      </c>
      <c r="C113" s="287">
        <v>156.84871000000001</v>
      </c>
      <c r="D113" s="288">
        <v>118.58674921353899</v>
      </c>
      <c r="E113" s="289">
        <v>4.0993380050579997</v>
      </c>
      <c r="F113" s="287">
        <v>217.53135926302099</v>
      </c>
      <c r="G113" s="288">
        <v>54.382839815754998</v>
      </c>
      <c r="H113" s="290">
        <v>0.85599999999999998</v>
      </c>
      <c r="I113" s="287">
        <v>1.9450000000000001</v>
      </c>
      <c r="J113" s="288">
        <v>-52.437839815754998</v>
      </c>
      <c r="K113" s="291">
        <v>8.9412395830000008E-3</v>
      </c>
    </row>
    <row r="114" spans="1:11" ht="14.4" customHeight="1" thickBot="1" x14ac:dyDescent="0.35">
      <c r="A114" s="309" t="s">
        <v>274</v>
      </c>
      <c r="B114" s="287">
        <v>95.999996976233007</v>
      </c>
      <c r="C114" s="287">
        <v>87.849029999999999</v>
      </c>
      <c r="D114" s="288">
        <v>-8.1509669762320005</v>
      </c>
      <c r="E114" s="289">
        <v>0.91509409132300001</v>
      </c>
      <c r="F114" s="287">
        <v>132.37859928345301</v>
      </c>
      <c r="G114" s="288">
        <v>33.094649820862998</v>
      </c>
      <c r="H114" s="290">
        <v>0</v>
      </c>
      <c r="I114" s="287">
        <v>0</v>
      </c>
      <c r="J114" s="288">
        <v>-33.094649820862998</v>
      </c>
      <c r="K114" s="291">
        <v>0</v>
      </c>
    </row>
    <row r="115" spans="1:11" ht="14.4" customHeight="1" thickBot="1" x14ac:dyDescent="0.35">
      <c r="A115" s="309" t="s">
        <v>275</v>
      </c>
      <c r="B115" s="287">
        <v>44.893699035830998</v>
      </c>
      <c r="C115" s="287">
        <v>79.48075</v>
      </c>
      <c r="D115" s="288">
        <v>34.587050964168</v>
      </c>
      <c r="E115" s="289">
        <v>1.7704210547799999</v>
      </c>
      <c r="F115" s="287">
        <v>21.204454055334001</v>
      </c>
      <c r="G115" s="288">
        <v>5.3011135138330001</v>
      </c>
      <c r="H115" s="290">
        <v>3.86714</v>
      </c>
      <c r="I115" s="287">
        <v>12.28546</v>
      </c>
      <c r="J115" s="288">
        <v>6.9843464861660003</v>
      </c>
      <c r="K115" s="291">
        <v>0.57938110398599996</v>
      </c>
    </row>
    <row r="116" spans="1:11" ht="14.4" customHeight="1" thickBot="1" x14ac:dyDescent="0.35">
      <c r="A116" s="308" t="s">
        <v>276</v>
      </c>
      <c r="B116" s="292">
        <v>0</v>
      </c>
      <c r="C116" s="292">
        <v>1.56799</v>
      </c>
      <c r="D116" s="293">
        <v>1.56799</v>
      </c>
      <c r="E116" s="294" t="s">
        <v>166</v>
      </c>
      <c r="F116" s="292">
        <v>0</v>
      </c>
      <c r="G116" s="293">
        <v>0</v>
      </c>
      <c r="H116" s="295">
        <v>0</v>
      </c>
      <c r="I116" s="292">
        <v>0</v>
      </c>
      <c r="J116" s="293">
        <v>0</v>
      </c>
      <c r="K116" s="296" t="s">
        <v>166</v>
      </c>
    </row>
    <row r="117" spans="1:11" ht="14.4" customHeight="1" thickBot="1" x14ac:dyDescent="0.35">
      <c r="A117" s="309" t="s">
        <v>277</v>
      </c>
      <c r="B117" s="287">
        <v>0</v>
      </c>
      <c r="C117" s="287">
        <v>1.56799</v>
      </c>
      <c r="D117" s="288">
        <v>1.56799</v>
      </c>
      <c r="E117" s="297" t="s">
        <v>166</v>
      </c>
      <c r="F117" s="287">
        <v>0</v>
      </c>
      <c r="G117" s="288">
        <v>0</v>
      </c>
      <c r="H117" s="290">
        <v>0</v>
      </c>
      <c r="I117" s="287">
        <v>0</v>
      </c>
      <c r="J117" s="288">
        <v>0</v>
      </c>
      <c r="K117" s="298" t="s">
        <v>166</v>
      </c>
    </row>
    <row r="118" spans="1:11" ht="14.4" customHeight="1" thickBot="1" x14ac:dyDescent="0.35">
      <c r="A118" s="310" t="s">
        <v>30</v>
      </c>
      <c r="B118" s="292">
        <v>0</v>
      </c>
      <c r="C118" s="292">
        <v>11.074999999999999</v>
      </c>
      <c r="D118" s="293">
        <v>11.074999999999999</v>
      </c>
      <c r="E118" s="294" t="s">
        <v>166</v>
      </c>
      <c r="F118" s="292">
        <v>0</v>
      </c>
      <c r="G118" s="293">
        <v>0</v>
      </c>
      <c r="H118" s="295">
        <v>-0.2</v>
      </c>
      <c r="I118" s="292">
        <v>4.8360000000000003</v>
      </c>
      <c r="J118" s="293">
        <v>4.8360000000000003</v>
      </c>
      <c r="K118" s="296" t="s">
        <v>166</v>
      </c>
    </row>
    <row r="119" spans="1:11" ht="14.4" customHeight="1" thickBot="1" x14ac:dyDescent="0.35">
      <c r="A119" s="308" t="s">
        <v>278</v>
      </c>
      <c r="B119" s="292">
        <v>0</v>
      </c>
      <c r="C119" s="292">
        <v>11.074999999999999</v>
      </c>
      <c r="D119" s="293">
        <v>11.074999999999999</v>
      </c>
      <c r="E119" s="294" t="s">
        <v>166</v>
      </c>
      <c r="F119" s="292">
        <v>0</v>
      </c>
      <c r="G119" s="293">
        <v>0</v>
      </c>
      <c r="H119" s="295">
        <v>-0.2</v>
      </c>
      <c r="I119" s="292">
        <v>4.8360000000000003</v>
      </c>
      <c r="J119" s="293">
        <v>4.8360000000000003</v>
      </c>
      <c r="K119" s="296" t="s">
        <v>166</v>
      </c>
    </row>
    <row r="120" spans="1:11" ht="14.4" customHeight="1" thickBot="1" x14ac:dyDescent="0.35">
      <c r="A120" s="309" t="s">
        <v>279</v>
      </c>
      <c r="B120" s="287">
        <v>0</v>
      </c>
      <c r="C120" s="287">
        <v>9.2949999999999999</v>
      </c>
      <c r="D120" s="288">
        <v>9.2949999999999999</v>
      </c>
      <c r="E120" s="297" t="s">
        <v>166</v>
      </c>
      <c r="F120" s="287">
        <v>0</v>
      </c>
      <c r="G120" s="288">
        <v>0</v>
      </c>
      <c r="H120" s="290">
        <v>-3.2</v>
      </c>
      <c r="I120" s="287">
        <v>1.8360000000000001</v>
      </c>
      <c r="J120" s="288">
        <v>1.8360000000000001</v>
      </c>
      <c r="K120" s="298" t="s">
        <v>166</v>
      </c>
    </row>
    <row r="121" spans="1:11" ht="14.4" customHeight="1" thickBot="1" x14ac:dyDescent="0.35">
      <c r="A121" s="309" t="s">
        <v>280</v>
      </c>
      <c r="B121" s="287">
        <v>0</v>
      </c>
      <c r="C121" s="287">
        <v>1.78</v>
      </c>
      <c r="D121" s="288">
        <v>1.78</v>
      </c>
      <c r="E121" s="297" t="s">
        <v>166</v>
      </c>
      <c r="F121" s="287">
        <v>0</v>
      </c>
      <c r="G121" s="288">
        <v>0</v>
      </c>
      <c r="H121" s="290">
        <v>3</v>
      </c>
      <c r="I121" s="287">
        <v>3</v>
      </c>
      <c r="J121" s="288">
        <v>3</v>
      </c>
      <c r="K121" s="298" t="s">
        <v>166</v>
      </c>
    </row>
    <row r="122" spans="1:11" ht="14.4" customHeight="1" thickBot="1" x14ac:dyDescent="0.35">
      <c r="A122" s="307" t="s">
        <v>31</v>
      </c>
      <c r="B122" s="287">
        <v>1616.53666762118</v>
      </c>
      <c r="C122" s="287">
        <v>1635.4899800000001</v>
      </c>
      <c r="D122" s="288">
        <v>18.953312378814999</v>
      </c>
      <c r="E122" s="289">
        <v>1.011724641177</v>
      </c>
      <c r="F122" s="287">
        <v>1801.2418431915</v>
      </c>
      <c r="G122" s="288">
        <v>450.31046079787598</v>
      </c>
      <c r="H122" s="290">
        <v>-137.41431</v>
      </c>
      <c r="I122" s="287">
        <v>375.84417000000002</v>
      </c>
      <c r="J122" s="288">
        <v>-74.466290797875004</v>
      </c>
      <c r="K122" s="291">
        <v>0.20865836057500001</v>
      </c>
    </row>
    <row r="123" spans="1:11" ht="14.4" customHeight="1" thickBot="1" x14ac:dyDescent="0.35">
      <c r="A123" s="308" t="s">
        <v>281</v>
      </c>
      <c r="B123" s="292">
        <v>0</v>
      </c>
      <c r="C123" s="292">
        <v>-4.42849</v>
      </c>
      <c r="D123" s="293">
        <v>-4.42849</v>
      </c>
      <c r="E123" s="294" t="s">
        <v>166</v>
      </c>
      <c r="F123" s="292">
        <v>0</v>
      </c>
      <c r="G123" s="293">
        <v>0</v>
      </c>
      <c r="H123" s="295">
        <v>-1.1107</v>
      </c>
      <c r="I123" s="292">
        <v>-1.1107</v>
      </c>
      <c r="J123" s="293">
        <v>-1.1107</v>
      </c>
      <c r="K123" s="296" t="s">
        <v>166</v>
      </c>
    </row>
    <row r="124" spans="1:11" ht="14.4" customHeight="1" thickBot="1" x14ac:dyDescent="0.35">
      <c r="A124" s="309" t="s">
        <v>282</v>
      </c>
      <c r="B124" s="287">
        <v>0</v>
      </c>
      <c r="C124" s="287">
        <v>-4.42849</v>
      </c>
      <c r="D124" s="288">
        <v>-4.42849</v>
      </c>
      <c r="E124" s="297" t="s">
        <v>166</v>
      </c>
      <c r="F124" s="287">
        <v>0</v>
      </c>
      <c r="G124" s="288">
        <v>0</v>
      </c>
      <c r="H124" s="290">
        <v>-1.1107</v>
      </c>
      <c r="I124" s="287">
        <v>-1.1107</v>
      </c>
      <c r="J124" s="288">
        <v>-1.1107</v>
      </c>
      <c r="K124" s="298" t="s">
        <v>166</v>
      </c>
    </row>
    <row r="125" spans="1:11" ht="14.4" customHeight="1" thickBot="1" x14ac:dyDescent="0.35">
      <c r="A125" s="308" t="s">
        <v>283</v>
      </c>
      <c r="B125" s="292">
        <v>1.466127931155</v>
      </c>
      <c r="C125" s="292">
        <v>1.3420000000000001</v>
      </c>
      <c r="D125" s="293">
        <v>-0.124127931155</v>
      </c>
      <c r="E125" s="299">
        <v>0.91533622099500001</v>
      </c>
      <c r="F125" s="292">
        <v>1.2369526978109999</v>
      </c>
      <c r="G125" s="293">
        <v>0.30923817445200003</v>
      </c>
      <c r="H125" s="295">
        <v>0</v>
      </c>
      <c r="I125" s="292">
        <v>0</v>
      </c>
      <c r="J125" s="293">
        <v>-0.30923817445200003</v>
      </c>
      <c r="K125" s="300">
        <v>0</v>
      </c>
    </row>
    <row r="126" spans="1:11" ht="14.4" customHeight="1" thickBot="1" x14ac:dyDescent="0.35">
      <c r="A126" s="309" t="s">
        <v>284</v>
      </c>
      <c r="B126" s="287">
        <v>1.466127931155</v>
      </c>
      <c r="C126" s="287">
        <v>1.3420000000000001</v>
      </c>
      <c r="D126" s="288">
        <v>-0.124127931155</v>
      </c>
      <c r="E126" s="289">
        <v>0.91533622099500001</v>
      </c>
      <c r="F126" s="287">
        <v>1.2369526978109999</v>
      </c>
      <c r="G126" s="288">
        <v>0.30923817445200003</v>
      </c>
      <c r="H126" s="290">
        <v>0</v>
      </c>
      <c r="I126" s="287">
        <v>0</v>
      </c>
      <c r="J126" s="288">
        <v>-0.30923817445200003</v>
      </c>
      <c r="K126" s="291">
        <v>0</v>
      </c>
    </row>
    <row r="127" spans="1:11" ht="14.4" customHeight="1" thickBot="1" x14ac:dyDescent="0.35">
      <c r="A127" s="308" t="s">
        <v>285</v>
      </c>
      <c r="B127" s="292">
        <v>85.717430844280003</v>
      </c>
      <c r="C127" s="292">
        <v>56.797179999999997</v>
      </c>
      <c r="D127" s="293">
        <v>-28.920250844280002</v>
      </c>
      <c r="E127" s="299">
        <v>0.66260945341599997</v>
      </c>
      <c r="F127" s="292">
        <v>61.283463644530002</v>
      </c>
      <c r="G127" s="293">
        <v>15.320865911132</v>
      </c>
      <c r="H127" s="295">
        <v>4.2558600000000002</v>
      </c>
      <c r="I127" s="292">
        <v>12.65063</v>
      </c>
      <c r="J127" s="293">
        <v>-2.670235911132</v>
      </c>
      <c r="K127" s="300">
        <v>0.20642811694400001</v>
      </c>
    </row>
    <row r="128" spans="1:11" ht="14.4" customHeight="1" thickBot="1" x14ac:dyDescent="0.35">
      <c r="A128" s="309" t="s">
        <v>286</v>
      </c>
      <c r="B128" s="287">
        <v>2.0510838787410002</v>
      </c>
      <c r="C128" s="287">
        <v>2.7997999999999998</v>
      </c>
      <c r="D128" s="288">
        <v>0.74871612125800002</v>
      </c>
      <c r="E128" s="289">
        <v>1.36503437476</v>
      </c>
      <c r="F128" s="287">
        <v>1.9207470231129999</v>
      </c>
      <c r="G128" s="288">
        <v>0.48018675577800002</v>
      </c>
      <c r="H128" s="290">
        <v>0.248</v>
      </c>
      <c r="I128" s="287">
        <v>0.82269999999999999</v>
      </c>
      <c r="J128" s="288">
        <v>0.34251324422099999</v>
      </c>
      <c r="K128" s="291">
        <v>0.42832293378500003</v>
      </c>
    </row>
    <row r="129" spans="1:11" ht="14.4" customHeight="1" thickBot="1" x14ac:dyDescent="0.35">
      <c r="A129" s="309" t="s">
        <v>287</v>
      </c>
      <c r="B129" s="287">
        <v>83.666346965537997</v>
      </c>
      <c r="C129" s="287">
        <v>53.99738</v>
      </c>
      <c r="D129" s="288">
        <v>-29.668966965538001</v>
      </c>
      <c r="E129" s="289">
        <v>0.64538947806799996</v>
      </c>
      <c r="F129" s="287">
        <v>59.362716621417</v>
      </c>
      <c r="G129" s="288">
        <v>14.840679155354</v>
      </c>
      <c r="H129" s="290">
        <v>4.00786</v>
      </c>
      <c r="I129" s="287">
        <v>11.82793</v>
      </c>
      <c r="J129" s="288">
        <v>-3.0127491553539998</v>
      </c>
      <c r="K129" s="291">
        <v>0.199248462219</v>
      </c>
    </row>
    <row r="130" spans="1:11" ht="14.4" customHeight="1" thickBot="1" x14ac:dyDescent="0.35">
      <c r="A130" s="308" t="s">
        <v>288</v>
      </c>
      <c r="B130" s="292">
        <v>836</v>
      </c>
      <c r="C130" s="292">
        <v>542.42999999999995</v>
      </c>
      <c r="D130" s="293">
        <v>-293.57</v>
      </c>
      <c r="E130" s="299">
        <v>0.64883971291800002</v>
      </c>
      <c r="F130" s="292">
        <v>724.99531161280902</v>
      </c>
      <c r="G130" s="293">
        <v>181.248827903202</v>
      </c>
      <c r="H130" s="295">
        <v>-180.81</v>
      </c>
      <c r="I130" s="292">
        <v>0</v>
      </c>
      <c r="J130" s="293">
        <v>-181.248827903202</v>
      </c>
      <c r="K130" s="300">
        <v>0</v>
      </c>
    </row>
    <row r="131" spans="1:11" ht="14.4" customHeight="1" thickBot="1" x14ac:dyDescent="0.35">
      <c r="A131" s="309" t="s">
        <v>289</v>
      </c>
      <c r="B131" s="287">
        <v>836</v>
      </c>
      <c r="C131" s="287">
        <v>542.42999999999995</v>
      </c>
      <c r="D131" s="288">
        <v>-293.57</v>
      </c>
      <c r="E131" s="289">
        <v>0.64883971291800002</v>
      </c>
      <c r="F131" s="287">
        <v>724.99531161280902</v>
      </c>
      <c r="G131" s="288">
        <v>181.248827903202</v>
      </c>
      <c r="H131" s="290">
        <v>-180.81</v>
      </c>
      <c r="I131" s="287">
        <v>0</v>
      </c>
      <c r="J131" s="288">
        <v>-181.248827903202</v>
      </c>
      <c r="K131" s="291">
        <v>0</v>
      </c>
    </row>
    <row r="132" spans="1:11" ht="14.4" customHeight="1" thickBot="1" x14ac:dyDescent="0.35">
      <c r="A132" s="308" t="s">
        <v>290</v>
      </c>
      <c r="B132" s="292">
        <v>34.334341834244</v>
      </c>
      <c r="C132" s="292">
        <v>386.11615</v>
      </c>
      <c r="D132" s="293">
        <v>351.78180816575502</v>
      </c>
      <c r="E132" s="299">
        <v>11.245771125133</v>
      </c>
      <c r="F132" s="292">
        <v>390.106720778164</v>
      </c>
      <c r="G132" s="293">
        <v>97.526680194541001</v>
      </c>
      <c r="H132" s="295">
        <v>32.450189999999999</v>
      </c>
      <c r="I132" s="292">
        <v>97.692080000000004</v>
      </c>
      <c r="J132" s="293">
        <v>0.16539980545800001</v>
      </c>
      <c r="K132" s="300">
        <v>0.25042398604400001</v>
      </c>
    </row>
    <row r="133" spans="1:11" ht="14.4" customHeight="1" thickBot="1" x14ac:dyDescent="0.35">
      <c r="A133" s="309" t="s">
        <v>291</v>
      </c>
      <c r="B133" s="287">
        <v>0</v>
      </c>
      <c r="C133" s="287">
        <v>350.88299999999998</v>
      </c>
      <c r="D133" s="288">
        <v>350.88299999999998</v>
      </c>
      <c r="E133" s="297" t="s">
        <v>196</v>
      </c>
      <c r="F133" s="287">
        <v>359.22098512108897</v>
      </c>
      <c r="G133" s="288">
        <v>89.805246280272002</v>
      </c>
      <c r="H133" s="290">
        <v>29.89479</v>
      </c>
      <c r="I133" s="287">
        <v>89.684370000000001</v>
      </c>
      <c r="J133" s="288">
        <v>-0.12087628027199999</v>
      </c>
      <c r="K133" s="291">
        <v>0.24966350440099999</v>
      </c>
    </row>
    <row r="134" spans="1:11" ht="14.4" customHeight="1" thickBot="1" x14ac:dyDescent="0.35">
      <c r="A134" s="309" t="s">
        <v>292</v>
      </c>
      <c r="B134" s="287">
        <v>1.241187910809</v>
      </c>
      <c r="C134" s="287">
        <v>1.5860000000000001</v>
      </c>
      <c r="D134" s="288">
        <v>0.34481208919</v>
      </c>
      <c r="E134" s="289">
        <v>1.2778081273490001</v>
      </c>
      <c r="F134" s="287">
        <v>1.751028871091</v>
      </c>
      <c r="G134" s="288">
        <v>0.437757217772</v>
      </c>
      <c r="H134" s="290">
        <v>0</v>
      </c>
      <c r="I134" s="287">
        <v>0.60499999999999998</v>
      </c>
      <c r="J134" s="288">
        <v>0.16724278222700001</v>
      </c>
      <c r="K134" s="291">
        <v>0.34551115060799997</v>
      </c>
    </row>
    <row r="135" spans="1:11" ht="14.4" customHeight="1" thickBot="1" x14ac:dyDescent="0.35">
      <c r="A135" s="309" t="s">
        <v>293</v>
      </c>
      <c r="B135" s="287">
        <v>32.787157946363997</v>
      </c>
      <c r="C135" s="287">
        <v>33.647150000000003</v>
      </c>
      <c r="D135" s="288">
        <v>0.85999205363499998</v>
      </c>
      <c r="E135" s="289">
        <v>1.0262295394750001</v>
      </c>
      <c r="F135" s="287">
        <v>29.134706785984001</v>
      </c>
      <c r="G135" s="288">
        <v>7.2836766964960002</v>
      </c>
      <c r="H135" s="290">
        <v>2.5554000000000001</v>
      </c>
      <c r="I135" s="287">
        <v>7.4027099999999999</v>
      </c>
      <c r="J135" s="288">
        <v>0.119033303503</v>
      </c>
      <c r="K135" s="291">
        <v>0.254085618721</v>
      </c>
    </row>
    <row r="136" spans="1:11" ht="14.4" customHeight="1" thickBot="1" x14ac:dyDescent="0.35">
      <c r="A136" s="309" t="s">
        <v>294</v>
      </c>
      <c r="B136" s="287">
        <v>0.30599597707100001</v>
      </c>
      <c r="C136" s="287">
        <v>0</v>
      </c>
      <c r="D136" s="288">
        <v>-0.30599597707100001</v>
      </c>
      <c r="E136" s="289">
        <v>0</v>
      </c>
      <c r="F136" s="287">
        <v>0</v>
      </c>
      <c r="G136" s="288">
        <v>0</v>
      </c>
      <c r="H136" s="290">
        <v>0</v>
      </c>
      <c r="I136" s="287">
        <v>0</v>
      </c>
      <c r="J136" s="288">
        <v>0</v>
      </c>
      <c r="K136" s="298" t="s">
        <v>166</v>
      </c>
    </row>
    <row r="137" spans="1:11" ht="14.4" customHeight="1" thickBot="1" x14ac:dyDescent="0.35">
      <c r="A137" s="308" t="s">
        <v>295</v>
      </c>
      <c r="B137" s="292">
        <v>514.01877157865295</v>
      </c>
      <c r="C137" s="292">
        <v>460.16565000000003</v>
      </c>
      <c r="D137" s="293">
        <v>-53.853121578652001</v>
      </c>
      <c r="E137" s="299">
        <v>0.89523121614099999</v>
      </c>
      <c r="F137" s="292">
        <v>475.09603816744402</v>
      </c>
      <c r="G137" s="293">
        <v>118.77400954186101</v>
      </c>
      <c r="H137" s="295">
        <v>5.9276400000000002</v>
      </c>
      <c r="I137" s="292">
        <v>251.22345999999999</v>
      </c>
      <c r="J137" s="293">
        <v>132.44945045813901</v>
      </c>
      <c r="K137" s="300">
        <v>0.52878458210000001</v>
      </c>
    </row>
    <row r="138" spans="1:11" ht="14.4" customHeight="1" thickBot="1" x14ac:dyDescent="0.35">
      <c r="A138" s="309" t="s">
        <v>296</v>
      </c>
      <c r="B138" s="287">
        <v>8.0197681404070007</v>
      </c>
      <c r="C138" s="287">
        <v>4.1797500000000003</v>
      </c>
      <c r="D138" s="288">
        <v>-3.840018140407</v>
      </c>
      <c r="E138" s="289">
        <v>0.52118090284100005</v>
      </c>
      <c r="F138" s="287">
        <v>0</v>
      </c>
      <c r="G138" s="288">
        <v>0</v>
      </c>
      <c r="H138" s="290">
        <v>0</v>
      </c>
      <c r="I138" s="287">
        <v>0</v>
      </c>
      <c r="J138" s="288">
        <v>0</v>
      </c>
      <c r="K138" s="298" t="s">
        <v>166</v>
      </c>
    </row>
    <row r="139" spans="1:11" ht="14.4" customHeight="1" thickBot="1" x14ac:dyDescent="0.35">
      <c r="A139" s="309" t="s">
        <v>297</v>
      </c>
      <c r="B139" s="287">
        <v>113.970572160777</v>
      </c>
      <c r="C139" s="287">
        <v>157.70518000000001</v>
      </c>
      <c r="D139" s="288">
        <v>43.734607839223003</v>
      </c>
      <c r="E139" s="289">
        <v>1.383735968066</v>
      </c>
      <c r="F139" s="287">
        <v>149.04357685480699</v>
      </c>
      <c r="G139" s="288">
        <v>37.260894213701</v>
      </c>
      <c r="H139" s="290">
        <v>5.9276400000000002</v>
      </c>
      <c r="I139" s="287">
        <v>23.43064</v>
      </c>
      <c r="J139" s="288">
        <v>-13.830254213701</v>
      </c>
      <c r="K139" s="291">
        <v>0.15720664046300001</v>
      </c>
    </row>
    <row r="140" spans="1:11" ht="14.4" customHeight="1" thickBot="1" x14ac:dyDescent="0.35">
      <c r="A140" s="309" t="s">
        <v>298</v>
      </c>
      <c r="B140" s="287">
        <v>68.999997826666998</v>
      </c>
      <c r="C140" s="287">
        <v>52.701900000000002</v>
      </c>
      <c r="D140" s="288">
        <v>-16.298097826667</v>
      </c>
      <c r="E140" s="289">
        <v>0.76379567623099998</v>
      </c>
      <c r="F140" s="287">
        <v>62.999646534493003</v>
      </c>
      <c r="G140" s="288">
        <v>15.749911633623</v>
      </c>
      <c r="H140" s="290">
        <v>0</v>
      </c>
      <c r="I140" s="287">
        <v>0</v>
      </c>
      <c r="J140" s="288">
        <v>-15.749911633623</v>
      </c>
      <c r="K140" s="291">
        <v>0</v>
      </c>
    </row>
    <row r="141" spans="1:11" ht="14.4" customHeight="1" thickBot="1" x14ac:dyDescent="0.35">
      <c r="A141" s="309" t="s">
        <v>299</v>
      </c>
      <c r="B141" s="287">
        <v>314.74033191563501</v>
      </c>
      <c r="C141" s="287">
        <v>244.97381999999999</v>
      </c>
      <c r="D141" s="288">
        <v>-69.766511915633998</v>
      </c>
      <c r="E141" s="289">
        <v>0.77833628283</v>
      </c>
      <c r="F141" s="287">
        <v>262.09828312705002</v>
      </c>
      <c r="G141" s="288">
        <v>65.524570781761994</v>
      </c>
      <c r="H141" s="290">
        <v>0</v>
      </c>
      <c r="I141" s="287">
        <v>208.01682</v>
      </c>
      <c r="J141" s="288">
        <v>142.49224921823799</v>
      </c>
      <c r="K141" s="291">
        <v>0.79365960554199999</v>
      </c>
    </row>
    <row r="142" spans="1:11" ht="14.4" customHeight="1" thickBot="1" x14ac:dyDescent="0.35">
      <c r="A142" s="309" t="s">
        <v>300</v>
      </c>
      <c r="B142" s="287">
        <v>8.2881015351659997</v>
      </c>
      <c r="C142" s="287">
        <v>0.60499999999999998</v>
      </c>
      <c r="D142" s="288">
        <v>-7.6831015351660001</v>
      </c>
      <c r="E142" s="289">
        <v>7.2996209980000004E-2</v>
      </c>
      <c r="F142" s="287">
        <v>0.95453165109399996</v>
      </c>
      <c r="G142" s="288">
        <v>0.238632912773</v>
      </c>
      <c r="H142" s="290">
        <v>0</v>
      </c>
      <c r="I142" s="287">
        <v>19.776</v>
      </c>
      <c r="J142" s="288">
        <v>19.537367087225999</v>
      </c>
      <c r="K142" s="291">
        <v>20.718013883901001</v>
      </c>
    </row>
    <row r="143" spans="1:11" ht="14.4" customHeight="1" thickBot="1" x14ac:dyDescent="0.35">
      <c r="A143" s="308" t="s">
        <v>301</v>
      </c>
      <c r="B143" s="292">
        <v>144.99999543285099</v>
      </c>
      <c r="C143" s="292">
        <v>188.63900000000001</v>
      </c>
      <c r="D143" s="293">
        <v>43.639004567148</v>
      </c>
      <c r="E143" s="299">
        <v>1.300958661666</v>
      </c>
      <c r="F143" s="292">
        <v>148.52335629074301</v>
      </c>
      <c r="G143" s="293">
        <v>37.130839072684999</v>
      </c>
      <c r="H143" s="295">
        <v>0.76200000000000001</v>
      </c>
      <c r="I143" s="292">
        <v>14.278</v>
      </c>
      <c r="J143" s="293">
        <v>-22.852839072685001</v>
      </c>
      <c r="K143" s="300">
        <v>9.6133028208999993E-2</v>
      </c>
    </row>
    <row r="144" spans="1:11" ht="14.4" customHeight="1" thickBot="1" x14ac:dyDescent="0.35">
      <c r="A144" s="309" t="s">
        <v>302</v>
      </c>
      <c r="B144" s="287">
        <v>0</v>
      </c>
      <c r="C144" s="287">
        <v>27.655999999999999</v>
      </c>
      <c r="D144" s="288">
        <v>27.655999999999999</v>
      </c>
      <c r="E144" s="297" t="s">
        <v>196</v>
      </c>
      <c r="F144" s="287">
        <v>0</v>
      </c>
      <c r="G144" s="288">
        <v>0</v>
      </c>
      <c r="H144" s="290">
        <v>0</v>
      </c>
      <c r="I144" s="287">
        <v>0</v>
      </c>
      <c r="J144" s="288">
        <v>0</v>
      </c>
      <c r="K144" s="298" t="s">
        <v>166</v>
      </c>
    </row>
    <row r="145" spans="1:11" ht="14.4" customHeight="1" thickBot="1" x14ac:dyDescent="0.35">
      <c r="A145" s="309" t="s">
        <v>303</v>
      </c>
      <c r="B145" s="287">
        <v>0</v>
      </c>
      <c r="C145" s="287">
        <v>1.9059999999999999</v>
      </c>
      <c r="D145" s="288">
        <v>1.9059999999999999</v>
      </c>
      <c r="E145" s="297" t="s">
        <v>196</v>
      </c>
      <c r="F145" s="287">
        <v>1.0002299192090001</v>
      </c>
      <c r="G145" s="288">
        <v>0.25005747980199999</v>
      </c>
      <c r="H145" s="290">
        <v>0</v>
      </c>
      <c r="I145" s="287">
        <v>0.76200000000000001</v>
      </c>
      <c r="J145" s="288">
        <v>0.51194252019700004</v>
      </c>
      <c r="K145" s="291">
        <v>0.76182484183400001</v>
      </c>
    </row>
    <row r="146" spans="1:11" ht="14.4" customHeight="1" thickBot="1" x14ac:dyDescent="0.35">
      <c r="A146" s="309" t="s">
        <v>304</v>
      </c>
      <c r="B146" s="287">
        <v>144.99999543285099</v>
      </c>
      <c r="C146" s="287">
        <v>159.077</v>
      </c>
      <c r="D146" s="288">
        <v>14.077004567148</v>
      </c>
      <c r="E146" s="289">
        <v>1.0970827931760001</v>
      </c>
      <c r="F146" s="287">
        <v>147.523126371534</v>
      </c>
      <c r="G146" s="288">
        <v>36.880781592882997</v>
      </c>
      <c r="H146" s="290">
        <v>0.76200000000000001</v>
      </c>
      <c r="I146" s="287">
        <v>13.516</v>
      </c>
      <c r="J146" s="288">
        <v>-23.364781592882998</v>
      </c>
      <c r="K146" s="291">
        <v>9.1619533372999995E-2</v>
      </c>
    </row>
    <row r="147" spans="1:11" ht="14.4" customHeight="1" thickBot="1" x14ac:dyDescent="0.35">
      <c r="A147" s="308" t="s">
        <v>305</v>
      </c>
      <c r="B147" s="292">
        <v>0</v>
      </c>
      <c r="C147" s="292">
        <v>4.42849</v>
      </c>
      <c r="D147" s="293">
        <v>4.42849</v>
      </c>
      <c r="E147" s="294" t="s">
        <v>166</v>
      </c>
      <c r="F147" s="292">
        <v>0</v>
      </c>
      <c r="G147" s="293">
        <v>0</v>
      </c>
      <c r="H147" s="295">
        <v>1.1107</v>
      </c>
      <c r="I147" s="292">
        <v>1.1107</v>
      </c>
      <c r="J147" s="293">
        <v>1.1107</v>
      </c>
      <c r="K147" s="296" t="s">
        <v>166</v>
      </c>
    </row>
    <row r="148" spans="1:11" ht="14.4" customHeight="1" thickBot="1" x14ac:dyDescent="0.35">
      <c r="A148" s="309" t="s">
        <v>306</v>
      </c>
      <c r="B148" s="287">
        <v>0</v>
      </c>
      <c r="C148" s="287">
        <v>1.91E-3</v>
      </c>
      <c r="D148" s="288">
        <v>1.91E-3</v>
      </c>
      <c r="E148" s="297" t="s">
        <v>166</v>
      </c>
      <c r="F148" s="287">
        <v>0</v>
      </c>
      <c r="G148" s="288">
        <v>0</v>
      </c>
      <c r="H148" s="290">
        <v>0</v>
      </c>
      <c r="I148" s="287">
        <v>0</v>
      </c>
      <c r="J148" s="288">
        <v>0</v>
      </c>
      <c r="K148" s="298" t="s">
        <v>166</v>
      </c>
    </row>
    <row r="149" spans="1:11" ht="14.4" customHeight="1" thickBot="1" x14ac:dyDescent="0.35">
      <c r="A149" s="309" t="s">
        <v>307</v>
      </c>
      <c r="B149" s="287">
        <v>0</v>
      </c>
      <c r="C149" s="287">
        <v>0.89624000000000004</v>
      </c>
      <c r="D149" s="288">
        <v>0.89624000000000004</v>
      </c>
      <c r="E149" s="297" t="s">
        <v>166</v>
      </c>
      <c r="F149" s="287">
        <v>0</v>
      </c>
      <c r="G149" s="288">
        <v>0</v>
      </c>
      <c r="H149" s="290">
        <v>0.24475</v>
      </c>
      <c r="I149" s="287">
        <v>0.24475</v>
      </c>
      <c r="J149" s="288">
        <v>0.24475</v>
      </c>
      <c r="K149" s="298" t="s">
        <v>166</v>
      </c>
    </row>
    <row r="150" spans="1:11" ht="14.4" customHeight="1" thickBot="1" x14ac:dyDescent="0.35">
      <c r="A150" s="309" t="s">
        <v>308</v>
      </c>
      <c r="B150" s="287">
        <v>0</v>
      </c>
      <c r="C150" s="287">
        <v>2.55185</v>
      </c>
      <c r="D150" s="288">
        <v>2.55185</v>
      </c>
      <c r="E150" s="297" t="s">
        <v>166</v>
      </c>
      <c r="F150" s="287">
        <v>0</v>
      </c>
      <c r="G150" s="288">
        <v>0</v>
      </c>
      <c r="H150" s="290">
        <v>0.72179000000000004</v>
      </c>
      <c r="I150" s="287">
        <v>0.72179000000000004</v>
      </c>
      <c r="J150" s="288">
        <v>0.72179000000000004</v>
      </c>
      <c r="K150" s="298" t="s">
        <v>166</v>
      </c>
    </row>
    <row r="151" spans="1:11" ht="14.4" customHeight="1" thickBot="1" x14ac:dyDescent="0.35">
      <c r="A151" s="309" t="s">
        <v>309</v>
      </c>
      <c r="B151" s="287">
        <v>0</v>
      </c>
      <c r="C151" s="287">
        <v>0.1399</v>
      </c>
      <c r="D151" s="288">
        <v>0.1399</v>
      </c>
      <c r="E151" s="297" t="s">
        <v>166</v>
      </c>
      <c r="F151" s="287">
        <v>0</v>
      </c>
      <c r="G151" s="288">
        <v>0</v>
      </c>
      <c r="H151" s="290">
        <v>0</v>
      </c>
      <c r="I151" s="287">
        <v>0</v>
      </c>
      <c r="J151" s="288">
        <v>0</v>
      </c>
      <c r="K151" s="298" t="s">
        <v>166</v>
      </c>
    </row>
    <row r="152" spans="1:11" ht="14.4" customHeight="1" thickBot="1" x14ac:dyDescent="0.35">
      <c r="A152" s="309" t="s">
        <v>310</v>
      </c>
      <c r="B152" s="287">
        <v>0</v>
      </c>
      <c r="C152" s="287">
        <v>0.83858999999999995</v>
      </c>
      <c r="D152" s="288">
        <v>0.83858999999999995</v>
      </c>
      <c r="E152" s="297" t="s">
        <v>166</v>
      </c>
      <c r="F152" s="287">
        <v>0</v>
      </c>
      <c r="G152" s="288">
        <v>0</v>
      </c>
      <c r="H152" s="290">
        <v>0.14416000000000001</v>
      </c>
      <c r="I152" s="287">
        <v>0.14416000000000001</v>
      </c>
      <c r="J152" s="288">
        <v>0.14416000000000001</v>
      </c>
      <c r="K152" s="298" t="s">
        <v>166</v>
      </c>
    </row>
    <row r="153" spans="1:11" ht="14.4" customHeight="1" thickBot="1" x14ac:dyDescent="0.35">
      <c r="A153" s="306" t="s">
        <v>32</v>
      </c>
      <c r="B153" s="287">
        <v>35289.9988884505</v>
      </c>
      <c r="C153" s="287">
        <v>33052.0789</v>
      </c>
      <c r="D153" s="288">
        <v>-2237.9199884505101</v>
      </c>
      <c r="E153" s="289">
        <v>0.93658486656399997</v>
      </c>
      <c r="F153" s="287">
        <v>33906.974387330702</v>
      </c>
      <c r="G153" s="288">
        <v>8476.7435968326608</v>
      </c>
      <c r="H153" s="290">
        <v>2617.6754099999998</v>
      </c>
      <c r="I153" s="287">
        <v>7937.4842900000003</v>
      </c>
      <c r="J153" s="288">
        <v>-539.25930683266199</v>
      </c>
      <c r="K153" s="291">
        <v>0.23409591782799999</v>
      </c>
    </row>
    <row r="154" spans="1:11" ht="14.4" customHeight="1" thickBot="1" x14ac:dyDescent="0.35">
      <c r="A154" s="310" t="s">
        <v>311</v>
      </c>
      <c r="B154" s="292">
        <v>26188.999175109999</v>
      </c>
      <c r="C154" s="292">
        <v>24501.98</v>
      </c>
      <c r="D154" s="293">
        <v>-1687.0191751099601</v>
      </c>
      <c r="E154" s="299">
        <v>0.93558290777599995</v>
      </c>
      <c r="F154" s="292">
        <v>25070.9810943269</v>
      </c>
      <c r="G154" s="293">
        <v>6267.7452735817196</v>
      </c>
      <c r="H154" s="295">
        <v>1931.9829999999999</v>
      </c>
      <c r="I154" s="292">
        <v>5860.8</v>
      </c>
      <c r="J154" s="293">
        <v>-406.94527358172002</v>
      </c>
      <c r="K154" s="300">
        <v>0.23376827488099999</v>
      </c>
    </row>
    <row r="155" spans="1:11" ht="14.4" customHeight="1" thickBot="1" x14ac:dyDescent="0.35">
      <c r="A155" s="308" t="s">
        <v>312</v>
      </c>
      <c r="B155" s="292">
        <v>0</v>
      </c>
      <c r="C155" s="292">
        <v>-84.862669999999994</v>
      </c>
      <c r="D155" s="293">
        <v>-84.862669999999994</v>
      </c>
      <c r="E155" s="294" t="s">
        <v>166</v>
      </c>
      <c r="F155" s="292">
        <v>0</v>
      </c>
      <c r="G155" s="293">
        <v>0</v>
      </c>
      <c r="H155" s="295">
        <v>-23.415900000000001</v>
      </c>
      <c r="I155" s="292">
        <v>-23.415900000000001</v>
      </c>
      <c r="J155" s="293">
        <v>-23.415900000000001</v>
      </c>
      <c r="K155" s="296" t="s">
        <v>166</v>
      </c>
    </row>
    <row r="156" spans="1:11" ht="14.4" customHeight="1" thickBot="1" x14ac:dyDescent="0.35">
      <c r="A156" s="309" t="s">
        <v>313</v>
      </c>
      <c r="B156" s="287">
        <v>0</v>
      </c>
      <c r="C156" s="287">
        <v>-84.862669999999994</v>
      </c>
      <c r="D156" s="288">
        <v>-84.862669999999994</v>
      </c>
      <c r="E156" s="297" t="s">
        <v>166</v>
      </c>
      <c r="F156" s="287">
        <v>0</v>
      </c>
      <c r="G156" s="288">
        <v>0</v>
      </c>
      <c r="H156" s="290">
        <v>-23.415900000000001</v>
      </c>
      <c r="I156" s="287">
        <v>-23.415900000000001</v>
      </c>
      <c r="J156" s="288">
        <v>-23.415900000000001</v>
      </c>
      <c r="K156" s="298" t="s">
        <v>166</v>
      </c>
    </row>
    <row r="157" spans="1:11" ht="14.4" customHeight="1" thickBot="1" x14ac:dyDescent="0.35">
      <c r="A157" s="308" t="s">
        <v>314</v>
      </c>
      <c r="B157" s="292">
        <v>25998.999181094499</v>
      </c>
      <c r="C157" s="292">
        <v>24335.788</v>
      </c>
      <c r="D157" s="293">
        <v>-1663.2111810945</v>
      </c>
      <c r="E157" s="299">
        <v>0.93602787670700005</v>
      </c>
      <c r="F157" s="292">
        <v>24889.9811185996</v>
      </c>
      <c r="G157" s="293">
        <v>6222.4952796498901</v>
      </c>
      <c r="H157" s="295">
        <v>1921.183</v>
      </c>
      <c r="I157" s="292">
        <v>5817.7780000000002</v>
      </c>
      <c r="J157" s="293">
        <v>-404.71727964989299</v>
      </c>
      <c r="K157" s="300">
        <v>0.233739751439</v>
      </c>
    </row>
    <row r="158" spans="1:11" ht="14.4" customHeight="1" thickBot="1" x14ac:dyDescent="0.35">
      <c r="A158" s="309" t="s">
        <v>315</v>
      </c>
      <c r="B158" s="287">
        <v>25998.999181094499</v>
      </c>
      <c r="C158" s="287">
        <v>24335.788</v>
      </c>
      <c r="D158" s="288">
        <v>-1663.2111810945</v>
      </c>
      <c r="E158" s="289">
        <v>0.93602787670700005</v>
      </c>
      <c r="F158" s="287">
        <v>24889.9811185996</v>
      </c>
      <c r="G158" s="288">
        <v>6222.4952796498901</v>
      </c>
      <c r="H158" s="290">
        <v>1921.183</v>
      </c>
      <c r="I158" s="287">
        <v>5817.7780000000002</v>
      </c>
      <c r="J158" s="288">
        <v>-404.71727964989299</v>
      </c>
      <c r="K158" s="291">
        <v>0.233739751439</v>
      </c>
    </row>
    <row r="159" spans="1:11" ht="14.4" customHeight="1" thickBot="1" x14ac:dyDescent="0.35">
      <c r="A159" s="308" t="s">
        <v>316</v>
      </c>
      <c r="B159" s="292">
        <v>109.999996535267</v>
      </c>
      <c r="C159" s="292">
        <v>93.7</v>
      </c>
      <c r="D159" s="293">
        <v>-16.299996535266001</v>
      </c>
      <c r="E159" s="299">
        <v>0.85181820864799995</v>
      </c>
      <c r="F159" s="292">
        <v>110.000030322125</v>
      </c>
      <c r="G159" s="293">
        <v>27.500007580531001</v>
      </c>
      <c r="H159" s="295">
        <v>10.8</v>
      </c>
      <c r="I159" s="292">
        <v>33</v>
      </c>
      <c r="J159" s="293">
        <v>5.4999924194679997</v>
      </c>
      <c r="K159" s="300">
        <v>0.29999991730300002</v>
      </c>
    </row>
    <row r="160" spans="1:11" ht="14.4" customHeight="1" thickBot="1" x14ac:dyDescent="0.35">
      <c r="A160" s="309" t="s">
        <v>317</v>
      </c>
      <c r="B160" s="287">
        <v>109.999996535267</v>
      </c>
      <c r="C160" s="287">
        <v>93.7</v>
      </c>
      <c r="D160" s="288">
        <v>-16.299996535266001</v>
      </c>
      <c r="E160" s="289">
        <v>0.85181820864799995</v>
      </c>
      <c r="F160" s="287">
        <v>110.000030322125</v>
      </c>
      <c r="G160" s="288">
        <v>27.500007580531001</v>
      </c>
      <c r="H160" s="290">
        <v>10.8</v>
      </c>
      <c r="I160" s="287">
        <v>33</v>
      </c>
      <c r="J160" s="288">
        <v>5.4999924194679997</v>
      </c>
      <c r="K160" s="291">
        <v>0.29999991730300002</v>
      </c>
    </row>
    <row r="161" spans="1:11" ht="14.4" customHeight="1" thickBot="1" x14ac:dyDescent="0.35">
      <c r="A161" s="308" t="s">
        <v>318</v>
      </c>
      <c r="B161" s="292">
        <v>79.999997480193002</v>
      </c>
      <c r="C161" s="292">
        <v>72.492000000000004</v>
      </c>
      <c r="D161" s="293">
        <v>-7.5079974801929996</v>
      </c>
      <c r="E161" s="299">
        <v>0.90615002854100002</v>
      </c>
      <c r="F161" s="292">
        <v>70.999945405190005</v>
      </c>
      <c r="G161" s="293">
        <v>17.749986351297</v>
      </c>
      <c r="H161" s="295">
        <v>0</v>
      </c>
      <c r="I161" s="292">
        <v>10.022</v>
      </c>
      <c r="J161" s="293">
        <v>-7.727986351297</v>
      </c>
      <c r="K161" s="300">
        <v>0.141155038117</v>
      </c>
    </row>
    <row r="162" spans="1:11" ht="14.4" customHeight="1" thickBot="1" x14ac:dyDescent="0.35">
      <c r="A162" s="309" t="s">
        <v>319</v>
      </c>
      <c r="B162" s="287">
        <v>79.999997480193002</v>
      </c>
      <c r="C162" s="287">
        <v>72.492000000000004</v>
      </c>
      <c r="D162" s="288">
        <v>-7.5079974801929996</v>
      </c>
      <c r="E162" s="289">
        <v>0.90615002854100002</v>
      </c>
      <c r="F162" s="287">
        <v>70.999945405190005</v>
      </c>
      <c r="G162" s="288">
        <v>17.749986351297</v>
      </c>
      <c r="H162" s="290">
        <v>0</v>
      </c>
      <c r="I162" s="287">
        <v>10.022</v>
      </c>
      <c r="J162" s="288">
        <v>-7.727986351297</v>
      </c>
      <c r="K162" s="291">
        <v>0.141155038117</v>
      </c>
    </row>
    <row r="163" spans="1:11" ht="14.4" customHeight="1" thickBot="1" x14ac:dyDescent="0.35">
      <c r="A163" s="308" t="s">
        <v>320</v>
      </c>
      <c r="B163" s="292">
        <v>0</v>
      </c>
      <c r="C163" s="292">
        <v>84.862669999999994</v>
      </c>
      <c r="D163" s="293">
        <v>84.862669999999994</v>
      </c>
      <c r="E163" s="294" t="s">
        <v>166</v>
      </c>
      <c r="F163" s="292">
        <v>0</v>
      </c>
      <c r="G163" s="293">
        <v>0</v>
      </c>
      <c r="H163" s="295">
        <v>23.415900000000001</v>
      </c>
      <c r="I163" s="292">
        <v>23.415900000000001</v>
      </c>
      <c r="J163" s="293">
        <v>23.415900000000001</v>
      </c>
      <c r="K163" s="296" t="s">
        <v>166</v>
      </c>
    </row>
    <row r="164" spans="1:11" ht="14.4" customHeight="1" thickBot="1" x14ac:dyDescent="0.35">
      <c r="A164" s="309" t="s">
        <v>321</v>
      </c>
      <c r="B164" s="287">
        <v>0</v>
      </c>
      <c r="C164" s="287">
        <v>84.535409999999999</v>
      </c>
      <c r="D164" s="288">
        <v>84.535409999999999</v>
      </c>
      <c r="E164" s="297" t="s">
        <v>166</v>
      </c>
      <c r="F164" s="287">
        <v>0</v>
      </c>
      <c r="G164" s="288">
        <v>0</v>
      </c>
      <c r="H164" s="290">
        <v>23.401299999999999</v>
      </c>
      <c r="I164" s="287">
        <v>23.401299999999999</v>
      </c>
      <c r="J164" s="288">
        <v>23.401299999999999</v>
      </c>
      <c r="K164" s="298" t="s">
        <v>166</v>
      </c>
    </row>
    <row r="165" spans="1:11" ht="14.4" customHeight="1" thickBot="1" x14ac:dyDescent="0.35">
      <c r="A165" s="309" t="s">
        <v>322</v>
      </c>
      <c r="B165" s="287">
        <v>0</v>
      </c>
      <c r="C165" s="287">
        <v>0.32726</v>
      </c>
      <c r="D165" s="288">
        <v>0.32726</v>
      </c>
      <c r="E165" s="297" t="s">
        <v>196</v>
      </c>
      <c r="F165" s="287">
        <v>0</v>
      </c>
      <c r="G165" s="288">
        <v>0</v>
      </c>
      <c r="H165" s="290">
        <v>1.46E-2</v>
      </c>
      <c r="I165" s="287">
        <v>1.46E-2</v>
      </c>
      <c r="J165" s="288">
        <v>1.46E-2</v>
      </c>
      <c r="K165" s="298" t="s">
        <v>166</v>
      </c>
    </row>
    <row r="166" spans="1:11" ht="14.4" customHeight="1" thickBot="1" x14ac:dyDescent="0.35">
      <c r="A166" s="307" t="s">
        <v>323</v>
      </c>
      <c r="B166" s="287">
        <v>8840.9997215299209</v>
      </c>
      <c r="C166" s="287">
        <v>8306.0145100000009</v>
      </c>
      <c r="D166" s="288">
        <v>-534.98521152992203</v>
      </c>
      <c r="E166" s="289">
        <v>0.93948815423800003</v>
      </c>
      <c r="F166" s="287">
        <v>8462.9935745008097</v>
      </c>
      <c r="G166" s="288">
        <v>2115.7483936252002</v>
      </c>
      <c r="H166" s="290">
        <v>656.87468000000001</v>
      </c>
      <c r="I166" s="287">
        <v>1989.2684400000001</v>
      </c>
      <c r="J166" s="288">
        <v>-126.479953625202</v>
      </c>
      <c r="K166" s="291">
        <v>0.23505493918699999</v>
      </c>
    </row>
    <row r="167" spans="1:11" ht="14.4" customHeight="1" thickBot="1" x14ac:dyDescent="0.35">
      <c r="A167" s="308" t="s">
        <v>324</v>
      </c>
      <c r="B167" s="292">
        <v>0</v>
      </c>
      <c r="C167" s="292">
        <v>-28.74203</v>
      </c>
      <c r="D167" s="293">
        <v>-28.74203</v>
      </c>
      <c r="E167" s="294" t="s">
        <v>166</v>
      </c>
      <c r="F167" s="292">
        <v>0</v>
      </c>
      <c r="G167" s="293">
        <v>0</v>
      </c>
      <c r="H167" s="295">
        <v>-7.9565000000000001</v>
      </c>
      <c r="I167" s="292">
        <v>-7.9565000000000001</v>
      </c>
      <c r="J167" s="293">
        <v>-7.9565000000000001</v>
      </c>
      <c r="K167" s="296" t="s">
        <v>166</v>
      </c>
    </row>
    <row r="168" spans="1:11" ht="14.4" customHeight="1" thickBot="1" x14ac:dyDescent="0.35">
      <c r="A168" s="309" t="s">
        <v>325</v>
      </c>
      <c r="B168" s="287">
        <v>0</v>
      </c>
      <c r="C168" s="287">
        <v>-28.74203</v>
      </c>
      <c r="D168" s="288">
        <v>-28.74203</v>
      </c>
      <c r="E168" s="297" t="s">
        <v>166</v>
      </c>
      <c r="F168" s="287">
        <v>0</v>
      </c>
      <c r="G168" s="288">
        <v>0</v>
      </c>
      <c r="H168" s="290">
        <v>-7.9565000000000001</v>
      </c>
      <c r="I168" s="287">
        <v>-7.9565000000000001</v>
      </c>
      <c r="J168" s="288">
        <v>-7.9565000000000001</v>
      </c>
      <c r="K168" s="298" t="s">
        <v>166</v>
      </c>
    </row>
    <row r="169" spans="1:11" ht="14.4" customHeight="1" thickBot="1" x14ac:dyDescent="0.35">
      <c r="A169" s="308" t="s">
        <v>326</v>
      </c>
      <c r="B169" s="292">
        <v>2339.9999262956699</v>
      </c>
      <c r="C169" s="292">
        <v>2198.6426200000001</v>
      </c>
      <c r="D169" s="293">
        <v>-141.35730629567101</v>
      </c>
      <c r="E169" s="299">
        <v>0.93959089284200004</v>
      </c>
      <c r="F169" s="292">
        <v>2239.9982980842901</v>
      </c>
      <c r="G169" s="293">
        <v>559.99957452107105</v>
      </c>
      <c r="H169" s="295">
        <v>173.87867</v>
      </c>
      <c r="I169" s="292">
        <v>526.57366999999999</v>
      </c>
      <c r="J169" s="293">
        <v>-33.425904521070997</v>
      </c>
      <c r="K169" s="300">
        <v>0.235077709858</v>
      </c>
    </row>
    <row r="170" spans="1:11" ht="14.4" customHeight="1" thickBot="1" x14ac:dyDescent="0.35">
      <c r="A170" s="309" t="s">
        <v>327</v>
      </c>
      <c r="B170" s="287">
        <v>2339.9999262956699</v>
      </c>
      <c r="C170" s="287">
        <v>2198.6426200000001</v>
      </c>
      <c r="D170" s="288">
        <v>-141.35730629567101</v>
      </c>
      <c r="E170" s="289">
        <v>0.93959089284200004</v>
      </c>
      <c r="F170" s="287">
        <v>2239.9982980842901</v>
      </c>
      <c r="G170" s="288">
        <v>559.99957452107105</v>
      </c>
      <c r="H170" s="290">
        <v>173.87867</v>
      </c>
      <c r="I170" s="287">
        <v>526.57366999999999</v>
      </c>
      <c r="J170" s="288">
        <v>-33.425904521070997</v>
      </c>
      <c r="K170" s="291">
        <v>0.235077709858</v>
      </c>
    </row>
    <row r="171" spans="1:11" ht="14.4" customHeight="1" thickBot="1" x14ac:dyDescent="0.35">
      <c r="A171" s="308" t="s">
        <v>328</v>
      </c>
      <c r="B171" s="292">
        <v>6500.9997952342501</v>
      </c>
      <c r="C171" s="292">
        <v>6107.3718900000003</v>
      </c>
      <c r="D171" s="293">
        <v>-393.62790523425201</v>
      </c>
      <c r="E171" s="299">
        <v>0.93945117402900002</v>
      </c>
      <c r="F171" s="292">
        <v>6222.99527641652</v>
      </c>
      <c r="G171" s="293">
        <v>1555.74881910413</v>
      </c>
      <c r="H171" s="295">
        <v>482.99601000000001</v>
      </c>
      <c r="I171" s="292">
        <v>1462.6947700000001</v>
      </c>
      <c r="J171" s="293">
        <v>-93.054049104130002</v>
      </c>
      <c r="K171" s="300">
        <v>0.23504674277000001</v>
      </c>
    </row>
    <row r="172" spans="1:11" ht="14.4" customHeight="1" thickBot="1" x14ac:dyDescent="0.35">
      <c r="A172" s="309" t="s">
        <v>329</v>
      </c>
      <c r="B172" s="287">
        <v>6500.9997952342501</v>
      </c>
      <c r="C172" s="287">
        <v>6107.3718900000003</v>
      </c>
      <c r="D172" s="288">
        <v>-393.62790523425201</v>
      </c>
      <c r="E172" s="289">
        <v>0.93945117402900002</v>
      </c>
      <c r="F172" s="287">
        <v>6222.99527641652</v>
      </c>
      <c r="G172" s="288">
        <v>1555.74881910413</v>
      </c>
      <c r="H172" s="290">
        <v>482.99601000000001</v>
      </c>
      <c r="I172" s="287">
        <v>1462.6947700000001</v>
      </c>
      <c r="J172" s="288">
        <v>-93.054049104130002</v>
      </c>
      <c r="K172" s="291">
        <v>0.23504674277000001</v>
      </c>
    </row>
    <row r="173" spans="1:11" ht="14.4" customHeight="1" thickBot="1" x14ac:dyDescent="0.35">
      <c r="A173" s="308" t="s">
        <v>330</v>
      </c>
      <c r="B173" s="292">
        <v>0</v>
      </c>
      <c r="C173" s="292">
        <v>28.74203</v>
      </c>
      <c r="D173" s="293">
        <v>28.74203</v>
      </c>
      <c r="E173" s="294" t="s">
        <v>166</v>
      </c>
      <c r="F173" s="292">
        <v>0</v>
      </c>
      <c r="G173" s="293">
        <v>0</v>
      </c>
      <c r="H173" s="295">
        <v>7.9565000000000001</v>
      </c>
      <c r="I173" s="292">
        <v>7.9565000000000001</v>
      </c>
      <c r="J173" s="293">
        <v>7.9565000000000001</v>
      </c>
      <c r="K173" s="296" t="s">
        <v>166</v>
      </c>
    </row>
    <row r="174" spans="1:11" ht="14.4" customHeight="1" thickBot="1" x14ac:dyDescent="0.35">
      <c r="A174" s="309" t="s">
        <v>331</v>
      </c>
      <c r="B174" s="287">
        <v>0</v>
      </c>
      <c r="C174" s="287">
        <v>7.6081599999999998</v>
      </c>
      <c r="D174" s="288">
        <v>7.6081599999999998</v>
      </c>
      <c r="E174" s="297" t="s">
        <v>166</v>
      </c>
      <c r="F174" s="287">
        <v>0</v>
      </c>
      <c r="G174" s="288">
        <v>0</v>
      </c>
      <c r="H174" s="290">
        <v>2.1061800000000002</v>
      </c>
      <c r="I174" s="287">
        <v>2.1061800000000002</v>
      </c>
      <c r="J174" s="288">
        <v>2.1061800000000002</v>
      </c>
      <c r="K174" s="298" t="s">
        <v>166</v>
      </c>
    </row>
    <row r="175" spans="1:11" ht="14.4" customHeight="1" thickBot="1" x14ac:dyDescent="0.35">
      <c r="A175" s="309" t="s">
        <v>332</v>
      </c>
      <c r="B175" s="287">
        <v>0</v>
      </c>
      <c r="C175" s="287">
        <v>21.133870000000002</v>
      </c>
      <c r="D175" s="288">
        <v>21.133870000000002</v>
      </c>
      <c r="E175" s="297" t="s">
        <v>166</v>
      </c>
      <c r="F175" s="287">
        <v>0</v>
      </c>
      <c r="G175" s="288">
        <v>0</v>
      </c>
      <c r="H175" s="290">
        <v>5.85032</v>
      </c>
      <c r="I175" s="287">
        <v>5.85032</v>
      </c>
      <c r="J175" s="288">
        <v>5.85032</v>
      </c>
      <c r="K175" s="298" t="s">
        <v>166</v>
      </c>
    </row>
    <row r="176" spans="1:11" ht="14.4" customHeight="1" thickBot="1" x14ac:dyDescent="0.35">
      <c r="A176" s="307" t="s">
        <v>333</v>
      </c>
      <c r="B176" s="287">
        <v>259.99999181062998</v>
      </c>
      <c r="C176" s="287">
        <v>244.08439000000001</v>
      </c>
      <c r="D176" s="288">
        <v>-15.915601810629999</v>
      </c>
      <c r="E176" s="289">
        <v>0.93878614495400003</v>
      </c>
      <c r="F176" s="287">
        <v>372.999718502961</v>
      </c>
      <c r="G176" s="288">
        <v>93.249929625739995</v>
      </c>
      <c r="H176" s="290">
        <v>28.817730000000001</v>
      </c>
      <c r="I176" s="287">
        <v>87.415850000000006</v>
      </c>
      <c r="J176" s="288">
        <v>-5.8340796257400003</v>
      </c>
      <c r="K176" s="291">
        <v>0.23435902405100001</v>
      </c>
    </row>
    <row r="177" spans="1:11" ht="14.4" customHeight="1" thickBot="1" x14ac:dyDescent="0.35">
      <c r="A177" s="308" t="s">
        <v>334</v>
      </c>
      <c r="B177" s="292">
        <v>0</v>
      </c>
      <c r="C177" s="292">
        <v>-0.84858999999999996</v>
      </c>
      <c r="D177" s="293">
        <v>-0.84858999999999996</v>
      </c>
      <c r="E177" s="294" t="s">
        <v>166</v>
      </c>
      <c r="F177" s="292">
        <v>0</v>
      </c>
      <c r="G177" s="293">
        <v>0</v>
      </c>
      <c r="H177" s="295">
        <v>-0.35121999999999998</v>
      </c>
      <c r="I177" s="292">
        <v>-0.35121999999999998</v>
      </c>
      <c r="J177" s="293">
        <v>-0.35121999999999998</v>
      </c>
      <c r="K177" s="296" t="s">
        <v>166</v>
      </c>
    </row>
    <row r="178" spans="1:11" ht="14.4" customHeight="1" thickBot="1" x14ac:dyDescent="0.35">
      <c r="A178" s="309" t="s">
        <v>335</v>
      </c>
      <c r="B178" s="287">
        <v>0</v>
      </c>
      <c r="C178" s="287">
        <v>-0.84858999999999996</v>
      </c>
      <c r="D178" s="288">
        <v>-0.84858999999999996</v>
      </c>
      <c r="E178" s="297" t="s">
        <v>166</v>
      </c>
      <c r="F178" s="287">
        <v>0</v>
      </c>
      <c r="G178" s="288">
        <v>0</v>
      </c>
      <c r="H178" s="290">
        <v>-0.35121999999999998</v>
      </c>
      <c r="I178" s="287">
        <v>-0.35121999999999998</v>
      </c>
      <c r="J178" s="288">
        <v>-0.35121999999999998</v>
      </c>
      <c r="K178" s="298" t="s">
        <v>166</v>
      </c>
    </row>
    <row r="179" spans="1:11" ht="14.4" customHeight="1" thickBot="1" x14ac:dyDescent="0.35">
      <c r="A179" s="308" t="s">
        <v>336</v>
      </c>
      <c r="B179" s="292">
        <v>259.99999181062998</v>
      </c>
      <c r="C179" s="292">
        <v>244.08439000000001</v>
      </c>
      <c r="D179" s="293">
        <v>-15.915601810629999</v>
      </c>
      <c r="E179" s="299">
        <v>0.93878614495400003</v>
      </c>
      <c r="F179" s="292">
        <v>372.999718502961</v>
      </c>
      <c r="G179" s="293">
        <v>93.249929625739995</v>
      </c>
      <c r="H179" s="295">
        <v>28.817730000000001</v>
      </c>
      <c r="I179" s="292">
        <v>87.415850000000006</v>
      </c>
      <c r="J179" s="293">
        <v>-5.8340796257400003</v>
      </c>
      <c r="K179" s="300">
        <v>0.23435902405100001</v>
      </c>
    </row>
    <row r="180" spans="1:11" ht="14.4" customHeight="1" thickBot="1" x14ac:dyDescent="0.35">
      <c r="A180" s="309" t="s">
        <v>337</v>
      </c>
      <c r="B180" s="287">
        <v>259.99999181062998</v>
      </c>
      <c r="C180" s="287">
        <v>244.08439000000001</v>
      </c>
      <c r="D180" s="288">
        <v>-15.915601810629999</v>
      </c>
      <c r="E180" s="289">
        <v>0.93878614495400003</v>
      </c>
      <c r="F180" s="287">
        <v>372.999718502961</v>
      </c>
      <c r="G180" s="288">
        <v>93.249929625739995</v>
      </c>
      <c r="H180" s="290">
        <v>28.817730000000001</v>
      </c>
      <c r="I180" s="287">
        <v>87.415850000000006</v>
      </c>
      <c r="J180" s="288">
        <v>-5.8340796257400003</v>
      </c>
      <c r="K180" s="291">
        <v>0.23435902405100001</v>
      </c>
    </row>
    <row r="181" spans="1:11" ht="14.4" customHeight="1" thickBot="1" x14ac:dyDescent="0.35">
      <c r="A181" s="308" t="s">
        <v>338</v>
      </c>
      <c r="B181" s="292">
        <v>0</v>
      </c>
      <c r="C181" s="292">
        <v>0.84858999999999996</v>
      </c>
      <c r="D181" s="293">
        <v>0.84858999999999996</v>
      </c>
      <c r="E181" s="294" t="s">
        <v>166</v>
      </c>
      <c r="F181" s="292">
        <v>0</v>
      </c>
      <c r="G181" s="293">
        <v>0</v>
      </c>
      <c r="H181" s="295">
        <v>0.35121999999999998</v>
      </c>
      <c r="I181" s="292">
        <v>0.35121999999999998</v>
      </c>
      <c r="J181" s="293">
        <v>0.35121999999999998</v>
      </c>
      <c r="K181" s="296" t="s">
        <v>166</v>
      </c>
    </row>
    <row r="182" spans="1:11" ht="14.4" customHeight="1" thickBot="1" x14ac:dyDescent="0.35">
      <c r="A182" s="309" t="s">
        <v>339</v>
      </c>
      <c r="B182" s="287">
        <v>0</v>
      </c>
      <c r="C182" s="287">
        <v>0.84858999999999996</v>
      </c>
      <c r="D182" s="288">
        <v>0.84858999999999996</v>
      </c>
      <c r="E182" s="297" t="s">
        <v>166</v>
      </c>
      <c r="F182" s="287">
        <v>0</v>
      </c>
      <c r="G182" s="288">
        <v>0</v>
      </c>
      <c r="H182" s="290">
        <v>0.35121999999999998</v>
      </c>
      <c r="I182" s="287">
        <v>0.35121999999999998</v>
      </c>
      <c r="J182" s="288">
        <v>0.35121999999999998</v>
      </c>
      <c r="K182" s="298" t="s">
        <v>166</v>
      </c>
    </row>
    <row r="183" spans="1:11" ht="14.4" customHeight="1" thickBot="1" x14ac:dyDescent="0.35">
      <c r="A183" s="306" t="s">
        <v>340</v>
      </c>
      <c r="B183" s="287">
        <v>0</v>
      </c>
      <c r="C183" s="287">
        <v>1.5</v>
      </c>
      <c r="D183" s="288">
        <v>1.5</v>
      </c>
      <c r="E183" s="297" t="s">
        <v>196</v>
      </c>
      <c r="F183" s="287">
        <v>0</v>
      </c>
      <c r="G183" s="288">
        <v>0</v>
      </c>
      <c r="H183" s="290">
        <v>0</v>
      </c>
      <c r="I183" s="287">
        <v>0</v>
      </c>
      <c r="J183" s="288">
        <v>0</v>
      </c>
      <c r="K183" s="298" t="s">
        <v>166</v>
      </c>
    </row>
    <row r="184" spans="1:11" ht="14.4" customHeight="1" thickBot="1" x14ac:dyDescent="0.35">
      <c r="A184" s="307" t="s">
        <v>341</v>
      </c>
      <c r="B184" s="287">
        <v>0</v>
      </c>
      <c r="C184" s="287">
        <v>1.5</v>
      </c>
      <c r="D184" s="288">
        <v>1.5</v>
      </c>
      <c r="E184" s="297" t="s">
        <v>196</v>
      </c>
      <c r="F184" s="287">
        <v>0</v>
      </c>
      <c r="G184" s="288">
        <v>0</v>
      </c>
      <c r="H184" s="290">
        <v>0</v>
      </c>
      <c r="I184" s="287">
        <v>0</v>
      </c>
      <c r="J184" s="288">
        <v>0</v>
      </c>
      <c r="K184" s="298" t="s">
        <v>166</v>
      </c>
    </row>
    <row r="185" spans="1:11" ht="14.4" customHeight="1" thickBot="1" x14ac:dyDescent="0.35">
      <c r="A185" s="308" t="s">
        <v>342</v>
      </c>
      <c r="B185" s="292">
        <v>0</v>
      </c>
      <c r="C185" s="292">
        <v>1.5</v>
      </c>
      <c r="D185" s="293">
        <v>1.5</v>
      </c>
      <c r="E185" s="294" t="s">
        <v>196</v>
      </c>
      <c r="F185" s="292">
        <v>0</v>
      </c>
      <c r="G185" s="293">
        <v>0</v>
      </c>
      <c r="H185" s="295">
        <v>0</v>
      </c>
      <c r="I185" s="292">
        <v>0</v>
      </c>
      <c r="J185" s="293">
        <v>0</v>
      </c>
      <c r="K185" s="296" t="s">
        <v>166</v>
      </c>
    </row>
    <row r="186" spans="1:11" ht="14.4" customHeight="1" thickBot="1" x14ac:dyDescent="0.35">
      <c r="A186" s="309" t="s">
        <v>343</v>
      </c>
      <c r="B186" s="287">
        <v>0</v>
      </c>
      <c r="C186" s="287">
        <v>1.5</v>
      </c>
      <c r="D186" s="288">
        <v>1.5</v>
      </c>
      <c r="E186" s="297" t="s">
        <v>196</v>
      </c>
      <c r="F186" s="287">
        <v>0</v>
      </c>
      <c r="G186" s="288">
        <v>0</v>
      </c>
      <c r="H186" s="290">
        <v>0</v>
      </c>
      <c r="I186" s="287">
        <v>0</v>
      </c>
      <c r="J186" s="288">
        <v>0</v>
      </c>
      <c r="K186" s="298" t="s">
        <v>166</v>
      </c>
    </row>
    <row r="187" spans="1:11" ht="14.4" customHeight="1" thickBot="1" x14ac:dyDescent="0.35">
      <c r="A187" s="306" t="s">
        <v>344</v>
      </c>
      <c r="B187" s="287">
        <v>0</v>
      </c>
      <c r="C187" s="287">
        <v>358.51292999999998</v>
      </c>
      <c r="D187" s="288">
        <v>358.51292999999998</v>
      </c>
      <c r="E187" s="297" t="s">
        <v>166</v>
      </c>
      <c r="F187" s="287">
        <v>40.338399929662003</v>
      </c>
      <c r="G187" s="288">
        <v>10.084599982415</v>
      </c>
      <c r="H187" s="290">
        <v>31.622140000000002</v>
      </c>
      <c r="I187" s="287">
        <v>68.963920000000002</v>
      </c>
      <c r="J187" s="288">
        <v>58.879320017584</v>
      </c>
      <c r="K187" s="291">
        <v>1.7096344951769999</v>
      </c>
    </row>
    <row r="188" spans="1:11" ht="14.4" customHeight="1" thickBot="1" x14ac:dyDescent="0.35">
      <c r="A188" s="307" t="s">
        <v>345</v>
      </c>
      <c r="B188" s="287">
        <v>0</v>
      </c>
      <c r="C188" s="287">
        <v>358.51292999999998</v>
      </c>
      <c r="D188" s="288">
        <v>358.51292999999998</v>
      </c>
      <c r="E188" s="297" t="s">
        <v>166</v>
      </c>
      <c r="F188" s="287">
        <v>40.338399929662003</v>
      </c>
      <c r="G188" s="288">
        <v>10.084599982415</v>
      </c>
      <c r="H188" s="290">
        <v>31.622140000000002</v>
      </c>
      <c r="I188" s="287">
        <v>68.963920000000002</v>
      </c>
      <c r="J188" s="288">
        <v>58.879320017584</v>
      </c>
      <c r="K188" s="291">
        <v>1.7096344951769999</v>
      </c>
    </row>
    <row r="189" spans="1:11" ht="14.4" customHeight="1" thickBot="1" x14ac:dyDescent="0.35">
      <c r="A189" s="308" t="s">
        <v>346</v>
      </c>
      <c r="B189" s="292">
        <v>0</v>
      </c>
      <c r="C189" s="292">
        <v>-1.5759399999999999</v>
      </c>
      <c r="D189" s="293">
        <v>-1.5759399999999999</v>
      </c>
      <c r="E189" s="294" t="s">
        <v>166</v>
      </c>
      <c r="F189" s="292">
        <v>0</v>
      </c>
      <c r="G189" s="293">
        <v>0</v>
      </c>
      <c r="H189" s="295">
        <v>-6.4839999999999995E-2</v>
      </c>
      <c r="I189" s="292">
        <v>-6.4839999999999995E-2</v>
      </c>
      <c r="J189" s="293">
        <v>-6.4839999999999995E-2</v>
      </c>
      <c r="K189" s="296" t="s">
        <v>166</v>
      </c>
    </row>
    <row r="190" spans="1:11" ht="14.4" customHeight="1" thickBot="1" x14ac:dyDescent="0.35">
      <c r="A190" s="309" t="s">
        <v>347</v>
      </c>
      <c r="B190" s="287">
        <v>0</v>
      </c>
      <c r="C190" s="287">
        <v>-1.5759399999999999</v>
      </c>
      <c r="D190" s="288">
        <v>-1.5759399999999999</v>
      </c>
      <c r="E190" s="297" t="s">
        <v>166</v>
      </c>
      <c r="F190" s="287">
        <v>0</v>
      </c>
      <c r="G190" s="288">
        <v>0</v>
      </c>
      <c r="H190" s="290">
        <v>-6.4839999999999995E-2</v>
      </c>
      <c r="I190" s="287">
        <v>-6.4839999999999995E-2</v>
      </c>
      <c r="J190" s="288">
        <v>-6.4839999999999995E-2</v>
      </c>
      <c r="K190" s="298" t="s">
        <v>166</v>
      </c>
    </row>
    <row r="191" spans="1:11" ht="14.4" customHeight="1" thickBot="1" x14ac:dyDescent="0.35">
      <c r="A191" s="308" t="s">
        <v>348</v>
      </c>
      <c r="B191" s="292">
        <v>0</v>
      </c>
      <c r="C191" s="292">
        <v>355.08292999999998</v>
      </c>
      <c r="D191" s="293">
        <v>355.08292999999998</v>
      </c>
      <c r="E191" s="294" t="s">
        <v>166</v>
      </c>
      <c r="F191" s="292">
        <v>38.149216229869999</v>
      </c>
      <c r="G191" s="293">
        <v>9.5373040574670007</v>
      </c>
      <c r="H191" s="295">
        <v>31.622140000000002</v>
      </c>
      <c r="I191" s="292">
        <v>63.963920000000002</v>
      </c>
      <c r="J191" s="293">
        <v>54.426615942532003</v>
      </c>
      <c r="K191" s="300">
        <v>1.6766771724630001</v>
      </c>
    </row>
    <row r="192" spans="1:11" ht="14.4" customHeight="1" thickBot="1" x14ac:dyDescent="0.35">
      <c r="A192" s="309" t="s">
        <v>349</v>
      </c>
      <c r="B192" s="287">
        <v>0</v>
      </c>
      <c r="C192" s="287">
        <v>1.0820000000000001</v>
      </c>
      <c r="D192" s="288">
        <v>1.0820000000000001</v>
      </c>
      <c r="E192" s="297" t="s">
        <v>196</v>
      </c>
      <c r="F192" s="287">
        <v>0</v>
      </c>
      <c r="G192" s="288">
        <v>0</v>
      </c>
      <c r="H192" s="290">
        <v>0</v>
      </c>
      <c r="I192" s="287">
        <v>2.0489999999999999</v>
      </c>
      <c r="J192" s="288">
        <v>2.0489999999999999</v>
      </c>
      <c r="K192" s="298" t="s">
        <v>196</v>
      </c>
    </row>
    <row r="193" spans="1:11" ht="14.4" customHeight="1" thickBot="1" x14ac:dyDescent="0.35">
      <c r="A193" s="309" t="s">
        <v>350</v>
      </c>
      <c r="B193" s="287">
        <v>0</v>
      </c>
      <c r="C193" s="287">
        <v>18.952950000000001</v>
      </c>
      <c r="D193" s="288">
        <v>18.952950000000001</v>
      </c>
      <c r="E193" s="297" t="s">
        <v>166</v>
      </c>
      <c r="F193" s="287">
        <v>0</v>
      </c>
      <c r="G193" s="288">
        <v>0</v>
      </c>
      <c r="H193" s="290">
        <v>0.14874999999999999</v>
      </c>
      <c r="I193" s="287">
        <v>0.14874999999999999</v>
      </c>
      <c r="J193" s="288">
        <v>0.14874999999999999</v>
      </c>
      <c r="K193" s="298" t="s">
        <v>166</v>
      </c>
    </row>
    <row r="194" spans="1:11" ht="14.4" customHeight="1" thickBot="1" x14ac:dyDescent="0.35">
      <c r="A194" s="309" t="s">
        <v>351</v>
      </c>
      <c r="B194" s="287">
        <v>0</v>
      </c>
      <c r="C194" s="287">
        <v>166.05555000000001</v>
      </c>
      <c r="D194" s="288">
        <v>166.05555000000001</v>
      </c>
      <c r="E194" s="297" t="s">
        <v>166</v>
      </c>
      <c r="F194" s="287">
        <v>0</v>
      </c>
      <c r="G194" s="288">
        <v>0</v>
      </c>
      <c r="H194" s="290">
        <v>28.01247</v>
      </c>
      <c r="I194" s="287">
        <v>31.953720000000001</v>
      </c>
      <c r="J194" s="288">
        <v>31.953720000000001</v>
      </c>
      <c r="K194" s="298" t="s">
        <v>166</v>
      </c>
    </row>
    <row r="195" spans="1:11" ht="14.4" customHeight="1" thickBot="1" x14ac:dyDescent="0.35">
      <c r="A195" s="309" t="s">
        <v>352</v>
      </c>
      <c r="B195" s="287">
        <v>0</v>
      </c>
      <c r="C195" s="287">
        <v>17.442979999999999</v>
      </c>
      <c r="D195" s="288">
        <v>17.442979999999999</v>
      </c>
      <c r="E195" s="297" t="s">
        <v>166</v>
      </c>
      <c r="F195" s="287">
        <v>0</v>
      </c>
      <c r="G195" s="288">
        <v>0</v>
      </c>
      <c r="H195" s="290">
        <v>0</v>
      </c>
      <c r="I195" s="287">
        <v>0</v>
      </c>
      <c r="J195" s="288">
        <v>0</v>
      </c>
      <c r="K195" s="298" t="s">
        <v>166</v>
      </c>
    </row>
    <row r="196" spans="1:11" ht="14.4" customHeight="1" thickBot="1" x14ac:dyDescent="0.35">
      <c r="A196" s="309" t="s">
        <v>353</v>
      </c>
      <c r="B196" s="287">
        <v>0</v>
      </c>
      <c r="C196" s="287">
        <v>4.2</v>
      </c>
      <c r="D196" s="288">
        <v>4.2</v>
      </c>
      <c r="E196" s="297" t="s">
        <v>196</v>
      </c>
      <c r="F196" s="287">
        <v>4.4241949588890002</v>
      </c>
      <c r="G196" s="288">
        <v>1.106048739722</v>
      </c>
      <c r="H196" s="290">
        <v>0</v>
      </c>
      <c r="I196" s="287">
        <v>0</v>
      </c>
      <c r="J196" s="288">
        <v>-1.106048739722</v>
      </c>
      <c r="K196" s="291">
        <v>0</v>
      </c>
    </row>
    <row r="197" spans="1:11" ht="14.4" customHeight="1" thickBot="1" x14ac:dyDescent="0.35">
      <c r="A197" s="309" t="s">
        <v>354</v>
      </c>
      <c r="B197" s="287">
        <v>0</v>
      </c>
      <c r="C197" s="287">
        <v>31.84</v>
      </c>
      <c r="D197" s="288">
        <v>31.84</v>
      </c>
      <c r="E197" s="297" t="s">
        <v>166</v>
      </c>
      <c r="F197" s="287">
        <v>33.379245773089998</v>
      </c>
      <c r="G197" s="288">
        <v>8.3448114432720004</v>
      </c>
      <c r="H197" s="290">
        <v>0</v>
      </c>
      <c r="I197" s="287">
        <v>6.15</v>
      </c>
      <c r="J197" s="288">
        <v>-2.1948114432720001</v>
      </c>
      <c r="K197" s="291">
        <v>0.184246224189</v>
      </c>
    </row>
    <row r="198" spans="1:11" ht="14.4" customHeight="1" thickBot="1" x14ac:dyDescent="0.35">
      <c r="A198" s="309" t="s">
        <v>355</v>
      </c>
      <c r="B198" s="287">
        <v>0</v>
      </c>
      <c r="C198" s="287">
        <v>0.4</v>
      </c>
      <c r="D198" s="288">
        <v>0.4</v>
      </c>
      <c r="E198" s="297" t="s">
        <v>166</v>
      </c>
      <c r="F198" s="287">
        <v>0.34577549789000001</v>
      </c>
      <c r="G198" s="288">
        <v>8.6443874471999999E-2</v>
      </c>
      <c r="H198" s="290">
        <v>1.0449999999999999</v>
      </c>
      <c r="I198" s="287">
        <v>1.0449999999999999</v>
      </c>
      <c r="J198" s="288">
        <v>0.95855612552699998</v>
      </c>
      <c r="K198" s="291">
        <v>3.0221921633440001</v>
      </c>
    </row>
    <row r="199" spans="1:11" ht="14.4" customHeight="1" thickBot="1" x14ac:dyDescent="0.35">
      <c r="A199" s="309" t="s">
        <v>356</v>
      </c>
      <c r="B199" s="287">
        <v>0</v>
      </c>
      <c r="C199" s="287">
        <v>115.10945</v>
      </c>
      <c r="D199" s="288">
        <v>115.10945</v>
      </c>
      <c r="E199" s="297" t="s">
        <v>196</v>
      </c>
      <c r="F199" s="287">
        <v>0</v>
      </c>
      <c r="G199" s="288">
        <v>0</v>
      </c>
      <c r="H199" s="290">
        <v>2.4159199999999998</v>
      </c>
      <c r="I199" s="287">
        <v>22.617450000000002</v>
      </c>
      <c r="J199" s="288">
        <v>22.617450000000002</v>
      </c>
      <c r="K199" s="298" t="s">
        <v>166</v>
      </c>
    </row>
    <row r="200" spans="1:11" ht="14.4" customHeight="1" thickBot="1" x14ac:dyDescent="0.35">
      <c r="A200" s="311" t="s">
        <v>357</v>
      </c>
      <c r="B200" s="287">
        <v>0</v>
      </c>
      <c r="C200" s="287">
        <v>0.55000000000000004</v>
      </c>
      <c r="D200" s="288">
        <v>0.55000000000000004</v>
      </c>
      <c r="E200" s="297" t="s">
        <v>196</v>
      </c>
      <c r="F200" s="287">
        <v>0.46006602325200002</v>
      </c>
      <c r="G200" s="288">
        <v>0.11501650581300001</v>
      </c>
      <c r="H200" s="290">
        <v>0</v>
      </c>
      <c r="I200" s="287">
        <v>0</v>
      </c>
      <c r="J200" s="288">
        <v>-0.11501650581300001</v>
      </c>
      <c r="K200" s="291">
        <v>0</v>
      </c>
    </row>
    <row r="201" spans="1:11" ht="14.4" customHeight="1" thickBot="1" x14ac:dyDescent="0.35">
      <c r="A201" s="309" t="s">
        <v>358</v>
      </c>
      <c r="B201" s="287">
        <v>0</v>
      </c>
      <c r="C201" s="287">
        <v>0.55000000000000004</v>
      </c>
      <c r="D201" s="288">
        <v>0.55000000000000004</v>
      </c>
      <c r="E201" s="297" t="s">
        <v>196</v>
      </c>
      <c r="F201" s="287">
        <v>0.46006602325200002</v>
      </c>
      <c r="G201" s="288">
        <v>0.11501650581300001</v>
      </c>
      <c r="H201" s="290">
        <v>0</v>
      </c>
      <c r="I201" s="287">
        <v>0</v>
      </c>
      <c r="J201" s="288">
        <v>-0.11501650581300001</v>
      </c>
      <c r="K201" s="291">
        <v>0</v>
      </c>
    </row>
    <row r="202" spans="1:11" ht="14.4" customHeight="1" thickBot="1" x14ac:dyDescent="0.35">
      <c r="A202" s="311" t="s">
        <v>359</v>
      </c>
      <c r="B202" s="287">
        <v>0</v>
      </c>
      <c r="C202" s="287">
        <v>2.88</v>
      </c>
      <c r="D202" s="288">
        <v>2.88</v>
      </c>
      <c r="E202" s="297" t="s">
        <v>196</v>
      </c>
      <c r="F202" s="287">
        <v>1.7291176765389999</v>
      </c>
      <c r="G202" s="288">
        <v>0.43227941913399998</v>
      </c>
      <c r="H202" s="290">
        <v>0</v>
      </c>
      <c r="I202" s="287">
        <v>0</v>
      </c>
      <c r="J202" s="288">
        <v>-0.43227941913399998</v>
      </c>
      <c r="K202" s="291">
        <v>0</v>
      </c>
    </row>
    <row r="203" spans="1:11" ht="14.4" customHeight="1" thickBot="1" x14ac:dyDescent="0.35">
      <c r="A203" s="309" t="s">
        <v>360</v>
      </c>
      <c r="B203" s="287">
        <v>0</v>
      </c>
      <c r="C203" s="287">
        <v>2.88</v>
      </c>
      <c r="D203" s="288">
        <v>2.88</v>
      </c>
      <c r="E203" s="297" t="s">
        <v>196</v>
      </c>
      <c r="F203" s="287">
        <v>1.7291176765389999</v>
      </c>
      <c r="G203" s="288">
        <v>0.43227941913399998</v>
      </c>
      <c r="H203" s="290">
        <v>0</v>
      </c>
      <c r="I203" s="287">
        <v>0</v>
      </c>
      <c r="J203" s="288">
        <v>-0.43227941913399998</v>
      </c>
      <c r="K203" s="291">
        <v>0</v>
      </c>
    </row>
    <row r="204" spans="1:11" ht="14.4" customHeight="1" thickBot="1" x14ac:dyDescent="0.35">
      <c r="A204" s="308" t="s">
        <v>361</v>
      </c>
      <c r="B204" s="292">
        <v>0</v>
      </c>
      <c r="C204" s="292">
        <v>0</v>
      </c>
      <c r="D204" s="293">
        <v>0</v>
      </c>
      <c r="E204" s="299">
        <v>1</v>
      </c>
      <c r="F204" s="292">
        <v>0</v>
      </c>
      <c r="G204" s="293">
        <v>0</v>
      </c>
      <c r="H204" s="295">
        <v>0</v>
      </c>
      <c r="I204" s="292">
        <v>5</v>
      </c>
      <c r="J204" s="293">
        <v>5</v>
      </c>
      <c r="K204" s="296" t="s">
        <v>196</v>
      </c>
    </row>
    <row r="205" spans="1:11" ht="14.4" customHeight="1" thickBot="1" x14ac:dyDescent="0.35">
      <c r="A205" s="309" t="s">
        <v>362</v>
      </c>
      <c r="B205" s="287">
        <v>0</v>
      </c>
      <c r="C205" s="287">
        <v>0</v>
      </c>
      <c r="D205" s="288">
        <v>0</v>
      </c>
      <c r="E205" s="289">
        <v>1</v>
      </c>
      <c r="F205" s="287">
        <v>0</v>
      </c>
      <c r="G205" s="288">
        <v>0</v>
      </c>
      <c r="H205" s="290">
        <v>0</v>
      </c>
      <c r="I205" s="287">
        <v>5</v>
      </c>
      <c r="J205" s="288">
        <v>5</v>
      </c>
      <c r="K205" s="298" t="s">
        <v>196</v>
      </c>
    </row>
    <row r="206" spans="1:11" ht="14.4" customHeight="1" thickBot="1" x14ac:dyDescent="0.35">
      <c r="A206" s="308" t="s">
        <v>363</v>
      </c>
      <c r="B206" s="292">
        <v>0</v>
      </c>
      <c r="C206" s="292">
        <v>1.5759399999999999</v>
      </c>
      <c r="D206" s="293">
        <v>1.5759399999999999</v>
      </c>
      <c r="E206" s="294" t="s">
        <v>166</v>
      </c>
      <c r="F206" s="292">
        <v>0</v>
      </c>
      <c r="G206" s="293">
        <v>0</v>
      </c>
      <c r="H206" s="295">
        <v>6.4839999999999995E-2</v>
      </c>
      <c r="I206" s="292">
        <v>6.4839999999999995E-2</v>
      </c>
      <c r="J206" s="293">
        <v>6.4839999999999995E-2</v>
      </c>
      <c r="K206" s="296" t="s">
        <v>166</v>
      </c>
    </row>
    <row r="207" spans="1:11" ht="14.4" customHeight="1" thickBot="1" x14ac:dyDescent="0.35">
      <c r="A207" s="309" t="s">
        <v>364</v>
      </c>
      <c r="B207" s="287">
        <v>0</v>
      </c>
      <c r="C207" s="287">
        <v>1.5759399999999999</v>
      </c>
      <c r="D207" s="288">
        <v>1.5759399999999999</v>
      </c>
      <c r="E207" s="297" t="s">
        <v>166</v>
      </c>
      <c r="F207" s="287">
        <v>0</v>
      </c>
      <c r="G207" s="288">
        <v>0</v>
      </c>
      <c r="H207" s="290">
        <v>6.4839999999999995E-2</v>
      </c>
      <c r="I207" s="287">
        <v>6.4839999999999995E-2</v>
      </c>
      <c r="J207" s="288">
        <v>6.4839999999999995E-2</v>
      </c>
      <c r="K207" s="298" t="s">
        <v>166</v>
      </c>
    </row>
    <row r="208" spans="1:11" ht="14.4" customHeight="1" thickBot="1" x14ac:dyDescent="0.35">
      <c r="A208" s="306" t="s">
        <v>365</v>
      </c>
      <c r="B208" s="287">
        <v>4764.1358148585896</v>
      </c>
      <c r="C208" s="287">
        <v>5488.5222800000001</v>
      </c>
      <c r="D208" s="288">
        <v>724.38646514140703</v>
      </c>
      <c r="E208" s="289">
        <v>1.1520499190810001</v>
      </c>
      <c r="F208" s="287">
        <v>5261.5507700977196</v>
      </c>
      <c r="G208" s="288">
        <v>1315.3876925244299</v>
      </c>
      <c r="H208" s="290">
        <v>440.20800000000003</v>
      </c>
      <c r="I208" s="287">
        <v>1320.6610000000001</v>
      </c>
      <c r="J208" s="288">
        <v>5.2733074755690001</v>
      </c>
      <c r="K208" s="291">
        <v>0.25100223445600001</v>
      </c>
    </row>
    <row r="209" spans="1:11" ht="14.4" customHeight="1" thickBot="1" x14ac:dyDescent="0.35">
      <c r="A209" s="307" t="s">
        <v>366</v>
      </c>
      <c r="B209" s="287">
        <v>4764.1358148585896</v>
      </c>
      <c r="C209" s="287">
        <v>5411.1779999999999</v>
      </c>
      <c r="D209" s="288">
        <v>647.042185141407</v>
      </c>
      <c r="E209" s="289">
        <v>1.1358152265770001</v>
      </c>
      <c r="F209" s="287">
        <v>5250.0066780644902</v>
      </c>
      <c r="G209" s="288">
        <v>1312.50166951612</v>
      </c>
      <c r="H209" s="290">
        <v>440.20800000000003</v>
      </c>
      <c r="I209" s="287">
        <v>1320.6610000000001</v>
      </c>
      <c r="J209" s="288">
        <v>8.1593304838759995</v>
      </c>
      <c r="K209" s="291">
        <v>0.25155415620999999</v>
      </c>
    </row>
    <row r="210" spans="1:11" ht="14.4" customHeight="1" thickBot="1" x14ac:dyDescent="0.35">
      <c r="A210" s="308" t="s">
        <v>367</v>
      </c>
      <c r="B210" s="292">
        <v>0</v>
      </c>
      <c r="C210" s="292">
        <v>-12.918290000000001</v>
      </c>
      <c r="D210" s="293">
        <v>-12.918290000000001</v>
      </c>
      <c r="E210" s="294" t="s">
        <v>166</v>
      </c>
      <c r="F210" s="292">
        <v>0</v>
      </c>
      <c r="G210" s="293">
        <v>0</v>
      </c>
      <c r="H210" s="295">
        <v>-4.9648099999999999</v>
      </c>
      <c r="I210" s="292">
        <v>-4.9648099999999999</v>
      </c>
      <c r="J210" s="293">
        <v>-4.9648099999999999</v>
      </c>
      <c r="K210" s="296" t="s">
        <v>166</v>
      </c>
    </row>
    <row r="211" spans="1:11" ht="14.4" customHeight="1" thickBot="1" x14ac:dyDescent="0.35">
      <c r="A211" s="309" t="s">
        <v>368</v>
      </c>
      <c r="B211" s="287">
        <v>0</v>
      </c>
      <c r="C211" s="287">
        <v>-12.918290000000001</v>
      </c>
      <c r="D211" s="288">
        <v>-12.918290000000001</v>
      </c>
      <c r="E211" s="297" t="s">
        <v>166</v>
      </c>
      <c r="F211" s="287">
        <v>0</v>
      </c>
      <c r="G211" s="288">
        <v>0</v>
      </c>
      <c r="H211" s="290">
        <v>-4.9648099999999999</v>
      </c>
      <c r="I211" s="287">
        <v>-4.9648099999999999</v>
      </c>
      <c r="J211" s="288">
        <v>-4.9648099999999999</v>
      </c>
      <c r="K211" s="298" t="s">
        <v>166</v>
      </c>
    </row>
    <row r="212" spans="1:11" ht="14.4" customHeight="1" thickBot="1" x14ac:dyDescent="0.35">
      <c r="A212" s="308" t="s">
        <v>369</v>
      </c>
      <c r="B212" s="292">
        <v>4764.1358148585896</v>
      </c>
      <c r="C212" s="292">
        <v>5161.8059999999996</v>
      </c>
      <c r="D212" s="293">
        <v>397.67018514140602</v>
      </c>
      <c r="E212" s="299">
        <v>1.083471630657</v>
      </c>
      <c r="F212" s="292">
        <v>5250.0066780644902</v>
      </c>
      <c r="G212" s="293">
        <v>1312.50166951612</v>
      </c>
      <c r="H212" s="295">
        <v>440.20800000000003</v>
      </c>
      <c r="I212" s="292">
        <v>1320.6610000000001</v>
      </c>
      <c r="J212" s="293">
        <v>8.1593304838759995</v>
      </c>
      <c r="K212" s="300">
        <v>0.25155415620999999</v>
      </c>
    </row>
    <row r="213" spans="1:11" ht="14.4" customHeight="1" thickBot="1" x14ac:dyDescent="0.35">
      <c r="A213" s="309" t="s">
        <v>370</v>
      </c>
      <c r="B213" s="287">
        <v>1373.9999567223001</v>
      </c>
      <c r="C213" s="287">
        <v>1334.633</v>
      </c>
      <c r="D213" s="288">
        <v>-39.366956722303001</v>
      </c>
      <c r="E213" s="289">
        <v>0.97134864777100005</v>
      </c>
      <c r="F213" s="287">
        <v>1337.00155533201</v>
      </c>
      <c r="G213" s="288">
        <v>334.250388833003</v>
      </c>
      <c r="H213" s="290">
        <v>111.468</v>
      </c>
      <c r="I213" s="287">
        <v>334.404</v>
      </c>
      <c r="J213" s="288">
        <v>0.153611166997</v>
      </c>
      <c r="K213" s="291">
        <v>0.25011489228700001</v>
      </c>
    </row>
    <row r="214" spans="1:11" ht="14.4" customHeight="1" thickBot="1" x14ac:dyDescent="0.35">
      <c r="A214" s="309" t="s">
        <v>371</v>
      </c>
      <c r="B214" s="287">
        <v>817.999974234967</v>
      </c>
      <c r="C214" s="287">
        <v>846.505</v>
      </c>
      <c r="D214" s="288">
        <v>28.505025765033</v>
      </c>
      <c r="E214" s="289">
        <v>1.034847220859</v>
      </c>
      <c r="F214" s="287">
        <v>978.00243975425497</v>
      </c>
      <c r="G214" s="288">
        <v>244.500609938564</v>
      </c>
      <c r="H214" s="290">
        <v>84.278000000000006</v>
      </c>
      <c r="I214" s="287">
        <v>252.83600000000001</v>
      </c>
      <c r="J214" s="288">
        <v>8.3353900614359997</v>
      </c>
      <c r="K214" s="291">
        <v>0.25852287246099998</v>
      </c>
    </row>
    <row r="215" spans="1:11" ht="14.4" customHeight="1" thickBot="1" x14ac:dyDescent="0.35">
      <c r="A215" s="309" t="s">
        <v>372</v>
      </c>
      <c r="B215" s="287">
        <v>1582.13751640438</v>
      </c>
      <c r="C215" s="287">
        <v>2012.2560000000001</v>
      </c>
      <c r="D215" s="288">
        <v>430.11848359561901</v>
      </c>
      <c r="E215" s="289">
        <v>1.2718591014589999</v>
      </c>
      <c r="F215" s="287">
        <v>1964.00026068643</v>
      </c>
      <c r="G215" s="288">
        <v>491.00006517160699</v>
      </c>
      <c r="H215" s="290">
        <v>163.499</v>
      </c>
      <c r="I215" s="287">
        <v>490.53199999999998</v>
      </c>
      <c r="J215" s="288">
        <v>-0.46806517160599997</v>
      </c>
      <c r="K215" s="291">
        <v>0.249761677642</v>
      </c>
    </row>
    <row r="216" spans="1:11" ht="14.4" customHeight="1" thickBot="1" x14ac:dyDescent="0.35">
      <c r="A216" s="309" t="s">
        <v>373</v>
      </c>
      <c r="B216" s="287">
        <v>398.99838611202</v>
      </c>
      <c r="C216" s="287">
        <v>402.35599999999999</v>
      </c>
      <c r="D216" s="288">
        <v>3.3576138879789998</v>
      </c>
      <c r="E216" s="289">
        <v>1.008415106438</v>
      </c>
      <c r="F216" s="287">
        <v>410.00102280086298</v>
      </c>
      <c r="G216" s="288">
        <v>102.500255700216</v>
      </c>
      <c r="H216" s="290">
        <v>34.204999999999998</v>
      </c>
      <c r="I216" s="287">
        <v>102.61499999999999</v>
      </c>
      <c r="J216" s="288">
        <v>0.114744299784</v>
      </c>
      <c r="K216" s="291">
        <v>0.25027986344699998</v>
      </c>
    </row>
    <row r="217" spans="1:11" ht="14.4" customHeight="1" thickBot="1" x14ac:dyDescent="0.35">
      <c r="A217" s="309" t="s">
        <v>374</v>
      </c>
      <c r="B217" s="287">
        <v>29.999999055071999</v>
      </c>
      <c r="C217" s="287">
        <v>4.96</v>
      </c>
      <c r="D217" s="288">
        <v>-25.039999055071998</v>
      </c>
      <c r="E217" s="289">
        <v>0.16533333854000001</v>
      </c>
      <c r="F217" s="287">
        <v>0</v>
      </c>
      <c r="G217" s="288">
        <v>0</v>
      </c>
      <c r="H217" s="290">
        <v>0</v>
      </c>
      <c r="I217" s="287">
        <v>0</v>
      </c>
      <c r="J217" s="288">
        <v>0</v>
      </c>
      <c r="K217" s="298" t="s">
        <v>166</v>
      </c>
    </row>
    <row r="218" spans="1:11" ht="14.4" customHeight="1" thickBot="1" x14ac:dyDescent="0.35">
      <c r="A218" s="309" t="s">
        <v>375</v>
      </c>
      <c r="B218" s="287">
        <v>560.99998232984899</v>
      </c>
      <c r="C218" s="287">
        <v>561.096</v>
      </c>
      <c r="D218" s="288">
        <v>9.6017670149999998E-2</v>
      </c>
      <c r="E218" s="289">
        <v>1.000171154497</v>
      </c>
      <c r="F218" s="287">
        <v>561.00139949093796</v>
      </c>
      <c r="G218" s="288">
        <v>140.25034987273401</v>
      </c>
      <c r="H218" s="290">
        <v>46.758000000000003</v>
      </c>
      <c r="I218" s="287">
        <v>140.274</v>
      </c>
      <c r="J218" s="288">
        <v>2.3650127265000001E-2</v>
      </c>
      <c r="K218" s="291">
        <v>0.25004215698400001</v>
      </c>
    </row>
    <row r="219" spans="1:11" ht="14.4" customHeight="1" thickBot="1" x14ac:dyDescent="0.35">
      <c r="A219" s="308" t="s">
        <v>376</v>
      </c>
      <c r="B219" s="292">
        <v>0</v>
      </c>
      <c r="C219" s="292">
        <v>249.37200000000001</v>
      </c>
      <c r="D219" s="293">
        <v>249.37200000000001</v>
      </c>
      <c r="E219" s="294" t="s">
        <v>196</v>
      </c>
      <c r="F219" s="292">
        <v>0</v>
      </c>
      <c r="G219" s="293">
        <v>0</v>
      </c>
      <c r="H219" s="295">
        <v>0</v>
      </c>
      <c r="I219" s="292">
        <v>0</v>
      </c>
      <c r="J219" s="293">
        <v>0</v>
      </c>
      <c r="K219" s="296" t="s">
        <v>166</v>
      </c>
    </row>
    <row r="220" spans="1:11" ht="14.4" customHeight="1" thickBot="1" x14ac:dyDescent="0.35">
      <c r="A220" s="309" t="s">
        <v>377</v>
      </c>
      <c r="B220" s="287">
        <v>0</v>
      </c>
      <c r="C220" s="287">
        <v>31.120999999999999</v>
      </c>
      <c r="D220" s="288">
        <v>31.120999999999999</v>
      </c>
      <c r="E220" s="297" t="s">
        <v>196</v>
      </c>
      <c r="F220" s="287">
        <v>0</v>
      </c>
      <c r="G220" s="288">
        <v>0</v>
      </c>
      <c r="H220" s="290">
        <v>0</v>
      </c>
      <c r="I220" s="287">
        <v>0</v>
      </c>
      <c r="J220" s="288">
        <v>0</v>
      </c>
      <c r="K220" s="298" t="s">
        <v>166</v>
      </c>
    </row>
    <row r="221" spans="1:11" ht="14.4" customHeight="1" thickBot="1" x14ac:dyDescent="0.35">
      <c r="A221" s="309" t="s">
        <v>378</v>
      </c>
      <c r="B221" s="287">
        <v>0</v>
      </c>
      <c r="C221" s="287">
        <v>150.08799999999999</v>
      </c>
      <c r="D221" s="288">
        <v>150.08799999999999</v>
      </c>
      <c r="E221" s="297" t="s">
        <v>196</v>
      </c>
      <c r="F221" s="287">
        <v>0</v>
      </c>
      <c r="G221" s="288">
        <v>0</v>
      </c>
      <c r="H221" s="290">
        <v>0</v>
      </c>
      <c r="I221" s="287">
        <v>0</v>
      </c>
      <c r="J221" s="288">
        <v>0</v>
      </c>
      <c r="K221" s="291">
        <v>3</v>
      </c>
    </row>
    <row r="222" spans="1:11" ht="14.4" customHeight="1" thickBot="1" x14ac:dyDescent="0.35">
      <c r="A222" s="309" t="s">
        <v>379</v>
      </c>
      <c r="B222" s="287">
        <v>0</v>
      </c>
      <c r="C222" s="287">
        <v>68.162999999999997</v>
      </c>
      <c r="D222" s="288">
        <v>68.162999999999997</v>
      </c>
      <c r="E222" s="297" t="s">
        <v>196</v>
      </c>
      <c r="F222" s="287">
        <v>0</v>
      </c>
      <c r="G222" s="288">
        <v>0</v>
      </c>
      <c r="H222" s="290">
        <v>0</v>
      </c>
      <c r="I222" s="287">
        <v>0</v>
      </c>
      <c r="J222" s="288">
        <v>0</v>
      </c>
      <c r="K222" s="298" t="s">
        <v>166</v>
      </c>
    </row>
    <row r="223" spans="1:11" ht="14.4" customHeight="1" thickBot="1" x14ac:dyDescent="0.35">
      <c r="A223" s="308" t="s">
        <v>380</v>
      </c>
      <c r="B223" s="292">
        <v>0</v>
      </c>
      <c r="C223" s="292">
        <v>12.918290000000001</v>
      </c>
      <c r="D223" s="293">
        <v>12.918290000000001</v>
      </c>
      <c r="E223" s="294" t="s">
        <v>166</v>
      </c>
      <c r="F223" s="292">
        <v>0</v>
      </c>
      <c r="G223" s="293">
        <v>0</v>
      </c>
      <c r="H223" s="295">
        <v>4.9648099999999999</v>
      </c>
      <c r="I223" s="292">
        <v>4.9648099999999999</v>
      </c>
      <c r="J223" s="293">
        <v>4.9648099999999999</v>
      </c>
      <c r="K223" s="296" t="s">
        <v>166</v>
      </c>
    </row>
    <row r="224" spans="1:11" ht="14.4" customHeight="1" thickBot="1" x14ac:dyDescent="0.35">
      <c r="A224" s="309" t="s">
        <v>381</v>
      </c>
      <c r="B224" s="287">
        <v>0</v>
      </c>
      <c r="C224" s="287">
        <v>12.848549999999999</v>
      </c>
      <c r="D224" s="288">
        <v>12.848549999999999</v>
      </c>
      <c r="E224" s="297" t="s">
        <v>166</v>
      </c>
      <c r="F224" s="287">
        <v>0</v>
      </c>
      <c r="G224" s="288">
        <v>0</v>
      </c>
      <c r="H224" s="290">
        <v>4.9648099999999999</v>
      </c>
      <c r="I224" s="287">
        <v>4.9648099999999999</v>
      </c>
      <c r="J224" s="288">
        <v>4.9648099999999999</v>
      </c>
      <c r="K224" s="298" t="s">
        <v>166</v>
      </c>
    </row>
    <row r="225" spans="1:11" ht="14.4" customHeight="1" thickBot="1" x14ac:dyDescent="0.35">
      <c r="A225" s="309" t="s">
        <v>382</v>
      </c>
      <c r="B225" s="287">
        <v>0</v>
      </c>
      <c r="C225" s="287">
        <v>6.9739999999999996E-2</v>
      </c>
      <c r="D225" s="288">
        <v>6.9739999999999996E-2</v>
      </c>
      <c r="E225" s="297" t="s">
        <v>196</v>
      </c>
      <c r="F225" s="287">
        <v>0</v>
      </c>
      <c r="G225" s="288">
        <v>0</v>
      </c>
      <c r="H225" s="290">
        <v>0</v>
      </c>
      <c r="I225" s="287">
        <v>0</v>
      </c>
      <c r="J225" s="288">
        <v>0</v>
      </c>
      <c r="K225" s="291">
        <v>3</v>
      </c>
    </row>
    <row r="226" spans="1:11" ht="14.4" customHeight="1" thickBot="1" x14ac:dyDescent="0.35">
      <c r="A226" s="307" t="s">
        <v>383</v>
      </c>
      <c r="B226" s="287">
        <v>0</v>
      </c>
      <c r="C226" s="287">
        <v>77.344279999999998</v>
      </c>
      <c r="D226" s="288">
        <v>77.344279999999998</v>
      </c>
      <c r="E226" s="297" t="s">
        <v>166</v>
      </c>
      <c r="F226" s="287">
        <v>11.544092033227001</v>
      </c>
      <c r="G226" s="288">
        <v>2.8860230083060001</v>
      </c>
      <c r="H226" s="290">
        <v>0</v>
      </c>
      <c r="I226" s="287">
        <v>0</v>
      </c>
      <c r="J226" s="288">
        <v>-2.8860230083060001</v>
      </c>
      <c r="K226" s="291">
        <v>0</v>
      </c>
    </row>
    <row r="227" spans="1:11" ht="14.4" customHeight="1" thickBot="1" x14ac:dyDescent="0.35">
      <c r="A227" s="308" t="s">
        <v>384</v>
      </c>
      <c r="B227" s="292">
        <v>0</v>
      </c>
      <c r="C227" s="292">
        <v>44.098680000000002</v>
      </c>
      <c r="D227" s="293">
        <v>44.098680000000002</v>
      </c>
      <c r="E227" s="294" t="s">
        <v>196</v>
      </c>
      <c r="F227" s="292">
        <v>0</v>
      </c>
      <c r="G227" s="293">
        <v>0</v>
      </c>
      <c r="H227" s="295">
        <v>0</v>
      </c>
      <c r="I227" s="292">
        <v>0</v>
      </c>
      <c r="J227" s="293">
        <v>0</v>
      </c>
      <c r="K227" s="296" t="s">
        <v>166</v>
      </c>
    </row>
    <row r="228" spans="1:11" ht="14.4" customHeight="1" thickBot="1" x14ac:dyDescent="0.35">
      <c r="A228" s="309" t="s">
        <v>385</v>
      </c>
      <c r="B228" s="287">
        <v>0</v>
      </c>
      <c r="C228" s="287">
        <v>44.098680000000002</v>
      </c>
      <c r="D228" s="288">
        <v>44.098680000000002</v>
      </c>
      <c r="E228" s="297" t="s">
        <v>196</v>
      </c>
      <c r="F228" s="287">
        <v>0</v>
      </c>
      <c r="G228" s="288">
        <v>0</v>
      </c>
      <c r="H228" s="290">
        <v>0</v>
      </c>
      <c r="I228" s="287">
        <v>0</v>
      </c>
      <c r="J228" s="288">
        <v>0</v>
      </c>
      <c r="K228" s="298" t="s">
        <v>166</v>
      </c>
    </row>
    <row r="229" spans="1:11" ht="14.4" customHeight="1" thickBot="1" x14ac:dyDescent="0.35">
      <c r="A229" s="308" t="s">
        <v>386</v>
      </c>
      <c r="B229" s="292">
        <v>0</v>
      </c>
      <c r="C229" s="292">
        <v>9.2141999999999999</v>
      </c>
      <c r="D229" s="293">
        <v>9.2141999999999999</v>
      </c>
      <c r="E229" s="294" t="s">
        <v>196</v>
      </c>
      <c r="F229" s="292">
        <v>11.544092033227001</v>
      </c>
      <c r="G229" s="293">
        <v>2.8860230083060001</v>
      </c>
      <c r="H229" s="295">
        <v>0</v>
      </c>
      <c r="I229" s="292">
        <v>0</v>
      </c>
      <c r="J229" s="293">
        <v>-2.8860230083060001</v>
      </c>
      <c r="K229" s="300">
        <v>0</v>
      </c>
    </row>
    <row r="230" spans="1:11" ht="14.4" customHeight="1" thickBot="1" x14ac:dyDescent="0.35">
      <c r="A230" s="309" t="s">
        <v>387</v>
      </c>
      <c r="B230" s="287">
        <v>0</v>
      </c>
      <c r="C230" s="287">
        <v>9.2141999999999999</v>
      </c>
      <c r="D230" s="288">
        <v>9.2141999999999999</v>
      </c>
      <c r="E230" s="297" t="s">
        <v>196</v>
      </c>
      <c r="F230" s="287">
        <v>11.544092033227001</v>
      </c>
      <c r="G230" s="288">
        <v>2.8860230083060001</v>
      </c>
      <c r="H230" s="290">
        <v>0</v>
      </c>
      <c r="I230" s="287">
        <v>0</v>
      </c>
      <c r="J230" s="288">
        <v>-2.8860230083060001</v>
      </c>
      <c r="K230" s="291">
        <v>0</v>
      </c>
    </row>
    <row r="231" spans="1:11" ht="14.4" customHeight="1" thickBot="1" x14ac:dyDescent="0.35">
      <c r="A231" s="308" t="s">
        <v>388</v>
      </c>
      <c r="B231" s="292">
        <v>0</v>
      </c>
      <c r="C231" s="292">
        <v>24.031400000000001</v>
      </c>
      <c r="D231" s="293">
        <v>24.031400000000001</v>
      </c>
      <c r="E231" s="294" t="s">
        <v>166</v>
      </c>
      <c r="F231" s="292">
        <v>0</v>
      </c>
      <c r="G231" s="293">
        <v>0</v>
      </c>
      <c r="H231" s="295">
        <v>0</v>
      </c>
      <c r="I231" s="292">
        <v>0</v>
      </c>
      <c r="J231" s="293">
        <v>0</v>
      </c>
      <c r="K231" s="296" t="s">
        <v>166</v>
      </c>
    </row>
    <row r="232" spans="1:11" ht="14.4" customHeight="1" thickBot="1" x14ac:dyDescent="0.35">
      <c r="A232" s="309" t="s">
        <v>389</v>
      </c>
      <c r="B232" s="287">
        <v>0</v>
      </c>
      <c r="C232" s="287">
        <v>24.031400000000001</v>
      </c>
      <c r="D232" s="288">
        <v>24.031400000000001</v>
      </c>
      <c r="E232" s="297" t="s">
        <v>166</v>
      </c>
      <c r="F232" s="287">
        <v>0</v>
      </c>
      <c r="G232" s="288">
        <v>0</v>
      </c>
      <c r="H232" s="290">
        <v>0</v>
      </c>
      <c r="I232" s="287">
        <v>0</v>
      </c>
      <c r="J232" s="288">
        <v>0</v>
      </c>
      <c r="K232" s="298" t="s">
        <v>166</v>
      </c>
    </row>
    <row r="233" spans="1:11" ht="14.4" customHeight="1" thickBot="1" x14ac:dyDescent="0.35">
      <c r="A233" s="306" t="s">
        <v>390</v>
      </c>
      <c r="B233" s="287">
        <v>0</v>
      </c>
      <c r="C233" s="287">
        <v>28.404640000000001</v>
      </c>
      <c r="D233" s="288">
        <v>28.404640000000001</v>
      </c>
      <c r="E233" s="297" t="s">
        <v>166</v>
      </c>
      <c r="F233" s="287">
        <v>0</v>
      </c>
      <c r="G233" s="288">
        <v>0</v>
      </c>
      <c r="H233" s="290">
        <v>0.43063000000000001</v>
      </c>
      <c r="I233" s="287">
        <v>0.96094000000000002</v>
      </c>
      <c r="J233" s="288">
        <v>0.96094000000000002</v>
      </c>
      <c r="K233" s="298" t="s">
        <v>166</v>
      </c>
    </row>
    <row r="234" spans="1:11" ht="14.4" customHeight="1" thickBot="1" x14ac:dyDescent="0.35">
      <c r="A234" s="307" t="s">
        <v>391</v>
      </c>
      <c r="B234" s="287">
        <v>0</v>
      </c>
      <c r="C234" s="287">
        <v>28.404640000000001</v>
      </c>
      <c r="D234" s="288">
        <v>28.404640000000001</v>
      </c>
      <c r="E234" s="297" t="s">
        <v>166</v>
      </c>
      <c r="F234" s="287">
        <v>0</v>
      </c>
      <c r="G234" s="288">
        <v>0</v>
      </c>
      <c r="H234" s="290">
        <v>0.43063000000000001</v>
      </c>
      <c r="I234" s="287">
        <v>0.96094000000000002</v>
      </c>
      <c r="J234" s="288">
        <v>0.96094000000000002</v>
      </c>
      <c r="K234" s="298" t="s">
        <v>166</v>
      </c>
    </row>
    <row r="235" spans="1:11" ht="14.4" customHeight="1" thickBot="1" x14ac:dyDescent="0.35">
      <c r="A235" s="308" t="s">
        <v>392</v>
      </c>
      <c r="B235" s="292">
        <v>0</v>
      </c>
      <c r="C235" s="292">
        <v>28.404640000000001</v>
      </c>
      <c r="D235" s="293">
        <v>28.404640000000001</v>
      </c>
      <c r="E235" s="294" t="s">
        <v>166</v>
      </c>
      <c r="F235" s="292">
        <v>0</v>
      </c>
      <c r="G235" s="293">
        <v>0</v>
      </c>
      <c r="H235" s="295">
        <v>0.43063000000000001</v>
      </c>
      <c r="I235" s="292">
        <v>0.96094000000000002</v>
      </c>
      <c r="J235" s="293">
        <v>0.96094000000000002</v>
      </c>
      <c r="K235" s="296" t="s">
        <v>166</v>
      </c>
    </row>
    <row r="236" spans="1:11" ht="14.4" customHeight="1" thickBot="1" x14ac:dyDescent="0.35">
      <c r="A236" s="309" t="s">
        <v>393</v>
      </c>
      <c r="B236" s="287">
        <v>0</v>
      </c>
      <c r="C236" s="287">
        <v>28.404640000000001</v>
      </c>
      <c r="D236" s="288">
        <v>28.404640000000001</v>
      </c>
      <c r="E236" s="297" t="s">
        <v>166</v>
      </c>
      <c r="F236" s="287">
        <v>0</v>
      </c>
      <c r="G236" s="288">
        <v>0</v>
      </c>
      <c r="H236" s="290">
        <v>0.43063000000000001</v>
      </c>
      <c r="I236" s="287">
        <v>0.96094000000000002</v>
      </c>
      <c r="J236" s="288">
        <v>0.96094000000000002</v>
      </c>
      <c r="K236" s="298" t="s">
        <v>166</v>
      </c>
    </row>
    <row r="237" spans="1:11" ht="14.4" customHeight="1" thickBot="1" x14ac:dyDescent="0.35">
      <c r="A237" s="305" t="s">
        <v>394</v>
      </c>
      <c r="B237" s="287">
        <v>295921.32634189102</v>
      </c>
      <c r="C237" s="287">
        <v>346332.12994999997</v>
      </c>
      <c r="D237" s="288">
        <v>50410.8036081092</v>
      </c>
      <c r="E237" s="289">
        <v>1.1703520467120001</v>
      </c>
      <c r="F237" s="287">
        <v>336701.48570195597</v>
      </c>
      <c r="G237" s="288">
        <v>84175.371425489095</v>
      </c>
      <c r="H237" s="290">
        <v>34387.736400000002</v>
      </c>
      <c r="I237" s="287">
        <v>90204.224369999996</v>
      </c>
      <c r="J237" s="288">
        <v>6028.8529445108697</v>
      </c>
      <c r="K237" s="291">
        <v>0.26790563214099999</v>
      </c>
    </row>
    <row r="238" spans="1:11" ht="14.4" customHeight="1" thickBot="1" x14ac:dyDescent="0.35">
      <c r="A238" s="306" t="s">
        <v>395</v>
      </c>
      <c r="B238" s="287">
        <v>294855.000000078</v>
      </c>
      <c r="C238" s="287">
        <v>344863.35421999998</v>
      </c>
      <c r="D238" s="288">
        <v>50008.354219922403</v>
      </c>
      <c r="E238" s="289">
        <v>1.1696032091020001</v>
      </c>
      <c r="F238" s="287">
        <v>335585.00920446002</v>
      </c>
      <c r="G238" s="288">
        <v>83896.252301115004</v>
      </c>
      <c r="H238" s="290">
        <v>34096.00387</v>
      </c>
      <c r="I238" s="287">
        <v>89727.372149999996</v>
      </c>
      <c r="J238" s="288">
        <v>5831.1198488849896</v>
      </c>
      <c r="K238" s="291">
        <v>0.26737598429199999</v>
      </c>
    </row>
    <row r="239" spans="1:11" ht="14.4" customHeight="1" thickBot="1" x14ac:dyDescent="0.35">
      <c r="A239" s="307" t="s">
        <v>396</v>
      </c>
      <c r="B239" s="287">
        <v>7510.00000000198</v>
      </c>
      <c r="C239" s="287">
        <v>8371.3624799999998</v>
      </c>
      <c r="D239" s="288">
        <v>861.36247999802299</v>
      </c>
      <c r="E239" s="289">
        <v>1.1146954034609999</v>
      </c>
      <c r="F239" s="287">
        <v>8395.5923404796795</v>
      </c>
      <c r="G239" s="288">
        <v>2098.8980851199199</v>
      </c>
      <c r="H239" s="290">
        <v>660.25955999999996</v>
      </c>
      <c r="I239" s="287">
        <v>3536.5373599999998</v>
      </c>
      <c r="J239" s="288">
        <v>1437.6392748800799</v>
      </c>
      <c r="K239" s="291">
        <v>0.42123738463900001</v>
      </c>
    </row>
    <row r="240" spans="1:11" ht="14.4" customHeight="1" thickBot="1" x14ac:dyDescent="0.35">
      <c r="A240" s="308" t="s">
        <v>397</v>
      </c>
      <c r="B240" s="292">
        <v>7510.00000000198</v>
      </c>
      <c r="C240" s="292">
        <v>8371.3624799999998</v>
      </c>
      <c r="D240" s="293">
        <v>861.36247999802299</v>
      </c>
      <c r="E240" s="299">
        <v>1.1146954034609999</v>
      </c>
      <c r="F240" s="292">
        <v>8395.5923404796795</v>
      </c>
      <c r="G240" s="293">
        <v>2098.8980851199199</v>
      </c>
      <c r="H240" s="295">
        <v>660.25955999999996</v>
      </c>
      <c r="I240" s="292">
        <v>3536.5373599999998</v>
      </c>
      <c r="J240" s="293">
        <v>1437.6392748800799</v>
      </c>
      <c r="K240" s="300">
        <v>0.42123738463900001</v>
      </c>
    </row>
    <row r="241" spans="1:11" ht="14.4" customHeight="1" thickBot="1" x14ac:dyDescent="0.35">
      <c r="A241" s="309" t="s">
        <v>398</v>
      </c>
      <c r="B241" s="287">
        <v>3490.00000000092</v>
      </c>
      <c r="C241" s="287">
        <v>2943.2240000000002</v>
      </c>
      <c r="D241" s="288">
        <v>-546.776000000919</v>
      </c>
      <c r="E241" s="289">
        <v>0.84333065902500004</v>
      </c>
      <c r="F241" s="287">
        <v>2940.0002947898502</v>
      </c>
      <c r="G241" s="288">
        <v>735.00007369746299</v>
      </c>
      <c r="H241" s="290">
        <v>247.82400000000001</v>
      </c>
      <c r="I241" s="287">
        <v>2245.1770000000001</v>
      </c>
      <c r="J241" s="288">
        <v>1510.1769263025401</v>
      </c>
      <c r="K241" s="291">
        <v>0.76366556968599997</v>
      </c>
    </row>
    <row r="242" spans="1:11" ht="14.4" customHeight="1" thickBot="1" x14ac:dyDescent="0.35">
      <c r="A242" s="309" t="s">
        <v>399</v>
      </c>
      <c r="B242" s="287">
        <v>4020.00000000106</v>
      </c>
      <c r="C242" s="287">
        <v>3451.761</v>
      </c>
      <c r="D242" s="288">
        <v>-568.23900000105903</v>
      </c>
      <c r="E242" s="289">
        <v>0.85864701492499995</v>
      </c>
      <c r="F242" s="287">
        <v>3480.0003489349301</v>
      </c>
      <c r="G242" s="288">
        <v>870.00008723373196</v>
      </c>
      <c r="H242" s="290">
        <v>233.52199999999999</v>
      </c>
      <c r="I242" s="287">
        <v>756.66300000000001</v>
      </c>
      <c r="J242" s="288">
        <v>-113.33708723373201</v>
      </c>
      <c r="K242" s="291">
        <v>0.21743187475</v>
      </c>
    </row>
    <row r="243" spans="1:11" ht="14.4" customHeight="1" thickBot="1" x14ac:dyDescent="0.35">
      <c r="A243" s="309" t="s">
        <v>400</v>
      </c>
      <c r="B243" s="287">
        <v>0</v>
      </c>
      <c r="C243" s="287">
        <v>1976.3774800000001</v>
      </c>
      <c r="D243" s="288">
        <v>1976.3774800000001</v>
      </c>
      <c r="E243" s="297" t="s">
        <v>196</v>
      </c>
      <c r="F243" s="287">
        <v>1975.5916967549001</v>
      </c>
      <c r="G243" s="288">
        <v>493.89792418872599</v>
      </c>
      <c r="H243" s="290">
        <v>178.91355999999999</v>
      </c>
      <c r="I243" s="287">
        <v>534.69736</v>
      </c>
      <c r="J243" s="288">
        <v>40.799435811274002</v>
      </c>
      <c r="K243" s="291">
        <v>0.270651755055</v>
      </c>
    </row>
    <row r="244" spans="1:11" ht="14.4" customHeight="1" thickBot="1" x14ac:dyDescent="0.35">
      <c r="A244" s="307" t="s">
        <v>401</v>
      </c>
      <c r="B244" s="287">
        <v>287345.00000007602</v>
      </c>
      <c r="C244" s="287">
        <v>336491.99174000003</v>
      </c>
      <c r="D244" s="288">
        <v>49146.9917399244</v>
      </c>
      <c r="E244" s="289">
        <v>1.1710382701619999</v>
      </c>
      <c r="F244" s="287">
        <v>327189.41686398</v>
      </c>
      <c r="G244" s="288">
        <v>81797.354215995103</v>
      </c>
      <c r="H244" s="290">
        <v>33435.744310000002</v>
      </c>
      <c r="I244" s="287">
        <v>86190.834789999994</v>
      </c>
      <c r="J244" s="288">
        <v>4393.4805740049296</v>
      </c>
      <c r="K244" s="291">
        <v>0.263427942187</v>
      </c>
    </row>
    <row r="245" spans="1:11" ht="14.4" customHeight="1" thickBot="1" x14ac:dyDescent="0.35">
      <c r="A245" s="308" t="s">
        <v>402</v>
      </c>
      <c r="B245" s="292">
        <v>287345.00000007602</v>
      </c>
      <c r="C245" s="292">
        <v>336491.99174000003</v>
      </c>
      <c r="D245" s="293">
        <v>49146.9917399244</v>
      </c>
      <c r="E245" s="299">
        <v>1.1710382701619999</v>
      </c>
      <c r="F245" s="292">
        <v>327189.41686398</v>
      </c>
      <c r="G245" s="293">
        <v>81797.354215995103</v>
      </c>
      <c r="H245" s="295">
        <v>33435.744310000002</v>
      </c>
      <c r="I245" s="292">
        <v>86190.834789999994</v>
      </c>
      <c r="J245" s="293">
        <v>4393.4805740049296</v>
      </c>
      <c r="K245" s="300">
        <v>0.263427942187</v>
      </c>
    </row>
    <row r="246" spans="1:11" ht="14.4" customHeight="1" thickBot="1" x14ac:dyDescent="0.35">
      <c r="A246" s="309" t="s">
        <v>403</v>
      </c>
      <c r="B246" s="287">
        <v>19550.0000000051</v>
      </c>
      <c r="C246" s="287">
        <v>22950.960200000001</v>
      </c>
      <c r="D246" s="288">
        <v>3400.96019999486</v>
      </c>
      <c r="E246" s="289">
        <v>1.1739621585669999</v>
      </c>
      <c r="F246" s="287">
        <v>23000.596822380601</v>
      </c>
      <c r="G246" s="288">
        <v>5750.1492055951603</v>
      </c>
      <c r="H246" s="290">
        <v>2308.4170600000002</v>
      </c>
      <c r="I246" s="287">
        <v>6394.6227799999997</v>
      </c>
      <c r="J246" s="288">
        <v>644.47357440484404</v>
      </c>
      <c r="K246" s="291">
        <v>0.27801986310900001</v>
      </c>
    </row>
    <row r="247" spans="1:11" ht="14.4" customHeight="1" thickBot="1" x14ac:dyDescent="0.35">
      <c r="A247" s="309" t="s">
        <v>404</v>
      </c>
      <c r="B247" s="287">
        <v>1320.0000000003499</v>
      </c>
      <c r="C247" s="287">
        <v>1295.8912600000001</v>
      </c>
      <c r="D247" s="288">
        <v>-24.108740000347002</v>
      </c>
      <c r="E247" s="289">
        <v>0.98173580302999996</v>
      </c>
      <c r="F247" s="287">
        <v>1227.00012302964</v>
      </c>
      <c r="G247" s="288">
        <v>306.75003075741103</v>
      </c>
      <c r="H247" s="290">
        <v>50.38</v>
      </c>
      <c r="I247" s="287">
        <v>242.59952999999999</v>
      </c>
      <c r="J247" s="288">
        <v>-64.150500757410001</v>
      </c>
      <c r="K247" s="291">
        <v>0.19771760853600001</v>
      </c>
    </row>
    <row r="248" spans="1:11" ht="14.4" customHeight="1" thickBot="1" x14ac:dyDescent="0.35">
      <c r="A248" s="309" t="s">
        <v>405</v>
      </c>
      <c r="B248" s="287">
        <v>3320.0000000008699</v>
      </c>
      <c r="C248" s="287">
        <v>0</v>
      </c>
      <c r="D248" s="288">
        <v>-3320.0000000008699</v>
      </c>
      <c r="E248" s="289">
        <v>0</v>
      </c>
      <c r="F248" s="287">
        <v>0</v>
      </c>
      <c r="G248" s="288">
        <v>0</v>
      </c>
      <c r="H248" s="290">
        <v>0</v>
      </c>
      <c r="I248" s="287">
        <v>0</v>
      </c>
      <c r="J248" s="288">
        <v>0</v>
      </c>
      <c r="K248" s="291">
        <v>3</v>
      </c>
    </row>
    <row r="249" spans="1:11" ht="14.4" customHeight="1" thickBot="1" x14ac:dyDescent="0.35">
      <c r="A249" s="309" t="s">
        <v>406</v>
      </c>
      <c r="B249" s="287">
        <v>4800.0000000012597</v>
      </c>
      <c r="C249" s="287">
        <v>3282.9614499999998</v>
      </c>
      <c r="D249" s="288">
        <v>-1517.0385500012601</v>
      </c>
      <c r="E249" s="289">
        <v>0.68395030208300001</v>
      </c>
      <c r="F249" s="287">
        <v>3567.0003576582999</v>
      </c>
      <c r="G249" s="288">
        <v>891.75008941457497</v>
      </c>
      <c r="H249" s="290">
        <v>320.39022</v>
      </c>
      <c r="I249" s="287">
        <v>556.11688000000004</v>
      </c>
      <c r="J249" s="288">
        <v>-335.63320941457499</v>
      </c>
      <c r="K249" s="291">
        <v>0.15590603426899999</v>
      </c>
    </row>
    <row r="250" spans="1:11" ht="14.4" customHeight="1" thickBot="1" x14ac:dyDescent="0.35">
      <c r="A250" s="309" t="s">
        <v>407</v>
      </c>
      <c r="B250" s="287">
        <v>97700.000000025699</v>
      </c>
      <c r="C250" s="287">
        <v>112011.82231</v>
      </c>
      <c r="D250" s="288">
        <v>14311.822309974301</v>
      </c>
      <c r="E250" s="289">
        <v>1.146487434083</v>
      </c>
      <c r="F250" s="287">
        <v>110000.061956273</v>
      </c>
      <c r="G250" s="288">
        <v>27500.015489068399</v>
      </c>
      <c r="H250" s="290">
        <v>11481.853279999999</v>
      </c>
      <c r="I250" s="287">
        <v>28296.646550000001</v>
      </c>
      <c r="J250" s="288">
        <v>796.63106093164595</v>
      </c>
      <c r="K250" s="291">
        <v>0.25724209647399998</v>
      </c>
    </row>
    <row r="251" spans="1:11" ht="14.4" customHeight="1" thickBot="1" x14ac:dyDescent="0.35">
      <c r="A251" s="309" t="s">
        <v>408</v>
      </c>
      <c r="B251" s="287">
        <v>116190.000000031</v>
      </c>
      <c r="C251" s="287">
        <v>146046.0226</v>
      </c>
      <c r="D251" s="288">
        <v>29856.022599969499</v>
      </c>
      <c r="E251" s="289">
        <v>1.2569586246660001</v>
      </c>
      <c r="F251" s="287">
        <v>139999.78364864999</v>
      </c>
      <c r="G251" s="288">
        <v>34999.945912162402</v>
      </c>
      <c r="H251" s="290">
        <v>14880.56984</v>
      </c>
      <c r="I251" s="287">
        <v>37975.08279</v>
      </c>
      <c r="J251" s="288">
        <v>2975.13687783761</v>
      </c>
      <c r="K251" s="291">
        <v>0.27125101053900003</v>
      </c>
    </row>
    <row r="252" spans="1:11" ht="14.4" customHeight="1" thickBot="1" x14ac:dyDescent="0.35">
      <c r="A252" s="309" t="s">
        <v>409</v>
      </c>
      <c r="B252" s="287">
        <v>2440.0000000006398</v>
      </c>
      <c r="C252" s="287">
        <v>4137.6522400000003</v>
      </c>
      <c r="D252" s="288">
        <v>1697.6522399993601</v>
      </c>
      <c r="E252" s="289">
        <v>1.695759114753</v>
      </c>
      <c r="F252" s="287">
        <v>3499.8222902550501</v>
      </c>
      <c r="G252" s="288">
        <v>874.95557256376401</v>
      </c>
      <c r="H252" s="290">
        <v>393.88963000000001</v>
      </c>
      <c r="I252" s="287">
        <v>1092.8124399999999</v>
      </c>
      <c r="J252" s="288">
        <v>217.856867436236</v>
      </c>
      <c r="K252" s="291">
        <v>0.31224797985899999</v>
      </c>
    </row>
    <row r="253" spans="1:11" ht="14.4" customHeight="1" thickBot="1" x14ac:dyDescent="0.35">
      <c r="A253" s="309" t="s">
        <v>410</v>
      </c>
      <c r="B253" s="287">
        <v>13830.0000000036</v>
      </c>
      <c r="C253" s="287">
        <v>14409.22681</v>
      </c>
      <c r="D253" s="288">
        <v>579.22680999635702</v>
      </c>
      <c r="E253" s="289">
        <v>1.0418819096159999</v>
      </c>
      <c r="F253" s="287">
        <v>13999.6262441278</v>
      </c>
      <c r="G253" s="288">
        <v>3499.9065610319399</v>
      </c>
      <c r="H253" s="290">
        <v>1392.3076599999999</v>
      </c>
      <c r="I253" s="287">
        <v>3774.1100799999999</v>
      </c>
      <c r="J253" s="288">
        <v>274.20351896805602</v>
      </c>
      <c r="K253" s="291">
        <v>0.26958648853799999</v>
      </c>
    </row>
    <row r="254" spans="1:11" ht="14.4" customHeight="1" thickBot="1" x14ac:dyDescent="0.35">
      <c r="A254" s="309" t="s">
        <v>411</v>
      </c>
      <c r="B254" s="287">
        <v>17560.000000004598</v>
      </c>
      <c r="C254" s="287">
        <v>18441.2084</v>
      </c>
      <c r="D254" s="288">
        <v>881.20839999538998</v>
      </c>
      <c r="E254" s="289">
        <v>1.0501827107049999</v>
      </c>
      <c r="F254" s="287">
        <v>17999.704457871601</v>
      </c>
      <c r="G254" s="288">
        <v>4499.9261144679103</v>
      </c>
      <c r="H254" s="290">
        <v>1577.0745999999999</v>
      </c>
      <c r="I254" s="287">
        <v>4784.7627000000002</v>
      </c>
      <c r="J254" s="288">
        <v>284.83658553209199</v>
      </c>
      <c r="K254" s="291">
        <v>0.26582451457400003</v>
      </c>
    </row>
    <row r="255" spans="1:11" ht="14.4" customHeight="1" thickBot="1" x14ac:dyDescent="0.35">
      <c r="A255" s="309" t="s">
        <v>412</v>
      </c>
      <c r="B255" s="287">
        <v>0</v>
      </c>
      <c r="C255" s="287">
        <v>3012.09087</v>
      </c>
      <c r="D255" s="288">
        <v>3012.09087</v>
      </c>
      <c r="E255" s="297" t="s">
        <v>166</v>
      </c>
      <c r="F255" s="287">
        <v>3163.0003171497601</v>
      </c>
      <c r="G255" s="288">
        <v>790.75007928744105</v>
      </c>
      <c r="H255" s="290">
        <v>13.04222</v>
      </c>
      <c r="I255" s="287">
        <v>118.5759</v>
      </c>
      <c r="J255" s="288">
        <v>-672.17417928744101</v>
      </c>
      <c r="K255" s="291">
        <v>3.7488424947999997E-2</v>
      </c>
    </row>
    <row r="256" spans="1:11" ht="14.4" customHeight="1" thickBot="1" x14ac:dyDescent="0.35">
      <c r="A256" s="309" t="s">
        <v>413</v>
      </c>
      <c r="B256" s="287">
        <v>480.00000000012602</v>
      </c>
      <c r="C256" s="287">
        <v>373.82602000000003</v>
      </c>
      <c r="D256" s="288">
        <v>-106.17398000012599</v>
      </c>
      <c r="E256" s="289">
        <v>0.77880420833300001</v>
      </c>
      <c r="F256" s="287">
        <v>370.00003709940302</v>
      </c>
      <c r="G256" s="288">
        <v>92.500009274850001</v>
      </c>
      <c r="H256" s="290">
        <v>12.60718</v>
      </c>
      <c r="I256" s="287">
        <v>60.397910000000003</v>
      </c>
      <c r="J256" s="288">
        <v>-32.102099274849998</v>
      </c>
      <c r="K256" s="291">
        <v>0.16323757822599999</v>
      </c>
    </row>
    <row r="257" spans="1:11" ht="14.4" customHeight="1" thickBot="1" x14ac:dyDescent="0.35">
      <c r="A257" s="309" t="s">
        <v>414</v>
      </c>
      <c r="B257" s="287">
        <v>105.000000000028</v>
      </c>
      <c r="C257" s="287">
        <v>283.62932999999998</v>
      </c>
      <c r="D257" s="288">
        <v>178.62932999997199</v>
      </c>
      <c r="E257" s="289">
        <v>2.701231714285</v>
      </c>
      <c r="F257" s="287">
        <v>285.00002857656699</v>
      </c>
      <c r="G257" s="288">
        <v>71.250007144140994</v>
      </c>
      <c r="H257" s="290">
        <v>43.319870000000002</v>
      </c>
      <c r="I257" s="287">
        <v>67.033159999999995</v>
      </c>
      <c r="J257" s="288">
        <v>-4.216847144141</v>
      </c>
      <c r="K257" s="291">
        <v>0.235204046591</v>
      </c>
    </row>
    <row r="258" spans="1:11" ht="14.4" customHeight="1" thickBot="1" x14ac:dyDescent="0.35">
      <c r="A258" s="309" t="s">
        <v>415</v>
      </c>
      <c r="B258" s="287">
        <v>1090.0000000002899</v>
      </c>
      <c r="C258" s="287">
        <v>841.03337999999997</v>
      </c>
      <c r="D258" s="288">
        <v>-248.96662000028701</v>
      </c>
      <c r="E258" s="289">
        <v>0.77159025688000005</v>
      </c>
      <c r="F258" s="287">
        <v>812.00008141814999</v>
      </c>
      <c r="G258" s="288">
        <v>203.00002035453701</v>
      </c>
      <c r="H258" s="290">
        <v>45.7</v>
      </c>
      <c r="I258" s="287">
        <v>164.98258999999999</v>
      </c>
      <c r="J258" s="288">
        <v>-38.017430354536998</v>
      </c>
      <c r="K258" s="291">
        <v>0.20318050918399999</v>
      </c>
    </row>
    <row r="259" spans="1:11" ht="14.4" customHeight="1" thickBot="1" x14ac:dyDescent="0.35">
      <c r="A259" s="309" t="s">
        <v>416</v>
      </c>
      <c r="B259" s="287">
        <v>750.00000000019702</v>
      </c>
      <c r="C259" s="287">
        <v>655.33402999999998</v>
      </c>
      <c r="D259" s="288">
        <v>-94.665970000197007</v>
      </c>
      <c r="E259" s="289">
        <v>0.87377870666599999</v>
      </c>
      <c r="F259" s="287">
        <v>658.000065976776</v>
      </c>
      <c r="G259" s="288">
        <v>164.500016494194</v>
      </c>
      <c r="H259" s="290">
        <v>76.934790000000007</v>
      </c>
      <c r="I259" s="287">
        <v>226.33045000000001</v>
      </c>
      <c r="J259" s="288">
        <v>61.830433505804997</v>
      </c>
      <c r="K259" s="291">
        <v>0.34396721475000003</v>
      </c>
    </row>
    <row r="260" spans="1:11" ht="14.4" customHeight="1" thickBot="1" x14ac:dyDescent="0.35">
      <c r="A260" s="309" t="s">
        <v>417</v>
      </c>
      <c r="B260" s="287">
        <v>1940.00000000051</v>
      </c>
      <c r="C260" s="287">
        <v>1448.53917</v>
      </c>
      <c r="D260" s="288">
        <v>-491.46083000050902</v>
      </c>
      <c r="E260" s="289">
        <v>0.74666967525700001</v>
      </c>
      <c r="F260" s="287">
        <v>1458.0001461917</v>
      </c>
      <c r="G260" s="288">
        <v>364.50003654792602</v>
      </c>
      <c r="H260" s="290">
        <v>105.94535</v>
      </c>
      <c r="I260" s="287">
        <v>324.96588000000003</v>
      </c>
      <c r="J260" s="288">
        <v>-39.534156547925001</v>
      </c>
      <c r="K260" s="291">
        <v>0.222884669009</v>
      </c>
    </row>
    <row r="261" spans="1:11" ht="14.4" customHeight="1" thickBot="1" x14ac:dyDescent="0.35">
      <c r="A261" s="309" t="s">
        <v>418</v>
      </c>
      <c r="B261" s="287">
        <v>6270.0000000016498</v>
      </c>
      <c r="C261" s="287">
        <v>7301.79367</v>
      </c>
      <c r="D261" s="288">
        <v>1031.79366999835</v>
      </c>
      <c r="E261" s="289">
        <v>1.1645603939389999</v>
      </c>
      <c r="F261" s="287">
        <v>7149.8202873219197</v>
      </c>
      <c r="G261" s="288">
        <v>1787.4550718304799</v>
      </c>
      <c r="H261" s="290">
        <v>733.31260999999995</v>
      </c>
      <c r="I261" s="287">
        <v>2111.7951499999999</v>
      </c>
      <c r="J261" s="288">
        <v>324.34007816951998</v>
      </c>
      <c r="K261" s="291">
        <v>0.29536338888699998</v>
      </c>
    </row>
    <row r="262" spans="1:11" ht="14.4" customHeight="1" thickBot="1" x14ac:dyDescent="0.35">
      <c r="A262" s="306" t="s">
        <v>419</v>
      </c>
      <c r="B262" s="287">
        <v>1066.3263418132799</v>
      </c>
      <c r="C262" s="287">
        <v>1468.7667899999999</v>
      </c>
      <c r="D262" s="288">
        <v>402.44044818672</v>
      </c>
      <c r="E262" s="289">
        <v>1.3774083340209999</v>
      </c>
      <c r="F262" s="287">
        <v>1116.4764974964601</v>
      </c>
      <c r="G262" s="288">
        <v>279.11912437411399</v>
      </c>
      <c r="H262" s="290">
        <v>291.73253</v>
      </c>
      <c r="I262" s="287">
        <v>476.85221999999999</v>
      </c>
      <c r="J262" s="288">
        <v>197.73309562588599</v>
      </c>
      <c r="K262" s="291">
        <v>0.42710457503499999</v>
      </c>
    </row>
    <row r="263" spans="1:11" ht="14.4" customHeight="1" thickBot="1" x14ac:dyDescent="0.35">
      <c r="A263" s="307" t="s">
        <v>420</v>
      </c>
      <c r="B263" s="287">
        <v>0</v>
      </c>
      <c r="C263" s="287">
        <v>-2.7217500000000001</v>
      </c>
      <c r="D263" s="288">
        <v>-2.7217500000000001</v>
      </c>
      <c r="E263" s="297" t="s">
        <v>196</v>
      </c>
      <c r="F263" s="287">
        <v>0</v>
      </c>
      <c r="G263" s="288">
        <v>0</v>
      </c>
      <c r="H263" s="290">
        <v>0</v>
      </c>
      <c r="I263" s="287">
        <v>0</v>
      </c>
      <c r="J263" s="288">
        <v>0</v>
      </c>
      <c r="K263" s="298" t="s">
        <v>166</v>
      </c>
    </row>
    <row r="264" spans="1:11" ht="14.4" customHeight="1" thickBot="1" x14ac:dyDescent="0.35">
      <c r="A264" s="308" t="s">
        <v>421</v>
      </c>
      <c r="B264" s="292">
        <v>0</v>
      </c>
      <c r="C264" s="292">
        <v>-2.7217500000000001</v>
      </c>
      <c r="D264" s="293">
        <v>-2.7217500000000001</v>
      </c>
      <c r="E264" s="294" t="s">
        <v>196</v>
      </c>
      <c r="F264" s="292">
        <v>0</v>
      </c>
      <c r="G264" s="293">
        <v>0</v>
      </c>
      <c r="H264" s="295">
        <v>0</v>
      </c>
      <c r="I264" s="292">
        <v>0</v>
      </c>
      <c r="J264" s="293">
        <v>0</v>
      </c>
      <c r="K264" s="296" t="s">
        <v>166</v>
      </c>
    </row>
    <row r="265" spans="1:11" ht="14.4" customHeight="1" thickBot="1" x14ac:dyDescent="0.35">
      <c r="A265" s="309" t="s">
        <v>422</v>
      </c>
      <c r="B265" s="287">
        <v>0</v>
      </c>
      <c r="C265" s="287">
        <v>-2.7217500000000001</v>
      </c>
      <c r="D265" s="288">
        <v>-2.7217500000000001</v>
      </c>
      <c r="E265" s="297" t="s">
        <v>196</v>
      </c>
      <c r="F265" s="287">
        <v>0</v>
      </c>
      <c r="G265" s="288">
        <v>0</v>
      </c>
      <c r="H265" s="290">
        <v>0</v>
      </c>
      <c r="I265" s="287">
        <v>0</v>
      </c>
      <c r="J265" s="288">
        <v>0</v>
      </c>
      <c r="K265" s="298" t="s">
        <v>166</v>
      </c>
    </row>
    <row r="266" spans="1:11" ht="14.4" customHeight="1" thickBot="1" x14ac:dyDescent="0.35">
      <c r="A266" s="307" t="s">
        <v>423</v>
      </c>
      <c r="B266" s="287">
        <v>0</v>
      </c>
      <c r="C266" s="287">
        <v>0</v>
      </c>
      <c r="D266" s="288">
        <v>0</v>
      </c>
      <c r="E266" s="289">
        <v>1</v>
      </c>
      <c r="F266" s="287">
        <v>0</v>
      </c>
      <c r="G266" s="288">
        <v>0</v>
      </c>
      <c r="H266" s="290">
        <v>0</v>
      </c>
      <c r="I266" s="287">
        <v>5</v>
      </c>
      <c r="J266" s="288">
        <v>5</v>
      </c>
      <c r="K266" s="298" t="s">
        <v>196</v>
      </c>
    </row>
    <row r="267" spans="1:11" ht="14.4" customHeight="1" thickBot="1" x14ac:dyDescent="0.35">
      <c r="A267" s="308" t="s">
        <v>424</v>
      </c>
      <c r="B267" s="292">
        <v>0</v>
      </c>
      <c r="C267" s="292">
        <v>0</v>
      </c>
      <c r="D267" s="293">
        <v>0</v>
      </c>
      <c r="E267" s="299">
        <v>1</v>
      </c>
      <c r="F267" s="292">
        <v>0</v>
      </c>
      <c r="G267" s="293">
        <v>0</v>
      </c>
      <c r="H267" s="295">
        <v>0</v>
      </c>
      <c r="I267" s="292">
        <v>5</v>
      </c>
      <c r="J267" s="293">
        <v>5</v>
      </c>
      <c r="K267" s="296" t="s">
        <v>196</v>
      </c>
    </row>
    <row r="268" spans="1:11" ht="14.4" customHeight="1" thickBot="1" x14ac:dyDescent="0.35">
      <c r="A268" s="309" t="s">
        <v>425</v>
      </c>
      <c r="B268" s="287">
        <v>0</v>
      </c>
      <c r="C268" s="287">
        <v>0</v>
      </c>
      <c r="D268" s="288">
        <v>0</v>
      </c>
      <c r="E268" s="289">
        <v>1</v>
      </c>
      <c r="F268" s="287">
        <v>0</v>
      </c>
      <c r="G268" s="288">
        <v>0</v>
      </c>
      <c r="H268" s="290">
        <v>0</v>
      </c>
      <c r="I268" s="287">
        <v>5</v>
      </c>
      <c r="J268" s="288">
        <v>5</v>
      </c>
      <c r="K268" s="298" t="s">
        <v>196</v>
      </c>
    </row>
    <row r="269" spans="1:11" ht="14.4" customHeight="1" thickBot="1" x14ac:dyDescent="0.35">
      <c r="A269" s="310" t="s">
        <v>426</v>
      </c>
      <c r="B269" s="292">
        <v>1066.3263418132799</v>
      </c>
      <c r="C269" s="292">
        <v>1471.4885400000001</v>
      </c>
      <c r="D269" s="293">
        <v>405.16219818672101</v>
      </c>
      <c r="E269" s="299">
        <v>1.3799607890179999</v>
      </c>
      <c r="F269" s="292">
        <v>1116.4764974964601</v>
      </c>
      <c r="G269" s="293">
        <v>279.11912437411399</v>
      </c>
      <c r="H269" s="295">
        <v>291.73253</v>
      </c>
      <c r="I269" s="292">
        <v>471.85221999999999</v>
      </c>
      <c r="J269" s="293">
        <v>192.73309562588599</v>
      </c>
      <c r="K269" s="300">
        <v>0.42262620042400001</v>
      </c>
    </row>
    <row r="270" spans="1:11" ht="14.4" customHeight="1" thickBot="1" x14ac:dyDescent="0.35">
      <c r="A270" s="308" t="s">
        <v>427</v>
      </c>
      <c r="B270" s="292">
        <v>0</v>
      </c>
      <c r="C270" s="292">
        <v>0.56935999999999998</v>
      </c>
      <c r="D270" s="293">
        <v>0.56935999999999998</v>
      </c>
      <c r="E270" s="294" t="s">
        <v>166</v>
      </c>
      <c r="F270" s="292">
        <v>0</v>
      </c>
      <c r="G270" s="293">
        <v>0</v>
      </c>
      <c r="H270" s="295">
        <v>-1.1000000000000001E-3</v>
      </c>
      <c r="I270" s="292">
        <v>5.9000000000000003E-4</v>
      </c>
      <c r="J270" s="293">
        <v>5.9000000000000003E-4</v>
      </c>
      <c r="K270" s="296" t="s">
        <v>166</v>
      </c>
    </row>
    <row r="271" spans="1:11" ht="14.4" customHeight="1" thickBot="1" x14ac:dyDescent="0.35">
      <c r="A271" s="309" t="s">
        <v>428</v>
      </c>
      <c r="B271" s="287">
        <v>0</v>
      </c>
      <c r="C271" s="287">
        <v>5.8799999999999998E-3</v>
      </c>
      <c r="D271" s="288">
        <v>5.8799999999999998E-3</v>
      </c>
      <c r="E271" s="297" t="s">
        <v>166</v>
      </c>
      <c r="F271" s="287">
        <v>0</v>
      </c>
      <c r="G271" s="288">
        <v>0</v>
      </c>
      <c r="H271" s="290">
        <v>-1.1000000000000001E-3</v>
      </c>
      <c r="I271" s="287">
        <v>5.9000000000000003E-4</v>
      </c>
      <c r="J271" s="288">
        <v>5.9000000000000003E-4</v>
      </c>
      <c r="K271" s="298" t="s">
        <v>166</v>
      </c>
    </row>
    <row r="272" spans="1:11" ht="14.4" customHeight="1" thickBot="1" x14ac:dyDescent="0.35">
      <c r="A272" s="309" t="s">
        <v>429</v>
      </c>
      <c r="B272" s="287">
        <v>0</v>
      </c>
      <c r="C272" s="287">
        <v>0.56347999999999998</v>
      </c>
      <c r="D272" s="288">
        <v>0.56347999999999998</v>
      </c>
      <c r="E272" s="297" t="s">
        <v>166</v>
      </c>
      <c r="F272" s="287">
        <v>0</v>
      </c>
      <c r="G272" s="288">
        <v>0</v>
      </c>
      <c r="H272" s="290">
        <v>0</v>
      </c>
      <c r="I272" s="287">
        <v>0</v>
      </c>
      <c r="J272" s="288">
        <v>0</v>
      </c>
      <c r="K272" s="298" t="s">
        <v>166</v>
      </c>
    </row>
    <row r="273" spans="1:11" ht="14.4" customHeight="1" thickBot="1" x14ac:dyDescent="0.35">
      <c r="A273" s="308" t="s">
        <v>430</v>
      </c>
      <c r="B273" s="292">
        <v>1066.3263418132799</v>
      </c>
      <c r="C273" s="292">
        <v>1470.9191800000001</v>
      </c>
      <c r="D273" s="293">
        <v>404.59283818671997</v>
      </c>
      <c r="E273" s="299">
        <v>1.3794268436599999</v>
      </c>
      <c r="F273" s="292">
        <v>1116.4764974964601</v>
      </c>
      <c r="G273" s="293">
        <v>279.11912437411399</v>
      </c>
      <c r="H273" s="295">
        <v>291.73363000000001</v>
      </c>
      <c r="I273" s="292">
        <v>471.85163</v>
      </c>
      <c r="J273" s="293">
        <v>192.73250562588601</v>
      </c>
      <c r="K273" s="300">
        <v>0.42262567197599998</v>
      </c>
    </row>
    <row r="274" spans="1:11" ht="14.4" customHeight="1" thickBot="1" x14ac:dyDescent="0.35">
      <c r="A274" s="309" t="s">
        <v>431</v>
      </c>
      <c r="B274" s="287">
        <v>1065</v>
      </c>
      <c r="C274" s="287">
        <v>1470.0514000000001</v>
      </c>
      <c r="D274" s="288">
        <v>405.0514</v>
      </c>
      <c r="E274" s="289">
        <v>1.380329953051</v>
      </c>
      <c r="F274" s="287">
        <v>1115.7787881391</v>
      </c>
      <c r="G274" s="288">
        <v>278.94469703477603</v>
      </c>
      <c r="H274" s="290">
        <v>291.73363000000001</v>
      </c>
      <c r="I274" s="287">
        <v>471.85163</v>
      </c>
      <c r="J274" s="288">
        <v>192.906932965224</v>
      </c>
      <c r="K274" s="291">
        <v>0.42288994468699997</v>
      </c>
    </row>
    <row r="275" spans="1:11" ht="14.4" customHeight="1" thickBot="1" x14ac:dyDescent="0.35">
      <c r="A275" s="309" t="s">
        <v>432</v>
      </c>
      <c r="B275" s="287">
        <v>1.3263418132789999</v>
      </c>
      <c r="C275" s="287">
        <v>0.86778</v>
      </c>
      <c r="D275" s="288">
        <v>-0.45856181327899997</v>
      </c>
      <c r="E275" s="289">
        <v>0.65426573399900001</v>
      </c>
      <c r="F275" s="287">
        <v>0.69770935734999995</v>
      </c>
      <c r="G275" s="288">
        <v>0.174427339337</v>
      </c>
      <c r="H275" s="290">
        <v>0</v>
      </c>
      <c r="I275" s="287">
        <v>0</v>
      </c>
      <c r="J275" s="288">
        <v>-0.174427339337</v>
      </c>
      <c r="K275" s="291">
        <v>0</v>
      </c>
    </row>
    <row r="276" spans="1:11" ht="14.4" customHeight="1" thickBot="1" x14ac:dyDescent="0.35">
      <c r="A276" s="306" t="s">
        <v>433</v>
      </c>
      <c r="B276" s="287">
        <v>0</v>
      </c>
      <c r="C276" s="287">
        <v>8.94E-3</v>
      </c>
      <c r="D276" s="288">
        <v>8.94E-3</v>
      </c>
      <c r="E276" s="297" t="s">
        <v>166</v>
      </c>
      <c r="F276" s="287">
        <v>0</v>
      </c>
      <c r="G276" s="288">
        <v>0</v>
      </c>
      <c r="H276" s="290">
        <v>0</v>
      </c>
      <c r="I276" s="287">
        <v>0</v>
      </c>
      <c r="J276" s="288">
        <v>0</v>
      </c>
      <c r="K276" s="298" t="s">
        <v>166</v>
      </c>
    </row>
    <row r="277" spans="1:11" ht="14.4" customHeight="1" thickBot="1" x14ac:dyDescent="0.35">
      <c r="A277" s="310" t="s">
        <v>434</v>
      </c>
      <c r="B277" s="292">
        <v>0</v>
      </c>
      <c r="C277" s="292">
        <v>8.94E-3</v>
      </c>
      <c r="D277" s="293">
        <v>8.94E-3</v>
      </c>
      <c r="E277" s="294" t="s">
        <v>166</v>
      </c>
      <c r="F277" s="292">
        <v>0</v>
      </c>
      <c r="G277" s="293">
        <v>0</v>
      </c>
      <c r="H277" s="295">
        <v>0</v>
      </c>
      <c r="I277" s="292">
        <v>0</v>
      </c>
      <c r="J277" s="293">
        <v>0</v>
      </c>
      <c r="K277" s="296" t="s">
        <v>166</v>
      </c>
    </row>
    <row r="278" spans="1:11" ht="14.4" customHeight="1" thickBot="1" x14ac:dyDescent="0.35">
      <c r="A278" s="308" t="s">
        <v>435</v>
      </c>
      <c r="B278" s="292">
        <v>0</v>
      </c>
      <c r="C278" s="292">
        <v>8.94E-3</v>
      </c>
      <c r="D278" s="293">
        <v>8.94E-3</v>
      </c>
      <c r="E278" s="294" t="s">
        <v>166</v>
      </c>
      <c r="F278" s="292">
        <v>0</v>
      </c>
      <c r="G278" s="293">
        <v>0</v>
      </c>
      <c r="H278" s="295">
        <v>0</v>
      </c>
      <c r="I278" s="292">
        <v>0</v>
      </c>
      <c r="J278" s="293">
        <v>0</v>
      </c>
      <c r="K278" s="296" t="s">
        <v>166</v>
      </c>
    </row>
    <row r="279" spans="1:11" ht="14.4" customHeight="1" thickBot="1" x14ac:dyDescent="0.35">
      <c r="A279" s="309" t="s">
        <v>436</v>
      </c>
      <c r="B279" s="287">
        <v>0</v>
      </c>
      <c r="C279" s="287">
        <v>8.94E-3</v>
      </c>
      <c r="D279" s="288">
        <v>8.94E-3</v>
      </c>
      <c r="E279" s="297" t="s">
        <v>166</v>
      </c>
      <c r="F279" s="287">
        <v>0</v>
      </c>
      <c r="G279" s="288">
        <v>0</v>
      </c>
      <c r="H279" s="290">
        <v>0</v>
      </c>
      <c r="I279" s="287">
        <v>0</v>
      </c>
      <c r="J279" s="288">
        <v>0</v>
      </c>
      <c r="K279" s="298" t="s">
        <v>166</v>
      </c>
    </row>
    <row r="280" spans="1:11" ht="14.4" customHeight="1" thickBot="1" x14ac:dyDescent="0.35">
      <c r="A280" s="305" t="s">
        <v>437</v>
      </c>
      <c r="B280" s="287">
        <v>7537.9784282431701</v>
      </c>
      <c r="C280" s="287">
        <v>7116.3525200000104</v>
      </c>
      <c r="D280" s="288">
        <v>-421.62590824315799</v>
      </c>
      <c r="E280" s="289">
        <v>0.94406644801899997</v>
      </c>
      <c r="F280" s="287">
        <v>0</v>
      </c>
      <c r="G280" s="288">
        <v>0</v>
      </c>
      <c r="H280" s="290">
        <v>553.02112999999997</v>
      </c>
      <c r="I280" s="287">
        <v>1624.8018199999999</v>
      </c>
      <c r="J280" s="288">
        <v>1624.8018199999999</v>
      </c>
      <c r="K280" s="298" t="s">
        <v>196</v>
      </c>
    </row>
    <row r="281" spans="1:11" ht="14.4" customHeight="1" thickBot="1" x14ac:dyDescent="0.35">
      <c r="A281" s="312" t="s">
        <v>438</v>
      </c>
      <c r="B281" s="292">
        <v>7537.9784282431701</v>
      </c>
      <c r="C281" s="292">
        <v>7116.3525200000104</v>
      </c>
      <c r="D281" s="293">
        <v>-421.62590824315799</v>
      </c>
      <c r="E281" s="299">
        <v>0.94406644801899997</v>
      </c>
      <c r="F281" s="292">
        <v>0</v>
      </c>
      <c r="G281" s="293">
        <v>0</v>
      </c>
      <c r="H281" s="295">
        <v>553.02112999999997</v>
      </c>
      <c r="I281" s="292">
        <v>1624.8018199999999</v>
      </c>
      <c r="J281" s="293">
        <v>1624.8018199999999</v>
      </c>
      <c r="K281" s="296" t="s">
        <v>196</v>
      </c>
    </row>
    <row r="282" spans="1:11" ht="14.4" customHeight="1" thickBot="1" x14ac:dyDescent="0.35">
      <c r="A282" s="310" t="s">
        <v>38</v>
      </c>
      <c r="B282" s="292">
        <v>7537.9784282431701</v>
      </c>
      <c r="C282" s="292">
        <v>7116.3525200000104</v>
      </c>
      <c r="D282" s="293">
        <v>-421.62590824315799</v>
      </c>
      <c r="E282" s="299">
        <v>0.94406644801899997</v>
      </c>
      <c r="F282" s="292">
        <v>0</v>
      </c>
      <c r="G282" s="293">
        <v>0</v>
      </c>
      <c r="H282" s="295">
        <v>553.02112999999997</v>
      </c>
      <c r="I282" s="292">
        <v>1624.8018199999999</v>
      </c>
      <c r="J282" s="293">
        <v>1624.8018199999999</v>
      </c>
      <c r="K282" s="296" t="s">
        <v>196</v>
      </c>
    </row>
    <row r="283" spans="1:11" ht="14.4" customHeight="1" thickBot="1" x14ac:dyDescent="0.35">
      <c r="A283" s="308" t="s">
        <v>439</v>
      </c>
      <c r="B283" s="292">
        <v>0</v>
      </c>
      <c r="C283" s="292">
        <v>-19.328520000000001</v>
      </c>
      <c r="D283" s="293">
        <v>-19.328520000000001</v>
      </c>
      <c r="E283" s="294" t="s">
        <v>166</v>
      </c>
      <c r="F283" s="292">
        <v>0</v>
      </c>
      <c r="G283" s="293">
        <v>0</v>
      </c>
      <c r="H283" s="295">
        <v>-5.2643599999999999</v>
      </c>
      <c r="I283" s="292">
        <v>-5.2643599999999999</v>
      </c>
      <c r="J283" s="293">
        <v>-5.2643599999999999</v>
      </c>
      <c r="K283" s="296" t="s">
        <v>196</v>
      </c>
    </row>
    <row r="284" spans="1:11" ht="14.4" customHeight="1" thickBot="1" x14ac:dyDescent="0.35">
      <c r="A284" s="309" t="s">
        <v>440</v>
      </c>
      <c r="B284" s="287">
        <v>0</v>
      </c>
      <c r="C284" s="287">
        <v>-19.328520000000001</v>
      </c>
      <c r="D284" s="288">
        <v>-19.328520000000001</v>
      </c>
      <c r="E284" s="297" t="s">
        <v>166</v>
      </c>
      <c r="F284" s="287">
        <v>0</v>
      </c>
      <c r="G284" s="288">
        <v>0</v>
      </c>
      <c r="H284" s="290">
        <v>-5.2643599999999999</v>
      </c>
      <c r="I284" s="287">
        <v>-5.2643599999999999</v>
      </c>
      <c r="J284" s="288">
        <v>-5.2643599999999999</v>
      </c>
      <c r="K284" s="298" t="s">
        <v>196</v>
      </c>
    </row>
    <row r="285" spans="1:11" ht="14.4" customHeight="1" thickBot="1" x14ac:dyDescent="0.35">
      <c r="A285" s="308" t="s">
        <v>441</v>
      </c>
      <c r="B285" s="292">
        <v>68.945232035467001</v>
      </c>
      <c r="C285" s="292">
        <v>62.436050000000002</v>
      </c>
      <c r="D285" s="293">
        <v>-6.509182035467</v>
      </c>
      <c r="E285" s="299">
        <v>0.90558909088700001</v>
      </c>
      <c r="F285" s="292">
        <v>0</v>
      </c>
      <c r="G285" s="293">
        <v>0</v>
      </c>
      <c r="H285" s="295">
        <v>5.1959999999999997</v>
      </c>
      <c r="I285" s="292">
        <v>15.587999999999999</v>
      </c>
      <c r="J285" s="293">
        <v>15.587999999999999</v>
      </c>
      <c r="K285" s="296" t="s">
        <v>196</v>
      </c>
    </row>
    <row r="286" spans="1:11" ht="14.4" customHeight="1" thickBot="1" x14ac:dyDescent="0.35">
      <c r="A286" s="309" t="s">
        <v>442</v>
      </c>
      <c r="B286" s="287">
        <v>68.945232035467001</v>
      </c>
      <c r="C286" s="287">
        <v>62.436050000000002</v>
      </c>
      <c r="D286" s="288">
        <v>-6.509182035467</v>
      </c>
      <c r="E286" s="289">
        <v>0.90558909088700001</v>
      </c>
      <c r="F286" s="287">
        <v>0</v>
      </c>
      <c r="G286" s="288">
        <v>0</v>
      </c>
      <c r="H286" s="290">
        <v>5.1959999999999997</v>
      </c>
      <c r="I286" s="287">
        <v>15.587999999999999</v>
      </c>
      <c r="J286" s="288">
        <v>15.587999999999999</v>
      </c>
      <c r="K286" s="298" t="s">
        <v>196</v>
      </c>
    </row>
    <row r="287" spans="1:11" ht="14.4" customHeight="1" thickBot="1" x14ac:dyDescent="0.35">
      <c r="A287" s="308" t="s">
        <v>443</v>
      </c>
      <c r="B287" s="292">
        <v>1972.0062515172599</v>
      </c>
      <c r="C287" s="292">
        <v>1868.13804</v>
      </c>
      <c r="D287" s="293">
        <v>-103.868211517257</v>
      </c>
      <c r="E287" s="299">
        <v>0.94732866012000005</v>
      </c>
      <c r="F287" s="292">
        <v>0</v>
      </c>
      <c r="G287" s="293">
        <v>0</v>
      </c>
      <c r="H287" s="295">
        <v>153.43860000000001</v>
      </c>
      <c r="I287" s="292">
        <v>450.64319999999998</v>
      </c>
      <c r="J287" s="293">
        <v>450.64319999999998</v>
      </c>
      <c r="K287" s="296" t="s">
        <v>196</v>
      </c>
    </row>
    <row r="288" spans="1:11" ht="14.4" customHeight="1" thickBot="1" x14ac:dyDescent="0.35">
      <c r="A288" s="309" t="s">
        <v>444</v>
      </c>
      <c r="B288" s="287">
        <v>43.854780733284997</v>
      </c>
      <c r="C288" s="287">
        <v>43.444699999999997</v>
      </c>
      <c r="D288" s="288">
        <v>-0.410080733285</v>
      </c>
      <c r="E288" s="289">
        <v>0.99064912134000005</v>
      </c>
      <c r="F288" s="287">
        <v>0</v>
      </c>
      <c r="G288" s="288">
        <v>0</v>
      </c>
      <c r="H288" s="290">
        <v>0</v>
      </c>
      <c r="I288" s="287">
        <v>0</v>
      </c>
      <c r="J288" s="288">
        <v>0</v>
      </c>
      <c r="K288" s="291">
        <v>3</v>
      </c>
    </row>
    <row r="289" spans="1:11" ht="14.4" customHeight="1" thickBot="1" x14ac:dyDescent="0.35">
      <c r="A289" s="309" t="s">
        <v>445</v>
      </c>
      <c r="B289" s="287">
        <v>1928.1514707839699</v>
      </c>
      <c r="C289" s="287">
        <v>1824.69334</v>
      </c>
      <c r="D289" s="288">
        <v>-103.458130783974</v>
      </c>
      <c r="E289" s="289">
        <v>0.94634335924699997</v>
      </c>
      <c r="F289" s="287">
        <v>0</v>
      </c>
      <c r="G289" s="288">
        <v>0</v>
      </c>
      <c r="H289" s="290">
        <v>153.43860000000001</v>
      </c>
      <c r="I289" s="287">
        <v>450.64319999999998</v>
      </c>
      <c r="J289" s="288">
        <v>450.64319999999998</v>
      </c>
      <c r="K289" s="298" t="s">
        <v>196</v>
      </c>
    </row>
    <row r="290" spans="1:11" ht="14.4" customHeight="1" thickBot="1" x14ac:dyDescent="0.35">
      <c r="A290" s="308" t="s">
        <v>446</v>
      </c>
      <c r="B290" s="292">
        <v>136.652293812555</v>
      </c>
      <c r="C290" s="292">
        <v>126.84575</v>
      </c>
      <c r="D290" s="293">
        <v>-9.8065438125540005</v>
      </c>
      <c r="E290" s="299">
        <v>0.92823725428199999</v>
      </c>
      <c r="F290" s="292">
        <v>0</v>
      </c>
      <c r="G290" s="293">
        <v>0</v>
      </c>
      <c r="H290" s="295">
        <v>11.568379999999999</v>
      </c>
      <c r="I290" s="292">
        <v>30.84498</v>
      </c>
      <c r="J290" s="293">
        <v>30.84498</v>
      </c>
      <c r="K290" s="296" t="s">
        <v>196</v>
      </c>
    </row>
    <row r="291" spans="1:11" ht="14.4" customHeight="1" thickBot="1" x14ac:dyDescent="0.35">
      <c r="A291" s="309" t="s">
        <v>447</v>
      </c>
      <c r="B291" s="287">
        <v>136.652293812555</v>
      </c>
      <c r="C291" s="287">
        <v>126.84575</v>
      </c>
      <c r="D291" s="288">
        <v>-9.8065438125540005</v>
      </c>
      <c r="E291" s="289">
        <v>0.92823725428199999</v>
      </c>
      <c r="F291" s="287">
        <v>0</v>
      </c>
      <c r="G291" s="288">
        <v>0</v>
      </c>
      <c r="H291" s="290">
        <v>11.568379999999999</v>
      </c>
      <c r="I291" s="287">
        <v>30.84498</v>
      </c>
      <c r="J291" s="288">
        <v>30.84498</v>
      </c>
      <c r="K291" s="298" t="s">
        <v>196</v>
      </c>
    </row>
    <row r="292" spans="1:11" ht="14.4" customHeight="1" thickBot="1" x14ac:dyDescent="0.35">
      <c r="A292" s="308" t="s">
        <v>448</v>
      </c>
      <c r="B292" s="292">
        <v>0</v>
      </c>
      <c r="C292" s="292">
        <v>8.0000000000000002E-3</v>
      </c>
      <c r="D292" s="293">
        <v>8.0000000000000002E-3</v>
      </c>
      <c r="E292" s="294" t="s">
        <v>196</v>
      </c>
      <c r="F292" s="292">
        <v>0</v>
      </c>
      <c r="G292" s="293">
        <v>0</v>
      </c>
      <c r="H292" s="295">
        <v>0</v>
      </c>
      <c r="I292" s="292">
        <v>0</v>
      </c>
      <c r="J292" s="293">
        <v>0</v>
      </c>
      <c r="K292" s="300">
        <v>3</v>
      </c>
    </row>
    <row r="293" spans="1:11" ht="14.4" customHeight="1" thickBot="1" x14ac:dyDescent="0.35">
      <c r="A293" s="309" t="s">
        <v>449</v>
      </c>
      <c r="B293" s="287">
        <v>0</v>
      </c>
      <c r="C293" s="287">
        <v>8.0000000000000002E-3</v>
      </c>
      <c r="D293" s="288">
        <v>8.0000000000000002E-3</v>
      </c>
      <c r="E293" s="297" t="s">
        <v>196</v>
      </c>
      <c r="F293" s="287">
        <v>0</v>
      </c>
      <c r="G293" s="288">
        <v>0</v>
      </c>
      <c r="H293" s="290">
        <v>0</v>
      </c>
      <c r="I293" s="287">
        <v>0</v>
      </c>
      <c r="J293" s="288">
        <v>0</v>
      </c>
      <c r="K293" s="291">
        <v>3</v>
      </c>
    </row>
    <row r="294" spans="1:11" ht="14.4" customHeight="1" thickBot="1" x14ac:dyDescent="0.35">
      <c r="A294" s="308" t="s">
        <v>450</v>
      </c>
      <c r="B294" s="292">
        <v>1751</v>
      </c>
      <c r="C294" s="292">
        <v>1600.1709499999999</v>
      </c>
      <c r="D294" s="293">
        <v>-150.829049999999</v>
      </c>
      <c r="E294" s="299">
        <v>0.913861193603</v>
      </c>
      <c r="F294" s="292">
        <v>0</v>
      </c>
      <c r="G294" s="293">
        <v>0</v>
      </c>
      <c r="H294" s="295">
        <v>101.03321</v>
      </c>
      <c r="I294" s="292">
        <v>347.63574999999997</v>
      </c>
      <c r="J294" s="293">
        <v>347.63574999999997</v>
      </c>
      <c r="K294" s="296" t="s">
        <v>196</v>
      </c>
    </row>
    <row r="295" spans="1:11" ht="14.4" customHeight="1" thickBot="1" x14ac:dyDescent="0.35">
      <c r="A295" s="309" t="s">
        <v>451</v>
      </c>
      <c r="B295" s="287">
        <v>1751</v>
      </c>
      <c r="C295" s="287">
        <v>1600.1709499999999</v>
      </c>
      <c r="D295" s="288">
        <v>-150.829049999999</v>
      </c>
      <c r="E295" s="289">
        <v>0.913861193603</v>
      </c>
      <c r="F295" s="287">
        <v>0</v>
      </c>
      <c r="G295" s="288">
        <v>0</v>
      </c>
      <c r="H295" s="290">
        <v>101.03321</v>
      </c>
      <c r="I295" s="287">
        <v>347.63574999999997</v>
      </c>
      <c r="J295" s="288">
        <v>347.63574999999997</v>
      </c>
      <c r="K295" s="298" t="s">
        <v>196</v>
      </c>
    </row>
    <row r="296" spans="1:11" ht="14.4" customHeight="1" thickBot="1" x14ac:dyDescent="0.35">
      <c r="A296" s="308" t="s">
        <v>452</v>
      </c>
      <c r="B296" s="292">
        <v>0</v>
      </c>
      <c r="C296" s="292">
        <v>0</v>
      </c>
      <c r="D296" s="293">
        <v>0</v>
      </c>
      <c r="E296" s="299">
        <v>1</v>
      </c>
      <c r="F296" s="292">
        <v>0</v>
      </c>
      <c r="G296" s="293">
        <v>0</v>
      </c>
      <c r="H296" s="295">
        <v>0</v>
      </c>
      <c r="I296" s="292">
        <v>-22.88</v>
      </c>
      <c r="J296" s="293">
        <v>-22.88</v>
      </c>
      <c r="K296" s="296" t="s">
        <v>196</v>
      </c>
    </row>
    <row r="297" spans="1:11" ht="14.4" customHeight="1" thickBot="1" x14ac:dyDescent="0.35">
      <c r="A297" s="309" t="s">
        <v>453</v>
      </c>
      <c r="B297" s="287">
        <v>0</v>
      </c>
      <c r="C297" s="287">
        <v>0</v>
      </c>
      <c r="D297" s="288">
        <v>0</v>
      </c>
      <c r="E297" s="289">
        <v>1</v>
      </c>
      <c r="F297" s="287">
        <v>0</v>
      </c>
      <c r="G297" s="288">
        <v>0</v>
      </c>
      <c r="H297" s="290">
        <v>0</v>
      </c>
      <c r="I297" s="287">
        <v>-22.88</v>
      </c>
      <c r="J297" s="288">
        <v>-22.88</v>
      </c>
      <c r="K297" s="298" t="s">
        <v>196</v>
      </c>
    </row>
    <row r="298" spans="1:11" ht="14.4" customHeight="1" thickBot="1" x14ac:dyDescent="0.35">
      <c r="A298" s="308" t="s">
        <v>454</v>
      </c>
      <c r="B298" s="292">
        <v>3609.37465087788</v>
      </c>
      <c r="C298" s="292">
        <v>3458.7537299999999</v>
      </c>
      <c r="D298" s="293">
        <v>-150.62092087788</v>
      </c>
      <c r="E298" s="299">
        <v>0.95826952437799995</v>
      </c>
      <c r="F298" s="292">
        <v>0</v>
      </c>
      <c r="G298" s="293">
        <v>0</v>
      </c>
      <c r="H298" s="295">
        <v>281.78494000000001</v>
      </c>
      <c r="I298" s="292">
        <v>802.96988999999996</v>
      </c>
      <c r="J298" s="293">
        <v>802.96988999999996</v>
      </c>
      <c r="K298" s="296" t="s">
        <v>196</v>
      </c>
    </row>
    <row r="299" spans="1:11" ht="14.4" customHeight="1" thickBot="1" x14ac:dyDescent="0.35">
      <c r="A299" s="309" t="s">
        <v>455</v>
      </c>
      <c r="B299" s="287">
        <v>3609.37465087788</v>
      </c>
      <c r="C299" s="287">
        <v>3458.7537299999999</v>
      </c>
      <c r="D299" s="288">
        <v>-150.62092087788</v>
      </c>
      <c r="E299" s="289">
        <v>0.95826952437799995</v>
      </c>
      <c r="F299" s="287">
        <v>0</v>
      </c>
      <c r="G299" s="288">
        <v>0</v>
      </c>
      <c r="H299" s="290">
        <v>281.78494000000001</v>
      </c>
      <c r="I299" s="287">
        <v>802.96988999999996</v>
      </c>
      <c r="J299" s="288">
        <v>802.96988999999996</v>
      </c>
      <c r="K299" s="298" t="s">
        <v>196</v>
      </c>
    </row>
    <row r="300" spans="1:11" ht="14.4" customHeight="1" thickBot="1" x14ac:dyDescent="0.35">
      <c r="A300" s="308" t="s">
        <v>456</v>
      </c>
      <c r="B300" s="292">
        <v>0</v>
      </c>
      <c r="C300" s="292">
        <v>19.328520000000001</v>
      </c>
      <c r="D300" s="293">
        <v>19.328520000000001</v>
      </c>
      <c r="E300" s="294" t="s">
        <v>166</v>
      </c>
      <c r="F300" s="292">
        <v>0</v>
      </c>
      <c r="G300" s="293">
        <v>0</v>
      </c>
      <c r="H300" s="295">
        <v>5.2643599999999999</v>
      </c>
      <c r="I300" s="292">
        <v>5.2643599999999999</v>
      </c>
      <c r="J300" s="293">
        <v>5.2643599999999999</v>
      </c>
      <c r="K300" s="296" t="s">
        <v>196</v>
      </c>
    </row>
    <row r="301" spans="1:11" ht="14.4" customHeight="1" thickBot="1" x14ac:dyDescent="0.35">
      <c r="A301" s="309" t="s">
        <v>457</v>
      </c>
      <c r="B301" s="287">
        <v>0</v>
      </c>
      <c r="C301" s="287">
        <v>0.24106</v>
      </c>
      <c r="D301" s="288">
        <v>0.24106</v>
      </c>
      <c r="E301" s="297" t="s">
        <v>166</v>
      </c>
      <c r="F301" s="287">
        <v>0</v>
      </c>
      <c r="G301" s="288">
        <v>0</v>
      </c>
      <c r="H301" s="290">
        <v>6.54E-2</v>
      </c>
      <c r="I301" s="287">
        <v>6.54E-2</v>
      </c>
      <c r="J301" s="288">
        <v>6.54E-2</v>
      </c>
      <c r="K301" s="298" t="s">
        <v>196</v>
      </c>
    </row>
    <row r="302" spans="1:11" ht="14.4" customHeight="1" thickBot="1" x14ac:dyDescent="0.35">
      <c r="A302" s="309" t="s">
        <v>458</v>
      </c>
      <c r="B302" s="287">
        <v>0</v>
      </c>
      <c r="C302" s="287">
        <v>6.7400000000000003E-3</v>
      </c>
      <c r="D302" s="288">
        <v>6.7400000000000003E-3</v>
      </c>
      <c r="E302" s="297" t="s">
        <v>196</v>
      </c>
      <c r="F302" s="287">
        <v>0</v>
      </c>
      <c r="G302" s="288">
        <v>0</v>
      </c>
      <c r="H302" s="290">
        <v>1.5299999999999999E-3</v>
      </c>
      <c r="I302" s="287">
        <v>1.5299999999999999E-3</v>
      </c>
      <c r="J302" s="288">
        <v>1.5299999999999999E-3</v>
      </c>
      <c r="K302" s="298" t="s">
        <v>196</v>
      </c>
    </row>
    <row r="303" spans="1:11" ht="14.4" customHeight="1" thickBot="1" x14ac:dyDescent="0.35">
      <c r="A303" s="309" t="s">
        <v>459</v>
      </c>
      <c r="B303" s="287">
        <v>0</v>
      </c>
      <c r="C303" s="287">
        <v>7.13619</v>
      </c>
      <c r="D303" s="288">
        <v>7.13619</v>
      </c>
      <c r="E303" s="297" t="s">
        <v>166</v>
      </c>
      <c r="F303" s="287">
        <v>0</v>
      </c>
      <c r="G303" s="288">
        <v>0</v>
      </c>
      <c r="H303" s="290">
        <v>1.9958199999999999</v>
      </c>
      <c r="I303" s="287">
        <v>1.9958199999999999</v>
      </c>
      <c r="J303" s="288">
        <v>1.9958199999999999</v>
      </c>
      <c r="K303" s="298" t="s">
        <v>196</v>
      </c>
    </row>
    <row r="304" spans="1:11" ht="14.4" customHeight="1" thickBot="1" x14ac:dyDescent="0.35">
      <c r="A304" s="309" t="s">
        <v>460</v>
      </c>
      <c r="B304" s="287">
        <v>0</v>
      </c>
      <c r="C304" s="287">
        <v>11.94453</v>
      </c>
      <c r="D304" s="288">
        <v>11.94453</v>
      </c>
      <c r="E304" s="297" t="s">
        <v>166</v>
      </c>
      <c r="F304" s="287">
        <v>0</v>
      </c>
      <c r="G304" s="288">
        <v>0</v>
      </c>
      <c r="H304" s="290">
        <v>3.2016100000000001</v>
      </c>
      <c r="I304" s="287">
        <v>3.2016100000000001</v>
      </c>
      <c r="J304" s="288">
        <v>3.2016100000000001</v>
      </c>
      <c r="K304" s="298" t="s">
        <v>196</v>
      </c>
    </row>
    <row r="305" spans="1:11" ht="14.4" customHeight="1" thickBot="1" x14ac:dyDescent="0.35">
      <c r="A305" s="313" t="s">
        <v>461</v>
      </c>
      <c r="B305" s="292">
        <v>0</v>
      </c>
      <c r="C305" s="292">
        <v>1128.2539999999999</v>
      </c>
      <c r="D305" s="293">
        <v>1128.2539999999999</v>
      </c>
      <c r="E305" s="294" t="s">
        <v>166</v>
      </c>
      <c r="F305" s="292">
        <v>0</v>
      </c>
      <c r="G305" s="293">
        <v>0</v>
      </c>
      <c r="H305" s="295">
        <v>38.401000000000003</v>
      </c>
      <c r="I305" s="292">
        <v>247.536</v>
      </c>
      <c r="J305" s="293">
        <v>247.536</v>
      </c>
      <c r="K305" s="296" t="s">
        <v>196</v>
      </c>
    </row>
    <row r="306" spans="1:11" ht="14.4" customHeight="1" thickBot="1" x14ac:dyDescent="0.35">
      <c r="A306" s="312" t="s">
        <v>462</v>
      </c>
      <c r="B306" s="292">
        <v>0</v>
      </c>
      <c r="C306" s="292">
        <v>1128.2539999999999</v>
      </c>
      <c r="D306" s="293">
        <v>1128.2539999999999</v>
      </c>
      <c r="E306" s="294" t="s">
        <v>166</v>
      </c>
      <c r="F306" s="292">
        <v>0</v>
      </c>
      <c r="G306" s="293">
        <v>0</v>
      </c>
      <c r="H306" s="295">
        <v>38.401000000000003</v>
      </c>
      <c r="I306" s="292">
        <v>247.536</v>
      </c>
      <c r="J306" s="293">
        <v>247.536</v>
      </c>
      <c r="K306" s="296" t="s">
        <v>196</v>
      </c>
    </row>
    <row r="307" spans="1:11" ht="14.4" customHeight="1" thickBot="1" x14ac:dyDescent="0.35">
      <c r="A307" s="310" t="s">
        <v>463</v>
      </c>
      <c r="B307" s="292">
        <v>0</v>
      </c>
      <c r="C307" s="292">
        <v>1128.2539999999999</v>
      </c>
      <c r="D307" s="293">
        <v>1128.2539999999999</v>
      </c>
      <c r="E307" s="294" t="s">
        <v>166</v>
      </c>
      <c r="F307" s="292">
        <v>0</v>
      </c>
      <c r="G307" s="293">
        <v>0</v>
      </c>
      <c r="H307" s="295">
        <v>38.401000000000003</v>
      </c>
      <c r="I307" s="292">
        <v>247.536</v>
      </c>
      <c r="J307" s="293">
        <v>247.536</v>
      </c>
      <c r="K307" s="296" t="s">
        <v>196</v>
      </c>
    </row>
    <row r="308" spans="1:11" ht="14.4" customHeight="1" thickBot="1" x14ac:dyDescent="0.35">
      <c r="A308" s="308" t="s">
        <v>464</v>
      </c>
      <c r="B308" s="292">
        <v>0</v>
      </c>
      <c r="C308" s="292">
        <v>1128.2539999999999</v>
      </c>
      <c r="D308" s="293">
        <v>1128.2539999999999</v>
      </c>
      <c r="E308" s="294" t="s">
        <v>166</v>
      </c>
      <c r="F308" s="292">
        <v>0</v>
      </c>
      <c r="G308" s="293">
        <v>0</v>
      </c>
      <c r="H308" s="295">
        <v>38.401000000000003</v>
      </c>
      <c r="I308" s="292">
        <v>247.536</v>
      </c>
      <c r="J308" s="293">
        <v>247.536</v>
      </c>
      <c r="K308" s="296" t="s">
        <v>196</v>
      </c>
    </row>
    <row r="309" spans="1:11" ht="14.4" customHeight="1" thickBot="1" x14ac:dyDescent="0.35">
      <c r="A309" s="309" t="s">
        <v>465</v>
      </c>
      <c r="B309" s="287">
        <v>0</v>
      </c>
      <c r="C309" s="287">
        <v>1128.2539999999999</v>
      </c>
      <c r="D309" s="288">
        <v>1128.2539999999999</v>
      </c>
      <c r="E309" s="297" t="s">
        <v>166</v>
      </c>
      <c r="F309" s="287">
        <v>0</v>
      </c>
      <c r="G309" s="288">
        <v>0</v>
      </c>
      <c r="H309" s="290">
        <v>38.401000000000003</v>
      </c>
      <c r="I309" s="287">
        <v>247.536</v>
      </c>
      <c r="J309" s="288">
        <v>247.536</v>
      </c>
      <c r="K309" s="298" t="s">
        <v>196</v>
      </c>
    </row>
    <row r="310" spans="1:11" ht="14.4" customHeight="1" thickBot="1" x14ac:dyDescent="0.35">
      <c r="A310" s="314"/>
      <c r="B310" s="287">
        <v>-2750.73695418955</v>
      </c>
      <c r="C310" s="287">
        <v>10291.2135</v>
      </c>
      <c r="D310" s="288">
        <v>13041.9504541895</v>
      </c>
      <c r="E310" s="289">
        <v>-3.74125686003</v>
      </c>
      <c r="F310" s="287">
        <v>12255.063429833301</v>
      </c>
      <c r="G310" s="288">
        <v>3063.7658574583302</v>
      </c>
      <c r="H310" s="290">
        <v>2319.7297199999898</v>
      </c>
      <c r="I310" s="287">
        <v>6193.6446400000004</v>
      </c>
      <c r="J310" s="288">
        <v>3129.8787825416598</v>
      </c>
      <c r="K310" s="291">
        <v>0.50539474360600001</v>
      </c>
    </row>
    <row r="311" spans="1:11" ht="14.4" customHeight="1" thickBot="1" x14ac:dyDescent="0.35">
      <c r="A311" s="315" t="s">
        <v>50</v>
      </c>
      <c r="B311" s="301">
        <v>-2750.73695418955</v>
      </c>
      <c r="C311" s="301">
        <v>10291.2135</v>
      </c>
      <c r="D311" s="302">
        <v>13041.9504541895</v>
      </c>
      <c r="E311" s="303" t="s">
        <v>166</v>
      </c>
      <c r="F311" s="301">
        <v>12255.063429833301</v>
      </c>
      <c r="G311" s="302">
        <v>3063.7658574583302</v>
      </c>
      <c r="H311" s="301">
        <v>2319.7297199999898</v>
      </c>
      <c r="I311" s="301">
        <v>6193.6446399999804</v>
      </c>
      <c r="J311" s="302">
        <v>3129.8787825416498</v>
      </c>
      <c r="K311" s="304">
        <v>0.50539474360600001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77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165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2014</v>
      </c>
      <c r="D3" s="232">
        <v>2015</v>
      </c>
      <c r="E3" s="7"/>
      <c r="F3" s="271">
        <v>2016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137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6" t="s">
        <v>466</v>
      </c>
      <c r="B5" s="317" t="s">
        <v>467</v>
      </c>
      <c r="C5" s="318" t="s">
        <v>468</v>
      </c>
      <c r="D5" s="318" t="s">
        <v>468</v>
      </c>
      <c r="E5" s="318"/>
      <c r="F5" s="318" t="s">
        <v>468</v>
      </c>
      <c r="G5" s="318" t="s">
        <v>468</v>
      </c>
      <c r="H5" s="318" t="s">
        <v>468</v>
      </c>
      <c r="I5" s="319" t="s">
        <v>468</v>
      </c>
      <c r="J5" s="320" t="s">
        <v>53</v>
      </c>
    </row>
    <row r="6" spans="1:10" ht="14.4" customHeight="1" x14ac:dyDescent="0.3">
      <c r="A6" s="316" t="s">
        <v>466</v>
      </c>
      <c r="B6" s="317" t="s">
        <v>176</v>
      </c>
      <c r="C6" s="318">
        <v>23.14415</v>
      </c>
      <c r="D6" s="318">
        <v>18.856439999999996</v>
      </c>
      <c r="E6" s="318"/>
      <c r="F6" s="318">
        <v>14.693760000000001</v>
      </c>
      <c r="G6" s="318">
        <v>19.2500049099345</v>
      </c>
      <c r="H6" s="318">
        <v>-4.5562449099344988</v>
      </c>
      <c r="I6" s="319">
        <v>0.76331201310067609</v>
      </c>
      <c r="J6" s="320" t="s">
        <v>1</v>
      </c>
    </row>
    <row r="7" spans="1:10" ht="14.4" customHeight="1" x14ac:dyDescent="0.3">
      <c r="A7" s="316" t="s">
        <v>466</v>
      </c>
      <c r="B7" s="317" t="s">
        <v>469</v>
      </c>
      <c r="C7" s="318">
        <v>0</v>
      </c>
      <c r="D7" s="318" t="s">
        <v>468</v>
      </c>
      <c r="E7" s="318"/>
      <c r="F7" s="318" t="s">
        <v>468</v>
      </c>
      <c r="G7" s="318" t="s">
        <v>468</v>
      </c>
      <c r="H7" s="318" t="s">
        <v>468</v>
      </c>
      <c r="I7" s="319" t="s">
        <v>468</v>
      </c>
      <c r="J7" s="320" t="s">
        <v>1</v>
      </c>
    </row>
    <row r="8" spans="1:10" ht="14.4" customHeight="1" x14ac:dyDescent="0.3">
      <c r="A8" s="316" t="s">
        <v>466</v>
      </c>
      <c r="B8" s="317" t="s">
        <v>177</v>
      </c>
      <c r="C8" s="318">
        <v>0</v>
      </c>
      <c r="D8" s="318">
        <v>0</v>
      </c>
      <c r="E8" s="318"/>
      <c r="F8" s="318" t="s">
        <v>468</v>
      </c>
      <c r="G8" s="318" t="s">
        <v>468</v>
      </c>
      <c r="H8" s="318" t="s">
        <v>468</v>
      </c>
      <c r="I8" s="319" t="s">
        <v>468</v>
      </c>
      <c r="J8" s="320" t="s">
        <v>1</v>
      </c>
    </row>
    <row r="9" spans="1:10" ht="14.4" customHeight="1" x14ac:dyDescent="0.3">
      <c r="A9" s="316" t="s">
        <v>466</v>
      </c>
      <c r="B9" s="317" t="s">
        <v>470</v>
      </c>
      <c r="C9" s="318">
        <v>23.14415</v>
      </c>
      <c r="D9" s="318">
        <v>18.856439999999996</v>
      </c>
      <c r="E9" s="318"/>
      <c r="F9" s="318">
        <v>14.693760000000001</v>
      </c>
      <c r="G9" s="318">
        <v>19.2500049099345</v>
      </c>
      <c r="H9" s="318">
        <v>-4.5562449099344988</v>
      </c>
      <c r="I9" s="319">
        <v>0.76331201310067609</v>
      </c>
      <c r="J9" s="320" t="s">
        <v>471</v>
      </c>
    </row>
    <row r="11" spans="1:10" ht="14.4" customHeight="1" x14ac:dyDescent="0.3">
      <c r="A11" s="316" t="s">
        <v>466</v>
      </c>
      <c r="B11" s="317" t="s">
        <v>467</v>
      </c>
      <c r="C11" s="318" t="s">
        <v>468</v>
      </c>
      <c r="D11" s="318" t="s">
        <v>468</v>
      </c>
      <c r="E11" s="318"/>
      <c r="F11" s="318" t="s">
        <v>468</v>
      </c>
      <c r="G11" s="318" t="s">
        <v>468</v>
      </c>
      <c r="H11" s="318" t="s">
        <v>468</v>
      </c>
      <c r="I11" s="319" t="s">
        <v>468</v>
      </c>
      <c r="J11" s="320" t="s">
        <v>53</v>
      </c>
    </row>
    <row r="12" spans="1:10" ht="14.4" customHeight="1" x14ac:dyDescent="0.3">
      <c r="A12" s="316" t="s">
        <v>472</v>
      </c>
      <c r="B12" s="317" t="s">
        <v>473</v>
      </c>
      <c r="C12" s="318" t="s">
        <v>468</v>
      </c>
      <c r="D12" s="318" t="s">
        <v>468</v>
      </c>
      <c r="E12" s="318"/>
      <c r="F12" s="318" t="s">
        <v>468</v>
      </c>
      <c r="G12" s="318" t="s">
        <v>468</v>
      </c>
      <c r="H12" s="318" t="s">
        <v>468</v>
      </c>
      <c r="I12" s="319" t="s">
        <v>468</v>
      </c>
      <c r="J12" s="320" t="s">
        <v>0</v>
      </c>
    </row>
    <row r="13" spans="1:10" ht="14.4" customHeight="1" x14ac:dyDescent="0.3">
      <c r="A13" s="316" t="s">
        <v>472</v>
      </c>
      <c r="B13" s="317" t="s">
        <v>176</v>
      </c>
      <c r="C13" s="318">
        <v>0</v>
      </c>
      <c r="D13" s="318">
        <v>0.1089</v>
      </c>
      <c r="E13" s="318"/>
      <c r="F13" s="318">
        <v>0</v>
      </c>
      <c r="G13" s="318">
        <v>5.8797230015E-2</v>
      </c>
      <c r="H13" s="318">
        <v>-5.8797230015E-2</v>
      </c>
      <c r="I13" s="319">
        <v>0</v>
      </c>
      <c r="J13" s="320" t="s">
        <v>1</v>
      </c>
    </row>
    <row r="14" spans="1:10" ht="14.4" customHeight="1" x14ac:dyDescent="0.3">
      <c r="A14" s="316" t="s">
        <v>472</v>
      </c>
      <c r="B14" s="317" t="s">
        <v>469</v>
      </c>
      <c r="C14" s="318">
        <v>0</v>
      </c>
      <c r="D14" s="318" t="s">
        <v>468</v>
      </c>
      <c r="E14" s="318"/>
      <c r="F14" s="318" t="s">
        <v>468</v>
      </c>
      <c r="G14" s="318" t="s">
        <v>468</v>
      </c>
      <c r="H14" s="318" t="s">
        <v>468</v>
      </c>
      <c r="I14" s="319" t="s">
        <v>468</v>
      </c>
      <c r="J14" s="320" t="s">
        <v>1</v>
      </c>
    </row>
    <row r="15" spans="1:10" ht="14.4" customHeight="1" x14ac:dyDescent="0.3">
      <c r="A15" s="316" t="s">
        <v>472</v>
      </c>
      <c r="B15" s="317" t="s">
        <v>474</v>
      </c>
      <c r="C15" s="318">
        <v>0</v>
      </c>
      <c r="D15" s="318">
        <v>0.1089</v>
      </c>
      <c r="E15" s="318"/>
      <c r="F15" s="318">
        <v>0</v>
      </c>
      <c r="G15" s="318">
        <v>5.8797230015E-2</v>
      </c>
      <c r="H15" s="318">
        <v>-5.8797230015E-2</v>
      </c>
      <c r="I15" s="319">
        <v>0</v>
      </c>
      <c r="J15" s="320" t="s">
        <v>475</v>
      </c>
    </row>
    <row r="16" spans="1:10" ht="14.4" customHeight="1" x14ac:dyDescent="0.3">
      <c r="A16" s="316" t="s">
        <v>468</v>
      </c>
      <c r="B16" s="317" t="s">
        <v>468</v>
      </c>
      <c r="C16" s="318" t="s">
        <v>468</v>
      </c>
      <c r="D16" s="318" t="s">
        <v>468</v>
      </c>
      <c r="E16" s="318"/>
      <c r="F16" s="318" t="s">
        <v>468</v>
      </c>
      <c r="G16" s="318" t="s">
        <v>468</v>
      </c>
      <c r="H16" s="318" t="s">
        <v>468</v>
      </c>
      <c r="I16" s="319" t="s">
        <v>468</v>
      </c>
      <c r="J16" s="320" t="s">
        <v>476</v>
      </c>
    </row>
    <row r="17" spans="1:10" ht="14.4" customHeight="1" x14ac:dyDescent="0.3">
      <c r="A17" s="316" t="s">
        <v>477</v>
      </c>
      <c r="B17" s="317" t="s">
        <v>478</v>
      </c>
      <c r="C17" s="318" t="s">
        <v>468</v>
      </c>
      <c r="D17" s="318" t="s">
        <v>468</v>
      </c>
      <c r="E17" s="318"/>
      <c r="F17" s="318" t="s">
        <v>468</v>
      </c>
      <c r="G17" s="318" t="s">
        <v>468</v>
      </c>
      <c r="H17" s="318" t="s">
        <v>468</v>
      </c>
      <c r="I17" s="319" t="s">
        <v>468</v>
      </c>
      <c r="J17" s="320" t="s">
        <v>0</v>
      </c>
    </row>
    <row r="18" spans="1:10" ht="14.4" customHeight="1" x14ac:dyDescent="0.3">
      <c r="A18" s="316" t="s">
        <v>477</v>
      </c>
      <c r="B18" s="317" t="s">
        <v>176</v>
      </c>
      <c r="C18" s="318">
        <v>0</v>
      </c>
      <c r="D18" s="318" t="s">
        <v>468</v>
      </c>
      <c r="E18" s="318"/>
      <c r="F18" s="318" t="s">
        <v>468</v>
      </c>
      <c r="G18" s="318" t="s">
        <v>468</v>
      </c>
      <c r="H18" s="318" t="s">
        <v>468</v>
      </c>
      <c r="I18" s="319" t="s">
        <v>468</v>
      </c>
      <c r="J18" s="320" t="s">
        <v>1</v>
      </c>
    </row>
    <row r="19" spans="1:10" ht="14.4" customHeight="1" x14ac:dyDescent="0.3">
      <c r="A19" s="316" t="s">
        <v>477</v>
      </c>
      <c r="B19" s="317" t="s">
        <v>469</v>
      </c>
      <c r="C19" s="318">
        <v>0</v>
      </c>
      <c r="D19" s="318" t="s">
        <v>468</v>
      </c>
      <c r="E19" s="318"/>
      <c r="F19" s="318" t="s">
        <v>468</v>
      </c>
      <c r="G19" s="318" t="s">
        <v>468</v>
      </c>
      <c r="H19" s="318" t="s">
        <v>468</v>
      </c>
      <c r="I19" s="319" t="s">
        <v>468</v>
      </c>
      <c r="J19" s="320" t="s">
        <v>1</v>
      </c>
    </row>
    <row r="20" spans="1:10" ht="14.4" customHeight="1" x14ac:dyDescent="0.3">
      <c r="A20" s="316" t="s">
        <v>477</v>
      </c>
      <c r="B20" s="317" t="s">
        <v>479</v>
      </c>
      <c r="C20" s="318">
        <v>0</v>
      </c>
      <c r="D20" s="318" t="s">
        <v>468</v>
      </c>
      <c r="E20" s="318"/>
      <c r="F20" s="318" t="s">
        <v>468</v>
      </c>
      <c r="G20" s="318" t="s">
        <v>468</v>
      </c>
      <c r="H20" s="318" t="s">
        <v>468</v>
      </c>
      <c r="I20" s="319" t="s">
        <v>468</v>
      </c>
      <c r="J20" s="320" t="s">
        <v>475</v>
      </c>
    </row>
    <row r="21" spans="1:10" ht="14.4" customHeight="1" x14ac:dyDescent="0.3">
      <c r="A21" s="316" t="s">
        <v>468</v>
      </c>
      <c r="B21" s="317" t="s">
        <v>468</v>
      </c>
      <c r="C21" s="318" t="s">
        <v>468</v>
      </c>
      <c r="D21" s="318" t="s">
        <v>468</v>
      </c>
      <c r="E21" s="318"/>
      <c r="F21" s="318" t="s">
        <v>468</v>
      </c>
      <c r="G21" s="318" t="s">
        <v>468</v>
      </c>
      <c r="H21" s="318" t="s">
        <v>468</v>
      </c>
      <c r="I21" s="319" t="s">
        <v>468</v>
      </c>
      <c r="J21" s="320" t="s">
        <v>476</v>
      </c>
    </row>
    <row r="22" spans="1:10" ht="14.4" customHeight="1" x14ac:dyDescent="0.3">
      <c r="A22" s="316" t="s">
        <v>480</v>
      </c>
      <c r="B22" s="317" t="s">
        <v>481</v>
      </c>
      <c r="C22" s="318" t="s">
        <v>468</v>
      </c>
      <c r="D22" s="318" t="s">
        <v>468</v>
      </c>
      <c r="E22" s="318"/>
      <c r="F22" s="318" t="s">
        <v>468</v>
      </c>
      <c r="G22" s="318" t="s">
        <v>468</v>
      </c>
      <c r="H22" s="318" t="s">
        <v>468</v>
      </c>
      <c r="I22" s="319" t="s">
        <v>468</v>
      </c>
      <c r="J22" s="320" t="s">
        <v>0</v>
      </c>
    </row>
    <row r="23" spans="1:10" ht="14.4" customHeight="1" x14ac:dyDescent="0.3">
      <c r="A23" s="316" t="s">
        <v>480</v>
      </c>
      <c r="B23" s="317" t="s">
        <v>176</v>
      </c>
      <c r="C23" s="318">
        <v>1.1921900000000001</v>
      </c>
      <c r="D23" s="318">
        <v>0</v>
      </c>
      <c r="E23" s="318"/>
      <c r="F23" s="318">
        <v>0</v>
      </c>
      <c r="G23" s="318">
        <v>-3.8900039074999997E-2</v>
      </c>
      <c r="H23" s="318">
        <v>3.8900039074999997E-2</v>
      </c>
      <c r="I23" s="319">
        <v>0</v>
      </c>
      <c r="J23" s="320" t="s">
        <v>1</v>
      </c>
    </row>
    <row r="24" spans="1:10" ht="14.4" customHeight="1" x14ac:dyDescent="0.3">
      <c r="A24" s="316" t="s">
        <v>480</v>
      </c>
      <c r="B24" s="317" t="s">
        <v>469</v>
      </c>
      <c r="C24" s="318">
        <v>0</v>
      </c>
      <c r="D24" s="318" t="s">
        <v>468</v>
      </c>
      <c r="E24" s="318"/>
      <c r="F24" s="318" t="s">
        <v>468</v>
      </c>
      <c r="G24" s="318" t="s">
        <v>468</v>
      </c>
      <c r="H24" s="318" t="s">
        <v>468</v>
      </c>
      <c r="I24" s="319" t="s">
        <v>468</v>
      </c>
      <c r="J24" s="320" t="s">
        <v>1</v>
      </c>
    </row>
    <row r="25" spans="1:10" ht="14.4" customHeight="1" x14ac:dyDescent="0.3">
      <c r="A25" s="316" t="s">
        <v>480</v>
      </c>
      <c r="B25" s="317" t="s">
        <v>177</v>
      </c>
      <c r="C25" s="318">
        <v>0</v>
      </c>
      <c r="D25" s="318">
        <v>0</v>
      </c>
      <c r="E25" s="318"/>
      <c r="F25" s="318" t="s">
        <v>468</v>
      </c>
      <c r="G25" s="318" t="s">
        <v>468</v>
      </c>
      <c r="H25" s="318" t="s">
        <v>468</v>
      </c>
      <c r="I25" s="319" t="s">
        <v>468</v>
      </c>
      <c r="J25" s="320" t="s">
        <v>1</v>
      </c>
    </row>
    <row r="26" spans="1:10" ht="14.4" customHeight="1" x14ac:dyDescent="0.3">
      <c r="A26" s="316" t="s">
        <v>480</v>
      </c>
      <c r="B26" s="317" t="s">
        <v>482</v>
      </c>
      <c r="C26" s="318">
        <v>1.1921900000000001</v>
      </c>
      <c r="D26" s="318">
        <v>0</v>
      </c>
      <c r="E26" s="318"/>
      <c r="F26" s="318">
        <v>0</v>
      </c>
      <c r="G26" s="318">
        <v>-3.8900039074999997E-2</v>
      </c>
      <c r="H26" s="318">
        <v>3.8900039074999997E-2</v>
      </c>
      <c r="I26" s="319">
        <v>0</v>
      </c>
      <c r="J26" s="320" t="s">
        <v>475</v>
      </c>
    </row>
    <row r="27" spans="1:10" ht="14.4" customHeight="1" x14ac:dyDescent="0.3">
      <c r="A27" s="316" t="s">
        <v>468</v>
      </c>
      <c r="B27" s="317" t="s">
        <v>468</v>
      </c>
      <c r="C27" s="318" t="s">
        <v>468</v>
      </c>
      <c r="D27" s="318" t="s">
        <v>468</v>
      </c>
      <c r="E27" s="318"/>
      <c r="F27" s="318" t="s">
        <v>468</v>
      </c>
      <c r="G27" s="318" t="s">
        <v>468</v>
      </c>
      <c r="H27" s="318" t="s">
        <v>468</v>
      </c>
      <c r="I27" s="319" t="s">
        <v>468</v>
      </c>
      <c r="J27" s="320" t="s">
        <v>476</v>
      </c>
    </row>
    <row r="28" spans="1:10" ht="14.4" customHeight="1" x14ac:dyDescent="0.3">
      <c r="A28" s="316" t="s">
        <v>483</v>
      </c>
      <c r="B28" s="317" t="s">
        <v>484</v>
      </c>
      <c r="C28" s="318" t="s">
        <v>468</v>
      </c>
      <c r="D28" s="318" t="s">
        <v>468</v>
      </c>
      <c r="E28" s="318"/>
      <c r="F28" s="318" t="s">
        <v>468</v>
      </c>
      <c r="G28" s="318" t="s">
        <v>468</v>
      </c>
      <c r="H28" s="318" t="s">
        <v>468</v>
      </c>
      <c r="I28" s="319" t="s">
        <v>468</v>
      </c>
      <c r="J28" s="320" t="s">
        <v>0</v>
      </c>
    </row>
    <row r="29" spans="1:10" ht="14.4" customHeight="1" x14ac:dyDescent="0.3">
      <c r="A29" s="316" t="s">
        <v>483</v>
      </c>
      <c r="B29" s="317" t="s">
        <v>176</v>
      </c>
      <c r="C29" s="318">
        <v>21.88316</v>
      </c>
      <c r="D29" s="318">
        <v>0</v>
      </c>
      <c r="E29" s="318"/>
      <c r="F29" s="318" t="s">
        <v>468</v>
      </c>
      <c r="G29" s="318" t="s">
        <v>468</v>
      </c>
      <c r="H29" s="318" t="s">
        <v>468</v>
      </c>
      <c r="I29" s="319" t="s">
        <v>468</v>
      </c>
      <c r="J29" s="320" t="s">
        <v>1</v>
      </c>
    </row>
    <row r="30" spans="1:10" ht="14.4" customHeight="1" x14ac:dyDescent="0.3">
      <c r="A30" s="316" t="s">
        <v>483</v>
      </c>
      <c r="B30" s="317" t="s">
        <v>485</v>
      </c>
      <c r="C30" s="318">
        <v>21.88316</v>
      </c>
      <c r="D30" s="318">
        <v>0</v>
      </c>
      <c r="E30" s="318"/>
      <c r="F30" s="318" t="s">
        <v>468</v>
      </c>
      <c r="G30" s="318" t="s">
        <v>468</v>
      </c>
      <c r="H30" s="318" t="s">
        <v>468</v>
      </c>
      <c r="I30" s="319" t="s">
        <v>468</v>
      </c>
      <c r="J30" s="320" t="s">
        <v>475</v>
      </c>
    </row>
    <row r="31" spans="1:10" ht="14.4" customHeight="1" x14ac:dyDescent="0.3">
      <c r="A31" s="316" t="s">
        <v>468</v>
      </c>
      <c r="B31" s="317" t="s">
        <v>468</v>
      </c>
      <c r="C31" s="318" t="s">
        <v>468</v>
      </c>
      <c r="D31" s="318" t="s">
        <v>468</v>
      </c>
      <c r="E31" s="318"/>
      <c r="F31" s="318" t="s">
        <v>468</v>
      </c>
      <c r="G31" s="318" t="s">
        <v>468</v>
      </c>
      <c r="H31" s="318" t="s">
        <v>468</v>
      </c>
      <c r="I31" s="319" t="s">
        <v>468</v>
      </c>
      <c r="J31" s="320" t="s">
        <v>476</v>
      </c>
    </row>
    <row r="32" spans="1:10" ht="14.4" customHeight="1" x14ac:dyDescent="0.3">
      <c r="A32" s="316" t="s">
        <v>486</v>
      </c>
      <c r="B32" s="317" t="s">
        <v>484</v>
      </c>
      <c r="C32" s="318" t="s">
        <v>468</v>
      </c>
      <c r="D32" s="318" t="s">
        <v>468</v>
      </c>
      <c r="E32" s="318"/>
      <c r="F32" s="318" t="s">
        <v>468</v>
      </c>
      <c r="G32" s="318" t="s">
        <v>468</v>
      </c>
      <c r="H32" s="318" t="s">
        <v>468</v>
      </c>
      <c r="I32" s="319" t="s">
        <v>468</v>
      </c>
      <c r="J32" s="320" t="s">
        <v>0</v>
      </c>
    </row>
    <row r="33" spans="1:10" ht="14.4" customHeight="1" x14ac:dyDescent="0.3">
      <c r="A33" s="316" t="s">
        <v>486</v>
      </c>
      <c r="B33" s="317" t="s">
        <v>176</v>
      </c>
      <c r="C33" s="318">
        <v>6.88E-2</v>
      </c>
      <c r="D33" s="318">
        <v>0</v>
      </c>
      <c r="E33" s="318"/>
      <c r="F33" s="318" t="s">
        <v>468</v>
      </c>
      <c r="G33" s="318" t="s">
        <v>468</v>
      </c>
      <c r="H33" s="318" t="s">
        <v>468</v>
      </c>
      <c r="I33" s="319" t="s">
        <v>468</v>
      </c>
      <c r="J33" s="320" t="s">
        <v>1</v>
      </c>
    </row>
    <row r="34" spans="1:10" ht="14.4" customHeight="1" x14ac:dyDescent="0.3">
      <c r="A34" s="316" t="s">
        <v>486</v>
      </c>
      <c r="B34" s="317" t="s">
        <v>469</v>
      </c>
      <c r="C34" s="318">
        <v>0</v>
      </c>
      <c r="D34" s="318" t="s">
        <v>468</v>
      </c>
      <c r="E34" s="318"/>
      <c r="F34" s="318" t="s">
        <v>468</v>
      </c>
      <c r="G34" s="318" t="s">
        <v>468</v>
      </c>
      <c r="H34" s="318" t="s">
        <v>468</v>
      </c>
      <c r="I34" s="319" t="s">
        <v>468</v>
      </c>
      <c r="J34" s="320" t="s">
        <v>1</v>
      </c>
    </row>
    <row r="35" spans="1:10" ht="14.4" customHeight="1" x14ac:dyDescent="0.3">
      <c r="A35" s="316" t="s">
        <v>486</v>
      </c>
      <c r="B35" s="317" t="s">
        <v>485</v>
      </c>
      <c r="C35" s="318">
        <v>6.88E-2</v>
      </c>
      <c r="D35" s="318">
        <v>0</v>
      </c>
      <c r="E35" s="318"/>
      <c r="F35" s="318" t="s">
        <v>468</v>
      </c>
      <c r="G35" s="318" t="s">
        <v>468</v>
      </c>
      <c r="H35" s="318" t="s">
        <v>468</v>
      </c>
      <c r="I35" s="319" t="s">
        <v>468</v>
      </c>
      <c r="J35" s="320" t="s">
        <v>475</v>
      </c>
    </row>
    <row r="36" spans="1:10" ht="14.4" customHeight="1" x14ac:dyDescent="0.3">
      <c r="A36" s="316" t="s">
        <v>468</v>
      </c>
      <c r="B36" s="317" t="s">
        <v>468</v>
      </c>
      <c r="C36" s="318" t="s">
        <v>468</v>
      </c>
      <c r="D36" s="318" t="s">
        <v>468</v>
      </c>
      <c r="E36" s="318"/>
      <c r="F36" s="318" t="s">
        <v>468</v>
      </c>
      <c r="G36" s="318" t="s">
        <v>468</v>
      </c>
      <c r="H36" s="318" t="s">
        <v>468</v>
      </c>
      <c r="I36" s="319" t="s">
        <v>468</v>
      </c>
      <c r="J36" s="320" t="s">
        <v>476</v>
      </c>
    </row>
    <row r="37" spans="1:10" ht="14.4" customHeight="1" x14ac:dyDescent="0.3">
      <c r="A37" s="316" t="s">
        <v>487</v>
      </c>
      <c r="B37" s="317" t="s">
        <v>484</v>
      </c>
      <c r="C37" s="318" t="s">
        <v>468</v>
      </c>
      <c r="D37" s="318" t="s">
        <v>468</v>
      </c>
      <c r="E37" s="318"/>
      <c r="F37" s="318" t="s">
        <v>468</v>
      </c>
      <c r="G37" s="318" t="s">
        <v>468</v>
      </c>
      <c r="H37" s="318" t="s">
        <v>468</v>
      </c>
      <c r="I37" s="319" t="s">
        <v>468</v>
      </c>
      <c r="J37" s="320" t="s">
        <v>0</v>
      </c>
    </row>
    <row r="38" spans="1:10" ht="14.4" customHeight="1" x14ac:dyDescent="0.3">
      <c r="A38" s="316" t="s">
        <v>487</v>
      </c>
      <c r="B38" s="317" t="s">
        <v>176</v>
      </c>
      <c r="C38" s="318">
        <v>0</v>
      </c>
      <c r="D38" s="318" t="s">
        <v>468</v>
      </c>
      <c r="E38" s="318"/>
      <c r="F38" s="318" t="s">
        <v>468</v>
      </c>
      <c r="G38" s="318" t="s">
        <v>468</v>
      </c>
      <c r="H38" s="318" t="s">
        <v>468</v>
      </c>
      <c r="I38" s="319" t="s">
        <v>468</v>
      </c>
      <c r="J38" s="320" t="s">
        <v>1</v>
      </c>
    </row>
    <row r="39" spans="1:10" ht="14.4" customHeight="1" x14ac:dyDescent="0.3">
      <c r="A39" s="316" t="s">
        <v>487</v>
      </c>
      <c r="B39" s="317" t="s">
        <v>485</v>
      </c>
      <c r="C39" s="318">
        <v>0</v>
      </c>
      <c r="D39" s="318" t="s">
        <v>468</v>
      </c>
      <c r="E39" s="318"/>
      <c r="F39" s="318" t="s">
        <v>468</v>
      </c>
      <c r="G39" s="318" t="s">
        <v>468</v>
      </c>
      <c r="H39" s="318" t="s">
        <v>468</v>
      </c>
      <c r="I39" s="319" t="s">
        <v>468</v>
      </c>
      <c r="J39" s="320" t="s">
        <v>475</v>
      </c>
    </row>
    <row r="40" spans="1:10" ht="14.4" customHeight="1" x14ac:dyDescent="0.3">
      <c r="A40" s="316" t="s">
        <v>468</v>
      </c>
      <c r="B40" s="317" t="s">
        <v>468</v>
      </c>
      <c r="C40" s="318" t="s">
        <v>468</v>
      </c>
      <c r="D40" s="318" t="s">
        <v>468</v>
      </c>
      <c r="E40" s="318"/>
      <c r="F40" s="318" t="s">
        <v>468</v>
      </c>
      <c r="G40" s="318" t="s">
        <v>468</v>
      </c>
      <c r="H40" s="318" t="s">
        <v>468</v>
      </c>
      <c r="I40" s="319" t="s">
        <v>468</v>
      </c>
      <c r="J40" s="320" t="s">
        <v>476</v>
      </c>
    </row>
    <row r="41" spans="1:10" ht="14.4" customHeight="1" x14ac:dyDescent="0.3">
      <c r="A41" s="316" t="s">
        <v>488</v>
      </c>
      <c r="B41" s="317" t="s">
        <v>489</v>
      </c>
      <c r="C41" s="318" t="s">
        <v>468</v>
      </c>
      <c r="D41" s="318" t="s">
        <v>468</v>
      </c>
      <c r="E41" s="318"/>
      <c r="F41" s="318" t="s">
        <v>468</v>
      </c>
      <c r="G41" s="318" t="s">
        <v>468</v>
      </c>
      <c r="H41" s="318" t="s">
        <v>468</v>
      </c>
      <c r="I41" s="319" t="s">
        <v>468</v>
      </c>
      <c r="J41" s="320" t="s">
        <v>0</v>
      </c>
    </row>
    <row r="42" spans="1:10" ht="14.4" customHeight="1" x14ac:dyDescent="0.3">
      <c r="A42" s="316" t="s">
        <v>488</v>
      </c>
      <c r="B42" s="317" t="s">
        <v>176</v>
      </c>
      <c r="C42" s="318" t="s">
        <v>468</v>
      </c>
      <c r="D42" s="318">
        <v>16.451779999999999</v>
      </c>
      <c r="E42" s="318"/>
      <c r="F42" s="318">
        <v>11.722020000000001</v>
      </c>
      <c r="G42" s="318">
        <v>17.4925470650035</v>
      </c>
      <c r="H42" s="318">
        <v>-5.770527065003499</v>
      </c>
      <c r="I42" s="319">
        <v>0.67011510424640697</v>
      </c>
      <c r="J42" s="320" t="s">
        <v>1</v>
      </c>
    </row>
    <row r="43" spans="1:10" ht="14.4" customHeight="1" x14ac:dyDescent="0.3">
      <c r="A43" s="316" t="s">
        <v>488</v>
      </c>
      <c r="B43" s="317" t="s">
        <v>490</v>
      </c>
      <c r="C43" s="318" t="s">
        <v>468</v>
      </c>
      <c r="D43" s="318">
        <v>16.451779999999999</v>
      </c>
      <c r="E43" s="318"/>
      <c r="F43" s="318">
        <v>11.722020000000001</v>
      </c>
      <c r="G43" s="318">
        <v>17.4925470650035</v>
      </c>
      <c r="H43" s="318">
        <v>-5.770527065003499</v>
      </c>
      <c r="I43" s="319">
        <v>0.67011510424640697</v>
      </c>
      <c r="J43" s="320" t="s">
        <v>475</v>
      </c>
    </row>
    <row r="44" spans="1:10" ht="14.4" customHeight="1" x14ac:dyDescent="0.3">
      <c r="A44" s="316" t="s">
        <v>468</v>
      </c>
      <c r="B44" s="317" t="s">
        <v>468</v>
      </c>
      <c r="C44" s="318" t="s">
        <v>468</v>
      </c>
      <c r="D44" s="318" t="s">
        <v>468</v>
      </c>
      <c r="E44" s="318"/>
      <c r="F44" s="318" t="s">
        <v>468</v>
      </c>
      <c r="G44" s="318" t="s">
        <v>468</v>
      </c>
      <c r="H44" s="318" t="s">
        <v>468</v>
      </c>
      <c r="I44" s="319" t="s">
        <v>468</v>
      </c>
      <c r="J44" s="320" t="s">
        <v>476</v>
      </c>
    </row>
    <row r="45" spans="1:10" ht="14.4" customHeight="1" x14ac:dyDescent="0.3">
      <c r="A45" s="316" t="s">
        <v>491</v>
      </c>
      <c r="B45" s="317" t="s">
        <v>492</v>
      </c>
      <c r="C45" s="318" t="s">
        <v>468</v>
      </c>
      <c r="D45" s="318" t="s">
        <v>468</v>
      </c>
      <c r="E45" s="318"/>
      <c r="F45" s="318" t="s">
        <v>468</v>
      </c>
      <c r="G45" s="318" t="s">
        <v>468</v>
      </c>
      <c r="H45" s="318" t="s">
        <v>468</v>
      </c>
      <c r="I45" s="319" t="s">
        <v>468</v>
      </c>
      <c r="J45" s="320" t="s">
        <v>0</v>
      </c>
    </row>
    <row r="46" spans="1:10" ht="14.4" customHeight="1" x14ac:dyDescent="0.3">
      <c r="A46" s="316" t="s">
        <v>491</v>
      </c>
      <c r="B46" s="317" t="s">
        <v>176</v>
      </c>
      <c r="C46" s="318" t="s">
        <v>468</v>
      </c>
      <c r="D46" s="318">
        <v>1.43106</v>
      </c>
      <c r="E46" s="318"/>
      <c r="F46" s="318">
        <v>0.29121000000000002</v>
      </c>
      <c r="G46" s="318">
        <v>0.49649339813549997</v>
      </c>
      <c r="H46" s="318">
        <v>-0.20528339813549995</v>
      </c>
      <c r="I46" s="319">
        <v>0.58653347878056727</v>
      </c>
      <c r="J46" s="320" t="s">
        <v>1</v>
      </c>
    </row>
    <row r="47" spans="1:10" ht="14.4" customHeight="1" x14ac:dyDescent="0.3">
      <c r="A47" s="316" t="s">
        <v>491</v>
      </c>
      <c r="B47" s="317" t="s">
        <v>493</v>
      </c>
      <c r="C47" s="318" t="s">
        <v>468</v>
      </c>
      <c r="D47" s="318">
        <v>1.43106</v>
      </c>
      <c r="E47" s="318"/>
      <c r="F47" s="318">
        <v>0.29121000000000002</v>
      </c>
      <c r="G47" s="318">
        <v>0.49649339813549997</v>
      </c>
      <c r="H47" s="318">
        <v>-0.20528339813549995</v>
      </c>
      <c r="I47" s="319">
        <v>0.58653347878056727</v>
      </c>
      <c r="J47" s="320" t="s">
        <v>475</v>
      </c>
    </row>
    <row r="48" spans="1:10" ht="14.4" customHeight="1" x14ac:dyDescent="0.3">
      <c r="A48" s="316" t="s">
        <v>468</v>
      </c>
      <c r="B48" s="317" t="s">
        <v>468</v>
      </c>
      <c r="C48" s="318" t="s">
        <v>468</v>
      </c>
      <c r="D48" s="318" t="s">
        <v>468</v>
      </c>
      <c r="E48" s="318"/>
      <c r="F48" s="318" t="s">
        <v>468</v>
      </c>
      <c r="G48" s="318" t="s">
        <v>468</v>
      </c>
      <c r="H48" s="318" t="s">
        <v>468</v>
      </c>
      <c r="I48" s="319" t="s">
        <v>468</v>
      </c>
      <c r="J48" s="320" t="s">
        <v>476</v>
      </c>
    </row>
    <row r="49" spans="1:10" ht="14.4" customHeight="1" x14ac:dyDescent="0.3">
      <c r="A49" s="316" t="s">
        <v>494</v>
      </c>
      <c r="B49" s="317" t="s">
        <v>495</v>
      </c>
      <c r="C49" s="318" t="s">
        <v>468</v>
      </c>
      <c r="D49" s="318" t="s">
        <v>468</v>
      </c>
      <c r="E49" s="318"/>
      <c r="F49" s="318" t="s">
        <v>468</v>
      </c>
      <c r="G49" s="318" t="s">
        <v>468</v>
      </c>
      <c r="H49" s="318" t="s">
        <v>468</v>
      </c>
      <c r="I49" s="319" t="s">
        <v>468</v>
      </c>
      <c r="J49" s="320" t="s">
        <v>0</v>
      </c>
    </row>
    <row r="50" spans="1:10" ht="14.4" customHeight="1" x14ac:dyDescent="0.3">
      <c r="A50" s="316" t="s">
        <v>494</v>
      </c>
      <c r="B50" s="317" t="s">
        <v>176</v>
      </c>
      <c r="C50" s="318" t="s">
        <v>468</v>
      </c>
      <c r="D50" s="318">
        <v>0.86470000000000002</v>
      </c>
      <c r="E50" s="318"/>
      <c r="F50" s="318">
        <v>2.6805300000000001</v>
      </c>
      <c r="G50" s="318">
        <v>1.2410672558555</v>
      </c>
      <c r="H50" s="318">
        <v>1.4394627441445</v>
      </c>
      <c r="I50" s="319">
        <v>2.159858772643422</v>
      </c>
      <c r="J50" s="320" t="s">
        <v>1</v>
      </c>
    </row>
    <row r="51" spans="1:10" ht="14.4" customHeight="1" x14ac:dyDescent="0.3">
      <c r="A51" s="316" t="s">
        <v>494</v>
      </c>
      <c r="B51" s="317" t="s">
        <v>496</v>
      </c>
      <c r="C51" s="318" t="s">
        <v>468</v>
      </c>
      <c r="D51" s="318">
        <v>0.86470000000000002</v>
      </c>
      <c r="E51" s="318"/>
      <c r="F51" s="318">
        <v>2.6805300000000001</v>
      </c>
      <c r="G51" s="318">
        <v>1.2410672558555</v>
      </c>
      <c r="H51" s="318">
        <v>1.4394627441445</v>
      </c>
      <c r="I51" s="319">
        <v>2.159858772643422</v>
      </c>
      <c r="J51" s="320" t="s">
        <v>475</v>
      </c>
    </row>
    <row r="52" spans="1:10" ht="14.4" customHeight="1" x14ac:dyDescent="0.3">
      <c r="A52" s="316" t="s">
        <v>468</v>
      </c>
      <c r="B52" s="317" t="s">
        <v>468</v>
      </c>
      <c r="C52" s="318" t="s">
        <v>468</v>
      </c>
      <c r="D52" s="318" t="s">
        <v>468</v>
      </c>
      <c r="E52" s="318"/>
      <c r="F52" s="318" t="s">
        <v>468</v>
      </c>
      <c r="G52" s="318" t="s">
        <v>468</v>
      </c>
      <c r="H52" s="318" t="s">
        <v>468</v>
      </c>
      <c r="I52" s="319" t="s">
        <v>468</v>
      </c>
      <c r="J52" s="320" t="s">
        <v>476</v>
      </c>
    </row>
    <row r="53" spans="1:10" ht="14.4" customHeight="1" x14ac:dyDescent="0.3">
      <c r="A53" s="316" t="s">
        <v>466</v>
      </c>
      <c r="B53" s="317" t="s">
        <v>470</v>
      </c>
      <c r="C53" s="318">
        <v>23.14415</v>
      </c>
      <c r="D53" s="318">
        <v>18.856439999999996</v>
      </c>
      <c r="E53" s="318"/>
      <c r="F53" s="318">
        <v>14.693760000000001</v>
      </c>
      <c r="G53" s="318">
        <v>19.2500049099345</v>
      </c>
      <c r="H53" s="318">
        <v>-4.5562449099344988</v>
      </c>
      <c r="I53" s="319">
        <v>0.76331201310067609</v>
      </c>
      <c r="J53" s="320" t="s">
        <v>471</v>
      </c>
    </row>
  </sheetData>
  <mergeCells count="3">
    <mergeCell ref="F3:I3"/>
    <mergeCell ref="C4:D4"/>
    <mergeCell ref="A1:I1"/>
  </mergeCells>
  <conditionalFormatting sqref="F10 F54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53">
    <cfRule type="expression" dxfId="30" priority="5">
      <formula>$H11&gt;0</formula>
    </cfRule>
  </conditionalFormatting>
  <conditionalFormatting sqref="A11:A53">
    <cfRule type="expression" dxfId="29" priority="2">
      <formula>AND($J11&lt;&gt;"mezeraKL",$J11&lt;&gt;"")</formula>
    </cfRule>
  </conditionalFormatting>
  <conditionalFormatting sqref="I11:I53">
    <cfRule type="expression" dxfId="28" priority="6">
      <formula>$I11&gt;1</formula>
    </cfRule>
  </conditionalFormatting>
  <conditionalFormatting sqref="B11:B53">
    <cfRule type="expression" dxfId="27" priority="1">
      <formula>OR($J11="NS",$J11="SumaNS",$J11="Účet")</formula>
    </cfRule>
  </conditionalFormatting>
  <conditionalFormatting sqref="A11:D53 F11:I53">
    <cfRule type="expression" dxfId="26" priority="8">
      <formula>AND($J11&lt;&gt;"",$J11&lt;&gt;"mezeraKL")</formula>
    </cfRule>
  </conditionalFormatting>
  <conditionalFormatting sqref="B11:D53 F11:I53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53 F11:I53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83" t="s">
        <v>93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14.4" customHeight="1" thickBot="1" x14ac:dyDescent="0.35">
      <c r="A2" s="173" t="s">
        <v>165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79"/>
      <c r="D3" s="280"/>
      <c r="E3" s="280"/>
      <c r="F3" s="280"/>
      <c r="G3" s="280"/>
      <c r="H3" s="280"/>
      <c r="I3" s="280"/>
      <c r="J3" s="281" t="s">
        <v>75</v>
      </c>
      <c r="K3" s="282"/>
      <c r="L3" s="71">
        <f>IF(M3&lt;&gt;0,N3/M3,0)</f>
        <v>21.877700286885151</v>
      </c>
      <c r="M3" s="71">
        <f>SUBTOTAL(9,M5:M1048576)</f>
        <v>1005</v>
      </c>
      <c r="N3" s="72">
        <f>SUBTOTAL(9,N5:N1048576)</f>
        <v>21987.088788319576</v>
      </c>
    </row>
    <row r="4" spans="1:14" s="163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7</v>
      </c>
      <c r="H4" s="322" t="s">
        <v>8</v>
      </c>
      <c r="I4" s="322" t="s">
        <v>9</v>
      </c>
      <c r="J4" s="323" t="s">
        <v>10</v>
      </c>
      <c r="K4" s="323" t="s">
        <v>11</v>
      </c>
      <c r="L4" s="324" t="s">
        <v>81</v>
      </c>
      <c r="M4" s="324" t="s">
        <v>12</v>
      </c>
      <c r="N4" s="325" t="s">
        <v>89</v>
      </c>
    </row>
    <row r="5" spans="1:14" ht="14.4" customHeight="1" x14ac:dyDescent="0.3">
      <c r="A5" s="326" t="s">
        <v>466</v>
      </c>
      <c r="B5" s="327" t="s">
        <v>467</v>
      </c>
      <c r="C5" s="328" t="s">
        <v>488</v>
      </c>
      <c r="D5" s="329" t="s">
        <v>560</v>
      </c>
      <c r="E5" s="328" t="s">
        <v>497</v>
      </c>
      <c r="F5" s="329" t="s">
        <v>563</v>
      </c>
      <c r="G5" s="328" t="s">
        <v>498</v>
      </c>
      <c r="H5" s="328" t="s">
        <v>499</v>
      </c>
      <c r="I5" s="328" t="s">
        <v>500</v>
      </c>
      <c r="J5" s="328" t="s">
        <v>501</v>
      </c>
      <c r="K5" s="328"/>
      <c r="L5" s="330">
        <v>31.871410605187894</v>
      </c>
      <c r="M5" s="330">
        <v>4</v>
      </c>
      <c r="N5" s="331">
        <v>127.48564242075157</v>
      </c>
    </row>
    <row r="6" spans="1:14" ht="14.4" customHeight="1" x14ac:dyDescent="0.3">
      <c r="A6" s="332" t="s">
        <v>466</v>
      </c>
      <c r="B6" s="333" t="s">
        <v>467</v>
      </c>
      <c r="C6" s="334" t="s">
        <v>488</v>
      </c>
      <c r="D6" s="335" t="s">
        <v>560</v>
      </c>
      <c r="E6" s="334" t="s">
        <v>497</v>
      </c>
      <c r="F6" s="335" t="s">
        <v>563</v>
      </c>
      <c r="G6" s="334" t="s">
        <v>498</v>
      </c>
      <c r="H6" s="334" t="s">
        <v>502</v>
      </c>
      <c r="I6" s="334" t="s">
        <v>500</v>
      </c>
      <c r="J6" s="334" t="s">
        <v>503</v>
      </c>
      <c r="K6" s="334"/>
      <c r="L6" s="336">
        <v>557.80534828626969</v>
      </c>
      <c r="M6" s="336">
        <v>29</v>
      </c>
      <c r="N6" s="337">
        <v>16176.355100301822</v>
      </c>
    </row>
    <row r="7" spans="1:14" ht="14.4" customHeight="1" x14ac:dyDescent="0.3">
      <c r="A7" s="332" t="s">
        <v>466</v>
      </c>
      <c r="B7" s="333" t="s">
        <v>467</v>
      </c>
      <c r="C7" s="334" t="s">
        <v>488</v>
      </c>
      <c r="D7" s="335" t="s">
        <v>560</v>
      </c>
      <c r="E7" s="334" t="s">
        <v>497</v>
      </c>
      <c r="F7" s="335" t="s">
        <v>563</v>
      </c>
      <c r="G7" s="334" t="s">
        <v>498</v>
      </c>
      <c r="H7" s="334" t="s">
        <v>504</v>
      </c>
      <c r="I7" s="334" t="s">
        <v>500</v>
      </c>
      <c r="J7" s="334" t="s">
        <v>505</v>
      </c>
      <c r="K7" s="334"/>
      <c r="L7" s="336">
        <v>33.494289345547976</v>
      </c>
      <c r="M7" s="336">
        <v>2</v>
      </c>
      <c r="N7" s="337">
        <v>66.988578691095952</v>
      </c>
    </row>
    <row r="8" spans="1:14" ht="14.4" customHeight="1" x14ac:dyDescent="0.3">
      <c r="A8" s="332" t="s">
        <v>466</v>
      </c>
      <c r="B8" s="333" t="s">
        <v>467</v>
      </c>
      <c r="C8" s="334" t="s">
        <v>488</v>
      </c>
      <c r="D8" s="335" t="s">
        <v>560</v>
      </c>
      <c r="E8" s="334" t="s">
        <v>497</v>
      </c>
      <c r="F8" s="335" t="s">
        <v>563</v>
      </c>
      <c r="G8" s="334" t="s">
        <v>498</v>
      </c>
      <c r="H8" s="334" t="s">
        <v>506</v>
      </c>
      <c r="I8" s="334" t="s">
        <v>500</v>
      </c>
      <c r="J8" s="334" t="s">
        <v>507</v>
      </c>
      <c r="K8" s="334" t="s">
        <v>508</v>
      </c>
      <c r="L8" s="336">
        <v>80.88083013923476</v>
      </c>
      <c r="M8" s="336">
        <v>6</v>
      </c>
      <c r="N8" s="337">
        <v>485.28498083540853</v>
      </c>
    </row>
    <row r="9" spans="1:14" ht="14.4" customHeight="1" x14ac:dyDescent="0.3">
      <c r="A9" s="332" t="s">
        <v>466</v>
      </c>
      <c r="B9" s="333" t="s">
        <v>467</v>
      </c>
      <c r="C9" s="334" t="s">
        <v>488</v>
      </c>
      <c r="D9" s="335" t="s">
        <v>560</v>
      </c>
      <c r="E9" s="334" t="s">
        <v>497</v>
      </c>
      <c r="F9" s="335" t="s">
        <v>563</v>
      </c>
      <c r="G9" s="334" t="s">
        <v>498</v>
      </c>
      <c r="H9" s="334" t="s">
        <v>509</v>
      </c>
      <c r="I9" s="334" t="s">
        <v>500</v>
      </c>
      <c r="J9" s="334" t="s">
        <v>510</v>
      </c>
      <c r="K9" s="334" t="s">
        <v>508</v>
      </c>
      <c r="L9" s="336">
        <v>30.019302177260251</v>
      </c>
      <c r="M9" s="336">
        <v>10</v>
      </c>
      <c r="N9" s="337">
        <v>300.19302177260249</v>
      </c>
    </row>
    <row r="10" spans="1:14" ht="14.4" customHeight="1" x14ac:dyDescent="0.3">
      <c r="A10" s="332" t="s">
        <v>466</v>
      </c>
      <c r="B10" s="333" t="s">
        <v>467</v>
      </c>
      <c r="C10" s="334" t="s">
        <v>488</v>
      </c>
      <c r="D10" s="335" t="s">
        <v>560</v>
      </c>
      <c r="E10" s="334" t="s">
        <v>497</v>
      </c>
      <c r="F10" s="335" t="s">
        <v>563</v>
      </c>
      <c r="G10" s="334" t="s">
        <v>498</v>
      </c>
      <c r="H10" s="334" t="s">
        <v>511</v>
      </c>
      <c r="I10" s="334" t="s">
        <v>500</v>
      </c>
      <c r="J10" s="334" t="s">
        <v>512</v>
      </c>
      <c r="K10" s="334" t="s">
        <v>508</v>
      </c>
      <c r="L10" s="336">
        <v>15.699089402860238</v>
      </c>
      <c r="M10" s="336">
        <v>42</v>
      </c>
      <c r="N10" s="337">
        <v>659.36175492013001</v>
      </c>
    </row>
    <row r="11" spans="1:14" ht="14.4" customHeight="1" x14ac:dyDescent="0.3">
      <c r="A11" s="332" t="s">
        <v>466</v>
      </c>
      <c r="B11" s="333" t="s">
        <v>467</v>
      </c>
      <c r="C11" s="334" t="s">
        <v>488</v>
      </c>
      <c r="D11" s="335" t="s">
        <v>560</v>
      </c>
      <c r="E11" s="334" t="s">
        <v>497</v>
      </c>
      <c r="F11" s="335" t="s">
        <v>563</v>
      </c>
      <c r="G11" s="334" t="s">
        <v>498</v>
      </c>
      <c r="H11" s="334" t="s">
        <v>513</v>
      </c>
      <c r="I11" s="334" t="s">
        <v>500</v>
      </c>
      <c r="J11" s="334" t="s">
        <v>514</v>
      </c>
      <c r="K11" s="334" t="s">
        <v>515</v>
      </c>
      <c r="L11" s="336">
        <v>72.47</v>
      </c>
      <c r="M11" s="336">
        <v>1</v>
      </c>
      <c r="N11" s="337">
        <v>72.47</v>
      </c>
    </row>
    <row r="12" spans="1:14" ht="14.4" customHeight="1" x14ac:dyDescent="0.3">
      <c r="A12" s="332" t="s">
        <v>466</v>
      </c>
      <c r="B12" s="333" t="s">
        <v>467</v>
      </c>
      <c r="C12" s="334" t="s">
        <v>491</v>
      </c>
      <c r="D12" s="335" t="s">
        <v>561</v>
      </c>
      <c r="E12" s="334" t="s">
        <v>497</v>
      </c>
      <c r="F12" s="335" t="s">
        <v>563</v>
      </c>
      <c r="G12" s="334" t="s">
        <v>498</v>
      </c>
      <c r="H12" s="334" t="s">
        <v>516</v>
      </c>
      <c r="I12" s="334" t="s">
        <v>516</v>
      </c>
      <c r="J12" s="334" t="s">
        <v>517</v>
      </c>
      <c r="K12" s="334" t="s">
        <v>518</v>
      </c>
      <c r="L12" s="336">
        <v>73.440000000000012</v>
      </c>
      <c r="M12" s="336">
        <v>1</v>
      </c>
      <c r="N12" s="337">
        <v>73.440000000000012</v>
      </c>
    </row>
    <row r="13" spans="1:14" ht="14.4" customHeight="1" x14ac:dyDescent="0.3">
      <c r="A13" s="332" t="s">
        <v>466</v>
      </c>
      <c r="B13" s="333" t="s">
        <v>467</v>
      </c>
      <c r="C13" s="334" t="s">
        <v>491</v>
      </c>
      <c r="D13" s="335" t="s">
        <v>561</v>
      </c>
      <c r="E13" s="334" t="s">
        <v>497</v>
      </c>
      <c r="F13" s="335" t="s">
        <v>563</v>
      </c>
      <c r="G13" s="334" t="s">
        <v>498</v>
      </c>
      <c r="H13" s="334" t="s">
        <v>519</v>
      </c>
      <c r="I13" s="334" t="s">
        <v>500</v>
      </c>
      <c r="J13" s="334" t="s">
        <v>520</v>
      </c>
      <c r="K13" s="334"/>
      <c r="L13" s="336">
        <v>293.15339865185405</v>
      </c>
      <c r="M13" s="336">
        <v>3</v>
      </c>
      <c r="N13" s="337">
        <v>879.46019595556209</v>
      </c>
    </row>
    <row r="14" spans="1:14" ht="14.4" customHeight="1" x14ac:dyDescent="0.3">
      <c r="A14" s="332" t="s">
        <v>466</v>
      </c>
      <c r="B14" s="333" t="s">
        <v>467</v>
      </c>
      <c r="C14" s="334" t="s">
        <v>494</v>
      </c>
      <c r="D14" s="335" t="s">
        <v>562</v>
      </c>
      <c r="E14" s="334" t="s">
        <v>497</v>
      </c>
      <c r="F14" s="335" t="s">
        <v>563</v>
      </c>
      <c r="G14" s="334" t="s">
        <v>498</v>
      </c>
      <c r="H14" s="334" t="s">
        <v>521</v>
      </c>
      <c r="I14" s="334" t="s">
        <v>500</v>
      </c>
      <c r="J14" s="334" t="s">
        <v>522</v>
      </c>
      <c r="K14" s="334" t="s">
        <v>523</v>
      </c>
      <c r="L14" s="336">
        <v>162.13999999999999</v>
      </c>
      <c r="M14" s="336">
        <v>1</v>
      </c>
      <c r="N14" s="337">
        <v>162.13999999999999</v>
      </c>
    </row>
    <row r="15" spans="1:14" ht="14.4" customHeight="1" x14ac:dyDescent="0.3">
      <c r="A15" s="332" t="s">
        <v>466</v>
      </c>
      <c r="B15" s="333" t="s">
        <v>467</v>
      </c>
      <c r="C15" s="334" t="s">
        <v>494</v>
      </c>
      <c r="D15" s="335" t="s">
        <v>562</v>
      </c>
      <c r="E15" s="334" t="s">
        <v>497</v>
      </c>
      <c r="F15" s="335" t="s">
        <v>563</v>
      </c>
      <c r="G15" s="334" t="s">
        <v>498</v>
      </c>
      <c r="H15" s="334" t="s">
        <v>524</v>
      </c>
      <c r="I15" s="334" t="s">
        <v>524</v>
      </c>
      <c r="J15" s="334" t="s">
        <v>525</v>
      </c>
      <c r="K15" s="334" t="s">
        <v>526</v>
      </c>
      <c r="L15" s="336">
        <v>103.95910081121126</v>
      </c>
      <c r="M15" s="336">
        <v>1</v>
      </c>
      <c r="N15" s="337">
        <v>103.95910081121126</v>
      </c>
    </row>
    <row r="16" spans="1:14" ht="14.4" customHeight="1" x14ac:dyDescent="0.3">
      <c r="A16" s="332" t="s">
        <v>466</v>
      </c>
      <c r="B16" s="333" t="s">
        <v>467</v>
      </c>
      <c r="C16" s="334" t="s">
        <v>494</v>
      </c>
      <c r="D16" s="335" t="s">
        <v>562</v>
      </c>
      <c r="E16" s="334" t="s">
        <v>497</v>
      </c>
      <c r="F16" s="335" t="s">
        <v>563</v>
      </c>
      <c r="G16" s="334" t="s">
        <v>498</v>
      </c>
      <c r="H16" s="334" t="s">
        <v>527</v>
      </c>
      <c r="I16" s="334" t="s">
        <v>528</v>
      </c>
      <c r="J16" s="334" t="s">
        <v>529</v>
      </c>
      <c r="K16" s="334" t="s">
        <v>530</v>
      </c>
      <c r="L16" s="336">
        <v>116.36000000000006</v>
      </c>
      <c r="M16" s="336">
        <v>1</v>
      </c>
      <c r="N16" s="337">
        <v>116.36000000000006</v>
      </c>
    </row>
    <row r="17" spans="1:14" ht="14.4" customHeight="1" x14ac:dyDescent="0.3">
      <c r="A17" s="332" t="s">
        <v>466</v>
      </c>
      <c r="B17" s="333" t="s">
        <v>467</v>
      </c>
      <c r="C17" s="334" t="s">
        <v>494</v>
      </c>
      <c r="D17" s="335" t="s">
        <v>562</v>
      </c>
      <c r="E17" s="334" t="s">
        <v>497</v>
      </c>
      <c r="F17" s="335" t="s">
        <v>563</v>
      </c>
      <c r="G17" s="334" t="s">
        <v>498</v>
      </c>
      <c r="H17" s="334" t="s">
        <v>531</v>
      </c>
      <c r="I17" s="334" t="s">
        <v>532</v>
      </c>
      <c r="J17" s="334" t="s">
        <v>533</v>
      </c>
      <c r="K17" s="334" t="s">
        <v>534</v>
      </c>
      <c r="L17" s="336">
        <v>21.879999999999995</v>
      </c>
      <c r="M17" s="336">
        <v>12</v>
      </c>
      <c r="N17" s="337">
        <v>262.55999999999995</v>
      </c>
    </row>
    <row r="18" spans="1:14" ht="14.4" customHeight="1" x14ac:dyDescent="0.3">
      <c r="A18" s="332" t="s">
        <v>466</v>
      </c>
      <c r="B18" s="333" t="s">
        <v>467</v>
      </c>
      <c r="C18" s="334" t="s">
        <v>494</v>
      </c>
      <c r="D18" s="335" t="s">
        <v>562</v>
      </c>
      <c r="E18" s="334" t="s">
        <v>497</v>
      </c>
      <c r="F18" s="335" t="s">
        <v>563</v>
      </c>
      <c r="G18" s="334" t="s">
        <v>498</v>
      </c>
      <c r="H18" s="334" t="s">
        <v>499</v>
      </c>
      <c r="I18" s="334" t="s">
        <v>500</v>
      </c>
      <c r="J18" s="334" t="s">
        <v>501</v>
      </c>
      <c r="K18" s="334"/>
      <c r="L18" s="336">
        <v>31.871394917022418</v>
      </c>
      <c r="M18" s="336">
        <v>3</v>
      </c>
      <c r="N18" s="337">
        <v>95.614184751067256</v>
      </c>
    </row>
    <row r="19" spans="1:14" ht="14.4" customHeight="1" x14ac:dyDescent="0.3">
      <c r="A19" s="332" t="s">
        <v>466</v>
      </c>
      <c r="B19" s="333" t="s">
        <v>467</v>
      </c>
      <c r="C19" s="334" t="s">
        <v>494</v>
      </c>
      <c r="D19" s="335" t="s">
        <v>562</v>
      </c>
      <c r="E19" s="334" t="s">
        <v>497</v>
      </c>
      <c r="F19" s="335" t="s">
        <v>563</v>
      </c>
      <c r="G19" s="334" t="s">
        <v>498</v>
      </c>
      <c r="H19" s="334" t="s">
        <v>535</v>
      </c>
      <c r="I19" s="334" t="s">
        <v>536</v>
      </c>
      <c r="J19" s="334" t="s">
        <v>537</v>
      </c>
      <c r="K19" s="334" t="s">
        <v>538</v>
      </c>
      <c r="L19" s="336">
        <v>48.32</v>
      </c>
      <c r="M19" s="336">
        <v>1</v>
      </c>
      <c r="N19" s="337">
        <v>48.32</v>
      </c>
    </row>
    <row r="20" spans="1:14" ht="14.4" customHeight="1" x14ac:dyDescent="0.3">
      <c r="A20" s="332" t="s">
        <v>466</v>
      </c>
      <c r="B20" s="333" t="s">
        <v>467</v>
      </c>
      <c r="C20" s="334" t="s">
        <v>494</v>
      </c>
      <c r="D20" s="335" t="s">
        <v>562</v>
      </c>
      <c r="E20" s="334" t="s">
        <v>497</v>
      </c>
      <c r="F20" s="335" t="s">
        <v>563</v>
      </c>
      <c r="G20" s="334" t="s">
        <v>498</v>
      </c>
      <c r="H20" s="334" t="s">
        <v>539</v>
      </c>
      <c r="I20" s="334" t="s">
        <v>500</v>
      </c>
      <c r="J20" s="334" t="s">
        <v>540</v>
      </c>
      <c r="K20" s="334" t="s">
        <v>541</v>
      </c>
      <c r="L20" s="336">
        <v>0.10419988154797023</v>
      </c>
      <c r="M20" s="336">
        <v>350</v>
      </c>
      <c r="N20" s="337">
        <v>36.46995854178958</v>
      </c>
    </row>
    <row r="21" spans="1:14" ht="14.4" customHeight="1" x14ac:dyDescent="0.3">
      <c r="A21" s="332" t="s">
        <v>466</v>
      </c>
      <c r="B21" s="333" t="s">
        <v>467</v>
      </c>
      <c r="C21" s="334" t="s">
        <v>494</v>
      </c>
      <c r="D21" s="335" t="s">
        <v>562</v>
      </c>
      <c r="E21" s="334" t="s">
        <v>497</v>
      </c>
      <c r="F21" s="335" t="s">
        <v>563</v>
      </c>
      <c r="G21" s="334" t="s">
        <v>498</v>
      </c>
      <c r="H21" s="334" t="s">
        <v>542</v>
      </c>
      <c r="I21" s="334" t="s">
        <v>500</v>
      </c>
      <c r="J21" s="334" t="s">
        <v>543</v>
      </c>
      <c r="K21" s="334"/>
      <c r="L21" s="336">
        <v>397.36100129312848</v>
      </c>
      <c r="M21" s="336">
        <v>1</v>
      </c>
      <c r="N21" s="337">
        <v>397.36100129312848</v>
      </c>
    </row>
    <row r="22" spans="1:14" ht="14.4" customHeight="1" x14ac:dyDescent="0.3">
      <c r="A22" s="332" t="s">
        <v>466</v>
      </c>
      <c r="B22" s="333" t="s">
        <v>467</v>
      </c>
      <c r="C22" s="334" t="s">
        <v>494</v>
      </c>
      <c r="D22" s="335" t="s">
        <v>562</v>
      </c>
      <c r="E22" s="334" t="s">
        <v>497</v>
      </c>
      <c r="F22" s="335" t="s">
        <v>563</v>
      </c>
      <c r="G22" s="334" t="s">
        <v>498</v>
      </c>
      <c r="H22" s="334" t="s">
        <v>544</v>
      </c>
      <c r="I22" s="334" t="s">
        <v>500</v>
      </c>
      <c r="J22" s="334" t="s">
        <v>545</v>
      </c>
      <c r="K22" s="334"/>
      <c r="L22" s="336">
        <v>0.79390000000000005</v>
      </c>
      <c r="M22" s="336">
        <v>100</v>
      </c>
      <c r="N22" s="337">
        <v>79.39</v>
      </c>
    </row>
    <row r="23" spans="1:14" ht="14.4" customHeight="1" x14ac:dyDescent="0.3">
      <c r="A23" s="332" t="s">
        <v>466</v>
      </c>
      <c r="B23" s="333" t="s">
        <v>467</v>
      </c>
      <c r="C23" s="334" t="s">
        <v>494</v>
      </c>
      <c r="D23" s="335" t="s">
        <v>562</v>
      </c>
      <c r="E23" s="334" t="s">
        <v>497</v>
      </c>
      <c r="F23" s="335" t="s">
        <v>563</v>
      </c>
      <c r="G23" s="334" t="s">
        <v>498</v>
      </c>
      <c r="H23" s="334" t="s">
        <v>546</v>
      </c>
      <c r="I23" s="334" t="s">
        <v>500</v>
      </c>
      <c r="J23" s="334" t="s">
        <v>547</v>
      </c>
      <c r="K23" s="334" t="s">
        <v>548</v>
      </c>
      <c r="L23" s="336">
        <v>34.869883494544489</v>
      </c>
      <c r="M23" s="336">
        <v>35</v>
      </c>
      <c r="N23" s="337">
        <v>1220.4459223090571</v>
      </c>
    </row>
    <row r="24" spans="1:14" ht="14.4" customHeight="1" x14ac:dyDescent="0.3">
      <c r="A24" s="332" t="s">
        <v>466</v>
      </c>
      <c r="B24" s="333" t="s">
        <v>467</v>
      </c>
      <c r="C24" s="334" t="s">
        <v>494</v>
      </c>
      <c r="D24" s="335" t="s">
        <v>562</v>
      </c>
      <c r="E24" s="334" t="s">
        <v>497</v>
      </c>
      <c r="F24" s="335" t="s">
        <v>563</v>
      </c>
      <c r="G24" s="334" t="s">
        <v>498</v>
      </c>
      <c r="H24" s="334" t="s">
        <v>549</v>
      </c>
      <c r="I24" s="334" t="s">
        <v>500</v>
      </c>
      <c r="J24" s="334" t="s">
        <v>550</v>
      </c>
      <c r="K24" s="334" t="s">
        <v>551</v>
      </c>
      <c r="L24" s="336">
        <v>0.12499995410803703</v>
      </c>
      <c r="M24" s="336">
        <v>300</v>
      </c>
      <c r="N24" s="337">
        <v>37.499986232411111</v>
      </c>
    </row>
    <row r="25" spans="1:14" ht="14.4" customHeight="1" x14ac:dyDescent="0.3">
      <c r="A25" s="332" t="s">
        <v>466</v>
      </c>
      <c r="B25" s="333" t="s">
        <v>467</v>
      </c>
      <c r="C25" s="334" t="s">
        <v>494</v>
      </c>
      <c r="D25" s="335" t="s">
        <v>562</v>
      </c>
      <c r="E25" s="334" t="s">
        <v>497</v>
      </c>
      <c r="F25" s="335" t="s">
        <v>563</v>
      </c>
      <c r="G25" s="334" t="s">
        <v>498</v>
      </c>
      <c r="H25" s="334" t="s">
        <v>552</v>
      </c>
      <c r="I25" s="334" t="s">
        <v>552</v>
      </c>
      <c r="J25" s="334" t="s">
        <v>553</v>
      </c>
      <c r="K25" s="334" t="s">
        <v>554</v>
      </c>
      <c r="L25" s="336">
        <v>63.77</v>
      </c>
      <c r="M25" s="336">
        <v>1</v>
      </c>
      <c r="N25" s="337">
        <v>63.77</v>
      </c>
    </row>
    <row r="26" spans="1:14" ht="14.4" customHeight="1" x14ac:dyDescent="0.3">
      <c r="A26" s="332" t="s">
        <v>466</v>
      </c>
      <c r="B26" s="333" t="s">
        <v>467</v>
      </c>
      <c r="C26" s="334" t="s">
        <v>494</v>
      </c>
      <c r="D26" s="335" t="s">
        <v>562</v>
      </c>
      <c r="E26" s="334" t="s">
        <v>497</v>
      </c>
      <c r="F26" s="335" t="s">
        <v>563</v>
      </c>
      <c r="G26" s="334" t="s">
        <v>498</v>
      </c>
      <c r="H26" s="334" t="s">
        <v>555</v>
      </c>
      <c r="I26" s="334" t="s">
        <v>500</v>
      </c>
      <c r="J26" s="334" t="s">
        <v>556</v>
      </c>
      <c r="K26" s="334"/>
      <c r="L26" s="336">
        <v>4.655193594835362</v>
      </c>
      <c r="M26" s="336">
        <v>100</v>
      </c>
      <c r="N26" s="337">
        <v>465.51935948353622</v>
      </c>
    </row>
    <row r="27" spans="1:14" ht="14.4" customHeight="1" thickBot="1" x14ac:dyDescent="0.35">
      <c r="A27" s="338" t="s">
        <v>466</v>
      </c>
      <c r="B27" s="339" t="s">
        <v>467</v>
      </c>
      <c r="C27" s="340" t="s">
        <v>494</v>
      </c>
      <c r="D27" s="341" t="s">
        <v>562</v>
      </c>
      <c r="E27" s="340" t="s">
        <v>497</v>
      </c>
      <c r="F27" s="341" t="s">
        <v>563</v>
      </c>
      <c r="G27" s="340" t="s">
        <v>498</v>
      </c>
      <c r="H27" s="340" t="s">
        <v>557</v>
      </c>
      <c r="I27" s="340" t="s">
        <v>557</v>
      </c>
      <c r="J27" s="340" t="s">
        <v>558</v>
      </c>
      <c r="K27" s="340" t="s">
        <v>559</v>
      </c>
      <c r="L27" s="342">
        <v>56.639999999999951</v>
      </c>
      <c r="M27" s="342">
        <v>1</v>
      </c>
      <c r="N27" s="343">
        <v>56.639999999999951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1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78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165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2014</v>
      </c>
      <c r="D3" s="232">
        <v>2015</v>
      </c>
      <c r="E3" s="7"/>
      <c r="F3" s="271">
        <v>2016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137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6" t="s">
        <v>466</v>
      </c>
      <c r="B5" s="317" t="s">
        <v>467</v>
      </c>
      <c r="C5" s="318" t="s">
        <v>468</v>
      </c>
      <c r="D5" s="318" t="s">
        <v>468</v>
      </c>
      <c r="E5" s="318"/>
      <c r="F5" s="318" t="s">
        <v>468</v>
      </c>
      <c r="G5" s="318" t="s">
        <v>468</v>
      </c>
      <c r="H5" s="318" t="s">
        <v>468</v>
      </c>
      <c r="I5" s="319" t="s">
        <v>468</v>
      </c>
      <c r="J5" s="320" t="s">
        <v>53</v>
      </c>
    </row>
    <row r="6" spans="1:10" ht="14.4" customHeight="1" x14ac:dyDescent="0.3">
      <c r="A6" s="316" t="s">
        <v>466</v>
      </c>
      <c r="B6" s="317" t="s">
        <v>564</v>
      </c>
      <c r="C6" s="318">
        <v>0</v>
      </c>
      <c r="D6" s="318" t="s">
        <v>468</v>
      </c>
      <c r="E6" s="318"/>
      <c r="F6" s="318" t="s">
        <v>468</v>
      </c>
      <c r="G6" s="318" t="s">
        <v>468</v>
      </c>
      <c r="H6" s="318" t="s">
        <v>468</v>
      </c>
      <c r="I6" s="319" t="s">
        <v>468</v>
      </c>
      <c r="J6" s="320" t="s">
        <v>1</v>
      </c>
    </row>
    <row r="7" spans="1:10" ht="14.4" customHeight="1" x14ac:dyDescent="0.3">
      <c r="A7" s="316" t="s">
        <v>466</v>
      </c>
      <c r="B7" s="317" t="s">
        <v>180</v>
      </c>
      <c r="C7" s="318">
        <v>34.169920000000005</v>
      </c>
      <c r="D7" s="318">
        <v>0.87180000000000002</v>
      </c>
      <c r="E7" s="318"/>
      <c r="F7" s="318">
        <v>5.5802400000000008</v>
      </c>
      <c r="G7" s="318">
        <v>10.116734679198249</v>
      </c>
      <c r="H7" s="318">
        <v>-4.5364946791982481</v>
      </c>
      <c r="I7" s="319">
        <v>0.55158508915667592</v>
      </c>
      <c r="J7" s="320" t="s">
        <v>1</v>
      </c>
    </row>
    <row r="8" spans="1:10" ht="14.4" customHeight="1" x14ac:dyDescent="0.3">
      <c r="A8" s="316" t="s">
        <v>466</v>
      </c>
      <c r="B8" s="317" t="s">
        <v>181</v>
      </c>
      <c r="C8" s="318">
        <v>0.67215999999999998</v>
      </c>
      <c r="D8" s="318">
        <v>1.7818500000000002</v>
      </c>
      <c r="E8" s="318"/>
      <c r="F8" s="318">
        <v>1.6600600000000001</v>
      </c>
      <c r="G8" s="318">
        <v>3.4938461009910005</v>
      </c>
      <c r="H8" s="318">
        <v>-1.8337861009910004</v>
      </c>
      <c r="I8" s="319">
        <v>0.47513827226938754</v>
      </c>
      <c r="J8" s="320" t="s">
        <v>1</v>
      </c>
    </row>
    <row r="9" spans="1:10" ht="14.4" customHeight="1" x14ac:dyDescent="0.3">
      <c r="A9" s="316" t="s">
        <v>466</v>
      </c>
      <c r="B9" s="317" t="s">
        <v>182</v>
      </c>
      <c r="C9" s="318">
        <v>6.2003399999999997</v>
      </c>
      <c r="D9" s="318">
        <v>5.9572400000000005</v>
      </c>
      <c r="E9" s="318"/>
      <c r="F9" s="318">
        <v>3.1650400000000003</v>
      </c>
      <c r="G9" s="318">
        <v>6.7453239494247503</v>
      </c>
      <c r="H9" s="318">
        <v>-3.58028394942475</v>
      </c>
      <c r="I9" s="319">
        <v>0.46921986604808191</v>
      </c>
      <c r="J9" s="320" t="s">
        <v>1</v>
      </c>
    </row>
    <row r="10" spans="1:10" ht="14.4" customHeight="1" x14ac:dyDescent="0.3">
      <c r="A10" s="316" t="s">
        <v>466</v>
      </c>
      <c r="B10" s="317" t="s">
        <v>183</v>
      </c>
      <c r="C10" s="318">
        <v>299.81930000000102</v>
      </c>
      <c r="D10" s="318">
        <v>301.93091000000004</v>
      </c>
      <c r="E10" s="318"/>
      <c r="F10" s="318">
        <v>310.52165000000002</v>
      </c>
      <c r="G10" s="318">
        <v>395.00010315825324</v>
      </c>
      <c r="H10" s="318">
        <v>-84.478453158253217</v>
      </c>
      <c r="I10" s="319">
        <v>0.7861305541877095</v>
      </c>
      <c r="J10" s="320" t="s">
        <v>1</v>
      </c>
    </row>
    <row r="11" spans="1:10" ht="14.4" customHeight="1" x14ac:dyDescent="0.3">
      <c r="A11" s="316" t="s">
        <v>466</v>
      </c>
      <c r="B11" s="317" t="s">
        <v>184</v>
      </c>
      <c r="C11" s="318">
        <v>429.40794000000096</v>
      </c>
      <c r="D11" s="318">
        <v>300.00542999999999</v>
      </c>
      <c r="E11" s="318"/>
      <c r="F11" s="318">
        <v>231.72793000000001</v>
      </c>
      <c r="G11" s="318">
        <v>319.25008800307251</v>
      </c>
      <c r="H11" s="318">
        <v>-87.522158003072491</v>
      </c>
      <c r="I11" s="319">
        <v>0.72585079443351586</v>
      </c>
      <c r="J11" s="320" t="s">
        <v>1</v>
      </c>
    </row>
    <row r="12" spans="1:10" ht="14.4" customHeight="1" x14ac:dyDescent="0.3">
      <c r="A12" s="316" t="s">
        <v>466</v>
      </c>
      <c r="B12" s="317" t="s">
        <v>185</v>
      </c>
      <c r="C12" s="318">
        <v>18.48</v>
      </c>
      <c r="D12" s="318">
        <v>14.7075</v>
      </c>
      <c r="E12" s="318"/>
      <c r="F12" s="318">
        <v>9.2787500000000005</v>
      </c>
      <c r="G12" s="318">
        <v>14.250003928093001</v>
      </c>
      <c r="H12" s="318">
        <v>-4.9712539280930006</v>
      </c>
      <c r="I12" s="319">
        <v>0.65114017138672631</v>
      </c>
      <c r="J12" s="320" t="s">
        <v>1</v>
      </c>
    </row>
    <row r="13" spans="1:10" ht="14.4" customHeight="1" x14ac:dyDescent="0.3">
      <c r="A13" s="316" t="s">
        <v>466</v>
      </c>
      <c r="B13" s="317" t="s">
        <v>186</v>
      </c>
      <c r="C13" s="318">
        <v>47.570239999999998</v>
      </c>
      <c r="D13" s="318">
        <v>58.154409999999999</v>
      </c>
      <c r="E13" s="318"/>
      <c r="F13" s="318">
        <v>60.813479999999998</v>
      </c>
      <c r="G13" s="318">
        <v>57.105216894576749</v>
      </c>
      <c r="H13" s="318">
        <v>3.7082631054232493</v>
      </c>
      <c r="I13" s="319">
        <v>1.064937378878521</v>
      </c>
      <c r="J13" s="320" t="s">
        <v>1</v>
      </c>
    </row>
    <row r="14" spans="1:10" ht="14.4" customHeight="1" x14ac:dyDescent="0.3">
      <c r="A14" s="316" t="s">
        <v>466</v>
      </c>
      <c r="B14" s="317" t="s">
        <v>470</v>
      </c>
      <c r="C14" s="318">
        <v>836.31990000000201</v>
      </c>
      <c r="D14" s="318">
        <v>683.40913999999998</v>
      </c>
      <c r="E14" s="318"/>
      <c r="F14" s="318">
        <v>622.74715000000003</v>
      </c>
      <c r="G14" s="318">
        <v>805.96131671360945</v>
      </c>
      <c r="H14" s="318">
        <v>-183.21416671360942</v>
      </c>
      <c r="I14" s="319">
        <v>0.77267622786080592</v>
      </c>
      <c r="J14" s="320" t="s">
        <v>471</v>
      </c>
    </row>
    <row r="16" spans="1:10" ht="14.4" customHeight="1" x14ac:dyDescent="0.3">
      <c r="A16" s="316" t="s">
        <v>466</v>
      </c>
      <c r="B16" s="317" t="s">
        <v>467</v>
      </c>
      <c r="C16" s="318" t="s">
        <v>468</v>
      </c>
      <c r="D16" s="318" t="s">
        <v>468</v>
      </c>
      <c r="E16" s="318"/>
      <c r="F16" s="318" t="s">
        <v>468</v>
      </c>
      <c r="G16" s="318" t="s">
        <v>468</v>
      </c>
      <c r="H16" s="318" t="s">
        <v>468</v>
      </c>
      <c r="I16" s="319" t="s">
        <v>468</v>
      </c>
      <c r="J16" s="320" t="s">
        <v>53</v>
      </c>
    </row>
    <row r="17" spans="1:10" ht="14.4" customHeight="1" x14ac:dyDescent="0.3">
      <c r="A17" s="316" t="s">
        <v>472</v>
      </c>
      <c r="B17" s="317" t="s">
        <v>473</v>
      </c>
      <c r="C17" s="318" t="s">
        <v>468</v>
      </c>
      <c r="D17" s="318" t="s">
        <v>468</v>
      </c>
      <c r="E17" s="318"/>
      <c r="F17" s="318" t="s">
        <v>468</v>
      </c>
      <c r="G17" s="318" t="s">
        <v>468</v>
      </c>
      <c r="H17" s="318" t="s">
        <v>468</v>
      </c>
      <c r="I17" s="319" t="s">
        <v>468</v>
      </c>
      <c r="J17" s="320" t="s">
        <v>0</v>
      </c>
    </row>
    <row r="18" spans="1:10" ht="14.4" customHeight="1" x14ac:dyDescent="0.3">
      <c r="A18" s="316" t="s">
        <v>472</v>
      </c>
      <c r="B18" s="317" t="s">
        <v>181</v>
      </c>
      <c r="C18" s="318">
        <v>0</v>
      </c>
      <c r="D18" s="318" t="s">
        <v>468</v>
      </c>
      <c r="E18" s="318"/>
      <c r="F18" s="318" t="s">
        <v>468</v>
      </c>
      <c r="G18" s="318" t="s">
        <v>468</v>
      </c>
      <c r="H18" s="318" t="s">
        <v>468</v>
      </c>
      <c r="I18" s="319" t="s">
        <v>468</v>
      </c>
      <c r="J18" s="320" t="s">
        <v>1</v>
      </c>
    </row>
    <row r="19" spans="1:10" ht="14.4" customHeight="1" x14ac:dyDescent="0.3">
      <c r="A19" s="316" t="s">
        <v>472</v>
      </c>
      <c r="B19" s="317" t="s">
        <v>182</v>
      </c>
      <c r="C19" s="318">
        <v>0</v>
      </c>
      <c r="D19" s="318" t="s">
        <v>468</v>
      </c>
      <c r="E19" s="318"/>
      <c r="F19" s="318">
        <v>3.9059999999999997E-2</v>
      </c>
      <c r="G19" s="318">
        <v>0</v>
      </c>
      <c r="H19" s="318">
        <v>3.9059999999999997E-2</v>
      </c>
      <c r="I19" s="319" t="s">
        <v>468</v>
      </c>
      <c r="J19" s="320" t="s">
        <v>1</v>
      </c>
    </row>
    <row r="20" spans="1:10" ht="14.4" customHeight="1" x14ac:dyDescent="0.3">
      <c r="A20" s="316" t="s">
        <v>472</v>
      </c>
      <c r="B20" s="317" t="s">
        <v>183</v>
      </c>
      <c r="C20" s="318">
        <v>0</v>
      </c>
      <c r="D20" s="318">
        <v>3.7870300000000001</v>
      </c>
      <c r="E20" s="318"/>
      <c r="F20" s="318">
        <v>0</v>
      </c>
      <c r="G20" s="318">
        <v>0.84920838232250007</v>
      </c>
      <c r="H20" s="318">
        <v>-0.84920838232250007</v>
      </c>
      <c r="I20" s="319">
        <v>0</v>
      </c>
      <c r="J20" s="320" t="s">
        <v>1</v>
      </c>
    </row>
    <row r="21" spans="1:10" ht="14.4" customHeight="1" x14ac:dyDescent="0.3">
      <c r="A21" s="316" t="s">
        <v>472</v>
      </c>
      <c r="B21" s="317" t="s">
        <v>186</v>
      </c>
      <c r="C21" s="318">
        <v>1.3211999999999999</v>
      </c>
      <c r="D21" s="318">
        <v>0</v>
      </c>
      <c r="E21" s="318"/>
      <c r="F21" s="318" t="s">
        <v>468</v>
      </c>
      <c r="G21" s="318" t="s">
        <v>468</v>
      </c>
      <c r="H21" s="318" t="s">
        <v>468</v>
      </c>
      <c r="I21" s="319" t="s">
        <v>468</v>
      </c>
      <c r="J21" s="320" t="s">
        <v>1</v>
      </c>
    </row>
    <row r="22" spans="1:10" ht="14.4" customHeight="1" x14ac:dyDescent="0.3">
      <c r="A22" s="316" t="s">
        <v>472</v>
      </c>
      <c r="B22" s="317" t="s">
        <v>474</v>
      </c>
      <c r="C22" s="318">
        <v>1.3211999999999999</v>
      </c>
      <c r="D22" s="318">
        <v>3.7870300000000001</v>
      </c>
      <c r="E22" s="318"/>
      <c r="F22" s="318">
        <v>3.9059999999999997E-2</v>
      </c>
      <c r="G22" s="318">
        <v>0.84920838232250007</v>
      </c>
      <c r="H22" s="318">
        <v>-0.81014838232250008</v>
      </c>
      <c r="I22" s="319">
        <v>4.5995777730284293E-2</v>
      </c>
      <c r="J22" s="320" t="s">
        <v>475</v>
      </c>
    </row>
    <row r="23" spans="1:10" ht="14.4" customHeight="1" x14ac:dyDescent="0.3">
      <c r="A23" s="316" t="s">
        <v>468</v>
      </c>
      <c r="B23" s="317" t="s">
        <v>468</v>
      </c>
      <c r="C23" s="318" t="s">
        <v>468</v>
      </c>
      <c r="D23" s="318" t="s">
        <v>468</v>
      </c>
      <c r="E23" s="318"/>
      <c r="F23" s="318" t="s">
        <v>468</v>
      </c>
      <c r="G23" s="318" t="s">
        <v>468</v>
      </c>
      <c r="H23" s="318" t="s">
        <v>468</v>
      </c>
      <c r="I23" s="319" t="s">
        <v>468</v>
      </c>
      <c r="J23" s="320" t="s">
        <v>476</v>
      </c>
    </row>
    <row r="24" spans="1:10" ht="14.4" customHeight="1" x14ac:dyDescent="0.3">
      <c r="A24" s="316" t="s">
        <v>477</v>
      </c>
      <c r="B24" s="317" t="s">
        <v>478</v>
      </c>
      <c r="C24" s="318" t="s">
        <v>468</v>
      </c>
      <c r="D24" s="318" t="s">
        <v>468</v>
      </c>
      <c r="E24" s="318"/>
      <c r="F24" s="318" t="s">
        <v>468</v>
      </c>
      <c r="G24" s="318" t="s">
        <v>468</v>
      </c>
      <c r="H24" s="318" t="s">
        <v>468</v>
      </c>
      <c r="I24" s="319" t="s">
        <v>468</v>
      </c>
      <c r="J24" s="320" t="s">
        <v>0</v>
      </c>
    </row>
    <row r="25" spans="1:10" ht="14.4" customHeight="1" x14ac:dyDescent="0.3">
      <c r="A25" s="316" t="s">
        <v>477</v>
      </c>
      <c r="B25" s="317" t="s">
        <v>181</v>
      </c>
      <c r="C25" s="318">
        <v>0.33604000000000001</v>
      </c>
      <c r="D25" s="318" t="s">
        <v>468</v>
      </c>
      <c r="E25" s="318"/>
      <c r="F25" s="318" t="s">
        <v>468</v>
      </c>
      <c r="G25" s="318" t="s">
        <v>468</v>
      </c>
      <c r="H25" s="318" t="s">
        <v>468</v>
      </c>
      <c r="I25" s="319" t="s">
        <v>468</v>
      </c>
      <c r="J25" s="320" t="s">
        <v>1</v>
      </c>
    </row>
    <row r="26" spans="1:10" ht="14.4" customHeight="1" x14ac:dyDescent="0.3">
      <c r="A26" s="316" t="s">
        <v>477</v>
      </c>
      <c r="B26" s="317" t="s">
        <v>182</v>
      </c>
      <c r="C26" s="318">
        <v>0</v>
      </c>
      <c r="D26" s="318">
        <v>0</v>
      </c>
      <c r="E26" s="318"/>
      <c r="F26" s="318">
        <v>0</v>
      </c>
      <c r="G26" s="318">
        <v>4.3077300842000003E-2</v>
      </c>
      <c r="H26" s="318">
        <v>-4.3077300842000003E-2</v>
      </c>
      <c r="I26" s="319">
        <v>0</v>
      </c>
      <c r="J26" s="320" t="s">
        <v>1</v>
      </c>
    </row>
    <row r="27" spans="1:10" ht="14.4" customHeight="1" x14ac:dyDescent="0.3">
      <c r="A27" s="316" t="s">
        <v>477</v>
      </c>
      <c r="B27" s="317" t="s">
        <v>183</v>
      </c>
      <c r="C27" s="318">
        <v>0</v>
      </c>
      <c r="D27" s="318" t="s">
        <v>468</v>
      </c>
      <c r="E27" s="318"/>
      <c r="F27" s="318" t="s">
        <v>468</v>
      </c>
      <c r="G27" s="318" t="s">
        <v>468</v>
      </c>
      <c r="H27" s="318" t="s">
        <v>468</v>
      </c>
      <c r="I27" s="319" t="s">
        <v>468</v>
      </c>
      <c r="J27" s="320" t="s">
        <v>1</v>
      </c>
    </row>
    <row r="28" spans="1:10" ht="14.4" customHeight="1" x14ac:dyDescent="0.3">
      <c r="A28" s="316" t="s">
        <v>477</v>
      </c>
      <c r="B28" s="317" t="s">
        <v>479</v>
      </c>
      <c r="C28" s="318">
        <v>0.33604000000000001</v>
      </c>
      <c r="D28" s="318">
        <v>0</v>
      </c>
      <c r="E28" s="318"/>
      <c r="F28" s="318">
        <v>0</v>
      </c>
      <c r="G28" s="318">
        <v>4.3077300842000003E-2</v>
      </c>
      <c r="H28" s="318">
        <v>-4.3077300842000003E-2</v>
      </c>
      <c r="I28" s="319">
        <v>0</v>
      </c>
      <c r="J28" s="320" t="s">
        <v>475</v>
      </c>
    </row>
    <row r="29" spans="1:10" ht="14.4" customHeight="1" x14ac:dyDescent="0.3">
      <c r="A29" s="316" t="s">
        <v>468</v>
      </c>
      <c r="B29" s="317" t="s">
        <v>468</v>
      </c>
      <c r="C29" s="318" t="s">
        <v>468</v>
      </c>
      <c r="D29" s="318" t="s">
        <v>468</v>
      </c>
      <c r="E29" s="318"/>
      <c r="F29" s="318" t="s">
        <v>468</v>
      </c>
      <c r="G29" s="318" t="s">
        <v>468</v>
      </c>
      <c r="H29" s="318" t="s">
        <v>468</v>
      </c>
      <c r="I29" s="319" t="s">
        <v>468</v>
      </c>
      <c r="J29" s="320" t="s">
        <v>476</v>
      </c>
    </row>
    <row r="30" spans="1:10" ht="14.4" customHeight="1" x14ac:dyDescent="0.3">
      <c r="A30" s="316" t="s">
        <v>565</v>
      </c>
      <c r="B30" s="317" t="s">
        <v>566</v>
      </c>
      <c r="C30" s="318" t="s">
        <v>468</v>
      </c>
      <c r="D30" s="318" t="s">
        <v>468</v>
      </c>
      <c r="E30" s="318"/>
      <c r="F30" s="318" t="s">
        <v>468</v>
      </c>
      <c r="G30" s="318" t="s">
        <v>468</v>
      </c>
      <c r="H30" s="318" t="s">
        <v>468</v>
      </c>
      <c r="I30" s="319" t="s">
        <v>468</v>
      </c>
      <c r="J30" s="320" t="s">
        <v>0</v>
      </c>
    </row>
    <row r="31" spans="1:10" ht="14.4" customHeight="1" x14ac:dyDescent="0.3">
      <c r="A31" s="316" t="s">
        <v>565</v>
      </c>
      <c r="B31" s="317" t="s">
        <v>181</v>
      </c>
      <c r="C31" s="318">
        <v>0</v>
      </c>
      <c r="D31" s="318" t="s">
        <v>468</v>
      </c>
      <c r="E31" s="318"/>
      <c r="F31" s="318" t="s">
        <v>468</v>
      </c>
      <c r="G31" s="318" t="s">
        <v>468</v>
      </c>
      <c r="H31" s="318" t="s">
        <v>468</v>
      </c>
      <c r="I31" s="319" t="s">
        <v>468</v>
      </c>
      <c r="J31" s="320" t="s">
        <v>1</v>
      </c>
    </row>
    <row r="32" spans="1:10" ht="14.4" customHeight="1" x14ac:dyDescent="0.3">
      <c r="A32" s="316" t="s">
        <v>565</v>
      </c>
      <c r="B32" s="317" t="s">
        <v>567</v>
      </c>
      <c r="C32" s="318">
        <v>0</v>
      </c>
      <c r="D32" s="318" t="s">
        <v>468</v>
      </c>
      <c r="E32" s="318"/>
      <c r="F32" s="318" t="s">
        <v>468</v>
      </c>
      <c r="G32" s="318" t="s">
        <v>468</v>
      </c>
      <c r="H32" s="318" t="s">
        <v>468</v>
      </c>
      <c r="I32" s="319" t="s">
        <v>468</v>
      </c>
      <c r="J32" s="320" t="s">
        <v>475</v>
      </c>
    </row>
    <row r="33" spans="1:10" ht="14.4" customHeight="1" x14ac:dyDescent="0.3">
      <c r="A33" s="316" t="s">
        <v>468</v>
      </c>
      <c r="B33" s="317" t="s">
        <v>468</v>
      </c>
      <c r="C33" s="318" t="s">
        <v>468</v>
      </c>
      <c r="D33" s="318" t="s">
        <v>468</v>
      </c>
      <c r="E33" s="318"/>
      <c r="F33" s="318" t="s">
        <v>468</v>
      </c>
      <c r="G33" s="318" t="s">
        <v>468</v>
      </c>
      <c r="H33" s="318" t="s">
        <v>468</v>
      </c>
      <c r="I33" s="319" t="s">
        <v>468</v>
      </c>
      <c r="J33" s="320" t="s">
        <v>476</v>
      </c>
    </row>
    <row r="34" spans="1:10" ht="14.4" customHeight="1" x14ac:dyDescent="0.3">
      <c r="A34" s="316" t="s">
        <v>480</v>
      </c>
      <c r="B34" s="317" t="s">
        <v>481</v>
      </c>
      <c r="C34" s="318" t="s">
        <v>468</v>
      </c>
      <c r="D34" s="318" t="s">
        <v>468</v>
      </c>
      <c r="E34" s="318"/>
      <c r="F34" s="318" t="s">
        <v>468</v>
      </c>
      <c r="G34" s="318" t="s">
        <v>468</v>
      </c>
      <c r="H34" s="318" t="s">
        <v>468</v>
      </c>
      <c r="I34" s="319" t="s">
        <v>468</v>
      </c>
      <c r="J34" s="320" t="s">
        <v>0</v>
      </c>
    </row>
    <row r="35" spans="1:10" ht="14.4" customHeight="1" x14ac:dyDescent="0.3">
      <c r="A35" s="316" t="s">
        <v>480</v>
      </c>
      <c r="B35" s="317" t="s">
        <v>180</v>
      </c>
      <c r="C35" s="318">
        <v>34.169920000000005</v>
      </c>
      <c r="D35" s="318">
        <v>0</v>
      </c>
      <c r="E35" s="318"/>
      <c r="F35" s="318" t="s">
        <v>468</v>
      </c>
      <c r="G35" s="318" t="s">
        <v>468</v>
      </c>
      <c r="H35" s="318" t="s">
        <v>468</v>
      </c>
      <c r="I35" s="319" t="s">
        <v>468</v>
      </c>
      <c r="J35" s="320" t="s">
        <v>1</v>
      </c>
    </row>
    <row r="36" spans="1:10" ht="14.4" customHeight="1" x14ac:dyDescent="0.3">
      <c r="A36" s="316" t="s">
        <v>480</v>
      </c>
      <c r="B36" s="317" t="s">
        <v>181</v>
      </c>
      <c r="C36" s="318">
        <v>0</v>
      </c>
      <c r="D36" s="318">
        <v>0</v>
      </c>
      <c r="E36" s="318"/>
      <c r="F36" s="318">
        <v>0</v>
      </c>
      <c r="G36" s="318">
        <v>6.6606542784499997E-2</v>
      </c>
      <c r="H36" s="318">
        <v>-6.6606542784499997E-2</v>
      </c>
      <c r="I36" s="319">
        <v>0</v>
      </c>
      <c r="J36" s="320" t="s">
        <v>1</v>
      </c>
    </row>
    <row r="37" spans="1:10" ht="14.4" customHeight="1" x14ac:dyDescent="0.3">
      <c r="A37" s="316" t="s">
        <v>480</v>
      </c>
      <c r="B37" s="317" t="s">
        <v>182</v>
      </c>
      <c r="C37" s="318">
        <v>2.3939999999999999E-2</v>
      </c>
      <c r="D37" s="318">
        <v>0</v>
      </c>
      <c r="E37" s="318"/>
      <c r="F37" s="318">
        <v>0</v>
      </c>
      <c r="G37" s="318">
        <v>0.83319001675950011</v>
      </c>
      <c r="H37" s="318">
        <v>-0.83319001675950011</v>
      </c>
      <c r="I37" s="319">
        <v>0</v>
      </c>
      <c r="J37" s="320" t="s">
        <v>1</v>
      </c>
    </row>
    <row r="38" spans="1:10" ht="14.4" customHeight="1" x14ac:dyDescent="0.3">
      <c r="A38" s="316" t="s">
        <v>480</v>
      </c>
      <c r="B38" s="317" t="s">
        <v>183</v>
      </c>
      <c r="C38" s="318">
        <v>0.12745000000000001</v>
      </c>
      <c r="D38" s="318">
        <v>0</v>
      </c>
      <c r="E38" s="318"/>
      <c r="F38" s="318" t="s">
        <v>468</v>
      </c>
      <c r="G38" s="318" t="s">
        <v>468</v>
      </c>
      <c r="H38" s="318" t="s">
        <v>468</v>
      </c>
      <c r="I38" s="319" t="s">
        <v>468</v>
      </c>
      <c r="J38" s="320" t="s">
        <v>1</v>
      </c>
    </row>
    <row r="39" spans="1:10" ht="14.4" customHeight="1" x14ac:dyDescent="0.3">
      <c r="A39" s="316" t="s">
        <v>480</v>
      </c>
      <c r="B39" s="317" t="s">
        <v>185</v>
      </c>
      <c r="C39" s="318">
        <v>0</v>
      </c>
      <c r="D39" s="318">
        <v>0</v>
      </c>
      <c r="E39" s="318"/>
      <c r="F39" s="318" t="s">
        <v>468</v>
      </c>
      <c r="G39" s="318" t="s">
        <v>468</v>
      </c>
      <c r="H39" s="318" t="s">
        <v>468</v>
      </c>
      <c r="I39" s="319" t="s">
        <v>468</v>
      </c>
      <c r="J39" s="320" t="s">
        <v>1</v>
      </c>
    </row>
    <row r="40" spans="1:10" ht="14.4" customHeight="1" x14ac:dyDescent="0.3">
      <c r="A40" s="316" t="s">
        <v>480</v>
      </c>
      <c r="B40" s="317" t="s">
        <v>186</v>
      </c>
      <c r="C40" s="318">
        <v>0.308</v>
      </c>
      <c r="D40" s="318">
        <v>0.56799999999999995</v>
      </c>
      <c r="E40" s="318"/>
      <c r="F40" s="318">
        <v>0.85199999999999998</v>
      </c>
      <c r="G40" s="318">
        <v>0.135356321393</v>
      </c>
      <c r="H40" s="318">
        <v>0.71664367860699996</v>
      </c>
      <c r="I40" s="319">
        <v>6.2944973033528484</v>
      </c>
      <c r="J40" s="320" t="s">
        <v>1</v>
      </c>
    </row>
    <row r="41" spans="1:10" ht="14.4" customHeight="1" x14ac:dyDescent="0.3">
      <c r="A41" s="316" t="s">
        <v>480</v>
      </c>
      <c r="B41" s="317" t="s">
        <v>482</v>
      </c>
      <c r="C41" s="318">
        <v>34.629310000000011</v>
      </c>
      <c r="D41" s="318">
        <v>0.56799999999999995</v>
      </c>
      <c r="E41" s="318"/>
      <c r="F41" s="318">
        <v>0.85199999999999998</v>
      </c>
      <c r="G41" s="318">
        <v>1.0351528809370001</v>
      </c>
      <c r="H41" s="318">
        <v>-0.18315288093700011</v>
      </c>
      <c r="I41" s="319">
        <v>0.82306682973126277</v>
      </c>
      <c r="J41" s="320" t="s">
        <v>475</v>
      </c>
    </row>
    <row r="42" spans="1:10" ht="14.4" customHeight="1" x14ac:dyDescent="0.3">
      <c r="A42" s="316" t="s">
        <v>468</v>
      </c>
      <c r="B42" s="317" t="s">
        <v>468</v>
      </c>
      <c r="C42" s="318" t="s">
        <v>468</v>
      </c>
      <c r="D42" s="318" t="s">
        <v>468</v>
      </c>
      <c r="E42" s="318"/>
      <c r="F42" s="318" t="s">
        <v>468</v>
      </c>
      <c r="G42" s="318" t="s">
        <v>468</v>
      </c>
      <c r="H42" s="318" t="s">
        <v>468</v>
      </c>
      <c r="I42" s="319" t="s">
        <v>468</v>
      </c>
      <c r="J42" s="320" t="s">
        <v>476</v>
      </c>
    </row>
    <row r="43" spans="1:10" ht="14.4" customHeight="1" x14ac:dyDescent="0.3">
      <c r="A43" s="316" t="s">
        <v>483</v>
      </c>
      <c r="B43" s="317" t="s">
        <v>484</v>
      </c>
      <c r="C43" s="318" t="s">
        <v>468</v>
      </c>
      <c r="D43" s="318" t="s">
        <v>468</v>
      </c>
      <c r="E43" s="318"/>
      <c r="F43" s="318" t="s">
        <v>468</v>
      </c>
      <c r="G43" s="318" t="s">
        <v>468</v>
      </c>
      <c r="H43" s="318" t="s">
        <v>468</v>
      </c>
      <c r="I43" s="319" t="s">
        <v>468</v>
      </c>
      <c r="J43" s="320" t="s">
        <v>0</v>
      </c>
    </row>
    <row r="44" spans="1:10" ht="14.4" customHeight="1" x14ac:dyDescent="0.3">
      <c r="A44" s="316" t="s">
        <v>483</v>
      </c>
      <c r="B44" s="317" t="s">
        <v>564</v>
      </c>
      <c r="C44" s="318">
        <v>0</v>
      </c>
      <c r="D44" s="318" t="s">
        <v>468</v>
      </c>
      <c r="E44" s="318"/>
      <c r="F44" s="318" t="s">
        <v>468</v>
      </c>
      <c r="G44" s="318" t="s">
        <v>468</v>
      </c>
      <c r="H44" s="318" t="s">
        <v>468</v>
      </c>
      <c r="I44" s="319" t="s">
        <v>468</v>
      </c>
      <c r="J44" s="320" t="s">
        <v>1</v>
      </c>
    </row>
    <row r="45" spans="1:10" ht="14.4" customHeight="1" x14ac:dyDescent="0.3">
      <c r="A45" s="316" t="s">
        <v>483</v>
      </c>
      <c r="B45" s="317" t="s">
        <v>181</v>
      </c>
      <c r="C45" s="318">
        <v>0</v>
      </c>
      <c r="D45" s="318" t="s">
        <v>468</v>
      </c>
      <c r="E45" s="318"/>
      <c r="F45" s="318" t="s">
        <v>468</v>
      </c>
      <c r="G45" s="318" t="s">
        <v>468</v>
      </c>
      <c r="H45" s="318" t="s">
        <v>468</v>
      </c>
      <c r="I45" s="319" t="s">
        <v>468</v>
      </c>
      <c r="J45" s="320" t="s">
        <v>1</v>
      </c>
    </row>
    <row r="46" spans="1:10" ht="14.4" customHeight="1" x14ac:dyDescent="0.3">
      <c r="A46" s="316" t="s">
        <v>483</v>
      </c>
      <c r="B46" s="317" t="s">
        <v>182</v>
      </c>
      <c r="C46" s="318">
        <v>6.1764000000000001</v>
      </c>
      <c r="D46" s="318" t="s">
        <v>468</v>
      </c>
      <c r="E46" s="318"/>
      <c r="F46" s="318" t="s">
        <v>468</v>
      </c>
      <c r="G46" s="318" t="s">
        <v>468</v>
      </c>
      <c r="H46" s="318" t="s">
        <v>468</v>
      </c>
      <c r="I46" s="319" t="s">
        <v>468</v>
      </c>
      <c r="J46" s="320" t="s">
        <v>1</v>
      </c>
    </row>
    <row r="47" spans="1:10" ht="14.4" customHeight="1" x14ac:dyDescent="0.3">
      <c r="A47" s="316" t="s">
        <v>483</v>
      </c>
      <c r="B47" s="317" t="s">
        <v>183</v>
      </c>
      <c r="C47" s="318">
        <v>299.69185000000101</v>
      </c>
      <c r="D47" s="318" t="s">
        <v>468</v>
      </c>
      <c r="E47" s="318"/>
      <c r="F47" s="318" t="s">
        <v>468</v>
      </c>
      <c r="G47" s="318" t="s">
        <v>468</v>
      </c>
      <c r="H47" s="318" t="s">
        <v>468</v>
      </c>
      <c r="I47" s="319" t="s">
        <v>468</v>
      </c>
      <c r="J47" s="320" t="s">
        <v>1</v>
      </c>
    </row>
    <row r="48" spans="1:10" ht="14.4" customHeight="1" x14ac:dyDescent="0.3">
      <c r="A48" s="316" t="s">
        <v>483</v>
      </c>
      <c r="B48" s="317" t="s">
        <v>184</v>
      </c>
      <c r="C48" s="318">
        <v>429.40794000000096</v>
      </c>
      <c r="D48" s="318" t="s">
        <v>468</v>
      </c>
      <c r="E48" s="318"/>
      <c r="F48" s="318" t="s">
        <v>468</v>
      </c>
      <c r="G48" s="318" t="s">
        <v>468</v>
      </c>
      <c r="H48" s="318" t="s">
        <v>468</v>
      </c>
      <c r="I48" s="319" t="s">
        <v>468</v>
      </c>
      <c r="J48" s="320" t="s">
        <v>1</v>
      </c>
    </row>
    <row r="49" spans="1:10" ht="14.4" customHeight="1" x14ac:dyDescent="0.3">
      <c r="A49" s="316" t="s">
        <v>483</v>
      </c>
      <c r="B49" s="317" t="s">
        <v>185</v>
      </c>
      <c r="C49" s="318">
        <v>18.48</v>
      </c>
      <c r="D49" s="318" t="s">
        <v>468</v>
      </c>
      <c r="E49" s="318"/>
      <c r="F49" s="318" t="s">
        <v>468</v>
      </c>
      <c r="G49" s="318" t="s">
        <v>468</v>
      </c>
      <c r="H49" s="318" t="s">
        <v>468</v>
      </c>
      <c r="I49" s="319" t="s">
        <v>468</v>
      </c>
      <c r="J49" s="320" t="s">
        <v>1</v>
      </c>
    </row>
    <row r="50" spans="1:10" ht="14.4" customHeight="1" x14ac:dyDescent="0.3">
      <c r="A50" s="316" t="s">
        <v>483</v>
      </c>
      <c r="B50" s="317" t="s">
        <v>186</v>
      </c>
      <c r="C50" s="318">
        <v>45.941040000000001</v>
      </c>
      <c r="D50" s="318" t="s">
        <v>468</v>
      </c>
      <c r="E50" s="318"/>
      <c r="F50" s="318" t="s">
        <v>468</v>
      </c>
      <c r="G50" s="318" t="s">
        <v>468</v>
      </c>
      <c r="H50" s="318" t="s">
        <v>468</v>
      </c>
      <c r="I50" s="319" t="s">
        <v>468</v>
      </c>
      <c r="J50" s="320" t="s">
        <v>1</v>
      </c>
    </row>
    <row r="51" spans="1:10" ht="14.4" customHeight="1" x14ac:dyDescent="0.3">
      <c r="A51" s="316" t="s">
        <v>483</v>
      </c>
      <c r="B51" s="317" t="s">
        <v>485</v>
      </c>
      <c r="C51" s="318">
        <v>799.69723000000204</v>
      </c>
      <c r="D51" s="318" t="s">
        <v>468</v>
      </c>
      <c r="E51" s="318"/>
      <c r="F51" s="318" t="s">
        <v>468</v>
      </c>
      <c r="G51" s="318" t="s">
        <v>468</v>
      </c>
      <c r="H51" s="318" t="s">
        <v>468</v>
      </c>
      <c r="I51" s="319" t="s">
        <v>468</v>
      </c>
      <c r="J51" s="320" t="s">
        <v>475</v>
      </c>
    </row>
    <row r="52" spans="1:10" ht="14.4" customHeight="1" x14ac:dyDescent="0.3">
      <c r="A52" s="316" t="s">
        <v>468</v>
      </c>
      <c r="B52" s="317" t="s">
        <v>468</v>
      </c>
      <c r="C52" s="318" t="s">
        <v>468</v>
      </c>
      <c r="D52" s="318" t="s">
        <v>468</v>
      </c>
      <c r="E52" s="318"/>
      <c r="F52" s="318" t="s">
        <v>468</v>
      </c>
      <c r="G52" s="318" t="s">
        <v>468</v>
      </c>
      <c r="H52" s="318" t="s">
        <v>468</v>
      </c>
      <c r="I52" s="319" t="s">
        <v>468</v>
      </c>
      <c r="J52" s="320" t="s">
        <v>476</v>
      </c>
    </row>
    <row r="53" spans="1:10" ht="14.4" customHeight="1" x14ac:dyDescent="0.3">
      <c r="A53" s="316" t="s">
        <v>487</v>
      </c>
      <c r="B53" s="317" t="s">
        <v>484</v>
      </c>
      <c r="C53" s="318" t="s">
        <v>468</v>
      </c>
      <c r="D53" s="318" t="s">
        <v>468</v>
      </c>
      <c r="E53" s="318"/>
      <c r="F53" s="318" t="s">
        <v>468</v>
      </c>
      <c r="G53" s="318" t="s">
        <v>468</v>
      </c>
      <c r="H53" s="318" t="s">
        <v>468</v>
      </c>
      <c r="I53" s="319" t="s">
        <v>468</v>
      </c>
      <c r="J53" s="320" t="s">
        <v>0</v>
      </c>
    </row>
    <row r="54" spans="1:10" ht="14.4" customHeight="1" x14ac:dyDescent="0.3">
      <c r="A54" s="316" t="s">
        <v>487</v>
      </c>
      <c r="B54" s="317" t="s">
        <v>181</v>
      </c>
      <c r="C54" s="318">
        <v>0</v>
      </c>
      <c r="D54" s="318" t="s">
        <v>468</v>
      </c>
      <c r="E54" s="318"/>
      <c r="F54" s="318" t="s">
        <v>468</v>
      </c>
      <c r="G54" s="318" t="s">
        <v>468</v>
      </c>
      <c r="H54" s="318" t="s">
        <v>468</v>
      </c>
      <c r="I54" s="319" t="s">
        <v>468</v>
      </c>
      <c r="J54" s="320" t="s">
        <v>1</v>
      </c>
    </row>
    <row r="55" spans="1:10" ht="14.4" customHeight="1" x14ac:dyDescent="0.3">
      <c r="A55" s="316" t="s">
        <v>487</v>
      </c>
      <c r="B55" s="317" t="s">
        <v>182</v>
      </c>
      <c r="C55" s="318">
        <v>0</v>
      </c>
      <c r="D55" s="318">
        <v>0</v>
      </c>
      <c r="E55" s="318"/>
      <c r="F55" s="318" t="s">
        <v>468</v>
      </c>
      <c r="G55" s="318" t="s">
        <v>468</v>
      </c>
      <c r="H55" s="318" t="s">
        <v>468</v>
      </c>
      <c r="I55" s="319" t="s">
        <v>468</v>
      </c>
      <c r="J55" s="320" t="s">
        <v>1</v>
      </c>
    </row>
    <row r="56" spans="1:10" ht="14.4" customHeight="1" x14ac:dyDescent="0.3">
      <c r="A56" s="316" t="s">
        <v>487</v>
      </c>
      <c r="B56" s="317" t="s">
        <v>183</v>
      </c>
      <c r="C56" s="318">
        <v>0</v>
      </c>
      <c r="D56" s="318" t="s">
        <v>468</v>
      </c>
      <c r="E56" s="318"/>
      <c r="F56" s="318" t="s">
        <v>468</v>
      </c>
      <c r="G56" s="318" t="s">
        <v>468</v>
      </c>
      <c r="H56" s="318" t="s">
        <v>468</v>
      </c>
      <c r="I56" s="319" t="s">
        <v>468</v>
      </c>
      <c r="J56" s="320" t="s">
        <v>1</v>
      </c>
    </row>
    <row r="57" spans="1:10" ht="14.4" customHeight="1" x14ac:dyDescent="0.3">
      <c r="A57" s="316" t="s">
        <v>487</v>
      </c>
      <c r="B57" s="317" t="s">
        <v>186</v>
      </c>
      <c r="C57" s="318">
        <v>0</v>
      </c>
      <c r="D57" s="318" t="s">
        <v>468</v>
      </c>
      <c r="E57" s="318"/>
      <c r="F57" s="318" t="s">
        <v>468</v>
      </c>
      <c r="G57" s="318" t="s">
        <v>468</v>
      </c>
      <c r="H57" s="318" t="s">
        <v>468</v>
      </c>
      <c r="I57" s="319" t="s">
        <v>468</v>
      </c>
      <c r="J57" s="320" t="s">
        <v>1</v>
      </c>
    </row>
    <row r="58" spans="1:10" ht="14.4" customHeight="1" x14ac:dyDescent="0.3">
      <c r="A58" s="316" t="s">
        <v>487</v>
      </c>
      <c r="B58" s="317" t="s">
        <v>485</v>
      </c>
      <c r="C58" s="318">
        <v>0</v>
      </c>
      <c r="D58" s="318">
        <v>0</v>
      </c>
      <c r="E58" s="318"/>
      <c r="F58" s="318" t="s">
        <v>468</v>
      </c>
      <c r="G58" s="318" t="s">
        <v>468</v>
      </c>
      <c r="H58" s="318" t="s">
        <v>468</v>
      </c>
      <c r="I58" s="319" t="s">
        <v>468</v>
      </c>
      <c r="J58" s="320" t="s">
        <v>475</v>
      </c>
    </row>
    <row r="59" spans="1:10" ht="14.4" customHeight="1" x14ac:dyDescent="0.3">
      <c r="A59" s="316" t="s">
        <v>468</v>
      </c>
      <c r="B59" s="317" t="s">
        <v>468</v>
      </c>
      <c r="C59" s="318" t="s">
        <v>468</v>
      </c>
      <c r="D59" s="318" t="s">
        <v>468</v>
      </c>
      <c r="E59" s="318"/>
      <c r="F59" s="318" t="s">
        <v>468</v>
      </c>
      <c r="G59" s="318" t="s">
        <v>468</v>
      </c>
      <c r="H59" s="318" t="s">
        <v>468</v>
      </c>
      <c r="I59" s="319" t="s">
        <v>468</v>
      </c>
      <c r="J59" s="320" t="s">
        <v>476</v>
      </c>
    </row>
    <row r="60" spans="1:10" ht="14.4" customHeight="1" x14ac:dyDescent="0.3">
      <c r="A60" s="316" t="s">
        <v>486</v>
      </c>
      <c r="B60" s="317" t="s">
        <v>484</v>
      </c>
      <c r="C60" s="318" t="s">
        <v>468</v>
      </c>
      <c r="D60" s="318" t="s">
        <v>468</v>
      </c>
      <c r="E60" s="318"/>
      <c r="F60" s="318" t="s">
        <v>468</v>
      </c>
      <c r="G60" s="318" t="s">
        <v>468</v>
      </c>
      <c r="H60" s="318" t="s">
        <v>468</v>
      </c>
      <c r="I60" s="319" t="s">
        <v>468</v>
      </c>
      <c r="J60" s="320" t="s">
        <v>0</v>
      </c>
    </row>
    <row r="61" spans="1:10" ht="14.4" customHeight="1" x14ac:dyDescent="0.3">
      <c r="A61" s="316" t="s">
        <v>486</v>
      </c>
      <c r="B61" s="317" t="s">
        <v>181</v>
      </c>
      <c r="C61" s="318">
        <v>0.33611999999999997</v>
      </c>
      <c r="D61" s="318" t="s">
        <v>468</v>
      </c>
      <c r="E61" s="318"/>
      <c r="F61" s="318" t="s">
        <v>468</v>
      </c>
      <c r="G61" s="318" t="s">
        <v>468</v>
      </c>
      <c r="H61" s="318" t="s">
        <v>468</v>
      </c>
      <c r="I61" s="319" t="s">
        <v>468</v>
      </c>
      <c r="J61" s="320" t="s">
        <v>1</v>
      </c>
    </row>
    <row r="62" spans="1:10" ht="14.4" customHeight="1" x14ac:dyDescent="0.3">
      <c r="A62" s="316" t="s">
        <v>486</v>
      </c>
      <c r="B62" s="317" t="s">
        <v>182</v>
      </c>
      <c r="C62" s="318">
        <v>0</v>
      </c>
      <c r="D62" s="318" t="s">
        <v>468</v>
      </c>
      <c r="E62" s="318"/>
      <c r="F62" s="318" t="s">
        <v>468</v>
      </c>
      <c r="G62" s="318" t="s">
        <v>468</v>
      </c>
      <c r="H62" s="318" t="s">
        <v>468</v>
      </c>
      <c r="I62" s="319" t="s">
        <v>468</v>
      </c>
      <c r="J62" s="320" t="s">
        <v>1</v>
      </c>
    </row>
    <row r="63" spans="1:10" ht="14.4" customHeight="1" x14ac:dyDescent="0.3">
      <c r="A63" s="316" t="s">
        <v>486</v>
      </c>
      <c r="B63" s="317" t="s">
        <v>183</v>
      </c>
      <c r="C63" s="318">
        <v>0</v>
      </c>
      <c r="D63" s="318" t="s">
        <v>468</v>
      </c>
      <c r="E63" s="318"/>
      <c r="F63" s="318" t="s">
        <v>468</v>
      </c>
      <c r="G63" s="318" t="s">
        <v>468</v>
      </c>
      <c r="H63" s="318" t="s">
        <v>468</v>
      </c>
      <c r="I63" s="319" t="s">
        <v>468</v>
      </c>
      <c r="J63" s="320" t="s">
        <v>1</v>
      </c>
    </row>
    <row r="64" spans="1:10" ht="14.4" customHeight="1" x14ac:dyDescent="0.3">
      <c r="A64" s="316" t="s">
        <v>486</v>
      </c>
      <c r="B64" s="317" t="s">
        <v>485</v>
      </c>
      <c r="C64" s="318">
        <v>0.33611999999999997</v>
      </c>
      <c r="D64" s="318" t="s">
        <v>468</v>
      </c>
      <c r="E64" s="318"/>
      <c r="F64" s="318" t="s">
        <v>468</v>
      </c>
      <c r="G64" s="318" t="s">
        <v>468</v>
      </c>
      <c r="H64" s="318" t="s">
        <v>468</v>
      </c>
      <c r="I64" s="319" t="s">
        <v>468</v>
      </c>
      <c r="J64" s="320" t="s">
        <v>475</v>
      </c>
    </row>
    <row r="65" spans="1:10" ht="14.4" customHeight="1" x14ac:dyDescent="0.3">
      <c r="A65" s="316" t="s">
        <v>468</v>
      </c>
      <c r="B65" s="317" t="s">
        <v>468</v>
      </c>
      <c r="C65" s="318" t="s">
        <v>468</v>
      </c>
      <c r="D65" s="318" t="s">
        <v>468</v>
      </c>
      <c r="E65" s="318"/>
      <c r="F65" s="318" t="s">
        <v>468</v>
      </c>
      <c r="G65" s="318" t="s">
        <v>468</v>
      </c>
      <c r="H65" s="318" t="s">
        <v>468</v>
      </c>
      <c r="I65" s="319" t="s">
        <v>468</v>
      </c>
      <c r="J65" s="320" t="s">
        <v>476</v>
      </c>
    </row>
    <row r="66" spans="1:10" ht="14.4" customHeight="1" x14ac:dyDescent="0.3">
      <c r="A66" s="316" t="s">
        <v>568</v>
      </c>
      <c r="B66" s="317" t="s">
        <v>484</v>
      </c>
      <c r="C66" s="318" t="s">
        <v>468</v>
      </c>
      <c r="D66" s="318" t="s">
        <v>468</v>
      </c>
      <c r="E66" s="318"/>
      <c r="F66" s="318" t="s">
        <v>468</v>
      </c>
      <c r="G66" s="318" t="s">
        <v>468</v>
      </c>
      <c r="H66" s="318" t="s">
        <v>468</v>
      </c>
      <c r="I66" s="319" t="s">
        <v>468</v>
      </c>
      <c r="J66" s="320" t="s">
        <v>0</v>
      </c>
    </row>
    <row r="67" spans="1:10" ht="14.4" customHeight="1" x14ac:dyDescent="0.3">
      <c r="A67" s="316" t="s">
        <v>568</v>
      </c>
      <c r="B67" s="317" t="s">
        <v>181</v>
      </c>
      <c r="C67" s="318">
        <v>0</v>
      </c>
      <c r="D67" s="318" t="s">
        <v>468</v>
      </c>
      <c r="E67" s="318"/>
      <c r="F67" s="318" t="s">
        <v>468</v>
      </c>
      <c r="G67" s="318" t="s">
        <v>468</v>
      </c>
      <c r="H67" s="318" t="s">
        <v>468</v>
      </c>
      <c r="I67" s="319" t="s">
        <v>468</v>
      </c>
      <c r="J67" s="320" t="s">
        <v>1</v>
      </c>
    </row>
    <row r="68" spans="1:10" ht="14.4" customHeight="1" x14ac:dyDescent="0.3">
      <c r="A68" s="316" t="s">
        <v>568</v>
      </c>
      <c r="B68" s="317" t="s">
        <v>485</v>
      </c>
      <c r="C68" s="318">
        <v>0</v>
      </c>
      <c r="D68" s="318" t="s">
        <v>468</v>
      </c>
      <c r="E68" s="318"/>
      <c r="F68" s="318" t="s">
        <v>468</v>
      </c>
      <c r="G68" s="318" t="s">
        <v>468</v>
      </c>
      <c r="H68" s="318" t="s">
        <v>468</v>
      </c>
      <c r="I68" s="319" t="s">
        <v>468</v>
      </c>
      <c r="J68" s="320" t="s">
        <v>475</v>
      </c>
    </row>
    <row r="69" spans="1:10" ht="14.4" customHeight="1" x14ac:dyDescent="0.3">
      <c r="A69" s="316" t="s">
        <v>468</v>
      </c>
      <c r="B69" s="317" t="s">
        <v>468</v>
      </c>
      <c r="C69" s="318" t="s">
        <v>468</v>
      </c>
      <c r="D69" s="318" t="s">
        <v>468</v>
      </c>
      <c r="E69" s="318"/>
      <c r="F69" s="318" t="s">
        <v>468</v>
      </c>
      <c r="G69" s="318" t="s">
        <v>468</v>
      </c>
      <c r="H69" s="318" t="s">
        <v>468</v>
      </c>
      <c r="I69" s="319" t="s">
        <v>468</v>
      </c>
      <c r="J69" s="320" t="s">
        <v>476</v>
      </c>
    </row>
    <row r="70" spans="1:10" ht="14.4" customHeight="1" x14ac:dyDescent="0.3">
      <c r="A70" s="316" t="s">
        <v>569</v>
      </c>
      <c r="B70" s="317" t="s">
        <v>570</v>
      </c>
      <c r="C70" s="318" t="s">
        <v>468</v>
      </c>
      <c r="D70" s="318" t="s">
        <v>468</v>
      </c>
      <c r="E70" s="318"/>
      <c r="F70" s="318" t="s">
        <v>468</v>
      </c>
      <c r="G70" s="318" t="s">
        <v>468</v>
      </c>
      <c r="H70" s="318" t="s">
        <v>468</v>
      </c>
      <c r="I70" s="319" t="s">
        <v>468</v>
      </c>
      <c r="J70" s="320" t="s">
        <v>0</v>
      </c>
    </row>
    <row r="71" spans="1:10" ht="14.4" customHeight="1" x14ac:dyDescent="0.3">
      <c r="A71" s="316" t="s">
        <v>569</v>
      </c>
      <c r="B71" s="317" t="s">
        <v>181</v>
      </c>
      <c r="C71" s="318">
        <v>0</v>
      </c>
      <c r="D71" s="318" t="s">
        <v>468</v>
      </c>
      <c r="E71" s="318"/>
      <c r="F71" s="318" t="s">
        <v>468</v>
      </c>
      <c r="G71" s="318" t="s">
        <v>468</v>
      </c>
      <c r="H71" s="318" t="s">
        <v>468</v>
      </c>
      <c r="I71" s="319" t="s">
        <v>468</v>
      </c>
      <c r="J71" s="320" t="s">
        <v>1</v>
      </c>
    </row>
    <row r="72" spans="1:10" ht="14.4" customHeight="1" x14ac:dyDescent="0.3">
      <c r="A72" s="316" t="s">
        <v>569</v>
      </c>
      <c r="B72" s="317" t="s">
        <v>571</v>
      </c>
      <c r="C72" s="318">
        <v>0</v>
      </c>
      <c r="D72" s="318" t="s">
        <v>468</v>
      </c>
      <c r="E72" s="318"/>
      <c r="F72" s="318" t="s">
        <v>468</v>
      </c>
      <c r="G72" s="318" t="s">
        <v>468</v>
      </c>
      <c r="H72" s="318" t="s">
        <v>468</v>
      </c>
      <c r="I72" s="319" t="s">
        <v>468</v>
      </c>
      <c r="J72" s="320" t="s">
        <v>475</v>
      </c>
    </row>
    <row r="73" spans="1:10" ht="14.4" customHeight="1" x14ac:dyDescent="0.3">
      <c r="A73" s="316" t="s">
        <v>468</v>
      </c>
      <c r="B73" s="317" t="s">
        <v>468</v>
      </c>
      <c r="C73" s="318" t="s">
        <v>468</v>
      </c>
      <c r="D73" s="318" t="s">
        <v>468</v>
      </c>
      <c r="E73" s="318"/>
      <c r="F73" s="318" t="s">
        <v>468</v>
      </c>
      <c r="G73" s="318" t="s">
        <v>468</v>
      </c>
      <c r="H73" s="318" t="s">
        <v>468</v>
      </c>
      <c r="I73" s="319" t="s">
        <v>468</v>
      </c>
      <c r="J73" s="320" t="s">
        <v>476</v>
      </c>
    </row>
    <row r="74" spans="1:10" ht="14.4" customHeight="1" x14ac:dyDescent="0.3">
      <c r="A74" s="316" t="s">
        <v>572</v>
      </c>
      <c r="B74" s="317" t="s">
        <v>484</v>
      </c>
      <c r="C74" s="318" t="s">
        <v>468</v>
      </c>
      <c r="D74" s="318" t="s">
        <v>468</v>
      </c>
      <c r="E74" s="318"/>
      <c r="F74" s="318" t="s">
        <v>468</v>
      </c>
      <c r="G74" s="318" t="s">
        <v>468</v>
      </c>
      <c r="H74" s="318" t="s">
        <v>468</v>
      </c>
      <c r="I74" s="319" t="s">
        <v>468</v>
      </c>
      <c r="J74" s="320" t="s">
        <v>0</v>
      </c>
    </row>
    <row r="75" spans="1:10" ht="14.4" customHeight="1" x14ac:dyDescent="0.3">
      <c r="A75" s="316" t="s">
        <v>572</v>
      </c>
      <c r="B75" s="317" t="s">
        <v>181</v>
      </c>
      <c r="C75" s="318">
        <v>0</v>
      </c>
      <c r="D75" s="318" t="s">
        <v>468</v>
      </c>
      <c r="E75" s="318"/>
      <c r="F75" s="318" t="s">
        <v>468</v>
      </c>
      <c r="G75" s="318" t="s">
        <v>468</v>
      </c>
      <c r="H75" s="318" t="s">
        <v>468</v>
      </c>
      <c r="I75" s="319" t="s">
        <v>468</v>
      </c>
      <c r="J75" s="320" t="s">
        <v>1</v>
      </c>
    </row>
    <row r="76" spans="1:10" ht="14.4" customHeight="1" x14ac:dyDescent="0.3">
      <c r="A76" s="316" t="s">
        <v>572</v>
      </c>
      <c r="B76" s="317" t="s">
        <v>485</v>
      </c>
      <c r="C76" s="318">
        <v>0</v>
      </c>
      <c r="D76" s="318" t="s">
        <v>468</v>
      </c>
      <c r="E76" s="318"/>
      <c r="F76" s="318" t="s">
        <v>468</v>
      </c>
      <c r="G76" s="318" t="s">
        <v>468</v>
      </c>
      <c r="H76" s="318" t="s">
        <v>468</v>
      </c>
      <c r="I76" s="319" t="s">
        <v>468</v>
      </c>
      <c r="J76" s="320" t="s">
        <v>475</v>
      </c>
    </row>
    <row r="77" spans="1:10" ht="14.4" customHeight="1" x14ac:dyDescent="0.3">
      <c r="A77" s="316" t="s">
        <v>468</v>
      </c>
      <c r="B77" s="317" t="s">
        <v>468</v>
      </c>
      <c r="C77" s="318" t="s">
        <v>468</v>
      </c>
      <c r="D77" s="318" t="s">
        <v>468</v>
      </c>
      <c r="E77" s="318"/>
      <c r="F77" s="318" t="s">
        <v>468</v>
      </c>
      <c r="G77" s="318" t="s">
        <v>468</v>
      </c>
      <c r="H77" s="318" t="s">
        <v>468</v>
      </c>
      <c r="I77" s="319" t="s">
        <v>468</v>
      </c>
      <c r="J77" s="320" t="s">
        <v>476</v>
      </c>
    </row>
    <row r="78" spans="1:10" ht="14.4" customHeight="1" x14ac:dyDescent="0.3">
      <c r="A78" s="316" t="s">
        <v>573</v>
      </c>
      <c r="B78" s="317" t="s">
        <v>484</v>
      </c>
      <c r="C78" s="318" t="s">
        <v>468</v>
      </c>
      <c r="D78" s="318" t="s">
        <v>468</v>
      </c>
      <c r="E78" s="318"/>
      <c r="F78" s="318" t="s">
        <v>468</v>
      </c>
      <c r="G78" s="318" t="s">
        <v>468</v>
      </c>
      <c r="H78" s="318" t="s">
        <v>468</v>
      </c>
      <c r="I78" s="319" t="s">
        <v>468</v>
      </c>
      <c r="J78" s="320" t="s">
        <v>0</v>
      </c>
    </row>
    <row r="79" spans="1:10" ht="14.4" customHeight="1" x14ac:dyDescent="0.3">
      <c r="A79" s="316" t="s">
        <v>573</v>
      </c>
      <c r="B79" s="317" t="s">
        <v>181</v>
      </c>
      <c r="C79" s="318">
        <v>0</v>
      </c>
      <c r="D79" s="318" t="s">
        <v>468</v>
      </c>
      <c r="E79" s="318"/>
      <c r="F79" s="318" t="s">
        <v>468</v>
      </c>
      <c r="G79" s="318" t="s">
        <v>468</v>
      </c>
      <c r="H79" s="318" t="s">
        <v>468</v>
      </c>
      <c r="I79" s="319" t="s">
        <v>468</v>
      </c>
      <c r="J79" s="320" t="s">
        <v>1</v>
      </c>
    </row>
    <row r="80" spans="1:10" ht="14.4" customHeight="1" x14ac:dyDescent="0.3">
      <c r="A80" s="316" t="s">
        <v>573</v>
      </c>
      <c r="B80" s="317" t="s">
        <v>485</v>
      </c>
      <c r="C80" s="318">
        <v>0</v>
      </c>
      <c r="D80" s="318" t="s">
        <v>468</v>
      </c>
      <c r="E80" s="318"/>
      <c r="F80" s="318" t="s">
        <v>468</v>
      </c>
      <c r="G80" s="318" t="s">
        <v>468</v>
      </c>
      <c r="H80" s="318" t="s">
        <v>468</v>
      </c>
      <c r="I80" s="319" t="s">
        <v>468</v>
      </c>
      <c r="J80" s="320" t="s">
        <v>475</v>
      </c>
    </row>
    <row r="81" spans="1:10" ht="14.4" customHeight="1" x14ac:dyDescent="0.3">
      <c r="A81" s="316" t="s">
        <v>468</v>
      </c>
      <c r="B81" s="317" t="s">
        <v>468</v>
      </c>
      <c r="C81" s="318" t="s">
        <v>468</v>
      </c>
      <c r="D81" s="318" t="s">
        <v>468</v>
      </c>
      <c r="E81" s="318"/>
      <c r="F81" s="318" t="s">
        <v>468</v>
      </c>
      <c r="G81" s="318" t="s">
        <v>468</v>
      </c>
      <c r="H81" s="318" t="s">
        <v>468</v>
      </c>
      <c r="I81" s="319" t="s">
        <v>468</v>
      </c>
      <c r="J81" s="320" t="s">
        <v>476</v>
      </c>
    </row>
    <row r="82" spans="1:10" ht="14.4" customHeight="1" x14ac:dyDescent="0.3">
      <c r="A82" s="316" t="s">
        <v>488</v>
      </c>
      <c r="B82" s="317" t="s">
        <v>489</v>
      </c>
      <c r="C82" s="318" t="s">
        <v>468</v>
      </c>
      <c r="D82" s="318" t="s">
        <v>468</v>
      </c>
      <c r="E82" s="318"/>
      <c r="F82" s="318" t="s">
        <v>468</v>
      </c>
      <c r="G82" s="318" t="s">
        <v>468</v>
      </c>
      <c r="H82" s="318" t="s">
        <v>468</v>
      </c>
      <c r="I82" s="319" t="s">
        <v>468</v>
      </c>
      <c r="J82" s="320" t="s">
        <v>0</v>
      </c>
    </row>
    <row r="83" spans="1:10" ht="14.4" customHeight="1" x14ac:dyDescent="0.3">
      <c r="A83" s="316" t="s">
        <v>488</v>
      </c>
      <c r="B83" s="317" t="s">
        <v>182</v>
      </c>
      <c r="C83" s="318" t="s">
        <v>468</v>
      </c>
      <c r="D83" s="318">
        <v>5.9420000000000002</v>
      </c>
      <c r="E83" s="318"/>
      <c r="F83" s="318">
        <v>2.9912100000000001</v>
      </c>
      <c r="G83" s="318">
        <v>5.0334134301355</v>
      </c>
      <c r="H83" s="318">
        <v>-2.0422034301354999</v>
      </c>
      <c r="I83" s="319">
        <v>0.59427067565945535</v>
      </c>
      <c r="J83" s="320" t="s">
        <v>1</v>
      </c>
    </row>
    <row r="84" spans="1:10" ht="14.4" customHeight="1" x14ac:dyDescent="0.3">
      <c r="A84" s="316" t="s">
        <v>488</v>
      </c>
      <c r="B84" s="317" t="s">
        <v>183</v>
      </c>
      <c r="C84" s="318" t="s">
        <v>468</v>
      </c>
      <c r="D84" s="318">
        <v>298.14388000000002</v>
      </c>
      <c r="E84" s="318"/>
      <c r="F84" s="318">
        <v>241.67086</v>
      </c>
      <c r="G84" s="318">
        <v>268.73529044011502</v>
      </c>
      <c r="H84" s="318">
        <v>-27.064430440115018</v>
      </c>
      <c r="I84" s="319">
        <v>0.89928963034296361</v>
      </c>
      <c r="J84" s="320" t="s">
        <v>1</v>
      </c>
    </row>
    <row r="85" spans="1:10" ht="14.4" customHeight="1" x14ac:dyDescent="0.3">
      <c r="A85" s="316" t="s">
        <v>488</v>
      </c>
      <c r="B85" s="317" t="s">
        <v>184</v>
      </c>
      <c r="C85" s="318" t="s">
        <v>468</v>
      </c>
      <c r="D85" s="318">
        <v>300.00542999999999</v>
      </c>
      <c r="E85" s="318"/>
      <c r="F85" s="318">
        <v>231.72793000000001</v>
      </c>
      <c r="G85" s="318">
        <v>319.25008800307251</v>
      </c>
      <c r="H85" s="318">
        <v>-87.522158003072491</v>
      </c>
      <c r="I85" s="319">
        <v>0.72585079443351586</v>
      </c>
      <c r="J85" s="320" t="s">
        <v>1</v>
      </c>
    </row>
    <row r="86" spans="1:10" ht="14.4" customHeight="1" x14ac:dyDescent="0.3">
      <c r="A86" s="316" t="s">
        <v>488</v>
      </c>
      <c r="B86" s="317" t="s">
        <v>185</v>
      </c>
      <c r="C86" s="318" t="s">
        <v>468</v>
      </c>
      <c r="D86" s="318">
        <v>14.7075</v>
      </c>
      <c r="E86" s="318"/>
      <c r="F86" s="318">
        <v>8.7987500000000001</v>
      </c>
      <c r="G86" s="318">
        <v>14.060974268362751</v>
      </c>
      <c r="H86" s="318">
        <v>-5.2622242683627505</v>
      </c>
      <c r="I86" s="319">
        <v>0.62575678129197798</v>
      </c>
      <c r="J86" s="320" t="s">
        <v>1</v>
      </c>
    </row>
    <row r="87" spans="1:10" ht="14.4" customHeight="1" x14ac:dyDescent="0.3">
      <c r="A87" s="316" t="s">
        <v>488</v>
      </c>
      <c r="B87" s="317" t="s">
        <v>186</v>
      </c>
      <c r="C87" s="318" t="s">
        <v>468</v>
      </c>
      <c r="D87" s="318">
        <v>49.986170000000001</v>
      </c>
      <c r="E87" s="318"/>
      <c r="F87" s="318">
        <v>46.33408</v>
      </c>
      <c r="G87" s="318">
        <v>44.675750333619249</v>
      </c>
      <c r="H87" s="318">
        <v>1.6583296663807516</v>
      </c>
      <c r="I87" s="319">
        <v>1.0371192347973355</v>
      </c>
      <c r="J87" s="320" t="s">
        <v>1</v>
      </c>
    </row>
    <row r="88" spans="1:10" ht="14.4" customHeight="1" x14ac:dyDescent="0.3">
      <c r="A88" s="316" t="s">
        <v>488</v>
      </c>
      <c r="B88" s="317" t="s">
        <v>490</v>
      </c>
      <c r="C88" s="318" t="s">
        <v>468</v>
      </c>
      <c r="D88" s="318">
        <v>668.78498000000002</v>
      </c>
      <c r="E88" s="318"/>
      <c r="F88" s="318">
        <v>531.52283</v>
      </c>
      <c r="G88" s="318">
        <v>651.75551647530506</v>
      </c>
      <c r="H88" s="318">
        <v>-120.23268647530506</v>
      </c>
      <c r="I88" s="319">
        <v>0.81552486563439675</v>
      </c>
      <c r="J88" s="320" t="s">
        <v>475</v>
      </c>
    </row>
    <row r="89" spans="1:10" ht="14.4" customHeight="1" x14ac:dyDescent="0.3">
      <c r="A89" s="316" t="s">
        <v>468</v>
      </c>
      <c r="B89" s="317" t="s">
        <v>468</v>
      </c>
      <c r="C89" s="318" t="s">
        <v>468</v>
      </c>
      <c r="D89" s="318" t="s">
        <v>468</v>
      </c>
      <c r="E89" s="318"/>
      <c r="F89" s="318" t="s">
        <v>468</v>
      </c>
      <c r="G89" s="318" t="s">
        <v>468</v>
      </c>
      <c r="H89" s="318" t="s">
        <v>468</v>
      </c>
      <c r="I89" s="319" t="s">
        <v>468</v>
      </c>
      <c r="J89" s="320" t="s">
        <v>476</v>
      </c>
    </row>
    <row r="90" spans="1:10" ht="14.4" customHeight="1" x14ac:dyDescent="0.3">
      <c r="A90" s="316" t="s">
        <v>491</v>
      </c>
      <c r="B90" s="317" t="s">
        <v>492</v>
      </c>
      <c r="C90" s="318" t="s">
        <v>468</v>
      </c>
      <c r="D90" s="318" t="s">
        <v>468</v>
      </c>
      <c r="E90" s="318"/>
      <c r="F90" s="318" t="s">
        <v>468</v>
      </c>
      <c r="G90" s="318" t="s">
        <v>468</v>
      </c>
      <c r="H90" s="318" t="s">
        <v>468</v>
      </c>
      <c r="I90" s="319" t="s">
        <v>468</v>
      </c>
      <c r="J90" s="320" t="s">
        <v>0</v>
      </c>
    </row>
    <row r="91" spans="1:10" ht="14.4" customHeight="1" x14ac:dyDescent="0.3">
      <c r="A91" s="316" t="s">
        <v>491</v>
      </c>
      <c r="B91" s="317" t="s">
        <v>181</v>
      </c>
      <c r="C91" s="318" t="s">
        <v>468</v>
      </c>
      <c r="D91" s="318">
        <v>0</v>
      </c>
      <c r="E91" s="318"/>
      <c r="F91" s="318">
        <v>0.13800000000000001</v>
      </c>
      <c r="G91" s="318">
        <v>1.068930149586</v>
      </c>
      <c r="H91" s="318">
        <v>-0.93093014958599996</v>
      </c>
      <c r="I91" s="319">
        <v>0.12910104561411037</v>
      </c>
      <c r="J91" s="320" t="s">
        <v>1</v>
      </c>
    </row>
    <row r="92" spans="1:10" ht="14.4" customHeight="1" x14ac:dyDescent="0.3">
      <c r="A92" s="316" t="s">
        <v>491</v>
      </c>
      <c r="B92" s="317" t="s">
        <v>182</v>
      </c>
      <c r="C92" s="318" t="s">
        <v>468</v>
      </c>
      <c r="D92" s="318">
        <v>1.524E-2</v>
      </c>
      <c r="E92" s="318"/>
      <c r="F92" s="318">
        <v>0</v>
      </c>
      <c r="G92" s="318">
        <v>0.65783960124725005</v>
      </c>
      <c r="H92" s="318">
        <v>-0.65783960124725005</v>
      </c>
      <c r="I92" s="319">
        <v>0</v>
      </c>
      <c r="J92" s="320" t="s">
        <v>1</v>
      </c>
    </row>
    <row r="93" spans="1:10" ht="14.4" customHeight="1" x14ac:dyDescent="0.3">
      <c r="A93" s="316" t="s">
        <v>491</v>
      </c>
      <c r="B93" s="317" t="s">
        <v>183</v>
      </c>
      <c r="C93" s="318" t="s">
        <v>468</v>
      </c>
      <c r="D93" s="318">
        <v>0</v>
      </c>
      <c r="E93" s="318"/>
      <c r="F93" s="318">
        <v>66.186369999999997</v>
      </c>
      <c r="G93" s="318">
        <v>125.18985465153425</v>
      </c>
      <c r="H93" s="318">
        <v>-59.003484651534251</v>
      </c>
      <c r="I93" s="319">
        <v>0.52868796903894211</v>
      </c>
      <c r="J93" s="320" t="s">
        <v>1</v>
      </c>
    </row>
    <row r="94" spans="1:10" ht="14.4" customHeight="1" x14ac:dyDescent="0.3">
      <c r="A94" s="316" t="s">
        <v>491</v>
      </c>
      <c r="B94" s="317" t="s">
        <v>185</v>
      </c>
      <c r="C94" s="318" t="s">
        <v>468</v>
      </c>
      <c r="D94" s="318">
        <v>0</v>
      </c>
      <c r="E94" s="318"/>
      <c r="F94" s="318">
        <v>0.48</v>
      </c>
      <c r="G94" s="318">
        <v>0.18902965973024999</v>
      </c>
      <c r="H94" s="318">
        <v>0.29097034026974999</v>
      </c>
      <c r="I94" s="319">
        <v>2.5392840503705707</v>
      </c>
      <c r="J94" s="320" t="s">
        <v>1</v>
      </c>
    </row>
    <row r="95" spans="1:10" ht="14.4" customHeight="1" x14ac:dyDescent="0.3">
      <c r="A95" s="316" t="s">
        <v>491</v>
      </c>
      <c r="B95" s="317" t="s">
        <v>186</v>
      </c>
      <c r="C95" s="318" t="s">
        <v>468</v>
      </c>
      <c r="D95" s="318">
        <v>7.6002400000000003</v>
      </c>
      <c r="E95" s="318"/>
      <c r="F95" s="318">
        <v>13.6274</v>
      </c>
      <c r="G95" s="318">
        <v>12.091075757475</v>
      </c>
      <c r="H95" s="318">
        <v>1.5363242425249997</v>
      </c>
      <c r="I95" s="319">
        <v>1.1270626595466666</v>
      </c>
      <c r="J95" s="320" t="s">
        <v>1</v>
      </c>
    </row>
    <row r="96" spans="1:10" ht="14.4" customHeight="1" x14ac:dyDescent="0.3">
      <c r="A96" s="316" t="s">
        <v>491</v>
      </c>
      <c r="B96" s="317" t="s">
        <v>493</v>
      </c>
      <c r="C96" s="318" t="s">
        <v>468</v>
      </c>
      <c r="D96" s="318">
        <v>7.6154800000000007</v>
      </c>
      <c r="E96" s="318"/>
      <c r="F96" s="318">
        <v>80.43177</v>
      </c>
      <c r="G96" s="318">
        <v>139.19672981957277</v>
      </c>
      <c r="H96" s="318">
        <v>-58.764959819572766</v>
      </c>
      <c r="I96" s="319">
        <v>0.57782801438119924</v>
      </c>
      <c r="J96" s="320" t="s">
        <v>475</v>
      </c>
    </row>
    <row r="97" spans="1:10" ht="14.4" customHeight="1" x14ac:dyDescent="0.3">
      <c r="A97" s="316" t="s">
        <v>468</v>
      </c>
      <c r="B97" s="317" t="s">
        <v>468</v>
      </c>
      <c r="C97" s="318" t="s">
        <v>468</v>
      </c>
      <c r="D97" s="318" t="s">
        <v>468</v>
      </c>
      <c r="E97" s="318"/>
      <c r="F97" s="318" t="s">
        <v>468</v>
      </c>
      <c r="G97" s="318" t="s">
        <v>468</v>
      </c>
      <c r="H97" s="318" t="s">
        <v>468</v>
      </c>
      <c r="I97" s="319" t="s">
        <v>468</v>
      </c>
      <c r="J97" s="320" t="s">
        <v>476</v>
      </c>
    </row>
    <row r="98" spans="1:10" ht="14.4" customHeight="1" x14ac:dyDescent="0.3">
      <c r="A98" s="316" t="s">
        <v>494</v>
      </c>
      <c r="B98" s="317" t="s">
        <v>495</v>
      </c>
      <c r="C98" s="318" t="s">
        <v>468</v>
      </c>
      <c r="D98" s="318" t="s">
        <v>468</v>
      </c>
      <c r="E98" s="318"/>
      <c r="F98" s="318" t="s">
        <v>468</v>
      </c>
      <c r="G98" s="318" t="s">
        <v>468</v>
      </c>
      <c r="H98" s="318" t="s">
        <v>468</v>
      </c>
      <c r="I98" s="319" t="s">
        <v>468</v>
      </c>
      <c r="J98" s="320" t="s">
        <v>0</v>
      </c>
    </row>
    <row r="99" spans="1:10" ht="14.4" customHeight="1" x14ac:dyDescent="0.3">
      <c r="A99" s="316" t="s">
        <v>494</v>
      </c>
      <c r="B99" s="317" t="s">
        <v>180</v>
      </c>
      <c r="C99" s="318" t="s">
        <v>468</v>
      </c>
      <c r="D99" s="318">
        <v>0.87180000000000002</v>
      </c>
      <c r="E99" s="318"/>
      <c r="F99" s="318">
        <v>5.5802400000000008</v>
      </c>
      <c r="G99" s="318">
        <v>10.117303140423999</v>
      </c>
      <c r="H99" s="318">
        <v>-4.5370631404239985</v>
      </c>
      <c r="I99" s="319">
        <v>0.55155409722814164</v>
      </c>
      <c r="J99" s="320" t="s">
        <v>1</v>
      </c>
    </row>
    <row r="100" spans="1:10" ht="14.4" customHeight="1" x14ac:dyDescent="0.3">
      <c r="A100" s="316" t="s">
        <v>494</v>
      </c>
      <c r="B100" s="317" t="s">
        <v>181</v>
      </c>
      <c r="C100" s="318" t="s">
        <v>468</v>
      </c>
      <c r="D100" s="318">
        <v>0</v>
      </c>
      <c r="E100" s="318"/>
      <c r="F100" s="318">
        <v>1.52206</v>
      </c>
      <c r="G100" s="318">
        <v>1.9240807052462503</v>
      </c>
      <c r="H100" s="318">
        <v>-0.40202070524625033</v>
      </c>
      <c r="I100" s="319">
        <v>0.79105829389064097</v>
      </c>
      <c r="J100" s="320" t="s">
        <v>1</v>
      </c>
    </row>
    <row r="101" spans="1:10" ht="14.4" customHeight="1" x14ac:dyDescent="0.3">
      <c r="A101" s="316" t="s">
        <v>494</v>
      </c>
      <c r="B101" s="317" t="s">
        <v>182</v>
      </c>
      <c r="C101" s="318" t="s">
        <v>468</v>
      </c>
      <c r="D101" s="318">
        <v>0</v>
      </c>
      <c r="E101" s="318"/>
      <c r="F101" s="318">
        <v>0.13477</v>
      </c>
      <c r="G101" s="318">
        <v>0.1778036004405</v>
      </c>
      <c r="H101" s="318">
        <v>-4.3033600440500003E-2</v>
      </c>
      <c r="I101" s="319">
        <v>0.7579711528119436</v>
      </c>
      <c r="J101" s="320" t="s">
        <v>1</v>
      </c>
    </row>
    <row r="102" spans="1:10" ht="14.4" customHeight="1" x14ac:dyDescent="0.3">
      <c r="A102" s="316" t="s">
        <v>494</v>
      </c>
      <c r="B102" s="317" t="s">
        <v>183</v>
      </c>
      <c r="C102" s="318" t="s">
        <v>468</v>
      </c>
      <c r="D102" s="318">
        <v>0</v>
      </c>
      <c r="E102" s="318"/>
      <c r="F102" s="318">
        <v>1.08416</v>
      </c>
      <c r="G102" s="318">
        <v>0.2257496842815</v>
      </c>
      <c r="H102" s="318">
        <v>0.85841031571850002</v>
      </c>
      <c r="I102" s="319">
        <v>4.8024873365851528</v>
      </c>
      <c r="J102" s="320" t="s">
        <v>1</v>
      </c>
    </row>
    <row r="103" spans="1:10" ht="14.4" customHeight="1" x14ac:dyDescent="0.3">
      <c r="A103" s="316" t="s">
        <v>494</v>
      </c>
      <c r="B103" s="317" t="s">
        <v>186</v>
      </c>
      <c r="C103" s="318" t="s">
        <v>468</v>
      </c>
      <c r="D103" s="318">
        <v>0</v>
      </c>
      <c r="E103" s="318"/>
      <c r="F103" s="318">
        <v>0</v>
      </c>
      <c r="G103" s="318">
        <v>0.20303448208949998</v>
      </c>
      <c r="H103" s="318">
        <v>-0.20303448208949998</v>
      </c>
      <c r="I103" s="319">
        <v>0</v>
      </c>
      <c r="J103" s="320" t="s">
        <v>1</v>
      </c>
    </row>
    <row r="104" spans="1:10" ht="14.4" customHeight="1" x14ac:dyDescent="0.3">
      <c r="A104" s="316" t="s">
        <v>494</v>
      </c>
      <c r="B104" s="317" t="s">
        <v>496</v>
      </c>
      <c r="C104" s="318" t="s">
        <v>468</v>
      </c>
      <c r="D104" s="318">
        <v>0.87180000000000002</v>
      </c>
      <c r="E104" s="318"/>
      <c r="F104" s="318">
        <v>8.3212299999999999</v>
      </c>
      <c r="G104" s="318">
        <v>12.647971612481749</v>
      </c>
      <c r="H104" s="318">
        <v>-4.326741612481749</v>
      </c>
      <c r="I104" s="319">
        <v>0.65791023691009309</v>
      </c>
      <c r="J104" s="320" t="s">
        <v>475</v>
      </c>
    </row>
    <row r="105" spans="1:10" ht="14.4" customHeight="1" x14ac:dyDescent="0.3">
      <c r="A105" s="316" t="s">
        <v>468</v>
      </c>
      <c r="B105" s="317" t="s">
        <v>468</v>
      </c>
      <c r="C105" s="318" t="s">
        <v>468</v>
      </c>
      <c r="D105" s="318" t="s">
        <v>468</v>
      </c>
      <c r="E105" s="318"/>
      <c r="F105" s="318" t="s">
        <v>468</v>
      </c>
      <c r="G105" s="318" t="s">
        <v>468</v>
      </c>
      <c r="H105" s="318" t="s">
        <v>468</v>
      </c>
      <c r="I105" s="319" t="s">
        <v>468</v>
      </c>
      <c r="J105" s="320" t="s">
        <v>476</v>
      </c>
    </row>
    <row r="106" spans="1:10" ht="14.4" customHeight="1" x14ac:dyDescent="0.3">
      <c r="A106" s="316" t="s">
        <v>574</v>
      </c>
      <c r="B106" s="317" t="s">
        <v>575</v>
      </c>
      <c r="C106" s="318" t="s">
        <v>468</v>
      </c>
      <c r="D106" s="318" t="s">
        <v>468</v>
      </c>
      <c r="E106" s="318"/>
      <c r="F106" s="318" t="s">
        <v>468</v>
      </c>
      <c r="G106" s="318" t="s">
        <v>468</v>
      </c>
      <c r="H106" s="318" t="s">
        <v>468</v>
      </c>
      <c r="I106" s="319" t="s">
        <v>468</v>
      </c>
      <c r="J106" s="320" t="s">
        <v>0</v>
      </c>
    </row>
    <row r="107" spans="1:10" ht="14.4" customHeight="1" x14ac:dyDescent="0.3">
      <c r="A107" s="316" t="s">
        <v>574</v>
      </c>
      <c r="B107" s="317" t="s">
        <v>180</v>
      </c>
      <c r="C107" s="318" t="s">
        <v>468</v>
      </c>
      <c r="D107" s="318">
        <v>0</v>
      </c>
      <c r="E107" s="318"/>
      <c r="F107" s="318">
        <v>0</v>
      </c>
      <c r="G107" s="318">
        <v>-5.6846122575E-4</v>
      </c>
      <c r="H107" s="318">
        <v>5.6846122575E-4</v>
      </c>
      <c r="I107" s="319">
        <v>0</v>
      </c>
      <c r="J107" s="320" t="s">
        <v>1</v>
      </c>
    </row>
    <row r="108" spans="1:10" ht="14.4" customHeight="1" x14ac:dyDescent="0.3">
      <c r="A108" s="316" t="s">
        <v>574</v>
      </c>
      <c r="B108" s="317" t="s">
        <v>181</v>
      </c>
      <c r="C108" s="318" t="s">
        <v>468</v>
      </c>
      <c r="D108" s="318">
        <v>1.7818500000000002</v>
      </c>
      <c r="E108" s="318"/>
      <c r="F108" s="318">
        <v>0</v>
      </c>
      <c r="G108" s="318">
        <v>0.43422870337425001</v>
      </c>
      <c r="H108" s="318">
        <v>-0.43422870337425001</v>
      </c>
      <c r="I108" s="319">
        <v>0</v>
      </c>
      <c r="J108" s="320" t="s">
        <v>1</v>
      </c>
    </row>
    <row r="109" spans="1:10" ht="14.4" customHeight="1" x14ac:dyDescent="0.3">
      <c r="A109" s="316" t="s">
        <v>574</v>
      </c>
      <c r="B109" s="317" t="s">
        <v>183</v>
      </c>
      <c r="C109" s="318" t="s">
        <v>468</v>
      </c>
      <c r="D109" s="318" t="s">
        <v>468</v>
      </c>
      <c r="E109" s="318"/>
      <c r="F109" s="318">
        <v>1.58026</v>
      </c>
      <c r="G109" s="318">
        <v>0</v>
      </c>
      <c r="H109" s="318">
        <v>1.58026</v>
      </c>
      <c r="I109" s="319" t="s">
        <v>468</v>
      </c>
      <c r="J109" s="320" t="s">
        <v>1</v>
      </c>
    </row>
    <row r="110" spans="1:10" ht="14.4" customHeight="1" x14ac:dyDescent="0.3">
      <c r="A110" s="316" t="s">
        <v>574</v>
      </c>
      <c r="B110" s="317" t="s">
        <v>576</v>
      </c>
      <c r="C110" s="318" t="s">
        <v>468</v>
      </c>
      <c r="D110" s="318">
        <v>1.7818500000000002</v>
      </c>
      <c r="E110" s="318"/>
      <c r="F110" s="318">
        <v>1.58026</v>
      </c>
      <c r="G110" s="318">
        <v>0.43366024214850002</v>
      </c>
      <c r="H110" s="318">
        <v>1.1465997578514999</v>
      </c>
      <c r="I110" s="319">
        <v>3.6440047908723558</v>
      </c>
      <c r="J110" s="320" t="s">
        <v>475</v>
      </c>
    </row>
    <row r="111" spans="1:10" ht="14.4" customHeight="1" x14ac:dyDescent="0.3">
      <c r="A111" s="316" t="s">
        <v>468</v>
      </c>
      <c r="B111" s="317" t="s">
        <v>468</v>
      </c>
      <c r="C111" s="318" t="s">
        <v>468</v>
      </c>
      <c r="D111" s="318" t="s">
        <v>468</v>
      </c>
      <c r="E111" s="318"/>
      <c r="F111" s="318" t="s">
        <v>468</v>
      </c>
      <c r="G111" s="318" t="s">
        <v>468</v>
      </c>
      <c r="H111" s="318" t="s">
        <v>468</v>
      </c>
      <c r="I111" s="319" t="s">
        <v>468</v>
      </c>
      <c r="J111" s="320" t="s">
        <v>476</v>
      </c>
    </row>
    <row r="112" spans="1:10" ht="14.4" customHeight="1" x14ac:dyDescent="0.3">
      <c r="A112" s="316" t="s">
        <v>466</v>
      </c>
      <c r="B112" s="317" t="s">
        <v>470</v>
      </c>
      <c r="C112" s="318">
        <v>836.31990000000212</v>
      </c>
      <c r="D112" s="318">
        <v>683.40913999999987</v>
      </c>
      <c r="E112" s="318"/>
      <c r="F112" s="318">
        <v>622.74715000000003</v>
      </c>
      <c r="G112" s="318">
        <v>805.96131671360956</v>
      </c>
      <c r="H112" s="318">
        <v>-183.21416671360953</v>
      </c>
      <c r="I112" s="319">
        <v>0.77267622786080581</v>
      </c>
      <c r="J112" s="320" t="s">
        <v>471</v>
      </c>
    </row>
  </sheetData>
  <mergeCells count="3">
    <mergeCell ref="A1:I1"/>
    <mergeCell ref="F3:I3"/>
    <mergeCell ref="C4:D4"/>
  </mergeCells>
  <conditionalFormatting sqref="F15 F113:F65537">
    <cfRule type="cellIs" dxfId="23" priority="18" stopIfTrue="1" operator="greaterThan">
      <formula>1</formula>
    </cfRule>
  </conditionalFormatting>
  <conditionalFormatting sqref="H5:H14">
    <cfRule type="expression" dxfId="22" priority="14">
      <formula>$H5&gt;0</formula>
    </cfRule>
  </conditionalFormatting>
  <conditionalFormatting sqref="I5:I14">
    <cfRule type="expression" dxfId="21" priority="15">
      <formula>$I5&gt;1</formula>
    </cfRule>
  </conditionalFormatting>
  <conditionalFormatting sqref="B5:B14">
    <cfRule type="expression" dxfId="20" priority="11">
      <formula>OR($J5="NS",$J5="SumaNS",$J5="Účet")</formula>
    </cfRule>
  </conditionalFormatting>
  <conditionalFormatting sqref="F5:I14 B5:D14">
    <cfRule type="expression" dxfId="19" priority="17">
      <formula>AND($J5&lt;&gt;"",$J5&lt;&gt;"mezeraKL")</formula>
    </cfRule>
  </conditionalFormatting>
  <conditionalFormatting sqref="B5:D14 F5:I14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7" priority="13">
      <formula>OR($J5="SumaNS",$J5="NS")</formula>
    </cfRule>
  </conditionalFormatting>
  <conditionalFormatting sqref="A5:A14">
    <cfRule type="expression" dxfId="16" priority="9">
      <formula>AND($J5&lt;&gt;"mezeraKL",$J5&lt;&gt;"")</formula>
    </cfRule>
  </conditionalFormatting>
  <conditionalFormatting sqref="A5:A14">
    <cfRule type="expression" dxfId="15" priority="10">
      <formula>AND($J5&lt;&gt;"",$J5&lt;&gt;"mezeraKL")</formula>
    </cfRule>
  </conditionalFormatting>
  <conditionalFormatting sqref="H16:H112">
    <cfRule type="expression" dxfId="14" priority="5">
      <formula>$H16&gt;0</formula>
    </cfRule>
  </conditionalFormatting>
  <conditionalFormatting sqref="A16:A112">
    <cfRule type="expression" dxfId="13" priority="2">
      <formula>AND($J16&lt;&gt;"mezeraKL",$J16&lt;&gt;"")</formula>
    </cfRule>
  </conditionalFormatting>
  <conditionalFormatting sqref="I16:I112">
    <cfRule type="expression" dxfId="12" priority="6">
      <formula>$I16&gt;1</formula>
    </cfRule>
  </conditionalFormatting>
  <conditionalFormatting sqref="B16:B112">
    <cfRule type="expression" dxfId="11" priority="1">
      <formula>OR($J16="NS",$J16="SumaNS",$J16="Účet")</formula>
    </cfRule>
  </conditionalFormatting>
  <conditionalFormatting sqref="A16:D112 F16:I112">
    <cfRule type="expression" dxfId="10" priority="8">
      <formula>AND($J16&lt;&gt;"",$J16&lt;&gt;"mezeraKL")</formula>
    </cfRule>
  </conditionalFormatting>
  <conditionalFormatting sqref="B16:D112 F16:I112">
    <cfRule type="expression" dxfId="9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112 F16:I112">
    <cfRule type="expression" dxfId="8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83" t="s">
        <v>724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4" customHeight="1" thickBot="1" x14ac:dyDescent="0.35">
      <c r="A2" s="173" t="s">
        <v>165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9"/>
      <c r="D3" s="280"/>
      <c r="E3" s="280"/>
      <c r="F3" s="280"/>
      <c r="G3" s="280"/>
      <c r="H3" s="108" t="s">
        <v>75</v>
      </c>
      <c r="I3" s="71">
        <f>IF(J3&lt;&gt;0,K3/J3,0)</f>
        <v>13.149916063981419</v>
      </c>
      <c r="J3" s="71">
        <f>SUBTOTAL(9,J5:J1048576)</f>
        <v>47357.5</v>
      </c>
      <c r="K3" s="72">
        <f>SUBTOTAL(9,K5:K1048576)</f>
        <v>622747.15</v>
      </c>
    </row>
    <row r="4" spans="1:11" s="163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54</v>
      </c>
      <c r="H4" s="323" t="s">
        <v>10</v>
      </c>
      <c r="I4" s="324" t="s">
        <v>81</v>
      </c>
      <c r="J4" s="324" t="s">
        <v>12</v>
      </c>
      <c r="K4" s="325" t="s">
        <v>89</v>
      </c>
    </row>
    <row r="5" spans="1:11" ht="14.4" customHeight="1" x14ac:dyDescent="0.3">
      <c r="A5" s="326" t="s">
        <v>466</v>
      </c>
      <c r="B5" s="327" t="s">
        <v>467</v>
      </c>
      <c r="C5" s="328" t="s">
        <v>480</v>
      </c>
      <c r="D5" s="329" t="s">
        <v>707</v>
      </c>
      <c r="E5" s="328" t="s">
        <v>708</v>
      </c>
      <c r="F5" s="329" t="s">
        <v>709</v>
      </c>
      <c r="G5" s="328" t="s">
        <v>577</v>
      </c>
      <c r="H5" s="328" t="s">
        <v>578</v>
      </c>
      <c r="I5" s="330">
        <v>0.71</v>
      </c>
      <c r="J5" s="330">
        <v>1200</v>
      </c>
      <c r="K5" s="331">
        <v>852</v>
      </c>
    </row>
    <row r="6" spans="1:11" ht="14.4" customHeight="1" x14ac:dyDescent="0.3">
      <c r="A6" s="332" t="s">
        <v>466</v>
      </c>
      <c r="B6" s="333" t="s">
        <v>467</v>
      </c>
      <c r="C6" s="334" t="s">
        <v>472</v>
      </c>
      <c r="D6" s="335" t="s">
        <v>710</v>
      </c>
      <c r="E6" s="334" t="s">
        <v>711</v>
      </c>
      <c r="F6" s="335" t="s">
        <v>712</v>
      </c>
      <c r="G6" s="334" t="s">
        <v>579</v>
      </c>
      <c r="H6" s="334" t="s">
        <v>580</v>
      </c>
      <c r="I6" s="336">
        <v>13.02</v>
      </c>
      <c r="J6" s="336">
        <v>3</v>
      </c>
      <c r="K6" s="337">
        <v>39.06</v>
      </c>
    </row>
    <row r="7" spans="1:11" ht="14.4" customHeight="1" x14ac:dyDescent="0.3">
      <c r="A7" s="332" t="s">
        <v>466</v>
      </c>
      <c r="B7" s="333" t="s">
        <v>467</v>
      </c>
      <c r="C7" s="334" t="s">
        <v>494</v>
      </c>
      <c r="D7" s="335" t="s">
        <v>562</v>
      </c>
      <c r="E7" s="334" t="s">
        <v>711</v>
      </c>
      <c r="F7" s="335" t="s">
        <v>712</v>
      </c>
      <c r="G7" s="334" t="s">
        <v>579</v>
      </c>
      <c r="H7" s="334" t="s">
        <v>580</v>
      </c>
      <c r="I7" s="336">
        <v>13.02</v>
      </c>
      <c r="J7" s="336">
        <v>1</v>
      </c>
      <c r="K7" s="337">
        <v>13.02</v>
      </c>
    </row>
    <row r="8" spans="1:11" ht="14.4" customHeight="1" x14ac:dyDescent="0.3">
      <c r="A8" s="332" t="s">
        <v>466</v>
      </c>
      <c r="B8" s="333" t="s">
        <v>467</v>
      </c>
      <c r="C8" s="334" t="s">
        <v>494</v>
      </c>
      <c r="D8" s="335" t="s">
        <v>562</v>
      </c>
      <c r="E8" s="334" t="s">
        <v>711</v>
      </c>
      <c r="F8" s="335" t="s">
        <v>712</v>
      </c>
      <c r="G8" s="334" t="s">
        <v>581</v>
      </c>
      <c r="H8" s="334" t="s">
        <v>582</v>
      </c>
      <c r="I8" s="336">
        <v>17.62</v>
      </c>
      <c r="J8" s="336">
        <v>2</v>
      </c>
      <c r="K8" s="337">
        <v>35.24</v>
      </c>
    </row>
    <row r="9" spans="1:11" ht="14.4" customHeight="1" x14ac:dyDescent="0.3">
      <c r="A9" s="332" t="s">
        <v>466</v>
      </c>
      <c r="B9" s="333" t="s">
        <v>467</v>
      </c>
      <c r="C9" s="334" t="s">
        <v>494</v>
      </c>
      <c r="D9" s="335" t="s">
        <v>562</v>
      </c>
      <c r="E9" s="334" t="s">
        <v>711</v>
      </c>
      <c r="F9" s="335" t="s">
        <v>712</v>
      </c>
      <c r="G9" s="334" t="s">
        <v>583</v>
      </c>
      <c r="H9" s="334" t="s">
        <v>584</v>
      </c>
      <c r="I9" s="336">
        <v>22.3</v>
      </c>
      <c r="J9" s="336">
        <v>2</v>
      </c>
      <c r="K9" s="337">
        <v>44.6</v>
      </c>
    </row>
    <row r="10" spans="1:11" ht="14.4" customHeight="1" x14ac:dyDescent="0.3">
      <c r="A10" s="332" t="s">
        <v>466</v>
      </c>
      <c r="B10" s="333" t="s">
        <v>467</v>
      </c>
      <c r="C10" s="334" t="s">
        <v>494</v>
      </c>
      <c r="D10" s="335" t="s">
        <v>562</v>
      </c>
      <c r="E10" s="334" t="s">
        <v>711</v>
      </c>
      <c r="F10" s="335" t="s">
        <v>712</v>
      </c>
      <c r="G10" s="334" t="s">
        <v>585</v>
      </c>
      <c r="H10" s="334" t="s">
        <v>586</v>
      </c>
      <c r="I10" s="336">
        <v>7.1</v>
      </c>
      <c r="J10" s="336">
        <v>2</v>
      </c>
      <c r="K10" s="337">
        <v>14.2</v>
      </c>
    </row>
    <row r="11" spans="1:11" ht="14.4" customHeight="1" x14ac:dyDescent="0.3">
      <c r="A11" s="332" t="s">
        <v>466</v>
      </c>
      <c r="B11" s="333" t="s">
        <v>467</v>
      </c>
      <c r="C11" s="334" t="s">
        <v>494</v>
      </c>
      <c r="D11" s="335" t="s">
        <v>562</v>
      </c>
      <c r="E11" s="334" t="s">
        <v>711</v>
      </c>
      <c r="F11" s="335" t="s">
        <v>712</v>
      </c>
      <c r="G11" s="334" t="s">
        <v>587</v>
      </c>
      <c r="H11" s="334" t="s">
        <v>588</v>
      </c>
      <c r="I11" s="336">
        <v>8.2799999999999994</v>
      </c>
      <c r="J11" s="336">
        <v>1</v>
      </c>
      <c r="K11" s="337">
        <v>8.2799999999999994</v>
      </c>
    </row>
    <row r="12" spans="1:11" ht="14.4" customHeight="1" x14ac:dyDescent="0.3">
      <c r="A12" s="332" t="s">
        <v>466</v>
      </c>
      <c r="B12" s="333" t="s">
        <v>467</v>
      </c>
      <c r="C12" s="334" t="s">
        <v>494</v>
      </c>
      <c r="D12" s="335" t="s">
        <v>562</v>
      </c>
      <c r="E12" s="334" t="s">
        <v>711</v>
      </c>
      <c r="F12" s="335" t="s">
        <v>712</v>
      </c>
      <c r="G12" s="334" t="s">
        <v>589</v>
      </c>
      <c r="H12" s="334" t="s">
        <v>590</v>
      </c>
      <c r="I12" s="336">
        <v>5.92</v>
      </c>
      <c r="J12" s="336">
        <v>2</v>
      </c>
      <c r="K12" s="337">
        <v>11.84</v>
      </c>
    </row>
    <row r="13" spans="1:11" ht="14.4" customHeight="1" x14ac:dyDescent="0.3">
      <c r="A13" s="332" t="s">
        <v>466</v>
      </c>
      <c r="B13" s="333" t="s">
        <v>467</v>
      </c>
      <c r="C13" s="334" t="s">
        <v>494</v>
      </c>
      <c r="D13" s="335" t="s">
        <v>562</v>
      </c>
      <c r="E13" s="334" t="s">
        <v>711</v>
      </c>
      <c r="F13" s="335" t="s">
        <v>712</v>
      </c>
      <c r="G13" s="334" t="s">
        <v>591</v>
      </c>
      <c r="H13" s="334" t="s">
        <v>592</v>
      </c>
      <c r="I13" s="336">
        <v>7.59</v>
      </c>
      <c r="J13" s="336">
        <v>1</v>
      </c>
      <c r="K13" s="337">
        <v>7.59</v>
      </c>
    </row>
    <row r="14" spans="1:11" ht="14.4" customHeight="1" x14ac:dyDescent="0.3">
      <c r="A14" s="332" t="s">
        <v>466</v>
      </c>
      <c r="B14" s="333" t="s">
        <v>467</v>
      </c>
      <c r="C14" s="334" t="s">
        <v>494</v>
      </c>
      <c r="D14" s="335" t="s">
        <v>562</v>
      </c>
      <c r="E14" s="334" t="s">
        <v>713</v>
      </c>
      <c r="F14" s="335" t="s">
        <v>714</v>
      </c>
      <c r="G14" s="334" t="s">
        <v>593</v>
      </c>
      <c r="H14" s="334" t="s">
        <v>594</v>
      </c>
      <c r="I14" s="336">
        <v>86.73</v>
      </c>
      <c r="J14" s="336">
        <v>12.5</v>
      </c>
      <c r="K14" s="337">
        <v>1084.1600000000001</v>
      </c>
    </row>
    <row r="15" spans="1:11" ht="14.4" customHeight="1" x14ac:dyDescent="0.3">
      <c r="A15" s="332" t="s">
        <v>466</v>
      </c>
      <c r="B15" s="333" t="s">
        <v>467</v>
      </c>
      <c r="C15" s="334" t="s">
        <v>494</v>
      </c>
      <c r="D15" s="335" t="s">
        <v>562</v>
      </c>
      <c r="E15" s="334" t="s">
        <v>715</v>
      </c>
      <c r="F15" s="335" t="s">
        <v>716</v>
      </c>
      <c r="G15" s="334" t="s">
        <v>595</v>
      </c>
      <c r="H15" s="334" t="s">
        <v>596</v>
      </c>
      <c r="I15" s="336">
        <v>40.17</v>
      </c>
      <c r="J15" s="336">
        <v>1</v>
      </c>
      <c r="K15" s="337">
        <v>40.17</v>
      </c>
    </row>
    <row r="16" spans="1:11" ht="14.4" customHeight="1" x14ac:dyDescent="0.3">
      <c r="A16" s="332" t="s">
        <v>466</v>
      </c>
      <c r="B16" s="333" t="s">
        <v>467</v>
      </c>
      <c r="C16" s="334" t="s">
        <v>494</v>
      </c>
      <c r="D16" s="335" t="s">
        <v>562</v>
      </c>
      <c r="E16" s="334" t="s">
        <v>715</v>
      </c>
      <c r="F16" s="335" t="s">
        <v>716</v>
      </c>
      <c r="G16" s="334" t="s">
        <v>597</v>
      </c>
      <c r="H16" s="334" t="s">
        <v>598</v>
      </c>
      <c r="I16" s="336">
        <v>45.98</v>
      </c>
      <c r="J16" s="336">
        <v>5</v>
      </c>
      <c r="K16" s="337">
        <v>229.9</v>
      </c>
    </row>
    <row r="17" spans="1:11" ht="14.4" customHeight="1" x14ac:dyDescent="0.3">
      <c r="A17" s="332" t="s">
        <v>466</v>
      </c>
      <c r="B17" s="333" t="s">
        <v>467</v>
      </c>
      <c r="C17" s="334" t="s">
        <v>494</v>
      </c>
      <c r="D17" s="335" t="s">
        <v>562</v>
      </c>
      <c r="E17" s="334" t="s">
        <v>715</v>
      </c>
      <c r="F17" s="335" t="s">
        <v>716</v>
      </c>
      <c r="G17" s="334" t="s">
        <v>599</v>
      </c>
      <c r="H17" s="334" t="s">
        <v>600</v>
      </c>
      <c r="I17" s="336">
        <v>110.35</v>
      </c>
      <c r="J17" s="336">
        <v>1</v>
      </c>
      <c r="K17" s="337">
        <v>110.35</v>
      </c>
    </row>
    <row r="18" spans="1:11" ht="14.4" customHeight="1" x14ac:dyDescent="0.3">
      <c r="A18" s="332" t="s">
        <v>466</v>
      </c>
      <c r="B18" s="333" t="s">
        <v>467</v>
      </c>
      <c r="C18" s="334" t="s">
        <v>494</v>
      </c>
      <c r="D18" s="335" t="s">
        <v>562</v>
      </c>
      <c r="E18" s="334" t="s">
        <v>715</v>
      </c>
      <c r="F18" s="335" t="s">
        <v>716</v>
      </c>
      <c r="G18" s="334" t="s">
        <v>601</v>
      </c>
      <c r="H18" s="334" t="s">
        <v>602</v>
      </c>
      <c r="I18" s="336">
        <v>113.14</v>
      </c>
      <c r="J18" s="336">
        <v>3</v>
      </c>
      <c r="K18" s="337">
        <v>339.41</v>
      </c>
    </row>
    <row r="19" spans="1:11" ht="14.4" customHeight="1" x14ac:dyDescent="0.3">
      <c r="A19" s="332" t="s">
        <v>466</v>
      </c>
      <c r="B19" s="333" t="s">
        <v>467</v>
      </c>
      <c r="C19" s="334" t="s">
        <v>494</v>
      </c>
      <c r="D19" s="335" t="s">
        <v>562</v>
      </c>
      <c r="E19" s="334" t="s">
        <v>715</v>
      </c>
      <c r="F19" s="335" t="s">
        <v>716</v>
      </c>
      <c r="G19" s="334" t="s">
        <v>603</v>
      </c>
      <c r="H19" s="334" t="s">
        <v>604</v>
      </c>
      <c r="I19" s="336">
        <v>173.03</v>
      </c>
      <c r="J19" s="336">
        <v>2</v>
      </c>
      <c r="K19" s="337">
        <v>346.06</v>
      </c>
    </row>
    <row r="20" spans="1:11" ht="14.4" customHeight="1" x14ac:dyDescent="0.3">
      <c r="A20" s="332" t="s">
        <v>466</v>
      </c>
      <c r="B20" s="333" t="s">
        <v>467</v>
      </c>
      <c r="C20" s="334" t="s">
        <v>494</v>
      </c>
      <c r="D20" s="335" t="s">
        <v>562</v>
      </c>
      <c r="E20" s="334" t="s">
        <v>715</v>
      </c>
      <c r="F20" s="335" t="s">
        <v>716</v>
      </c>
      <c r="G20" s="334" t="s">
        <v>605</v>
      </c>
      <c r="H20" s="334" t="s">
        <v>606</v>
      </c>
      <c r="I20" s="336">
        <v>37.51</v>
      </c>
      <c r="J20" s="336">
        <v>10</v>
      </c>
      <c r="K20" s="337">
        <v>375.1</v>
      </c>
    </row>
    <row r="21" spans="1:11" ht="14.4" customHeight="1" x14ac:dyDescent="0.3">
      <c r="A21" s="332" t="s">
        <v>466</v>
      </c>
      <c r="B21" s="333" t="s">
        <v>467</v>
      </c>
      <c r="C21" s="334" t="s">
        <v>494</v>
      </c>
      <c r="D21" s="335" t="s">
        <v>562</v>
      </c>
      <c r="E21" s="334" t="s">
        <v>715</v>
      </c>
      <c r="F21" s="335" t="s">
        <v>716</v>
      </c>
      <c r="G21" s="334" t="s">
        <v>607</v>
      </c>
      <c r="H21" s="334" t="s">
        <v>608</v>
      </c>
      <c r="I21" s="336">
        <v>81.069999999999993</v>
      </c>
      <c r="J21" s="336">
        <v>1</v>
      </c>
      <c r="K21" s="337">
        <v>81.069999999999993</v>
      </c>
    </row>
    <row r="22" spans="1:11" ht="14.4" customHeight="1" x14ac:dyDescent="0.3">
      <c r="A22" s="332" t="s">
        <v>466</v>
      </c>
      <c r="B22" s="333" t="s">
        <v>467</v>
      </c>
      <c r="C22" s="334" t="s">
        <v>494</v>
      </c>
      <c r="D22" s="335" t="s">
        <v>562</v>
      </c>
      <c r="E22" s="334" t="s">
        <v>717</v>
      </c>
      <c r="F22" s="335" t="s">
        <v>718</v>
      </c>
      <c r="G22" s="334" t="s">
        <v>609</v>
      </c>
      <c r="H22" s="334" t="s">
        <v>610</v>
      </c>
      <c r="I22" s="336">
        <v>181.5</v>
      </c>
      <c r="J22" s="336">
        <v>1</v>
      </c>
      <c r="K22" s="337">
        <v>181.5</v>
      </c>
    </row>
    <row r="23" spans="1:11" ht="14.4" customHeight="1" x14ac:dyDescent="0.3">
      <c r="A23" s="332" t="s">
        <v>466</v>
      </c>
      <c r="B23" s="333" t="s">
        <v>467</v>
      </c>
      <c r="C23" s="334" t="s">
        <v>494</v>
      </c>
      <c r="D23" s="335" t="s">
        <v>562</v>
      </c>
      <c r="E23" s="334" t="s">
        <v>717</v>
      </c>
      <c r="F23" s="335" t="s">
        <v>718</v>
      </c>
      <c r="G23" s="334" t="s">
        <v>611</v>
      </c>
      <c r="H23" s="334" t="s">
        <v>612</v>
      </c>
      <c r="I23" s="336">
        <v>146.41</v>
      </c>
      <c r="J23" s="336">
        <v>1</v>
      </c>
      <c r="K23" s="337">
        <v>146.41</v>
      </c>
    </row>
    <row r="24" spans="1:11" ht="14.4" customHeight="1" x14ac:dyDescent="0.3">
      <c r="A24" s="332" t="s">
        <v>466</v>
      </c>
      <c r="B24" s="333" t="s">
        <v>467</v>
      </c>
      <c r="C24" s="334" t="s">
        <v>494</v>
      </c>
      <c r="D24" s="335" t="s">
        <v>562</v>
      </c>
      <c r="E24" s="334" t="s">
        <v>717</v>
      </c>
      <c r="F24" s="335" t="s">
        <v>718</v>
      </c>
      <c r="G24" s="334" t="s">
        <v>613</v>
      </c>
      <c r="H24" s="334" t="s">
        <v>614</v>
      </c>
      <c r="I24" s="336">
        <v>137.94</v>
      </c>
      <c r="J24" s="336">
        <v>2</v>
      </c>
      <c r="K24" s="337">
        <v>275.88</v>
      </c>
    </row>
    <row r="25" spans="1:11" ht="14.4" customHeight="1" x14ac:dyDescent="0.3">
      <c r="A25" s="332" t="s">
        <v>466</v>
      </c>
      <c r="B25" s="333" t="s">
        <v>467</v>
      </c>
      <c r="C25" s="334" t="s">
        <v>494</v>
      </c>
      <c r="D25" s="335" t="s">
        <v>562</v>
      </c>
      <c r="E25" s="334" t="s">
        <v>717</v>
      </c>
      <c r="F25" s="335" t="s">
        <v>718</v>
      </c>
      <c r="G25" s="334" t="s">
        <v>615</v>
      </c>
      <c r="H25" s="334" t="s">
        <v>616</v>
      </c>
      <c r="I25" s="336">
        <v>192.39</v>
      </c>
      <c r="J25" s="336">
        <v>1</v>
      </c>
      <c r="K25" s="337">
        <v>192.39</v>
      </c>
    </row>
    <row r="26" spans="1:11" ht="14.4" customHeight="1" x14ac:dyDescent="0.3">
      <c r="A26" s="332" t="s">
        <v>466</v>
      </c>
      <c r="B26" s="333" t="s">
        <v>467</v>
      </c>
      <c r="C26" s="334" t="s">
        <v>494</v>
      </c>
      <c r="D26" s="335" t="s">
        <v>562</v>
      </c>
      <c r="E26" s="334" t="s">
        <v>717</v>
      </c>
      <c r="F26" s="335" t="s">
        <v>718</v>
      </c>
      <c r="G26" s="334" t="s">
        <v>617</v>
      </c>
      <c r="H26" s="334" t="s">
        <v>618</v>
      </c>
      <c r="I26" s="336">
        <v>3349</v>
      </c>
      <c r="J26" s="336">
        <v>1</v>
      </c>
      <c r="K26" s="337">
        <v>3349</v>
      </c>
    </row>
    <row r="27" spans="1:11" ht="14.4" customHeight="1" x14ac:dyDescent="0.3">
      <c r="A27" s="332" t="s">
        <v>466</v>
      </c>
      <c r="B27" s="333" t="s">
        <v>467</v>
      </c>
      <c r="C27" s="334" t="s">
        <v>494</v>
      </c>
      <c r="D27" s="335" t="s">
        <v>562</v>
      </c>
      <c r="E27" s="334" t="s">
        <v>717</v>
      </c>
      <c r="F27" s="335" t="s">
        <v>718</v>
      </c>
      <c r="G27" s="334" t="s">
        <v>619</v>
      </c>
      <c r="H27" s="334" t="s">
        <v>620</v>
      </c>
      <c r="I27" s="336">
        <v>180.29</v>
      </c>
      <c r="J27" s="336">
        <v>1</v>
      </c>
      <c r="K27" s="337">
        <v>180.29</v>
      </c>
    </row>
    <row r="28" spans="1:11" ht="14.4" customHeight="1" x14ac:dyDescent="0.3">
      <c r="A28" s="332" t="s">
        <v>466</v>
      </c>
      <c r="B28" s="333" t="s">
        <v>467</v>
      </c>
      <c r="C28" s="334" t="s">
        <v>494</v>
      </c>
      <c r="D28" s="335" t="s">
        <v>562</v>
      </c>
      <c r="E28" s="334" t="s">
        <v>717</v>
      </c>
      <c r="F28" s="335" t="s">
        <v>718</v>
      </c>
      <c r="G28" s="334" t="s">
        <v>621</v>
      </c>
      <c r="H28" s="334" t="s">
        <v>622</v>
      </c>
      <c r="I28" s="336">
        <v>214.17</v>
      </c>
      <c r="J28" s="336">
        <v>1</v>
      </c>
      <c r="K28" s="337">
        <v>214.17</v>
      </c>
    </row>
    <row r="29" spans="1:11" ht="14.4" customHeight="1" x14ac:dyDescent="0.3">
      <c r="A29" s="332" t="s">
        <v>466</v>
      </c>
      <c r="B29" s="333" t="s">
        <v>467</v>
      </c>
      <c r="C29" s="334" t="s">
        <v>494</v>
      </c>
      <c r="D29" s="335" t="s">
        <v>562</v>
      </c>
      <c r="E29" s="334" t="s">
        <v>717</v>
      </c>
      <c r="F29" s="335" t="s">
        <v>718</v>
      </c>
      <c r="G29" s="334" t="s">
        <v>623</v>
      </c>
      <c r="H29" s="334" t="s">
        <v>624</v>
      </c>
      <c r="I29" s="336">
        <v>175.45</v>
      </c>
      <c r="J29" s="336">
        <v>2</v>
      </c>
      <c r="K29" s="337">
        <v>350.9</v>
      </c>
    </row>
    <row r="30" spans="1:11" ht="14.4" customHeight="1" x14ac:dyDescent="0.3">
      <c r="A30" s="332" t="s">
        <v>466</v>
      </c>
      <c r="B30" s="333" t="s">
        <v>467</v>
      </c>
      <c r="C30" s="334" t="s">
        <v>494</v>
      </c>
      <c r="D30" s="335" t="s">
        <v>562</v>
      </c>
      <c r="E30" s="334" t="s">
        <v>717</v>
      </c>
      <c r="F30" s="335" t="s">
        <v>718</v>
      </c>
      <c r="G30" s="334" t="s">
        <v>625</v>
      </c>
      <c r="H30" s="334" t="s">
        <v>626</v>
      </c>
      <c r="I30" s="336">
        <v>1.38</v>
      </c>
      <c r="J30" s="336">
        <v>500</v>
      </c>
      <c r="K30" s="337">
        <v>689.7</v>
      </c>
    </row>
    <row r="31" spans="1:11" ht="14.4" customHeight="1" x14ac:dyDescent="0.3">
      <c r="A31" s="332" t="s">
        <v>466</v>
      </c>
      <c r="B31" s="333" t="s">
        <v>467</v>
      </c>
      <c r="C31" s="334" t="s">
        <v>488</v>
      </c>
      <c r="D31" s="335" t="s">
        <v>560</v>
      </c>
      <c r="E31" s="334" t="s">
        <v>711</v>
      </c>
      <c r="F31" s="335" t="s">
        <v>712</v>
      </c>
      <c r="G31" s="334" t="s">
        <v>627</v>
      </c>
      <c r="H31" s="334" t="s">
        <v>628</v>
      </c>
      <c r="I31" s="336">
        <v>0.42</v>
      </c>
      <c r="J31" s="336">
        <v>7100</v>
      </c>
      <c r="K31" s="337">
        <v>2991.21</v>
      </c>
    </row>
    <row r="32" spans="1:11" ht="14.4" customHeight="1" x14ac:dyDescent="0.3">
      <c r="A32" s="332" t="s">
        <v>466</v>
      </c>
      <c r="B32" s="333" t="s">
        <v>467</v>
      </c>
      <c r="C32" s="334" t="s">
        <v>488</v>
      </c>
      <c r="D32" s="335" t="s">
        <v>560</v>
      </c>
      <c r="E32" s="334" t="s">
        <v>713</v>
      </c>
      <c r="F32" s="335" t="s">
        <v>714</v>
      </c>
      <c r="G32" s="334" t="s">
        <v>629</v>
      </c>
      <c r="H32" s="334" t="s">
        <v>630</v>
      </c>
      <c r="I32" s="336">
        <v>15.925000000000001</v>
      </c>
      <c r="J32" s="336">
        <v>300</v>
      </c>
      <c r="K32" s="337">
        <v>4777</v>
      </c>
    </row>
    <row r="33" spans="1:11" ht="14.4" customHeight="1" x14ac:dyDescent="0.3">
      <c r="A33" s="332" t="s">
        <v>466</v>
      </c>
      <c r="B33" s="333" t="s">
        <v>467</v>
      </c>
      <c r="C33" s="334" t="s">
        <v>488</v>
      </c>
      <c r="D33" s="335" t="s">
        <v>560</v>
      </c>
      <c r="E33" s="334" t="s">
        <v>713</v>
      </c>
      <c r="F33" s="335" t="s">
        <v>714</v>
      </c>
      <c r="G33" s="334" t="s">
        <v>631</v>
      </c>
      <c r="H33" s="334" t="s">
        <v>632</v>
      </c>
      <c r="I33" s="336">
        <v>7.43</v>
      </c>
      <c r="J33" s="336">
        <v>1500</v>
      </c>
      <c r="K33" s="337">
        <v>11145</v>
      </c>
    </row>
    <row r="34" spans="1:11" ht="14.4" customHeight="1" x14ac:dyDescent="0.3">
      <c r="A34" s="332" t="s">
        <v>466</v>
      </c>
      <c r="B34" s="333" t="s">
        <v>467</v>
      </c>
      <c r="C34" s="334" t="s">
        <v>488</v>
      </c>
      <c r="D34" s="335" t="s">
        <v>560</v>
      </c>
      <c r="E34" s="334" t="s">
        <v>713</v>
      </c>
      <c r="F34" s="335" t="s">
        <v>714</v>
      </c>
      <c r="G34" s="334" t="s">
        <v>633</v>
      </c>
      <c r="H34" s="334" t="s">
        <v>634</v>
      </c>
      <c r="I34" s="336">
        <v>6.31</v>
      </c>
      <c r="J34" s="336">
        <v>1400</v>
      </c>
      <c r="K34" s="337">
        <v>8836.41</v>
      </c>
    </row>
    <row r="35" spans="1:11" ht="14.4" customHeight="1" x14ac:dyDescent="0.3">
      <c r="A35" s="332" t="s">
        <v>466</v>
      </c>
      <c r="B35" s="333" t="s">
        <v>467</v>
      </c>
      <c r="C35" s="334" t="s">
        <v>488</v>
      </c>
      <c r="D35" s="335" t="s">
        <v>560</v>
      </c>
      <c r="E35" s="334" t="s">
        <v>713</v>
      </c>
      <c r="F35" s="335" t="s">
        <v>714</v>
      </c>
      <c r="G35" s="334" t="s">
        <v>635</v>
      </c>
      <c r="H35" s="334" t="s">
        <v>636</v>
      </c>
      <c r="I35" s="336">
        <v>9.15</v>
      </c>
      <c r="J35" s="336">
        <v>1300</v>
      </c>
      <c r="K35" s="337">
        <v>11890.470000000001</v>
      </c>
    </row>
    <row r="36" spans="1:11" ht="14.4" customHeight="1" x14ac:dyDescent="0.3">
      <c r="A36" s="332" t="s">
        <v>466</v>
      </c>
      <c r="B36" s="333" t="s">
        <v>467</v>
      </c>
      <c r="C36" s="334" t="s">
        <v>488</v>
      </c>
      <c r="D36" s="335" t="s">
        <v>560</v>
      </c>
      <c r="E36" s="334" t="s">
        <v>713</v>
      </c>
      <c r="F36" s="335" t="s">
        <v>714</v>
      </c>
      <c r="G36" s="334" t="s">
        <v>637</v>
      </c>
      <c r="H36" s="334" t="s">
        <v>638</v>
      </c>
      <c r="I36" s="336">
        <v>4.3099999999999996</v>
      </c>
      <c r="J36" s="336">
        <v>800</v>
      </c>
      <c r="K36" s="337">
        <v>3448.5</v>
      </c>
    </row>
    <row r="37" spans="1:11" ht="14.4" customHeight="1" x14ac:dyDescent="0.3">
      <c r="A37" s="332" t="s">
        <v>466</v>
      </c>
      <c r="B37" s="333" t="s">
        <v>467</v>
      </c>
      <c r="C37" s="334" t="s">
        <v>488</v>
      </c>
      <c r="D37" s="335" t="s">
        <v>560</v>
      </c>
      <c r="E37" s="334" t="s">
        <v>713</v>
      </c>
      <c r="F37" s="335" t="s">
        <v>714</v>
      </c>
      <c r="G37" s="334" t="s">
        <v>639</v>
      </c>
      <c r="H37" s="334" t="s">
        <v>640</v>
      </c>
      <c r="I37" s="336">
        <v>14.65</v>
      </c>
      <c r="J37" s="336">
        <v>1100</v>
      </c>
      <c r="K37" s="337">
        <v>16117.869999999999</v>
      </c>
    </row>
    <row r="38" spans="1:11" ht="14.4" customHeight="1" x14ac:dyDescent="0.3">
      <c r="A38" s="332" t="s">
        <v>466</v>
      </c>
      <c r="B38" s="333" t="s">
        <v>467</v>
      </c>
      <c r="C38" s="334" t="s">
        <v>488</v>
      </c>
      <c r="D38" s="335" t="s">
        <v>560</v>
      </c>
      <c r="E38" s="334" t="s">
        <v>713</v>
      </c>
      <c r="F38" s="335" t="s">
        <v>714</v>
      </c>
      <c r="G38" s="334" t="s">
        <v>641</v>
      </c>
      <c r="H38" s="334" t="s">
        <v>642</v>
      </c>
      <c r="I38" s="336">
        <v>8.76</v>
      </c>
      <c r="J38" s="336">
        <v>400</v>
      </c>
      <c r="K38" s="337">
        <v>3504.16</v>
      </c>
    </row>
    <row r="39" spans="1:11" ht="14.4" customHeight="1" x14ac:dyDescent="0.3">
      <c r="A39" s="332" t="s">
        <v>466</v>
      </c>
      <c r="B39" s="333" t="s">
        <v>467</v>
      </c>
      <c r="C39" s="334" t="s">
        <v>488</v>
      </c>
      <c r="D39" s="335" t="s">
        <v>560</v>
      </c>
      <c r="E39" s="334" t="s">
        <v>713</v>
      </c>
      <c r="F39" s="335" t="s">
        <v>714</v>
      </c>
      <c r="G39" s="334" t="s">
        <v>643</v>
      </c>
      <c r="H39" s="334" t="s">
        <v>644</v>
      </c>
      <c r="I39" s="336">
        <v>5.419999999999999</v>
      </c>
      <c r="J39" s="336">
        <v>1400</v>
      </c>
      <c r="K39" s="337">
        <v>7586.07</v>
      </c>
    </row>
    <row r="40" spans="1:11" ht="14.4" customHeight="1" x14ac:dyDescent="0.3">
      <c r="A40" s="332" t="s">
        <v>466</v>
      </c>
      <c r="B40" s="333" t="s">
        <v>467</v>
      </c>
      <c r="C40" s="334" t="s">
        <v>488</v>
      </c>
      <c r="D40" s="335" t="s">
        <v>560</v>
      </c>
      <c r="E40" s="334" t="s">
        <v>713</v>
      </c>
      <c r="F40" s="335" t="s">
        <v>714</v>
      </c>
      <c r="G40" s="334" t="s">
        <v>645</v>
      </c>
      <c r="H40" s="334" t="s">
        <v>646</v>
      </c>
      <c r="I40" s="336">
        <v>12.1</v>
      </c>
      <c r="J40" s="336">
        <v>200</v>
      </c>
      <c r="K40" s="337">
        <v>2420</v>
      </c>
    </row>
    <row r="41" spans="1:11" ht="14.4" customHeight="1" x14ac:dyDescent="0.3">
      <c r="A41" s="332" t="s">
        <v>466</v>
      </c>
      <c r="B41" s="333" t="s">
        <v>467</v>
      </c>
      <c r="C41" s="334" t="s">
        <v>488</v>
      </c>
      <c r="D41" s="335" t="s">
        <v>560</v>
      </c>
      <c r="E41" s="334" t="s">
        <v>713</v>
      </c>
      <c r="F41" s="335" t="s">
        <v>714</v>
      </c>
      <c r="G41" s="334" t="s">
        <v>647</v>
      </c>
      <c r="H41" s="334" t="s">
        <v>648</v>
      </c>
      <c r="I41" s="336">
        <v>124.93</v>
      </c>
      <c r="J41" s="336">
        <v>350</v>
      </c>
      <c r="K41" s="337">
        <v>43726.380000000005</v>
      </c>
    </row>
    <row r="42" spans="1:11" ht="14.4" customHeight="1" x14ac:dyDescent="0.3">
      <c r="A42" s="332" t="s">
        <v>466</v>
      </c>
      <c r="B42" s="333" t="s">
        <v>467</v>
      </c>
      <c r="C42" s="334" t="s">
        <v>488</v>
      </c>
      <c r="D42" s="335" t="s">
        <v>560</v>
      </c>
      <c r="E42" s="334" t="s">
        <v>713</v>
      </c>
      <c r="F42" s="335" t="s">
        <v>714</v>
      </c>
      <c r="G42" s="334" t="s">
        <v>649</v>
      </c>
      <c r="H42" s="334" t="s">
        <v>650</v>
      </c>
      <c r="I42" s="336">
        <v>0.47249999999999998</v>
      </c>
      <c r="J42" s="336">
        <v>4000</v>
      </c>
      <c r="K42" s="337">
        <v>1895</v>
      </c>
    </row>
    <row r="43" spans="1:11" ht="14.4" customHeight="1" x14ac:dyDescent="0.3">
      <c r="A43" s="332" t="s">
        <v>466</v>
      </c>
      <c r="B43" s="333" t="s">
        <v>467</v>
      </c>
      <c r="C43" s="334" t="s">
        <v>488</v>
      </c>
      <c r="D43" s="335" t="s">
        <v>560</v>
      </c>
      <c r="E43" s="334" t="s">
        <v>713</v>
      </c>
      <c r="F43" s="335" t="s">
        <v>714</v>
      </c>
      <c r="G43" s="334" t="s">
        <v>651</v>
      </c>
      <c r="H43" s="334" t="s">
        <v>652</v>
      </c>
      <c r="I43" s="336">
        <v>605</v>
      </c>
      <c r="J43" s="336">
        <v>156</v>
      </c>
      <c r="K43" s="337">
        <v>94380</v>
      </c>
    </row>
    <row r="44" spans="1:11" ht="14.4" customHeight="1" x14ac:dyDescent="0.3">
      <c r="A44" s="332" t="s">
        <v>466</v>
      </c>
      <c r="B44" s="333" t="s">
        <v>467</v>
      </c>
      <c r="C44" s="334" t="s">
        <v>488</v>
      </c>
      <c r="D44" s="335" t="s">
        <v>560</v>
      </c>
      <c r="E44" s="334" t="s">
        <v>713</v>
      </c>
      <c r="F44" s="335" t="s">
        <v>714</v>
      </c>
      <c r="G44" s="334" t="s">
        <v>653</v>
      </c>
      <c r="H44" s="334" t="s">
        <v>654</v>
      </c>
      <c r="I44" s="336">
        <v>47.19</v>
      </c>
      <c r="J44" s="336">
        <v>400</v>
      </c>
      <c r="K44" s="337">
        <v>17424</v>
      </c>
    </row>
    <row r="45" spans="1:11" ht="14.4" customHeight="1" x14ac:dyDescent="0.3">
      <c r="A45" s="332" t="s">
        <v>466</v>
      </c>
      <c r="B45" s="333" t="s">
        <v>467</v>
      </c>
      <c r="C45" s="334" t="s">
        <v>488</v>
      </c>
      <c r="D45" s="335" t="s">
        <v>560</v>
      </c>
      <c r="E45" s="334" t="s">
        <v>713</v>
      </c>
      <c r="F45" s="335" t="s">
        <v>714</v>
      </c>
      <c r="G45" s="334" t="s">
        <v>655</v>
      </c>
      <c r="H45" s="334" t="s">
        <v>656</v>
      </c>
      <c r="I45" s="336">
        <v>605</v>
      </c>
      <c r="J45" s="336">
        <v>24</v>
      </c>
      <c r="K45" s="337">
        <v>14520</v>
      </c>
    </row>
    <row r="46" spans="1:11" ht="14.4" customHeight="1" x14ac:dyDescent="0.3">
      <c r="A46" s="332" t="s">
        <v>466</v>
      </c>
      <c r="B46" s="333" t="s">
        <v>467</v>
      </c>
      <c r="C46" s="334" t="s">
        <v>488</v>
      </c>
      <c r="D46" s="335" t="s">
        <v>560</v>
      </c>
      <c r="E46" s="334" t="s">
        <v>719</v>
      </c>
      <c r="F46" s="335" t="s">
        <v>720</v>
      </c>
      <c r="G46" s="334" t="s">
        <v>657</v>
      </c>
      <c r="H46" s="334" t="s">
        <v>658</v>
      </c>
      <c r="I46" s="336">
        <v>52.42</v>
      </c>
      <c r="J46" s="336">
        <v>600</v>
      </c>
      <c r="K46" s="337">
        <v>31450.32</v>
      </c>
    </row>
    <row r="47" spans="1:11" ht="14.4" customHeight="1" x14ac:dyDescent="0.3">
      <c r="A47" s="332" t="s">
        <v>466</v>
      </c>
      <c r="B47" s="333" t="s">
        <v>467</v>
      </c>
      <c r="C47" s="334" t="s">
        <v>488</v>
      </c>
      <c r="D47" s="335" t="s">
        <v>560</v>
      </c>
      <c r="E47" s="334" t="s">
        <v>719</v>
      </c>
      <c r="F47" s="335" t="s">
        <v>720</v>
      </c>
      <c r="G47" s="334" t="s">
        <v>659</v>
      </c>
      <c r="H47" s="334" t="s">
        <v>660</v>
      </c>
      <c r="I47" s="336">
        <v>8.17</v>
      </c>
      <c r="J47" s="336">
        <v>4200</v>
      </c>
      <c r="K47" s="337">
        <v>34314</v>
      </c>
    </row>
    <row r="48" spans="1:11" ht="14.4" customHeight="1" x14ac:dyDescent="0.3">
      <c r="A48" s="332" t="s">
        <v>466</v>
      </c>
      <c r="B48" s="333" t="s">
        <v>467</v>
      </c>
      <c r="C48" s="334" t="s">
        <v>488</v>
      </c>
      <c r="D48" s="335" t="s">
        <v>560</v>
      </c>
      <c r="E48" s="334" t="s">
        <v>719</v>
      </c>
      <c r="F48" s="335" t="s">
        <v>720</v>
      </c>
      <c r="G48" s="334" t="s">
        <v>661</v>
      </c>
      <c r="H48" s="334" t="s">
        <v>662</v>
      </c>
      <c r="I48" s="336">
        <v>307.33999999999997</v>
      </c>
      <c r="J48" s="336">
        <v>540</v>
      </c>
      <c r="K48" s="337">
        <v>165963.61000000002</v>
      </c>
    </row>
    <row r="49" spans="1:11" ht="14.4" customHeight="1" x14ac:dyDescent="0.3">
      <c r="A49" s="332" t="s">
        <v>466</v>
      </c>
      <c r="B49" s="333" t="s">
        <v>467</v>
      </c>
      <c r="C49" s="334" t="s">
        <v>488</v>
      </c>
      <c r="D49" s="335" t="s">
        <v>560</v>
      </c>
      <c r="E49" s="334" t="s">
        <v>721</v>
      </c>
      <c r="F49" s="335" t="s">
        <v>722</v>
      </c>
      <c r="G49" s="334" t="s">
        <v>663</v>
      </c>
      <c r="H49" s="334" t="s">
        <v>664</v>
      </c>
      <c r="I49" s="336">
        <v>7.87</v>
      </c>
      <c r="J49" s="336">
        <v>750</v>
      </c>
      <c r="K49" s="337">
        <v>5898.75</v>
      </c>
    </row>
    <row r="50" spans="1:11" ht="14.4" customHeight="1" x14ac:dyDescent="0.3">
      <c r="A50" s="332" t="s">
        <v>466</v>
      </c>
      <c r="B50" s="333" t="s">
        <v>467</v>
      </c>
      <c r="C50" s="334" t="s">
        <v>488</v>
      </c>
      <c r="D50" s="335" t="s">
        <v>560</v>
      </c>
      <c r="E50" s="334" t="s">
        <v>721</v>
      </c>
      <c r="F50" s="335" t="s">
        <v>722</v>
      </c>
      <c r="G50" s="334" t="s">
        <v>665</v>
      </c>
      <c r="H50" s="334" t="s">
        <v>666</v>
      </c>
      <c r="I50" s="336">
        <v>0.48333333333333334</v>
      </c>
      <c r="J50" s="336">
        <v>6000</v>
      </c>
      <c r="K50" s="337">
        <v>2900</v>
      </c>
    </row>
    <row r="51" spans="1:11" ht="14.4" customHeight="1" x14ac:dyDescent="0.3">
      <c r="A51" s="332" t="s">
        <v>466</v>
      </c>
      <c r="B51" s="333" t="s">
        <v>467</v>
      </c>
      <c r="C51" s="334" t="s">
        <v>488</v>
      </c>
      <c r="D51" s="335" t="s">
        <v>560</v>
      </c>
      <c r="E51" s="334" t="s">
        <v>708</v>
      </c>
      <c r="F51" s="335" t="s">
        <v>709</v>
      </c>
      <c r="G51" s="334" t="s">
        <v>667</v>
      </c>
      <c r="H51" s="334" t="s">
        <v>668</v>
      </c>
      <c r="I51" s="336">
        <v>1.81</v>
      </c>
      <c r="J51" s="336">
        <v>1000</v>
      </c>
      <c r="K51" s="337">
        <v>1815</v>
      </c>
    </row>
    <row r="52" spans="1:11" ht="14.4" customHeight="1" x14ac:dyDescent="0.3">
      <c r="A52" s="332" t="s">
        <v>466</v>
      </c>
      <c r="B52" s="333" t="s">
        <v>467</v>
      </c>
      <c r="C52" s="334" t="s">
        <v>488</v>
      </c>
      <c r="D52" s="335" t="s">
        <v>560</v>
      </c>
      <c r="E52" s="334" t="s">
        <v>708</v>
      </c>
      <c r="F52" s="335" t="s">
        <v>709</v>
      </c>
      <c r="G52" s="334" t="s">
        <v>669</v>
      </c>
      <c r="H52" s="334" t="s">
        <v>670</v>
      </c>
      <c r="I52" s="336">
        <v>10.55</v>
      </c>
      <c r="J52" s="336">
        <v>40</v>
      </c>
      <c r="K52" s="337">
        <v>422.05</v>
      </c>
    </row>
    <row r="53" spans="1:11" ht="14.4" customHeight="1" x14ac:dyDescent="0.3">
      <c r="A53" s="332" t="s">
        <v>466</v>
      </c>
      <c r="B53" s="333" t="s">
        <v>467</v>
      </c>
      <c r="C53" s="334" t="s">
        <v>488</v>
      </c>
      <c r="D53" s="335" t="s">
        <v>560</v>
      </c>
      <c r="E53" s="334" t="s">
        <v>708</v>
      </c>
      <c r="F53" s="335" t="s">
        <v>709</v>
      </c>
      <c r="G53" s="334" t="s">
        <v>671</v>
      </c>
      <c r="H53" s="334" t="s">
        <v>672</v>
      </c>
      <c r="I53" s="336">
        <v>1.81</v>
      </c>
      <c r="J53" s="336">
        <v>500</v>
      </c>
      <c r="K53" s="337">
        <v>907.5</v>
      </c>
    </row>
    <row r="54" spans="1:11" ht="14.4" customHeight="1" x14ac:dyDescent="0.3">
      <c r="A54" s="332" t="s">
        <v>466</v>
      </c>
      <c r="B54" s="333" t="s">
        <v>467</v>
      </c>
      <c r="C54" s="334" t="s">
        <v>488</v>
      </c>
      <c r="D54" s="335" t="s">
        <v>560</v>
      </c>
      <c r="E54" s="334" t="s">
        <v>708</v>
      </c>
      <c r="F54" s="335" t="s">
        <v>709</v>
      </c>
      <c r="G54" s="334" t="s">
        <v>673</v>
      </c>
      <c r="H54" s="334" t="s">
        <v>674</v>
      </c>
      <c r="I54" s="336">
        <v>16.21</v>
      </c>
      <c r="J54" s="336">
        <v>25</v>
      </c>
      <c r="K54" s="337">
        <v>405.35</v>
      </c>
    </row>
    <row r="55" spans="1:11" ht="14.4" customHeight="1" x14ac:dyDescent="0.3">
      <c r="A55" s="332" t="s">
        <v>466</v>
      </c>
      <c r="B55" s="333" t="s">
        <v>467</v>
      </c>
      <c r="C55" s="334" t="s">
        <v>488</v>
      </c>
      <c r="D55" s="335" t="s">
        <v>560</v>
      </c>
      <c r="E55" s="334" t="s">
        <v>708</v>
      </c>
      <c r="F55" s="335" t="s">
        <v>709</v>
      </c>
      <c r="G55" s="334" t="s">
        <v>675</v>
      </c>
      <c r="H55" s="334" t="s">
        <v>676</v>
      </c>
      <c r="I55" s="336">
        <v>20.16</v>
      </c>
      <c r="J55" s="336">
        <v>960</v>
      </c>
      <c r="K55" s="337">
        <v>19352.259999999998</v>
      </c>
    </row>
    <row r="56" spans="1:11" ht="14.4" customHeight="1" x14ac:dyDescent="0.3">
      <c r="A56" s="332" t="s">
        <v>466</v>
      </c>
      <c r="B56" s="333" t="s">
        <v>467</v>
      </c>
      <c r="C56" s="334" t="s">
        <v>488</v>
      </c>
      <c r="D56" s="335" t="s">
        <v>560</v>
      </c>
      <c r="E56" s="334" t="s">
        <v>708</v>
      </c>
      <c r="F56" s="335" t="s">
        <v>709</v>
      </c>
      <c r="G56" s="334" t="s">
        <v>677</v>
      </c>
      <c r="H56" s="334" t="s">
        <v>678</v>
      </c>
      <c r="I56" s="336">
        <v>20.16</v>
      </c>
      <c r="J56" s="336">
        <v>480</v>
      </c>
      <c r="K56" s="337">
        <v>9676.1200000000008</v>
      </c>
    </row>
    <row r="57" spans="1:11" ht="14.4" customHeight="1" x14ac:dyDescent="0.3">
      <c r="A57" s="332" t="s">
        <v>466</v>
      </c>
      <c r="B57" s="333" t="s">
        <v>467</v>
      </c>
      <c r="C57" s="334" t="s">
        <v>488</v>
      </c>
      <c r="D57" s="335" t="s">
        <v>560</v>
      </c>
      <c r="E57" s="334" t="s">
        <v>708</v>
      </c>
      <c r="F57" s="335" t="s">
        <v>709</v>
      </c>
      <c r="G57" s="334" t="s">
        <v>577</v>
      </c>
      <c r="H57" s="334" t="s">
        <v>578</v>
      </c>
      <c r="I57" s="336">
        <v>0.71</v>
      </c>
      <c r="J57" s="336">
        <v>1000</v>
      </c>
      <c r="K57" s="337">
        <v>710</v>
      </c>
    </row>
    <row r="58" spans="1:11" ht="14.4" customHeight="1" x14ac:dyDescent="0.3">
      <c r="A58" s="332" t="s">
        <v>466</v>
      </c>
      <c r="B58" s="333" t="s">
        <v>467</v>
      </c>
      <c r="C58" s="334" t="s">
        <v>488</v>
      </c>
      <c r="D58" s="335" t="s">
        <v>560</v>
      </c>
      <c r="E58" s="334" t="s">
        <v>708</v>
      </c>
      <c r="F58" s="335" t="s">
        <v>709</v>
      </c>
      <c r="G58" s="334" t="s">
        <v>679</v>
      </c>
      <c r="H58" s="334" t="s">
        <v>680</v>
      </c>
      <c r="I58" s="336">
        <v>0.71</v>
      </c>
      <c r="J58" s="336">
        <v>1000</v>
      </c>
      <c r="K58" s="337">
        <v>710</v>
      </c>
    </row>
    <row r="59" spans="1:11" ht="14.4" customHeight="1" x14ac:dyDescent="0.3">
      <c r="A59" s="332" t="s">
        <v>466</v>
      </c>
      <c r="B59" s="333" t="s">
        <v>467</v>
      </c>
      <c r="C59" s="334" t="s">
        <v>488</v>
      </c>
      <c r="D59" s="335" t="s">
        <v>560</v>
      </c>
      <c r="E59" s="334" t="s">
        <v>708</v>
      </c>
      <c r="F59" s="335" t="s">
        <v>709</v>
      </c>
      <c r="G59" s="334" t="s">
        <v>681</v>
      </c>
      <c r="H59" s="334" t="s">
        <v>682</v>
      </c>
      <c r="I59" s="336">
        <v>12.59</v>
      </c>
      <c r="J59" s="336">
        <v>500</v>
      </c>
      <c r="K59" s="337">
        <v>6295</v>
      </c>
    </row>
    <row r="60" spans="1:11" ht="14.4" customHeight="1" x14ac:dyDescent="0.3">
      <c r="A60" s="332" t="s">
        <v>466</v>
      </c>
      <c r="B60" s="333" t="s">
        <v>467</v>
      </c>
      <c r="C60" s="334" t="s">
        <v>488</v>
      </c>
      <c r="D60" s="335" t="s">
        <v>560</v>
      </c>
      <c r="E60" s="334" t="s">
        <v>708</v>
      </c>
      <c r="F60" s="335" t="s">
        <v>709</v>
      </c>
      <c r="G60" s="334" t="s">
        <v>683</v>
      </c>
      <c r="H60" s="334" t="s">
        <v>684</v>
      </c>
      <c r="I60" s="336">
        <v>12.585000000000001</v>
      </c>
      <c r="J60" s="336">
        <v>480</v>
      </c>
      <c r="K60" s="337">
        <v>6040.7999999999993</v>
      </c>
    </row>
    <row r="61" spans="1:11" ht="14.4" customHeight="1" x14ac:dyDescent="0.3">
      <c r="A61" s="332" t="s">
        <v>466</v>
      </c>
      <c r="B61" s="333" t="s">
        <v>467</v>
      </c>
      <c r="C61" s="334" t="s">
        <v>574</v>
      </c>
      <c r="D61" s="335" t="s">
        <v>723</v>
      </c>
      <c r="E61" s="334" t="s">
        <v>713</v>
      </c>
      <c r="F61" s="335" t="s">
        <v>714</v>
      </c>
      <c r="G61" s="334" t="s">
        <v>685</v>
      </c>
      <c r="H61" s="334" t="s">
        <v>686</v>
      </c>
      <c r="I61" s="336">
        <v>3.16</v>
      </c>
      <c r="J61" s="336">
        <v>500</v>
      </c>
      <c r="K61" s="337">
        <v>1580.26</v>
      </c>
    </row>
    <row r="62" spans="1:11" ht="14.4" customHeight="1" x14ac:dyDescent="0.3">
      <c r="A62" s="332" t="s">
        <v>466</v>
      </c>
      <c r="B62" s="333" t="s">
        <v>467</v>
      </c>
      <c r="C62" s="334" t="s">
        <v>491</v>
      </c>
      <c r="D62" s="335" t="s">
        <v>561</v>
      </c>
      <c r="E62" s="334" t="s">
        <v>713</v>
      </c>
      <c r="F62" s="335" t="s">
        <v>714</v>
      </c>
      <c r="G62" s="334" t="s">
        <v>629</v>
      </c>
      <c r="H62" s="334" t="s">
        <v>630</v>
      </c>
      <c r="I62" s="336">
        <v>15.92</v>
      </c>
      <c r="J62" s="336">
        <v>100</v>
      </c>
      <c r="K62" s="337">
        <v>1592</v>
      </c>
    </row>
    <row r="63" spans="1:11" ht="14.4" customHeight="1" x14ac:dyDescent="0.3">
      <c r="A63" s="332" t="s">
        <v>466</v>
      </c>
      <c r="B63" s="333" t="s">
        <v>467</v>
      </c>
      <c r="C63" s="334" t="s">
        <v>491</v>
      </c>
      <c r="D63" s="335" t="s">
        <v>561</v>
      </c>
      <c r="E63" s="334" t="s">
        <v>713</v>
      </c>
      <c r="F63" s="335" t="s">
        <v>714</v>
      </c>
      <c r="G63" s="334" t="s">
        <v>687</v>
      </c>
      <c r="H63" s="334" t="s">
        <v>688</v>
      </c>
      <c r="I63" s="336">
        <v>0.48</v>
      </c>
      <c r="J63" s="336">
        <v>300</v>
      </c>
      <c r="K63" s="337">
        <v>144</v>
      </c>
    </row>
    <row r="64" spans="1:11" ht="14.4" customHeight="1" x14ac:dyDescent="0.3">
      <c r="A64" s="332" t="s">
        <v>466</v>
      </c>
      <c r="B64" s="333" t="s">
        <v>467</v>
      </c>
      <c r="C64" s="334" t="s">
        <v>491</v>
      </c>
      <c r="D64" s="335" t="s">
        <v>561</v>
      </c>
      <c r="E64" s="334" t="s">
        <v>713</v>
      </c>
      <c r="F64" s="335" t="s">
        <v>714</v>
      </c>
      <c r="G64" s="334" t="s">
        <v>635</v>
      </c>
      <c r="H64" s="334" t="s">
        <v>636</v>
      </c>
      <c r="I64" s="336">
        <v>9.15</v>
      </c>
      <c r="J64" s="336">
        <v>400</v>
      </c>
      <c r="K64" s="337">
        <v>3658.6</v>
      </c>
    </row>
    <row r="65" spans="1:11" ht="14.4" customHeight="1" x14ac:dyDescent="0.3">
      <c r="A65" s="332" t="s">
        <v>466</v>
      </c>
      <c r="B65" s="333" t="s">
        <v>467</v>
      </c>
      <c r="C65" s="334" t="s">
        <v>491</v>
      </c>
      <c r="D65" s="335" t="s">
        <v>561</v>
      </c>
      <c r="E65" s="334" t="s">
        <v>713</v>
      </c>
      <c r="F65" s="335" t="s">
        <v>714</v>
      </c>
      <c r="G65" s="334" t="s">
        <v>637</v>
      </c>
      <c r="H65" s="334" t="s">
        <v>638</v>
      </c>
      <c r="I65" s="336">
        <v>4.3099999999999996</v>
      </c>
      <c r="J65" s="336">
        <v>800</v>
      </c>
      <c r="K65" s="337">
        <v>3448.5</v>
      </c>
    </row>
    <row r="66" spans="1:11" ht="14.4" customHeight="1" x14ac:dyDescent="0.3">
      <c r="A66" s="332" t="s">
        <v>466</v>
      </c>
      <c r="B66" s="333" t="s">
        <v>467</v>
      </c>
      <c r="C66" s="334" t="s">
        <v>491</v>
      </c>
      <c r="D66" s="335" t="s">
        <v>561</v>
      </c>
      <c r="E66" s="334" t="s">
        <v>713</v>
      </c>
      <c r="F66" s="335" t="s">
        <v>714</v>
      </c>
      <c r="G66" s="334" t="s">
        <v>639</v>
      </c>
      <c r="H66" s="334" t="s">
        <v>640</v>
      </c>
      <c r="I66" s="336">
        <v>14.65</v>
      </c>
      <c r="J66" s="336">
        <v>200</v>
      </c>
      <c r="K66" s="337">
        <v>2930.52</v>
      </c>
    </row>
    <row r="67" spans="1:11" ht="14.4" customHeight="1" x14ac:dyDescent="0.3">
      <c r="A67" s="332" t="s">
        <v>466</v>
      </c>
      <c r="B67" s="333" t="s">
        <v>467</v>
      </c>
      <c r="C67" s="334" t="s">
        <v>491</v>
      </c>
      <c r="D67" s="335" t="s">
        <v>561</v>
      </c>
      <c r="E67" s="334" t="s">
        <v>713</v>
      </c>
      <c r="F67" s="335" t="s">
        <v>714</v>
      </c>
      <c r="G67" s="334" t="s">
        <v>649</v>
      </c>
      <c r="H67" s="334" t="s">
        <v>650</v>
      </c>
      <c r="I67" s="336">
        <v>0.47</v>
      </c>
      <c r="J67" s="336">
        <v>500</v>
      </c>
      <c r="K67" s="337">
        <v>235</v>
      </c>
    </row>
    <row r="68" spans="1:11" ht="14.4" customHeight="1" x14ac:dyDescent="0.3">
      <c r="A68" s="332" t="s">
        <v>466</v>
      </c>
      <c r="B68" s="333" t="s">
        <v>467</v>
      </c>
      <c r="C68" s="334" t="s">
        <v>491</v>
      </c>
      <c r="D68" s="335" t="s">
        <v>561</v>
      </c>
      <c r="E68" s="334" t="s">
        <v>713</v>
      </c>
      <c r="F68" s="335" t="s">
        <v>714</v>
      </c>
      <c r="G68" s="334" t="s">
        <v>689</v>
      </c>
      <c r="H68" s="334" t="s">
        <v>690</v>
      </c>
      <c r="I68" s="336">
        <v>71.39</v>
      </c>
      <c r="J68" s="336">
        <v>50</v>
      </c>
      <c r="K68" s="337">
        <v>3569.5</v>
      </c>
    </row>
    <row r="69" spans="1:11" ht="14.4" customHeight="1" x14ac:dyDescent="0.3">
      <c r="A69" s="332" t="s">
        <v>466</v>
      </c>
      <c r="B69" s="333" t="s">
        <v>467</v>
      </c>
      <c r="C69" s="334" t="s">
        <v>491</v>
      </c>
      <c r="D69" s="335" t="s">
        <v>561</v>
      </c>
      <c r="E69" s="334" t="s">
        <v>713</v>
      </c>
      <c r="F69" s="335" t="s">
        <v>714</v>
      </c>
      <c r="G69" s="334" t="s">
        <v>691</v>
      </c>
      <c r="H69" s="334" t="s">
        <v>692</v>
      </c>
      <c r="I69" s="336">
        <v>71.39</v>
      </c>
      <c r="J69" s="336">
        <v>100</v>
      </c>
      <c r="K69" s="337">
        <v>7139</v>
      </c>
    </row>
    <row r="70" spans="1:11" ht="14.4" customHeight="1" x14ac:dyDescent="0.3">
      <c r="A70" s="332" t="s">
        <v>466</v>
      </c>
      <c r="B70" s="333" t="s">
        <v>467</v>
      </c>
      <c r="C70" s="334" t="s">
        <v>491</v>
      </c>
      <c r="D70" s="335" t="s">
        <v>561</v>
      </c>
      <c r="E70" s="334" t="s">
        <v>713</v>
      </c>
      <c r="F70" s="335" t="s">
        <v>714</v>
      </c>
      <c r="G70" s="334" t="s">
        <v>693</v>
      </c>
      <c r="H70" s="334" t="s">
        <v>694</v>
      </c>
      <c r="I70" s="336">
        <v>96.8</v>
      </c>
      <c r="J70" s="336">
        <v>35</v>
      </c>
      <c r="K70" s="337">
        <v>3388</v>
      </c>
    </row>
    <row r="71" spans="1:11" ht="14.4" customHeight="1" x14ac:dyDescent="0.3">
      <c r="A71" s="332" t="s">
        <v>466</v>
      </c>
      <c r="B71" s="333" t="s">
        <v>467</v>
      </c>
      <c r="C71" s="334" t="s">
        <v>491</v>
      </c>
      <c r="D71" s="335" t="s">
        <v>561</v>
      </c>
      <c r="E71" s="334" t="s">
        <v>713</v>
      </c>
      <c r="F71" s="335" t="s">
        <v>714</v>
      </c>
      <c r="G71" s="334" t="s">
        <v>695</v>
      </c>
      <c r="H71" s="334" t="s">
        <v>696</v>
      </c>
      <c r="I71" s="336">
        <v>145.19999999999999</v>
      </c>
      <c r="J71" s="336">
        <v>75</v>
      </c>
      <c r="K71" s="337">
        <v>10890</v>
      </c>
    </row>
    <row r="72" spans="1:11" ht="14.4" customHeight="1" x14ac:dyDescent="0.3">
      <c r="A72" s="332" t="s">
        <v>466</v>
      </c>
      <c r="B72" s="333" t="s">
        <v>467</v>
      </c>
      <c r="C72" s="334" t="s">
        <v>491</v>
      </c>
      <c r="D72" s="335" t="s">
        <v>561</v>
      </c>
      <c r="E72" s="334" t="s">
        <v>713</v>
      </c>
      <c r="F72" s="335" t="s">
        <v>714</v>
      </c>
      <c r="G72" s="334" t="s">
        <v>697</v>
      </c>
      <c r="H72" s="334" t="s">
        <v>698</v>
      </c>
      <c r="I72" s="336">
        <v>145.19999999999999</v>
      </c>
      <c r="J72" s="336">
        <v>25</v>
      </c>
      <c r="K72" s="337">
        <v>3630</v>
      </c>
    </row>
    <row r="73" spans="1:11" ht="14.4" customHeight="1" x14ac:dyDescent="0.3">
      <c r="A73" s="332" t="s">
        <v>466</v>
      </c>
      <c r="B73" s="333" t="s">
        <v>467</v>
      </c>
      <c r="C73" s="334" t="s">
        <v>491</v>
      </c>
      <c r="D73" s="335" t="s">
        <v>561</v>
      </c>
      <c r="E73" s="334" t="s">
        <v>713</v>
      </c>
      <c r="F73" s="335" t="s">
        <v>714</v>
      </c>
      <c r="G73" s="334" t="s">
        <v>699</v>
      </c>
      <c r="H73" s="334" t="s">
        <v>700</v>
      </c>
      <c r="I73" s="336">
        <v>151.25</v>
      </c>
      <c r="J73" s="336">
        <v>25</v>
      </c>
      <c r="K73" s="337">
        <v>3781.25</v>
      </c>
    </row>
    <row r="74" spans="1:11" ht="14.4" customHeight="1" x14ac:dyDescent="0.3">
      <c r="A74" s="332" t="s">
        <v>466</v>
      </c>
      <c r="B74" s="333" t="s">
        <v>467</v>
      </c>
      <c r="C74" s="334" t="s">
        <v>491</v>
      </c>
      <c r="D74" s="335" t="s">
        <v>561</v>
      </c>
      <c r="E74" s="334" t="s">
        <v>713</v>
      </c>
      <c r="F74" s="335" t="s">
        <v>714</v>
      </c>
      <c r="G74" s="334" t="s">
        <v>701</v>
      </c>
      <c r="H74" s="334" t="s">
        <v>702</v>
      </c>
      <c r="I74" s="336">
        <v>2178</v>
      </c>
      <c r="J74" s="336">
        <v>10</v>
      </c>
      <c r="K74" s="337">
        <v>21780</v>
      </c>
    </row>
    <row r="75" spans="1:11" ht="14.4" customHeight="1" x14ac:dyDescent="0.3">
      <c r="A75" s="332" t="s">
        <v>466</v>
      </c>
      <c r="B75" s="333" t="s">
        <v>467</v>
      </c>
      <c r="C75" s="334" t="s">
        <v>491</v>
      </c>
      <c r="D75" s="335" t="s">
        <v>561</v>
      </c>
      <c r="E75" s="334" t="s">
        <v>715</v>
      </c>
      <c r="F75" s="335" t="s">
        <v>716</v>
      </c>
      <c r="G75" s="334" t="s">
        <v>703</v>
      </c>
      <c r="H75" s="334" t="s">
        <v>704</v>
      </c>
      <c r="I75" s="336">
        <v>46</v>
      </c>
      <c r="J75" s="336">
        <v>3</v>
      </c>
      <c r="K75" s="337">
        <v>138</v>
      </c>
    </row>
    <row r="76" spans="1:11" ht="14.4" customHeight="1" x14ac:dyDescent="0.3">
      <c r="A76" s="332" t="s">
        <v>466</v>
      </c>
      <c r="B76" s="333" t="s">
        <v>467</v>
      </c>
      <c r="C76" s="334" t="s">
        <v>491</v>
      </c>
      <c r="D76" s="335" t="s">
        <v>561</v>
      </c>
      <c r="E76" s="334" t="s">
        <v>721</v>
      </c>
      <c r="F76" s="335" t="s">
        <v>722</v>
      </c>
      <c r="G76" s="334" t="s">
        <v>665</v>
      </c>
      <c r="H76" s="334" t="s">
        <v>666</v>
      </c>
      <c r="I76" s="336">
        <v>0.48</v>
      </c>
      <c r="J76" s="336">
        <v>1000</v>
      </c>
      <c r="K76" s="337">
        <v>480</v>
      </c>
    </row>
    <row r="77" spans="1:11" ht="14.4" customHeight="1" x14ac:dyDescent="0.3">
      <c r="A77" s="332" t="s">
        <v>466</v>
      </c>
      <c r="B77" s="333" t="s">
        <v>467</v>
      </c>
      <c r="C77" s="334" t="s">
        <v>491</v>
      </c>
      <c r="D77" s="335" t="s">
        <v>561</v>
      </c>
      <c r="E77" s="334" t="s">
        <v>708</v>
      </c>
      <c r="F77" s="335" t="s">
        <v>709</v>
      </c>
      <c r="G77" s="334" t="s">
        <v>577</v>
      </c>
      <c r="H77" s="334" t="s">
        <v>578</v>
      </c>
      <c r="I77" s="336">
        <v>0.71</v>
      </c>
      <c r="J77" s="336">
        <v>1000</v>
      </c>
      <c r="K77" s="337">
        <v>710</v>
      </c>
    </row>
    <row r="78" spans="1:11" ht="14.4" customHeight="1" x14ac:dyDescent="0.3">
      <c r="A78" s="332" t="s">
        <v>466</v>
      </c>
      <c r="B78" s="333" t="s">
        <v>467</v>
      </c>
      <c r="C78" s="334" t="s">
        <v>491</v>
      </c>
      <c r="D78" s="335" t="s">
        <v>561</v>
      </c>
      <c r="E78" s="334" t="s">
        <v>708</v>
      </c>
      <c r="F78" s="335" t="s">
        <v>709</v>
      </c>
      <c r="G78" s="334" t="s">
        <v>679</v>
      </c>
      <c r="H78" s="334" t="s">
        <v>680</v>
      </c>
      <c r="I78" s="336">
        <v>0.71</v>
      </c>
      <c r="J78" s="336">
        <v>1000</v>
      </c>
      <c r="K78" s="337">
        <v>710</v>
      </c>
    </row>
    <row r="79" spans="1:11" ht="14.4" customHeight="1" x14ac:dyDescent="0.3">
      <c r="A79" s="332" t="s">
        <v>466</v>
      </c>
      <c r="B79" s="333" t="s">
        <v>467</v>
      </c>
      <c r="C79" s="334" t="s">
        <v>491</v>
      </c>
      <c r="D79" s="335" t="s">
        <v>561</v>
      </c>
      <c r="E79" s="334" t="s">
        <v>708</v>
      </c>
      <c r="F79" s="335" t="s">
        <v>709</v>
      </c>
      <c r="G79" s="334" t="s">
        <v>681</v>
      </c>
      <c r="H79" s="334" t="s">
        <v>682</v>
      </c>
      <c r="I79" s="336">
        <v>12.58</v>
      </c>
      <c r="J79" s="336">
        <v>250</v>
      </c>
      <c r="K79" s="337">
        <v>3145</v>
      </c>
    </row>
    <row r="80" spans="1:11" ht="14.4" customHeight="1" x14ac:dyDescent="0.3">
      <c r="A80" s="332" t="s">
        <v>466</v>
      </c>
      <c r="B80" s="333" t="s">
        <v>467</v>
      </c>
      <c r="C80" s="334" t="s">
        <v>491</v>
      </c>
      <c r="D80" s="335" t="s">
        <v>561</v>
      </c>
      <c r="E80" s="334" t="s">
        <v>708</v>
      </c>
      <c r="F80" s="335" t="s">
        <v>709</v>
      </c>
      <c r="G80" s="334" t="s">
        <v>683</v>
      </c>
      <c r="H80" s="334" t="s">
        <v>684</v>
      </c>
      <c r="I80" s="336">
        <v>12.59</v>
      </c>
      <c r="J80" s="336">
        <v>480</v>
      </c>
      <c r="K80" s="337">
        <v>6043.2</v>
      </c>
    </row>
    <row r="81" spans="1:11" ht="14.4" customHeight="1" thickBot="1" x14ac:dyDescent="0.35">
      <c r="A81" s="338" t="s">
        <v>466</v>
      </c>
      <c r="B81" s="339" t="s">
        <v>467</v>
      </c>
      <c r="C81" s="340" t="s">
        <v>491</v>
      </c>
      <c r="D81" s="341" t="s">
        <v>561</v>
      </c>
      <c r="E81" s="340" t="s">
        <v>708</v>
      </c>
      <c r="F81" s="341" t="s">
        <v>709</v>
      </c>
      <c r="G81" s="340" t="s">
        <v>705</v>
      </c>
      <c r="H81" s="340" t="s">
        <v>706</v>
      </c>
      <c r="I81" s="342">
        <v>12.58</v>
      </c>
      <c r="J81" s="342">
        <v>240</v>
      </c>
      <c r="K81" s="343">
        <v>3019.2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2016-04-27T14:31:15Z</dcterms:modified>
</cp:coreProperties>
</file>